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TENERIFE (NEW)/2021/"/>
    </mc:Choice>
  </mc:AlternateContent>
  <xr:revisionPtr revIDLastSave="4" documentId="8_{AE968FD1-C0B7-429F-8F13-7A57A5C4C5CC}" xr6:coauthVersionLast="47" xr6:coauthVersionMax="47" xr10:uidLastSave="{F56EB62D-8972-488F-8B03-D3CCE5BAEBBC}"/>
  <bookViews>
    <workbookView xWindow="11168" yWindow="-15458" windowWidth="19395" windowHeight="14955" xr2:uid="{DE1B7985-1F08-4B7B-BFC2-68A0FDB93F00}"/>
  </bookViews>
  <sheets>
    <sheet name="Resumen indicadores" sheetId="1" r:id="rId1"/>
    <sheet name="Indicadores alojativos" sheetId="2" r:id="rId2"/>
    <sheet name="Pasajeros" sheetId="3" r:id="rId3"/>
    <sheet name="Turistas FRONTU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4" l="1"/>
  <c r="H37" i="4"/>
  <c r="H28" i="4"/>
  <c r="H20" i="4"/>
  <c r="H5" i="4"/>
  <c r="H73" i="3"/>
  <c r="H48" i="3"/>
  <c r="H42" i="3"/>
  <c r="H36" i="3"/>
  <c r="H11" i="3"/>
  <c r="H5" i="3"/>
  <c r="H254" i="2"/>
  <c r="H241" i="2"/>
  <c r="H229" i="2"/>
  <c r="H216" i="2"/>
  <c r="H205" i="2"/>
  <c r="H192" i="2"/>
  <c r="H180" i="2"/>
  <c r="H164" i="2"/>
  <c r="H153" i="2"/>
  <c r="H127" i="2"/>
  <c r="H111" i="2"/>
  <c r="H100" i="2"/>
  <c r="H74" i="2"/>
  <c r="H58" i="2"/>
  <c r="H47" i="2"/>
  <c r="H21" i="2"/>
  <c r="H5" i="2"/>
  <c r="I64" i="1"/>
  <c r="I48" i="1"/>
  <c r="I31" i="1"/>
  <c r="I26" i="1"/>
  <c r="I21" i="1"/>
  <c r="I14" i="1"/>
  <c r="I2" i="1"/>
  <c r="I19" i="1" l="1"/>
  <c r="M53" i="1"/>
  <c r="L53" i="1"/>
  <c r="K53" i="1"/>
  <c r="M57" i="1"/>
  <c r="L57" i="1"/>
  <c r="K57" i="1"/>
  <c r="F39" i="2"/>
  <c r="H119" i="2"/>
  <c r="M4" i="1"/>
  <c r="M8" i="1"/>
  <c r="K19" i="1"/>
  <c r="L19" i="1" s="1"/>
  <c r="M12" i="1"/>
  <c r="M29" i="1"/>
  <c r="K29" i="1"/>
  <c r="L29" i="1"/>
  <c r="L42" i="1"/>
  <c r="J42" i="1"/>
  <c r="G42" i="1"/>
  <c r="G52" i="1"/>
  <c r="F52" i="1"/>
  <c r="E52" i="1"/>
  <c r="G56" i="1"/>
  <c r="F56" i="1"/>
  <c r="E56" i="1"/>
  <c r="G60" i="1"/>
  <c r="F60" i="1"/>
  <c r="E60" i="1"/>
  <c r="F7" i="2"/>
  <c r="H28" i="2"/>
  <c r="F35" i="2"/>
  <c r="F56" i="2"/>
  <c r="H132" i="2"/>
  <c r="G10" i="1"/>
  <c r="F24" i="2"/>
  <c r="G7" i="1"/>
  <c r="I16" i="1"/>
  <c r="L33" i="1"/>
  <c r="K33" i="1"/>
  <c r="L34" i="1"/>
  <c r="K34" i="1"/>
  <c r="L37" i="1"/>
  <c r="K37" i="1"/>
  <c r="L38" i="1"/>
  <c r="K38" i="1"/>
  <c r="L47" i="1"/>
  <c r="J47" i="1"/>
  <c r="G47" i="1"/>
  <c r="M50" i="1"/>
  <c r="L50" i="1"/>
  <c r="K50" i="1"/>
  <c r="M54" i="1"/>
  <c r="L54" i="1"/>
  <c r="K54" i="1"/>
  <c r="M58" i="1"/>
  <c r="L58" i="1"/>
  <c r="K58" i="1"/>
  <c r="M62" i="1"/>
  <c r="L62" i="1"/>
  <c r="K62" i="1"/>
  <c r="L8" i="2"/>
  <c r="K8" i="2"/>
  <c r="J8" i="2"/>
  <c r="F11" i="2"/>
  <c r="F23" i="2"/>
  <c r="F31" i="2"/>
  <c r="F52" i="2"/>
  <c r="F68" i="2"/>
  <c r="L194" i="2"/>
  <c r="G6" i="1"/>
  <c r="L45" i="1"/>
  <c r="J45" i="1"/>
  <c r="G45" i="1"/>
  <c r="M61" i="1"/>
  <c r="L61" i="1"/>
  <c r="K61" i="1"/>
  <c r="G11" i="1"/>
  <c r="I20" i="1"/>
  <c r="L36" i="1"/>
  <c r="K36" i="1"/>
  <c r="M5" i="1"/>
  <c r="L5" i="1"/>
  <c r="K5" i="1"/>
  <c r="M9" i="1"/>
  <c r="L9" i="1"/>
  <c r="K16" i="1"/>
  <c r="M13" i="1"/>
  <c r="K20" i="1"/>
  <c r="L20" i="1" s="1"/>
  <c r="M30" i="1"/>
  <c r="L30" i="1"/>
  <c r="K30" i="1"/>
  <c r="L44" i="1"/>
  <c r="J44" i="1"/>
  <c r="G44" i="1"/>
  <c r="G53" i="1"/>
  <c r="F53" i="1"/>
  <c r="E53" i="1"/>
  <c r="G57" i="1"/>
  <c r="F57" i="1"/>
  <c r="E57" i="1"/>
  <c r="G61" i="1"/>
  <c r="F61" i="1"/>
  <c r="E61" i="1"/>
  <c r="L7" i="2"/>
  <c r="F10" i="2"/>
  <c r="L12" i="2"/>
  <c r="K12" i="2"/>
  <c r="J12" i="2"/>
  <c r="F15" i="2"/>
  <c r="F42" i="2"/>
  <c r="F44" i="2"/>
  <c r="F50" i="2"/>
  <c r="H115" i="2"/>
  <c r="F60" i="2"/>
  <c r="G28" i="1"/>
  <c r="L35" i="1"/>
  <c r="K35" i="1"/>
  <c r="G4" i="1"/>
  <c r="G8" i="1"/>
  <c r="I17" i="1"/>
  <c r="G12" i="1"/>
  <c r="G29" i="1"/>
  <c r="M51" i="1"/>
  <c r="L51" i="1"/>
  <c r="K51" i="1"/>
  <c r="M55" i="1"/>
  <c r="L55" i="1"/>
  <c r="K55" i="1"/>
  <c r="M59" i="1"/>
  <c r="L59" i="1"/>
  <c r="K59" i="1"/>
  <c r="M63" i="1"/>
  <c r="L63" i="1"/>
  <c r="K63" i="1"/>
  <c r="F9" i="2"/>
  <c r="L11" i="2"/>
  <c r="K11" i="2"/>
  <c r="J11" i="2"/>
  <c r="F14" i="2"/>
  <c r="L16" i="2"/>
  <c r="K16" i="2"/>
  <c r="J16" i="2"/>
  <c r="F38" i="2"/>
  <c r="F40" i="2"/>
  <c r="L6" i="1"/>
  <c r="K6" i="1"/>
  <c r="M6" i="1"/>
  <c r="K17" i="1"/>
  <c r="L10" i="1"/>
  <c r="K10" i="1"/>
  <c r="M10" i="1"/>
  <c r="J46" i="1"/>
  <c r="G46" i="1"/>
  <c r="L46" i="1"/>
  <c r="F50" i="1"/>
  <c r="E50" i="1"/>
  <c r="G50" i="1"/>
  <c r="F54" i="1"/>
  <c r="E54" i="1"/>
  <c r="G54" i="1"/>
  <c r="F58" i="1"/>
  <c r="E58" i="1"/>
  <c r="G58" i="1"/>
  <c r="F62" i="1"/>
  <c r="E62" i="1"/>
  <c r="G62" i="1"/>
  <c r="G68" i="1"/>
  <c r="F68" i="1"/>
  <c r="E68" i="1"/>
  <c r="F13" i="2"/>
  <c r="K15" i="2"/>
  <c r="J15" i="2"/>
  <c r="L15" i="2"/>
  <c r="F18" i="2"/>
  <c r="H27" i="2"/>
  <c r="F34" i="2"/>
  <c r="F36" i="2"/>
  <c r="F64" i="2"/>
  <c r="H123" i="2"/>
  <c r="G5" i="1"/>
  <c r="G9" i="1"/>
  <c r="I18" i="1"/>
  <c r="G13" i="1"/>
  <c r="G30" i="1"/>
  <c r="G43" i="1"/>
  <c r="J43" i="1"/>
  <c r="L43" i="1"/>
  <c r="K52" i="1"/>
  <c r="L52" i="1"/>
  <c r="M52" i="1"/>
  <c r="K56" i="1"/>
  <c r="L56" i="1"/>
  <c r="M56" i="1"/>
  <c r="K60" i="1"/>
  <c r="M60" i="1"/>
  <c r="L60" i="1"/>
  <c r="G67" i="1"/>
  <c r="E67" i="1"/>
  <c r="F67" i="1"/>
  <c r="F17" i="2"/>
  <c r="F30" i="2"/>
  <c r="F32" i="2"/>
  <c r="F77" i="2"/>
  <c r="M7" i="1"/>
  <c r="K11" i="1"/>
  <c r="K18" i="1"/>
  <c r="L18" i="1" s="1"/>
  <c r="M11" i="1"/>
  <c r="L11" i="1"/>
  <c r="M28" i="1"/>
  <c r="L28" i="1"/>
  <c r="E51" i="1"/>
  <c r="G51" i="1"/>
  <c r="F51" i="1"/>
  <c r="E55" i="1"/>
  <c r="G55" i="1"/>
  <c r="F55" i="1"/>
  <c r="G59" i="1"/>
  <c r="F59" i="1"/>
  <c r="E59" i="1"/>
  <c r="G63" i="1"/>
  <c r="F63" i="1"/>
  <c r="E63" i="1"/>
  <c r="E66" i="1"/>
  <c r="G66" i="1"/>
  <c r="F66" i="1"/>
  <c r="K68" i="1"/>
  <c r="M68" i="1"/>
  <c r="L68" i="1"/>
  <c r="F26" i="2"/>
  <c r="D26" i="2"/>
  <c r="E26" i="2"/>
  <c r="F28" i="2"/>
  <c r="F43" i="2"/>
  <c r="F51" i="2"/>
  <c r="L66" i="1"/>
  <c r="K66" i="1"/>
  <c r="M66" i="1"/>
  <c r="K9" i="2"/>
  <c r="J9" i="2"/>
  <c r="L9" i="2"/>
  <c r="K13" i="2"/>
  <c r="J13" i="2"/>
  <c r="L13" i="2"/>
  <c r="K17" i="2"/>
  <c r="J17" i="2"/>
  <c r="L17" i="2"/>
  <c r="B27" i="2"/>
  <c r="K26" i="2"/>
  <c r="J26" i="2"/>
  <c r="L26" i="2"/>
  <c r="L30" i="2"/>
  <c r="L34" i="2"/>
  <c r="L38" i="2"/>
  <c r="L42" i="2"/>
  <c r="L50" i="2"/>
  <c r="L54" i="2"/>
  <c r="L62" i="2"/>
  <c r="K62" i="2"/>
  <c r="J62" i="2"/>
  <c r="J115" i="2"/>
  <c r="K115" i="2" s="1"/>
  <c r="L66" i="2"/>
  <c r="K66" i="2"/>
  <c r="J119" i="2"/>
  <c r="K119" i="2" s="1"/>
  <c r="J66" i="2"/>
  <c r="L70" i="2"/>
  <c r="J123" i="2"/>
  <c r="K123" i="2" s="1"/>
  <c r="K70" i="2"/>
  <c r="J70" i="2"/>
  <c r="B80" i="2"/>
  <c r="B133" i="2" s="1"/>
  <c r="J132" i="2"/>
  <c r="K132" i="2" s="1"/>
  <c r="L79" i="2"/>
  <c r="K79" i="2"/>
  <c r="J79" i="2"/>
  <c r="L98" i="2"/>
  <c r="J151" i="2"/>
  <c r="J159" i="2"/>
  <c r="L106" i="2"/>
  <c r="F8" i="2"/>
  <c r="F12" i="2"/>
  <c r="F16" i="2"/>
  <c r="F25" i="2"/>
  <c r="C27" i="2"/>
  <c r="F29" i="2"/>
  <c r="F33" i="2"/>
  <c r="F37" i="2"/>
  <c r="F41" i="2"/>
  <c r="F45" i="2"/>
  <c r="F49" i="2"/>
  <c r="F53" i="2"/>
  <c r="F61" i="2"/>
  <c r="H116" i="2"/>
  <c r="F65" i="2"/>
  <c r="H120" i="2"/>
  <c r="F69" i="2"/>
  <c r="H124" i="2"/>
  <c r="H129" i="2"/>
  <c r="C80" i="2"/>
  <c r="F78" i="2"/>
  <c r="H135" i="2"/>
  <c r="J136" i="2"/>
  <c r="L83" i="2"/>
  <c r="J147" i="2"/>
  <c r="L94" i="2"/>
  <c r="J155" i="2"/>
  <c r="L102" i="2"/>
  <c r="F107" i="2"/>
  <c r="M67" i="1"/>
  <c r="L67" i="1"/>
  <c r="K67" i="1"/>
  <c r="K10" i="2"/>
  <c r="J10" i="2"/>
  <c r="L10" i="2"/>
  <c r="J14" i="2"/>
  <c r="K14" i="2"/>
  <c r="L14" i="2"/>
  <c r="L18" i="2"/>
  <c r="K18" i="2"/>
  <c r="J18" i="2"/>
  <c r="L23" i="2"/>
  <c r="L31" i="2"/>
  <c r="L35" i="2"/>
  <c r="L39" i="2"/>
  <c r="L43" i="2"/>
  <c r="L51" i="2"/>
  <c r="L55" i="2"/>
  <c r="L63" i="2"/>
  <c r="K63" i="2"/>
  <c r="J63" i="2"/>
  <c r="J116" i="2"/>
  <c r="K116" i="2" s="1"/>
  <c r="L67" i="2"/>
  <c r="K67" i="2"/>
  <c r="J120" i="2"/>
  <c r="K120" i="2" s="1"/>
  <c r="J67" i="2"/>
  <c r="L71" i="2"/>
  <c r="J124" i="2"/>
  <c r="K124" i="2" s="1"/>
  <c r="K71" i="2"/>
  <c r="J71" i="2"/>
  <c r="J129" i="2"/>
  <c r="K129" i="2" s="1"/>
  <c r="L76" i="2"/>
  <c r="J134" i="2"/>
  <c r="L81" i="2"/>
  <c r="L82" i="2"/>
  <c r="J135" i="2"/>
  <c r="K135" i="2" s="1"/>
  <c r="J140" i="2"/>
  <c r="L87" i="2"/>
  <c r="L90" i="2"/>
  <c r="J143" i="2"/>
  <c r="F95" i="2"/>
  <c r="F103" i="2"/>
  <c r="H162" i="2"/>
  <c r="L9" i="3"/>
  <c r="K9" i="3"/>
  <c r="J9" i="3"/>
  <c r="F54" i="2"/>
  <c r="H113" i="2"/>
  <c r="F62" i="2"/>
  <c r="H117" i="2"/>
  <c r="F66" i="2"/>
  <c r="H121" i="2"/>
  <c r="F70" i="2"/>
  <c r="H130" i="2"/>
  <c r="H81" i="2"/>
  <c r="H134" i="2" s="1"/>
  <c r="F79" i="2"/>
  <c r="E79" i="2"/>
  <c r="D79" i="2"/>
  <c r="H139" i="2"/>
  <c r="F91" i="2"/>
  <c r="H150" i="2"/>
  <c r="H158" i="2"/>
  <c r="J162" i="2"/>
  <c r="K162" i="2" s="1"/>
  <c r="L109" i="2"/>
  <c r="L24" i="2"/>
  <c r="L28" i="2"/>
  <c r="L32" i="2"/>
  <c r="L36" i="2"/>
  <c r="L40" i="2"/>
  <c r="L44" i="2"/>
  <c r="L52" i="2"/>
  <c r="L56" i="2"/>
  <c r="J113" i="2"/>
  <c r="K113" i="2" s="1"/>
  <c r="L60" i="2"/>
  <c r="J117" i="2"/>
  <c r="K64" i="2"/>
  <c r="J64" i="2"/>
  <c r="L64" i="2"/>
  <c r="J121" i="2"/>
  <c r="K121" i="2" s="1"/>
  <c r="K68" i="2"/>
  <c r="J68" i="2"/>
  <c r="L68" i="2"/>
  <c r="J130" i="2"/>
  <c r="K130" i="2" s="1"/>
  <c r="L77" i="2"/>
  <c r="F84" i="2"/>
  <c r="H138" i="2"/>
  <c r="J139" i="2"/>
  <c r="K139" i="2" s="1"/>
  <c r="L86" i="2"/>
  <c r="H146" i="2"/>
  <c r="J150" i="2"/>
  <c r="K150" i="2" s="1"/>
  <c r="L97" i="2"/>
  <c r="J158" i="2"/>
  <c r="K158" i="2" s="1"/>
  <c r="L105" i="2"/>
  <c r="L199" i="2"/>
  <c r="K199" i="2"/>
  <c r="J199" i="2"/>
  <c r="F55" i="2"/>
  <c r="H114" i="2"/>
  <c r="F63" i="2"/>
  <c r="H118" i="2"/>
  <c r="F67" i="2"/>
  <c r="H122" i="2"/>
  <c r="F71" i="2"/>
  <c r="F76" i="2"/>
  <c r="H80" i="2"/>
  <c r="H133" i="2" s="1"/>
  <c r="H131" i="2"/>
  <c r="F83" i="2"/>
  <c r="J138" i="2"/>
  <c r="L85" i="2"/>
  <c r="F88" i="2"/>
  <c r="H142" i="2"/>
  <c r="J146" i="2"/>
  <c r="K146" i="2" s="1"/>
  <c r="L93" i="2"/>
  <c r="I27" i="2"/>
  <c r="L25" i="2"/>
  <c r="L29" i="2"/>
  <c r="L33" i="2"/>
  <c r="L37" i="2"/>
  <c r="L41" i="2"/>
  <c r="L45" i="2"/>
  <c r="L49" i="2"/>
  <c r="L53" i="2"/>
  <c r="J114" i="2"/>
  <c r="L61" i="2"/>
  <c r="K61" i="2"/>
  <c r="J61" i="2"/>
  <c r="J118" i="2"/>
  <c r="L65" i="2"/>
  <c r="K65" i="2"/>
  <c r="J65" i="2"/>
  <c r="J122" i="2"/>
  <c r="K122" i="2" s="1"/>
  <c r="L69" i="2"/>
  <c r="K69" i="2"/>
  <c r="J69" i="2"/>
  <c r="I80" i="2"/>
  <c r="L78" i="2"/>
  <c r="J131" i="2"/>
  <c r="F82" i="2"/>
  <c r="F87" i="2"/>
  <c r="J142" i="2"/>
  <c r="K142" i="2" s="1"/>
  <c r="L89" i="2"/>
  <c r="F81" i="2"/>
  <c r="H136" i="2"/>
  <c r="F85" i="2"/>
  <c r="H140" i="2"/>
  <c r="F89" i="2"/>
  <c r="H144" i="2"/>
  <c r="F93" i="2"/>
  <c r="H148" i="2"/>
  <c r="F97" i="2"/>
  <c r="H156" i="2"/>
  <c r="F105" i="2"/>
  <c r="H160" i="2"/>
  <c r="F109" i="2"/>
  <c r="J144" i="2"/>
  <c r="K144" i="2" s="1"/>
  <c r="L91" i="2"/>
  <c r="J148" i="2"/>
  <c r="L95" i="2"/>
  <c r="J156" i="2"/>
  <c r="L103" i="2"/>
  <c r="J160" i="2"/>
  <c r="K160" i="2" s="1"/>
  <c r="L107" i="2"/>
  <c r="L195" i="2"/>
  <c r="K195" i="2"/>
  <c r="J195" i="2"/>
  <c r="J198" i="2"/>
  <c r="L198" i="2"/>
  <c r="K198" i="2"/>
  <c r="L212" i="2"/>
  <c r="L214" i="2"/>
  <c r="H137" i="2"/>
  <c r="F86" i="2"/>
  <c r="H141" i="2"/>
  <c r="F90" i="2"/>
  <c r="H145" i="2"/>
  <c r="F94" i="2"/>
  <c r="H149" i="2"/>
  <c r="F98" i="2"/>
  <c r="F102" i="2"/>
  <c r="H157" i="2"/>
  <c r="F106" i="2"/>
  <c r="H161" i="2"/>
  <c r="C133" i="2"/>
  <c r="F133" i="2" s="1"/>
  <c r="F132" i="2"/>
  <c r="F194" i="2"/>
  <c r="L196" i="2"/>
  <c r="K196" i="2"/>
  <c r="J196" i="2"/>
  <c r="L197" i="2"/>
  <c r="J197" i="2"/>
  <c r="K197" i="2"/>
  <c r="L201" i="2"/>
  <c r="K201" i="2"/>
  <c r="J201" i="2"/>
  <c r="L208" i="2"/>
  <c r="L210" i="2"/>
  <c r="K277" i="2"/>
  <c r="I277" i="2"/>
  <c r="F277" i="2"/>
  <c r="L17" i="3"/>
  <c r="K17" i="3"/>
  <c r="J17" i="3"/>
  <c r="J137" i="2"/>
  <c r="K137" i="2" s="1"/>
  <c r="L84" i="2"/>
  <c r="J141" i="2"/>
  <c r="K141" i="2" s="1"/>
  <c r="L88" i="2"/>
  <c r="L92" i="2"/>
  <c r="J145" i="2"/>
  <c r="L96" i="2"/>
  <c r="J149" i="2"/>
  <c r="K149" i="2" s="1"/>
  <c r="L104" i="2"/>
  <c r="J157" i="2"/>
  <c r="K157" i="2" s="1"/>
  <c r="L108" i="2"/>
  <c r="J161" i="2"/>
  <c r="E132" i="2"/>
  <c r="K289" i="2"/>
  <c r="I289" i="2"/>
  <c r="F289" i="2"/>
  <c r="K301" i="2"/>
  <c r="I301" i="2"/>
  <c r="F301" i="2"/>
  <c r="F195" i="2"/>
  <c r="K313" i="2"/>
  <c r="I313" i="2"/>
  <c r="F313" i="2"/>
  <c r="L71" i="3"/>
  <c r="K71" i="3"/>
  <c r="J71" i="3"/>
  <c r="F198" i="2"/>
  <c r="J200" i="2"/>
  <c r="L200" i="2"/>
  <c r="K200" i="2"/>
  <c r="L213" i="2"/>
  <c r="K269" i="2"/>
  <c r="I269" i="2"/>
  <c r="F269" i="2"/>
  <c r="L13" i="3"/>
  <c r="K13" i="3"/>
  <c r="J13" i="3"/>
  <c r="H143" i="2"/>
  <c r="F92" i="2"/>
  <c r="H147" i="2"/>
  <c r="F96" i="2"/>
  <c r="H151" i="2"/>
  <c r="H155" i="2"/>
  <c r="F104" i="2"/>
  <c r="H159" i="2"/>
  <c r="F108" i="2"/>
  <c r="L209" i="2"/>
  <c r="F196" i="2"/>
  <c r="F200" i="2"/>
  <c r="F209" i="2"/>
  <c r="F213" i="2"/>
  <c r="K256" i="2"/>
  <c r="J256" i="2"/>
  <c r="K257" i="2"/>
  <c r="J257" i="2"/>
  <c r="K258" i="2"/>
  <c r="J258" i="2"/>
  <c r="K259" i="2"/>
  <c r="J259" i="2"/>
  <c r="K260" i="2"/>
  <c r="J260" i="2"/>
  <c r="K261" i="2"/>
  <c r="J261" i="2"/>
  <c r="K262" i="2"/>
  <c r="J262" i="2"/>
  <c r="K263" i="2"/>
  <c r="J263" i="2"/>
  <c r="K274" i="2"/>
  <c r="I274" i="2"/>
  <c r="F274" i="2"/>
  <c r="K286" i="2"/>
  <c r="I286" i="2"/>
  <c r="F286" i="2"/>
  <c r="K298" i="2"/>
  <c r="I298" i="2"/>
  <c r="F298" i="2"/>
  <c r="K306" i="2"/>
  <c r="I306" i="2"/>
  <c r="F306" i="2"/>
  <c r="K310" i="2"/>
  <c r="I310" i="2"/>
  <c r="F310" i="2"/>
  <c r="F8" i="3"/>
  <c r="E8" i="3"/>
  <c r="D8" i="3"/>
  <c r="F16" i="3"/>
  <c r="E16" i="3"/>
  <c r="D16" i="3"/>
  <c r="F20" i="3"/>
  <c r="E20" i="3"/>
  <c r="D20" i="3"/>
  <c r="L31" i="3"/>
  <c r="K31" i="3"/>
  <c r="J31" i="3"/>
  <c r="L59" i="3"/>
  <c r="K59" i="3"/>
  <c r="J59" i="3"/>
  <c r="L9" i="4"/>
  <c r="K9" i="4"/>
  <c r="J9" i="4"/>
  <c r="L33" i="4"/>
  <c r="K33" i="4"/>
  <c r="J33" i="4"/>
  <c r="L202" i="2"/>
  <c r="J202" i="2"/>
  <c r="K202" i="2"/>
  <c r="L207" i="2"/>
  <c r="L211" i="2"/>
  <c r="K271" i="2"/>
  <c r="I271" i="2"/>
  <c r="F271" i="2"/>
  <c r="K279" i="2"/>
  <c r="I279" i="2"/>
  <c r="F279" i="2"/>
  <c r="K291" i="2"/>
  <c r="I291" i="2"/>
  <c r="F291" i="2"/>
  <c r="K295" i="2"/>
  <c r="I295" i="2"/>
  <c r="F295" i="2"/>
  <c r="K303" i="2"/>
  <c r="I303" i="2"/>
  <c r="F303" i="2"/>
  <c r="K315" i="2"/>
  <c r="I315" i="2"/>
  <c r="F315" i="2"/>
  <c r="L14" i="3"/>
  <c r="K14" i="3"/>
  <c r="J14" i="3"/>
  <c r="L18" i="3"/>
  <c r="K18" i="3"/>
  <c r="J18" i="3"/>
  <c r="F197" i="2"/>
  <c r="F201" i="2"/>
  <c r="F210" i="2"/>
  <c r="F214" i="2"/>
  <c r="K243" i="2"/>
  <c r="J243" i="2"/>
  <c r="K244" i="2"/>
  <c r="J244" i="2"/>
  <c r="K245" i="2"/>
  <c r="J245" i="2"/>
  <c r="K246" i="2"/>
  <c r="J246" i="2"/>
  <c r="K247" i="2"/>
  <c r="J247" i="2"/>
  <c r="K248" i="2"/>
  <c r="J248" i="2"/>
  <c r="K249" i="2"/>
  <c r="J249" i="2"/>
  <c r="K250" i="2"/>
  <c r="J250" i="2"/>
  <c r="K251" i="2"/>
  <c r="J251" i="2"/>
  <c r="K276" i="2"/>
  <c r="I276" i="2"/>
  <c r="F276" i="2"/>
  <c r="K288" i="2"/>
  <c r="I288" i="2"/>
  <c r="F288" i="2"/>
  <c r="K300" i="2"/>
  <c r="I300" i="2"/>
  <c r="F300" i="2"/>
  <c r="K312" i="2"/>
  <c r="I312" i="2"/>
  <c r="F312" i="2"/>
  <c r="F9" i="3"/>
  <c r="E9" i="3"/>
  <c r="D9" i="3"/>
  <c r="F13" i="3"/>
  <c r="E13" i="3"/>
  <c r="D13" i="3"/>
  <c r="F17" i="3"/>
  <c r="E17" i="3"/>
  <c r="D17" i="3"/>
  <c r="F21" i="3"/>
  <c r="E21" i="3"/>
  <c r="D21" i="3"/>
  <c r="L67" i="3"/>
  <c r="K67" i="3"/>
  <c r="J67" i="3"/>
  <c r="L17" i="4"/>
  <c r="K17" i="4"/>
  <c r="J17" i="4"/>
  <c r="K273" i="2"/>
  <c r="I273" i="2"/>
  <c r="F273" i="2"/>
  <c r="K285" i="2"/>
  <c r="I285" i="2"/>
  <c r="F285" i="2"/>
  <c r="K297" i="2"/>
  <c r="I297" i="2"/>
  <c r="F297" i="2"/>
  <c r="K305" i="2"/>
  <c r="I305" i="2"/>
  <c r="F305" i="2"/>
  <c r="K317" i="2"/>
  <c r="I317" i="2"/>
  <c r="F317" i="2"/>
  <c r="L7" i="3"/>
  <c r="K7" i="3"/>
  <c r="J7" i="3"/>
  <c r="L15" i="3"/>
  <c r="K15" i="3"/>
  <c r="J15" i="3"/>
  <c r="L19" i="3"/>
  <c r="K19" i="3"/>
  <c r="J19" i="3"/>
  <c r="L27" i="3"/>
  <c r="K27" i="3"/>
  <c r="J27" i="3"/>
  <c r="L55" i="3"/>
  <c r="K55" i="3"/>
  <c r="J55" i="3"/>
  <c r="L41" i="4"/>
  <c r="K41" i="4"/>
  <c r="J41" i="4"/>
  <c r="F202" i="2"/>
  <c r="F207" i="2"/>
  <c r="F211" i="2"/>
  <c r="K231" i="2"/>
  <c r="J231" i="2"/>
  <c r="K232" i="2"/>
  <c r="J232" i="2"/>
  <c r="K233" i="2"/>
  <c r="J233" i="2"/>
  <c r="K234" i="2"/>
  <c r="J234" i="2"/>
  <c r="K235" i="2"/>
  <c r="J235" i="2"/>
  <c r="K236" i="2"/>
  <c r="J236" i="2"/>
  <c r="K237" i="2"/>
  <c r="J237" i="2"/>
  <c r="K238" i="2"/>
  <c r="J238" i="2"/>
  <c r="I270" i="2"/>
  <c r="F270" i="2"/>
  <c r="K270" i="2"/>
  <c r="I278" i="2"/>
  <c r="F278" i="2"/>
  <c r="K278" i="2"/>
  <c r="I290" i="2"/>
  <c r="F290" i="2"/>
  <c r="K290" i="2"/>
  <c r="I302" i="2"/>
  <c r="F302" i="2"/>
  <c r="K302" i="2"/>
  <c r="I314" i="2"/>
  <c r="F314" i="2"/>
  <c r="K314" i="2"/>
  <c r="E14" i="3"/>
  <c r="D14" i="3"/>
  <c r="F14" i="3"/>
  <c r="E18" i="3"/>
  <c r="D18" i="3"/>
  <c r="F18" i="3"/>
  <c r="L39" i="3"/>
  <c r="K39" i="3"/>
  <c r="J39" i="3"/>
  <c r="F275" i="2"/>
  <c r="K275" i="2"/>
  <c r="I275" i="2"/>
  <c r="F287" i="2"/>
  <c r="K287" i="2"/>
  <c r="I287" i="2"/>
  <c r="F299" i="2"/>
  <c r="K299" i="2"/>
  <c r="I299" i="2"/>
  <c r="F311" i="2"/>
  <c r="K311" i="2"/>
  <c r="I311" i="2"/>
  <c r="J8" i="3"/>
  <c r="L8" i="3"/>
  <c r="K8" i="3"/>
  <c r="J16" i="3"/>
  <c r="L16" i="3"/>
  <c r="K16" i="3"/>
  <c r="J20" i="3"/>
  <c r="L20" i="3"/>
  <c r="K20" i="3"/>
  <c r="L23" i="3"/>
  <c r="J23" i="3"/>
  <c r="K23" i="3"/>
  <c r="L63" i="3"/>
  <c r="K63" i="3"/>
  <c r="J63" i="3"/>
  <c r="L75" i="3"/>
  <c r="K75" i="3"/>
  <c r="J75" i="3"/>
  <c r="L13" i="4"/>
  <c r="K13" i="4"/>
  <c r="J13" i="4"/>
  <c r="L25" i="4"/>
  <c r="K25" i="4"/>
  <c r="J25" i="4"/>
  <c r="F199" i="2"/>
  <c r="F208" i="2"/>
  <c r="F212" i="2"/>
  <c r="K218" i="2"/>
  <c r="J218" i="2"/>
  <c r="K219" i="2"/>
  <c r="J219" i="2"/>
  <c r="K220" i="2"/>
  <c r="J220" i="2"/>
  <c r="K221" i="2"/>
  <c r="J221" i="2"/>
  <c r="K222" i="2"/>
  <c r="J222" i="2"/>
  <c r="K223" i="2"/>
  <c r="J223" i="2"/>
  <c r="K224" i="2"/>
  <c r="J224" i="2"/>
  <c r="K225" i="2"/>
  <c r="J225" i="2"/>
  <c r="K226" i="2"/>
  <c r="J226" i="2"/>
  <c r="K272" i="2"/>
  <c r="I272" i="2"/>
  <c r="F272" i="2"/>
  <c r="K280" i="2"/>
  <c r="I280" i="2"/>
  <c r="F280" i="2"/>
  <c r="K284" i="2"/>
  <c r="I284" i="2"/>
  <c r="F284" i="2"/>
  <c r="K296" i="2"/>
  <c r="I296" i="2"/>
  <c r="F296" i="2"/>
  <c r="K304" i="2"/>
  <c r="I304" i="2"/>
  <c r="F304" i="2"/>
  <c r="K316" i="2"/>
  <c r="I316" i="2"/>
  <c r="F316" i="2"/>
  <c r="F7" i="3"/>
  <c r="E7" i="3"/>
  <c r="D7" i="3"/>
  <c r="F15" i="3"/>
  <c r="E15" i="3"/>
  <c r="D15" i="3"/>
  <c r="F19" i="3"/>
  <c r="E19" i="3"/>
  <c r="D19" i="3"/>
  <c r="L51" i="3"/>
  <c r="K51" i="3"/>
  <c r="J51" i="3"/>
  <c r="L49" i="4"/>
  <c r="K49" i="4"/>
  <c r="J49" i="4"/>
  <c r="J21" i="3"/>
  <c r="L21" i="3"/>
  <c r="K21" i="3"/>
  <c r="L25" i="3"/>
  <c r="K25" i="3"/>
  <c r="J25" i="3"/>
  <c r="L29" i="3"/>
  <c r="K29" i="3"/>
  <c r="J29" i="3"/>
  <c r="L33" i="3"/>
  <c r="K33" i="3"/>
  <c r="J33" i="3"/>
  <c r="L45" i="3"/>
  <c r="K45" i="3"/>
  <c r="J45" i="3"/>
  <c r="L53" i="3"/>
  <c r="K53" i="3"/>
  <c r="J53" i="3"/>
  <c r="L57" i="3"/>
  <c r="K57" i="3"/>
  <c r="J57" i="3"/>
  <c r="L61" i="3"/>
  <c r="K61" i="3"/>
  <c r="J61" i="3"/>
  <c r="L65" i="3"/>
  <c r="K65" i="3"/>
  <c r="J65" i="3"/>
  <c r="L69" i="3"/>
  <c r="K69" i="3"/>
  <c r="J69" i="3"/>
  <c r="L77" i="3"/>
  <c r="K77" i="3"/>
  <c r="J77" i="3"/>
  <c r="L7" i="4"/>
  <c r="K7" i="4"/>
  <c r="J7" i="4"/>
  <c r="L11" i="4"/>
  <c r="K11" i="4"/>
  <c r="J11" i="4"/>
  <c r="L15" i="4"/>
  <c r="K15" i="4"/>
  <c r="J15" i="4"/>
  <c r="L23" i="4"/>
  <c r="K23" i="4"/>
  <c r="J23" i="4"/>
  <c r="L31" i="4"/>
  <c r="K31" i="4"/>
  <c r="J31" i="4"/>
  <c r="L35" i="4"/>
  <c r="K35" i="4"/>
  <c r="J35" i="4"/>
  <c r="L39" i="4"/>
  <c r="K39" i="4"/>
  <c r="J39" i="4"/>
  <c r="L43" i="4"/>
  <c r="K43" i="4"/>
  <c r="J43" i="4"/>
  <c r="L47" i="4"/>
  <c r="K47" i="4"/>
  <c r="J47" i="4"/>
  <c r="E24" i="3"/>
  <c r="D24" i="3"/>
  <c r="F24" i="3"/>
  <c r="E28" i="3"/>
  <c r="D28" i="3"/>
  <c r="F28" i="3"/>
  <c r="E32" i="3"/>
  <c r="D32" i="3"/>
  <c r="F32" i="3"/>
  <c r="E40" i="3"/>
  <c r="D40" i="3"/>
  <c r="F40" i="3"/>
  <c r="E44" i="3"/>
  <c r="D44" i="3"/>
  <c r="F44" i="3"/>
  <c r="E52" i="3"/>
  <c r="D52" i="3"/>
  <c r="F52" i="3"/>
  <c r="E56" i="3"/>
  <c r="D56" i="3"/>
  <c r="F56" i="3"/>
  <c r="E60" i="3"/>
  <c r="D60" i="3"/>
  <c r="F60" i="3"/>
  <c r="E64" i="3"/>
  <c r="D64" i="3"/>
  <c r="F64" i="3"/>
  <c r="E68" i="3"/>
  <c r="D68" i="3"/>
  <c r="F68" i="3"/>
  <c r="E76" i="3"/>
  <c r="D76" i="3"/>
  <c r="F76" i="3"/>
  <c r="E10" i="4"/>
  <c r="D10" i="4"/>
  <c r="F10" i="4"/>
  <c r="E14" i="4"/>
  <c r="D14" i="4"/>
  <c r="F14" i="4"/>
  <c r="E18" i="4"/>
  <c r="D18" i="4"/>
  <c r="F18" i="4"/>
  <c r="E22" i="4"/>
  <c r="D22" i="4"/>
  <c r="F22" i="4"/>
  <c r="E26" i="4"/>
  <c r="D26" i="4"/>
  <c r="F26" i="4"/>
  <c r="E30" i="4"/>
  <c r="D30" i="4"/>
  <c r="F30" i="4"/>
  <c r="E34" i="4"/>
  <c r="D34" i="4"/>
  <c r="F34" i="4"/>
  <c r="E42" i="4"/>
  <c r="D42" i="4"/>
  <c r="F42" i="4"/>
  <c r="L22" i="3"/>
  <c r="J22" i="3"/>
  <c r="K22" i="3"/>
  <c r="L26" i="3"/>
  <c r="J26" i="3"/>
  <c r="K26" i="3"/>
  <c r="L30" i="3"/>
  <c r="J30" i="3"/>
  <c r="K30" i="3"/>
  <c r="L34" i="3"/>
  <c r="J34" i="3"/>
  <c r="K34" i="3"/>
  <c r="L38" i="3"/>
  <c r="J38" i="3"/>
  <c r="K38" i="3"/>
  <c r="L46" i="3"/>
  <c r="J46" i="3"/>
  <c r="K46" i="3"/>
  <c r="L50" i="3"/>
  <c r="J50" i="3"/>
  <c r="K50" i="3"/>
  <c r="L54" i="3"/>
  <c r="J54" i="3"/>
  <c r="K54" i="3"/>
  <c r="L58" i="3"/>
  <c r="J58" i="3"/>
  <c r="K58" i="3"/>
  <c r="L62" i="3"/>
  <c r="J62" i="3"/>
  <c r="K62" i="3"/>
  <c r="L66" i="3"/>
  <c r="J66" i="3"/>
  <c r="K66" i="3"/>
  <c r="L70" i="3"/>
  <c r="J70" i="3"/>
  <c r="K70" i="3"/>
  <c r="L8" i="4"/>
  <c r="J8" i="4"/>
  <c r="K8" i="4"/>
  <c r="L12" i="4"/>
  <c r="J12" i="4"/>
  <c r="K12" i="4"/>
  <c r="L16" i="4"/>
  <c r="J16" i="4"/>
  <c r="K16" i="4"/>
  <c r="L24" i="4"/>
  <c r="J24" i="4"/>
  <c r="K24" i="4"/>
  <c r="L32" i="4"/>
  <c r="J32" i="4"/>
  <c r="K32" i="4"/>
  <c r="L40" i="4"/>
  <c r="J40" i="4"/>
  <c r="K40" i="4"/>
  <c r="L48" i="4"/>
  <c r="J48" i="4"/>
  <c r="K48" i="4"/>
  <c r="F25" i="3"/>
  <c r="E25" i="3"/>
  <c r="D25" i="3"/>
  <c r="F29" i="3"/>
  <c r="E29" i="3"/>
  <c r="D29" i="3"/>
  <c r="F33" i="3"/>
  <c r="E33" i="3"/>
  <c r="D33" i="3"/>
  <c r="F45" i="3"/>
  <c r="E45" i="3"/>
  <c r="D45" i="3"/>
  <c r="F53" i="3"/>
  <c r="E53" i="3"/>
  <c r="D53" i="3"/>
  <c r="F57" i="3"/>
  <c r="E57" i="3"/>
  <c r="D57" i="3"/>
  <c r="F61" i="3"/>
  <c r="E61" i="3"/>
  <c r="D61" i="3"/>
  <c r="F65" i="3"/>
  <c r="E65" i="3"/>
  <c r="D65" i="3"/>
  <c r="F69" i="3"/>
  <c r="E69" i="3"/>
  <c r="D69" i="3"/>
  <c r="F77" i="3"/>
  <c r="E77" i="3"/>
  <c r="D77" i="3"/>
  <c r="F7" i="4"/>
  <c r="E7" i="4"/>
  <c r="D7" i="4"/>
  <c r="F11" i="4"/>
  <c r="E11" i="4"/>
  <c r="D11" i="4"/>
  <c r="F15" i="4"/>
  <c r="E15" i="4"/>
  <c r="D15" i="4"/>
  <c r="F23" i="4"/>
  <c r="E23" i="4"/>
  <c r="D23" i="4"/>
  <c r="F31" i="4"/>
  <c r="E31" i="4"/>
  <c r="D31" i="4"/>
  <c r="F35" i="4"/>
  <c r="E35" i="4"/>
  <c r="D35" i="4"/>
  <c r="F39" i="4"/>
  <c r="E39" i="4"/>
  <c r="D39" i="4"/>
  <c r="F43" i="4"/>
  <c r="E43" i="4"/>
  <c r="D43" i="4"/>
  <c r="F47" i="4"/>
  <c r="E47" i="4"/>
  <c r="D47" i="4"/>
  <c r="E22" i="3"/>
  <c r="F22" i="3"/>
  <c r="D22" i="3"/>
  <c r="E26" i="3"/>
  <c r="D26" i="3"/>
  <c r="F26" i="3"/>
  <c r="E30" i="3"/>
  <c r="D30" i="3"/>
  <c r="F30" i="3"/>
  <c r="E34" i="3"/>
  <c r="D34" i="3"/>
  <c r="F34" i="3"/>
  <c r="E38" i="3"/>
  <c r="D38" i="3"/>
  <c r="F38" i="3"/>
  <c r="E46" i="3"/>
  <c r="D46" i="3"/>
  <c r="F46" i="3"/>
  <c r="E50" i="3"/>
  <c r="D50" i="3"/>
  <c r="F50" i="3"/>
  <c r="E54" i="3"/>
  <c r="D54" i="3"/>
  <c r="F54" i="3"/>
  <c r="E58" i="3"/>
  <c r="D58" i="3"/>
  <c r="F58" i="3"/>
  <c r="E62" i="3"/>
  <c r="D62" i="3"/>
  <c r="F62" i="3"/>
  <c r="E66" i="3"/>
  <c r="D66" i="3"/>
  <c r="F66" i="3"/>
  <c r="E70" i="3"/>
  <c r="D70" i="3"/>
  <c r="F70" i="3"/>
  <c r="E8" i="4"/>
  <c r="D8" i="4"/>
  <c r="F8" i="4"/>
  <c r="E12" i="4"/>
  <c r="D12" i="4"/>
  <c r="F12" i="4"/>
  <c r="E16" i="4"/>
  <c r="D16" i="4"/>
  <c r="F16" i="4"/>
  <c r="E24" i="4"/>
  <c r="D24" i="4"/>
  <c r="F24" i="4"/>
  <c r="E32" i="4"/>
  <c r="D32" i="4"/>
  <c r="F32" i="4"/>
  <c r="E40" i="4"/>
  <c r="D40" i="4"/>
  <c r="F40" i="4"/>
  <c r="E48" i="4"/>
  <c r="D48" i="4"/>
  <c r="F48" i="4"/>
  <c r="J24" i="3"/>
  <c r="L24" i="3"/>
  <c r="K24" i="3"/>
  <c r="J28" i="3"/>
  <c r="L28" i="3"/>
  <c r="K28" i="3"/>
  <c r="J32" i="3"/>
  <c r="L32" i="3"/>
  <c r="K32" i="3"/>
  <c r="J40" i="3"/>
  <c r="L40" i="3"/>
  <c r="K40" i="3"/>
  <c r="J44" i="3"/>
  <c r="L44" i="3"/>
  <c r="K44" i="3"/>
  <c r="J52" i="3"/>
  <c r="L52" i="3"/>
  <c r="K52" i="3"/>
  <c r="J56" i="3"/>
  <c r="L56" i="3"/>
  <c r="K56" i="3"/>
  <c r="J60" i="3"/>
  <c r="L60" i="3"/>
  <c r="K60" i="3"/>
  <c r="J64" i="3"/>
  <c r="L64" i="3"/>
  <c r="K64" i="3"/>
  <c r="J68" i="3"/>
  <c r="L68" i="3"/>
  <c r="K68" i="3"/>
  <c r="J76" i="3"/>
  <c r="L76" i="3"/>
  <c r="K76" i="3"/>
  <c r="J10" i="4"/>
  <c r="L10" i="4"/>
  <c r="K10" i="4"/>
  <c r="J14" i="4"/>
  <c r="L14" i="4"/>
  <c r="K14" i="4"/>
  <c r="J18" i="4"/>
  <c r="L18" i="4"/>
  <c r="K18" i="4"/>
  <c r="J22" i="4"/>
  <c r="L22" i="4"/>
  <c r="K22" i="4"/>
  <c r="J26" i="4"/>
  <c r="L26" i="4"/>
  <c r="K26" i="4"/>
  <c r="J30" i="4"/>
  <c r="L30" i="4"/>
  <c r="K30" i="4"/>
  <c r="J34" i="4"/>
  <c r="L34" i="4"/>
  <c r="K34" i="4"/>
  <c r="J42" i="4"/>
  <c r="L42" i="4"/>
  <c r="K42" i="4"/>
  <c r="F23" i="3"/>
  <c r="E23" i="3"/>
  <c r="D23" i="3"/>
  <c r="F27" i="3"/>
  <c r="E27" i="3"/>
  <c r="D27" i="3"/>
  <c r="F31" i="3"/>
  <c r="E31" i="3"/>
  <c r="D31" i="3"/>
  <c r="F39" i="3"/>
  <c r="E39" i="3"/>
  <c r="D39" i="3"/>
  <c r="F51" i="3"/>
  <c r="E51" i="3"/>
  <c r="D51" i="3"/>
  <c r="F55" i="3"/>
  <c r="E55" i="3"/>
  <c r="D55" i="3"/>
  <c r="F59" i="3"/>
  <c r="E59" i="3"/>
  <c r="D59" i="3"/>
  <c r="F63" i="3"/>
  <c r="E63" i="3"/>
  <c r="D63" i="3"/>
  <c r="F67" i="3"/>
  <c r="E67" i="3"/>
  <c r="D67" i="3"/>
  <c r="F71" i="3"/>
  <c r="E71" i="3"/>
  <c r="D71" i="3"/>
  <c r="F75" i="3"/>
  <c r="E75" i="3"/>
  <c r="D75" i="3"/>
  <c r="F9" i="4"/>
  <c r="E9" i="4"/>
  <c r="D9" i="4"/>
  <c r="F13" i="4"/>
  <c r="E13" i="4"/>
  <c r="D13" i="4"/>
  <c r="F17" i="4"/>
  <c r="E17" i="4"/>
  <c r="D17" i="4"/>
  <c r="F25" i="4"/>
  <c r="E25" i="4"/>
  <c r="D25" i="4"/>
  <c r="F33" i="4"/>
  <c r="E33" i="4"/>
  <c r="D33" i="4"/>
  <c r="F41" i="4"/>
  <c r="E41" i="4"/>
  <c r="D41" i="4"/>
  <c r="F49" i="4"/>
  <c r="E49" i="4"/>
  <c r="D49" i="4"/>
  <c r="K167" i="2" l="1"/>
  <c r="J167" i="2"/>
  <c r="K174" i="2"/>
  <c r="J174" i="2"/>
  <c r="K166" i="2"/>
  <c r="J166" i="2"/>
  <c r="K169" i="2"/>
  <c r="J169" i="2"/>
  <c r="K172" i="2"/>
  <c r="J172" i="2"/>
  <c r="L24" i="1"/>
  <c r="K24" i="1"/>
  <c r="L23" i="1"/>
  <c r="K23" i="1"/>
  <c r="K185" i="2"/>
  <c r="J185" i="2"/>
  <c r="K188" i="2"/>
  <c r="J188" i="2"/>
  <c r="K187" i="2"/>
  <c r="J187" i="2"/>
  <c r="K171" i="2"/>
  <c r="J171" i="2"/>
  <c r="K189" i="2"/>
  <c r="J189" i="2"/>
  <c r="K173" i="2"/>
  <c r="J173" i="2"/>
  <c r="K176" i="2"/>
  <c r="J176" i="2"/>
  <c r="L25" i="1"/>
  <c r="K25" i="1"/>
  <c r="K170" i="2"/>
  <c r="J170" i="2"/>
  <c r="K182" i="2"/>
  <c r="J182" i="2"/>
  <c r="K186" i="2"/>
  <c r="J186" i="2"/>
  <c r="K168" i="2"/>
  <c r="J168" i="2"/>
  <c r="K184" i="2"/>
  <c r="J184" i="2"/>
  <c r="K183" i="2"/>
  <c r="J183" i="2"/>
  <c r="K175" i="2"/>
  <c r="J175" i="2"/>
  <c r="K177" i="2"/>
  <c r="J177" i="2"/>
  <c r="K156" i="2"/>
  <c r="K131" i="2"/>
  <c r="K114" i="2"/>
  <c r="K138" i="2"/>
  <c r="K134" i="2"/>
  <c r="K155" i="2"/>
  <c r="K159" i="2"/>
  <c r="K143" i="2"/>
  <c r="D27" i="2"/>
  <c r="F27" i="2"/>
  <c r="E27" i="2"/>
  <c r="K151" i="2"/>
  <c r="K148" i="2"/>
  <c r="J133" i="2"/>
  <c r="K133" i="2" s="1"/>
  <c r="L80" i="2"/>
  <c r="K80" i="2"/>
  <c r="J80" i="2"/>
  <c r="K27" i="2"/>
  <c r="L27" i="2"/>
  <c r="J27" i="2"/>
  <c r="K147" i="2"/>
  <c r="K161" i="2"/>
  <c r="K145" i="2"/>
  <c r="K118" i="2"/>
  <c r="K140" i="2"/>
  <c r="K136" i="2"/>
  <c r="L17" i="1"/>
  <c r="K117" i="2"/>
  <c r="D133" i="2"/>
  <c r="E133" i="2" s="1"/>
  <c r="D80" i="2"/>
  <c r="F80" i="2"/>
  <c r="E80" i="2"/>
  <c r="L16" i="1"/>
</calcChain>
</file>

<file path=xl/sharedStrings.xml><?xml version="1.0" encoding="utf-8"?>
<sst xmlns="http://schemas.openxmlformats.org/spreadsheetml/2006/main" count="693" uniqueCount="151">
  <si>
    <t>Resumen de Indicadores Turísticos Tenerife</t>
  </si>
  <si>
    <t>var interanual</t>
  </si>
  <si>
    <t>diferencia interanual</t>
  </si>
  <si>
    <t>cuota</t>
  </si>
  <si>
    <t>Fuente</t>
  </si>
  <si>
    <t>Viajeros entrados en establecimientos alojativos (hoteles y apartamentos)</t>
  </si>
  <si>
    <t>Total viajeros entrados (hotel + apartamento)</t>
  </si>
  <si>
    <t xml:space="preserve"> Encuestas de Alojamientos Turístico ISTAC</t>
  </si>
  <si>
    <t>Hoteles</t>
  </si>
  <si>
    <t>Apartamentos</t>
  </si>
  <si>
    <t>Viajeros entrados según lugar de residencia</t>
  </si>
  <si>
    <t>Total residentes en España</t>
  </si>
  <si>
    <t>Total residentes en el extranjero</t>
  </si>
  <si>
    <t>Pernoctaciones en establecimientos alojativos (hoteles y apartamentos)</t>
  </si>
  <si>
    <t>Total pernoctaciones (hotel + apartamento)</t>
  </si>
  <si>
    <t>Pernoctaciones según lugar de residencia</t>
  </si>
  <si>
    <r>
      <t xml:space="preserve">Estancia media en establecimientos alojativos (hoteles y apartamentos) 
</t>
    </r>
    <r>
      <rPr>
        <sz val="10"/>
        <color rgb="FFE29700"/>
        <rFont val="Calibri"/>
        <family val="2"/>
        <scheme val="minor"/>
      </rPr>
      <t xml:space="preserve"> (en días)</t>
    </r>
  </si>
  <si>
    <t>Estancia media total (hotel + apartamento)</t>
  </si>
  <si>
    <r>
      <t xml:space="preserve">Estancia media  según lugar de residencia  </t>
    </r>
    <r>
      <rPr>
        <sz val="10"/>
        <color rgb="FFE29700"/>
        <rFont val="Calibri"/>
        <family val="2"/>
        <scheme val="minor"/>
      </rPr>
      <t>(en días)</t>
    </r>
  </si>
  <si>
    <t>Tasas de ocupación en establecimientos alojativos (hoteles y apartamentos)</t>
  </si>
  <si>
    <t>Tasa de ocupación total (hotel + apartamento)</t>
  </si>
  <si>
    <t>Ingresos totales según tipología y categoría alojativa</t>
  </si>
  <si>
    <t>Ingresos totales (hotel + apartamento)</t>
  </si>
  <si>
    <t>Tarifa media diaria (ADR) según tipología y categoría alojativa</t>
  </si>
  <si>
    <t>ADR total (hotel + apartamento)</t>
  </si>
  <si>
    <t>Ingresos por habitación disponible (RevPAR) según tipología y categoría alojativa</t>
  </si>
  <si>
    <t>RevPAR total (hotel + apartamento)</t>
  </si>
  <si>
    <t>nd: dato no disponible ya que en algunos meses no se ha publicado el dato desagregado por tipología y categoría alojativa</t>
  </si>
  <si>
    <t>Número de establecimientos abiertos por tipología y categoría</t>
  </si>
  <si>
    <t>Número establecimientos Total (hotel + apartamento)</t>
  </si>
  <si>
    <t>Número de plazas por tipología y categoría</t>
  </si>
  <si>
    <t>Número de plazas total (hotel + apartamento)</t>
  </si>
  <si>
    <t>Fuente: AENA</t>
  </si>
  <si>
    <t>Pasajeros llegados a los aeropuertos de Tenerife según tipo de servicio</t>
  </si>
  <si>
    <t>Total llegadas</t>
  </si>
  <si>
    <t>llegadas regulares</t>
  </si>
  <si>
    <t>llegadas no regulares</t>
  </si>
  <si>
    <t>Pasajeros llegados a los aeropuertos de Tenerife procedencia del vuelo</t>
  </si>
  <si>
    <t>España</t>
  </si>
  <si>
    <t>Extranjero</t>
  </si>
  <si>
    <t>Pasajeros llegados a los aeropuertos de Tenerife según aeropuerto de llegada</t>
  </si>
  <si>
    <t>Tenerife Norte - Los Rodeos</t>
  </si>
  <si>
    <t>Tenerife Sur - Reina Sofía</t>
  </si>
  <si>
    <t>Operaciones de llegada a los aeropuertos de Tenerife según tipo de servicio</t>
  </si>
  <si>
    <t>Total operaciones</t>
  </si>
  <si>
    <t>Operaciones de llegada a los aeropuertos de Tenerife según procedencia del vuelo</t>
  </si>
  <si>
    <t>Operaciones de llegada a los aeropuertos de Tenerife según aeropuerto de llegada</t>
  </si>
  <si>
    <t>Frontur Canarias ISTAC</t>
  </si>
  <si>
    <t>Turistas entrados en Tenerife según lugar de residencia</t>
  </si>
  <si>
    <t>TOTAL</t>
  </si>
  <si>
    <t>TOTAL RESIDENTES EN ESPAÑA</t>
  </si>
  <si>
    <t>TOTAL RESIDENTES EN EL EXTRANJERO</t>
  </si>
  <si>
    <t>Elaboración: Turismo de Tenerife</t>
  </si>
  <si>
    <t>Indicadores Turísticos Tenerife</t>
  </si>
  <si>
    <t>Fuente: Encuestas de Alojamientos Turístico ISTAC</t>
  </si>
  <si>
    <t>Viajeros entrados en hoteles y apartamentos. Indicadores de capacidad. Indicadores de ocupación y de rentabilidad.</t>
  </si>
  <si>
    <t>Total (hotel + apartamento)</t>
  </si>
  <si>
    <t>5 estrellas</t>
  </si>
  <si>
    <t>4 estrellas</t>
  </si>
  <si>
    <t>3 estrellas</t>
  </si>
  <si>
    <t>2 estrellas</t>
  </si>
  <si>
    <t>1 estrella</t>
  </si>
  <si>
    <t>3, 4, 5 llaves</t>
  </si>
  <si>
    <t>3 llaves</t>
  </si>
  <si>
    <t>2 llaves</t>
  </si>
  <si>
    <t>1 llave</t>
  </si>
  <si>
    <t>Total lugares de residencia</t>
  </si>
  <si>
    <t>Canarias</t>
  </si>
  <si>
    <t>Residentes en Tenerife</t>
  </si>
  <si>
    <t>Resto Canarias</t>
  </si>
  <si>
    <t>Resto de España</t>
  </si>
  <si>
    <t>Alemania</t>
  </si>
  <si>
    <t>Austria</t>
  </si>
  <si>
    <t>Canada</t>
  </si>
  <si>
    <t>Dinamarca</t>
  </si>
  <si>
    <t>Estados Unidos</t>
  </si>
  <si>
    <t>Finlandia</t>
  </si>
  <si>
    <t>Gran Bretaña</t>
  </si>
  <si>
    <t>Francia</t>
  </si>
  <si>
    <t>Holanda</t>
  </si>
  <si>
    <t>Bélgica</t>
  </si>
  <si>
    <t>Irlanda</t>
  </si>
  <si>
    <t>Italia</t>
  </si>
  <si>
    <t>Noruega</t>
  </si>
  <si>
    <t>Suecia</t>
  </si>
  <si>
    <t>Suiza</t>
  </si>
  <si>
    <t>Otros países</t>
  </si>
  <si>
    <t>Viajeros entrados según municipio de alojamiento</t>
  </si>
  <si>
    <t>Total municipios de alojamiento</t>
  </si>
  <si>
    <t>Adeje</t>
  </si>
  <si>
    <t>Arona</t>
  </si>
  <si>
    <t>Granadilla de Abona</t>
  </si>
  <si>
    <t>Puerto de la Cruz</t>
  </si>
  <si>
    <t>Santa Cruz de Tenerife</t>
  </si>
  <si>
    <t>Santiago del Teide</t>
  </si>
  <si>
    <t>Resto de municipios de Tenerife</t>
  </si>
  <si>
    <t>Pernoctaciones según municipio de alojamiento</t>
  </si>
  <si>
    <r>
      <t xml:space="preserve">Estancia media en establecimientos alojativos (hoteles y apartamentos) </t>
    </r>
    <r>
      <rPr>
        <sz val="12"/>
        <color theme="1"/>
        <rFont val="Calibri"/>
        <family val="2"/>
        <scheme val="minor"/>
      </rPr>
      <t>(en días)</t>
    </r>
  </si>
  <si>
    <r>
      <t>Estancia media  según lugar de residencia</t>
    </r>
    <r>
      <rPr>
        <sz val="12"/>
        <color theme="1"/>
        <rFont val="Calibri"/>
        <family val="2"/>
        <scheme val="minor"/>
      </rPr>
      <t xml:space="preserve"> (en días)</t>
    </r>
  </si>
  <si>
    <t>Resto España</t>
  </si>
  <si>
    <r>
      <t>Estancia media  según municipio de alojamiento</t>
    </r>
    <r>
      <rPr>
        <sz val="12"/>
        <color theme="1"/>
        <rFont val="Calibri"/>
        <family val="2"/>
        <scheme val="minor"/>
      </rPr>
      <t xml:space="preserve"> (en días)</t>
    </r>
  </si>
  <si>
    <t>Tasas de ocupación según municipio de alojamiento</t>
  </si>
  <si>
    <t>Indicadores de rentabilidad alojativa (hoteles y apartamentos)</t>
  </si>
  <si>
    <t>4, 5 Estrellas</t>
  </si>
  <si>
    <t>1, 2, 3 Estrellas</t>
  </si>
  <si>
    <t>Ingresos totales según municipio del alojamiento</t>
  </si>
  <si>
    <t>Tarifa media diaria (ADR) según municipio del alojamiento</t>
  </si>
  <si>
    <t>Ingresos por habitación disponible (RevPAR) según municipio del alojamiento</t>
  </si>
  <si>
    <t>Establecimientos abiertos y plazas ofertadas</t>
  </si>
  <si>
    <t>Número de establecimientos abiertos por municipio</t>
  </si>
  <si>
    <t>Número de plazas ofertadas por municipio</t>
  </si>
  <si>
    <t>Fuente: Encuestas de Alojamientos Turístico ISTAC. Elaboración Turismo de Tenerife</t>
  </si>
  <si>
    <t>Fuente: Estadísticas de tráfico aéreo - AENA</t>
  </si>
  <si>
    <t>Pasajeros llegados a los aeropuertos de Tenerife</t>
  </si>
  <si>
    <t>Procedencia del vuelo</t>
  </si>
  <si>
    <t>Total</t>
  </si>
  <si>
    <t>aeropuertos insulares</t>
  </si>
  <si>
    <t>aeropuertos peninsulares</t>
  </si>
  <si>
    <t>Reino Unido</t>
  </si>
  <si>
    <t>Polonia</t>
  </si>
  <si>
    <t>Portugal</t>
  </si>
  <si>
    <t>Federación Rusa</t>
  </si>
  <si>
    <t>Resto países</t>
  </si>
  <si>
    <t>Fuente: AENA. Elaboración Turismo de Tenerife</t>
  </si>
  <si>
    <t>Fuente: Estadísticas de Movimientos Turísticos en Fronteras de Canarias 
FRONTUR ISTAC (turistas residentes en el extranjero y en Península)</t>
  </si>
  <si>
    <t>Entrada de turistas en Tenerife - procedencia y características del viaje</t>
  </si>
  <si>
    <t>Países Nórdicos</t>
  </si>
  <si>
    <t>Turistas entrados en Tenerife según número de pernoctaciones realizadas</t>
  </si>
  <si>
    <t>TOTAL NOCHES</t>
  </si>
  <si>
    <t>De 1 a 7 noches</t>
  </si>
  <si>
    <t>De 8 a 15 noches</t>
  </si>
  <si>
    <t>De 16 a 31 noches</t>
  </si>
  <si>
    <t>Más de 31 noches</t>
  </si>
  <si>
    <t>Turistas entrados en Tenerife según tipo de alojamiento utilizado</t>
  </si>
  <si>
    <t>TOTAL ALOJAMIENTO</t>
  </si>
  <si>
    <t>Hoteles o similares</t>
  </si>
  <si>
    <t>Alojamiento en propiedad</t>
  </si>
  <si>
    <t>Alojamiento de familiares o amigos</t>
  </si>
  <si>
    <t>Otros tipos de alojamiento</t>
  </si>
  <si>
    <t>Cruceros</t>
  </si>
  <si>
    <t>Turistas entrados en Tenerife según motivo del viaje</t>
  </si>
  <si>
    <t>TOTAL MOTIVOS</t>
  </si>
  <si>
    <t>Ocio o vacaciones</t>
  </si>
  <si>
    <t>Trabajo o negocios</t>
  </si>
  <si>
    <t>Educación, religión, compras y otros motivos personales</t>
  </si>
  <si>
    <t>Visita y salud</t>
  </si>
  <si>
    <t>Turistas entrados en Tenerife según forma de contratación del viaje</t>
  </si>
  <si>
    <t>Si contrataron un paquete turístico</t>
  </si>
  <si>
    <t>No contrataron un paquete turístico</t>
  </si>
  <si>
    <t>Fuente: FRONTUR - ISTAC. Elaboración Turismo de Tenerife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</si>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</sst>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%"/>
    <numFmt numFmtId="165" formatCode="#,##0.0"/>
    <numFmt numFmtId="166" formatCode="#,##0\ &quot;€&quot;"/>
    <numFmt numFmtId="167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rgb="FF147DFC"/>
      <name val="Calibri"/>
      <family val="2"/>
      <scheme val="minor"/>
    </font>
    <font>
      <sz val="11"/>
      <color rgb="FF147DF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rgb="FF0FACCB"/>
      <name val="Calibri"/>
      <family val="2"/>
      <scheme val="minor"/>
    </font>
    <font>
      <sz val="11"/>
      <color rgb="FF0FACCB"/>
      <name val="Calibri"/>
      <family val="2"/>
      <scheme val="minor"/>
    </font>
    <font>
      <sz val="11"/>
      <color rgb="FFE29700"/>
      <name val="Calibri"/>
      <family val="2"/>
      <scheme val="minor"/>
    </font>
    <font>
      <sz val="10"/>
      <color rgb="FFE29700"/>
      <name val="Calibri"/>
      <family val="2"/>
      <scheme val="minor"/>
    </font>
    <font>
      <b/>
      <sz val="11"/>
      <color rgb="FFE297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666633"/>
      <name val="Calibri"/>
      <family val="2"/>
      <scheme val="minor"/>
    </font>
    <font>
      <b/>
      <sz val="11"/>
      <color rgb="FF66663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F79057"/>
      <name val="Calibri"/>
      <family val="2"/>
      <scheme val="minor"/>
    </font>
    <font>
      <b/>
      <sz val="11"/>
      <color rgb="FFF79057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D8767F"/>
      <name val="Calibri"/>
      <family val="2"/>
      <scheme val="minor"/>
    </font>
    <font>
      <b/>
      <sz val="11"/>
      <color rgb="FF77CCD7"/>
      <name val="Calibri"/>
      <family val="2"/>
      <scheme val="minor"/>
    </font>
    <font>
      <b/>
      <sz val="11"/>
      <color rgb="FF8DC192"/>
      <name val="Calibri"/>
      <family val="2"/>
      <scheme val="minor"/>
    </font>
    <font>
      <sz val="11"/>
      <color rgb="FF8DC192"/>
      <name val="Calibri"/>
      <family val="2"/>
      <scheme val="minor"/>
    </font>
    <font>
      <b/>
      <sz val="11"/>
      <color rgb="FF60A4EE"/>
      <name val="Calibri"/>
      <family val="2"/>
      <scheme val="minor"/>
    </font>
    <font>
      <sz val="11"/>
      <color rgb="FF60A4EE"/>
      <name val="Calibri"/>
      <family val="2"/>
      <scheme val="minor"/>
    </font>
    <font>
      <b/>
      <sz val="11"/>
      <color rgb="FFD8767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CD1FE"/>
        <bgColor indexed="64"/>
      </patternFill>
    </fill>
    <fill>
      <patternFill patternType="solid">
        <fgColor rgb="FFB1F6F9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1BF7F"/>
        <bgColor indexed="64"/>
      </patternFill>
    </fill>
    <fill>
      <patternFill patternType="solid">
        <fgColor rgb="FFF9AB7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1995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1EDF9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7CCD7"/>
        <bgColor indexed="64"/>
      </patternFill>
    </fill>
    <fill>
      <patternFill patternType="solid">
        <fgColor rgb="FF8DC192"/>
        <bgColor indexed="64"/>
      </patternFill>
    </fill>
    <fill>
      <patternFill patternType="solid">
        <fgColor rgb="FF60A4EE"/>
        <bgColor indexed="64"/>
      </patternFill>
    </fill>
    <fill>
      <patternFill patternType="solid">
        <fgColor rgb="FFD8767F"/>
        <bgColor indexed="64"/>
      </patternFill>
    </fill>
  </fills>
  <borders count="196">
    <border>
      <left/>
      <right/>
      <top/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rgb="FFACD1FE"/>
      </left>
      <right style="hair">
        <color rgb="FFACD1FE"/>
      </right>
      <top style="dashed">
        <color theme="0" tint="-0.34998626667073579"/>
      </top>
      <bottom/>
      <diagonal/>
    </border>
    <border>
      <left style="hair">
        <color rgb="FFACD1FE"/>
      </left>
      <right style="hair">
        <color rgb="FFACD1FE"/>
      </right>
      <top/>
      <bottom style="hair">
        <color rgb="FFACD1FE"/>
      </bottom>
      <diagonal/>
    </border>
    <border>
      <left style="hair">
        <color rgb="FFACD1FE"/>
      </left>
      <right style="hair">
        <color rgb="FFACD1FE"/>
      </right>
      <top style="hair">
        <color rgb="FFACD1FE"/>
      </top>
      <bottom/>
      <diagonal/>
    </border>
    <border>
      <left style="hair">
        <color rgb="FFACD1FE"/>
      </left>
      <right/>
      <top/>
      <bottom style="hair">
        <color rgb="FFACD1FE"/>
      </bottom>
      <diagonal/>
    </border>
    <border>
      <left style="hair">
        <color rgb="FFACD1FE"/>
      </left>
      <right style="hair">
        <color rgb="FFACD1FE"/>
      </right>
      <top/>
      <bottom/>
      <diagonal/>
    </border>
    <border>
      <left style="hair">
        <color rgb="FFACD1FE"/>
      </left>
      <right style="hair">
        <color rgb="FFACD1FE"/>
      </right>
      <top style="hair">
        <color rgb="FFACD1FE"/>
      </top>
      <bottom style="hair">
        <color rgb="FFACD1FE"/>
      </bottom>
      <diagonal/>
    </border>
    <border>
      <left style="hair">
        <color rgb="FFACD1FE"/>
      </left>
      <right/>
      <top style="hair">
        <color rgb="FFACD1FE"/>
      </top>
      <bottom style="hair">
        <color rgb="FFACD1FE"/>
      </bottom>
      <diagonal/>
    </border>
    <border>
      <left style="hair">
        <color rgb="FF0FACCB"/>
      </left>
      <right style="hair">
        <color rgb="FF0FACCB"/>
      </right>
      <top style="hair">
        <color rgb="FFACD1FE"/>
      </top>
      <bottom/>
      <diagonal/>
    </border>
    <border>
      <left style="hair">
        <color rgb="FF0FACCB"/>
      </left>
      <right style="hair">
        <color rgb="FF0FACCB"/>
      </right>
      <top/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ACD1FE"/>
      </top>
      <bottom style="hair">
        <color rgb="FF0FACCB"/>
      </bottom>
      <diagonal/>
    </border>
    <border>
      <left style="hair">
        <color rgb="FF0FACCB"/>
      </left>
      <right/>
      <top/>
      <bottom style="hair">
        <color rgb="FF0FACCB"/>
      </bottom>
      <diagonal/>
    </border>
    <border>
      <left style="hair">
        <color rgb="FF0FACCB"/>
      </left>
      <right style="hair">
        <color rgb="FF0FACCB"/>
      </right>
      <top/>
      <bottom/>
      <diagonal/>
    </border>
    <border>
      <left style="hair">
        <color rgb="FF0FACCB"/>
      </left>
      <right style="hair">
        <color rgb="FF0FACCB"/>
      </right>
      <top style="hair">
        <color rgb="FF0FACCB"/>
      </top>
      <bottom style="hair">
        <color rgb="FF0FACCB"/>
      </bottom>
      <diagonal/>
    </border>
    <border>
      <left style="hair">
        <color rgb="FF0FACCB"/>
      </left>
      <right/>
      <top style="hair">
        <color rgb="FF0FACCB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0FACCB"/>
      </top>
      <bottom/>
      <diagonal/>
    </border>
    <border>
      <left style="hair">
        <color rgb="FFE29700"/>
      </left>
      <right style="hair">
        <color rgb="FFE29700"/>
      </right>
      <top style="hair">
        <color rgb="FF0FACCB"/>
      </top>
      <bottom/>
      <diagonal/>
    </border>
    <border>
      <left style="hair">
        <color rgb="FFE29700"/>
      </left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/>
      <top style="dashed">
        <color theme="0" tint="-0.34998626667073579"/>
      </top>
      <bottom style="hair">
        <color rgb="FFE29700"/>
      </bottom>
      <diagonal/>
    </border>
    <border>
      <left/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/>
      <bottom/>
      <diagonal/>
    </border>
    <border>
      <left style="hair">
        <color rgb="FFE29700"/>
      </left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rgb="FFE29700"/>
      </left>
      <right/>
      <top style="hair">
        <color rgb="FFE29700"/>
      </top>
      <bottom style="hair">
        <color rgb="FFE29700"/>
      </bottom>
      <diagonal/>
    </border>
    <border>
      <left/>
      <right style="hair">
        <color rgb="FFE29700"/>
      </right>
      <top style="hair">
        <color rgb="FFE29700"/>
      </top>
      <bottom style="hair">
        <color rgb="FFE29700"/>
      </bottom>
      <diagonal/>
    </border>
    <border>
      <left/>
      <right style="dashed">
        <color theme="0" tint="-0.34998626667073579"/>
      </right>
      <top style="hair">
        <color rgb="FFE29700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/>
      <bottom style="hair">
        <color rgb="FFE29700"/>
      </bottom>
      <diagonal/>
    </border>
    <border>
      <left style="hair">
        <color rgb="FFE29700"/>
      </left>
      <right/>
      <top style="hair">
        <color rgb="FFE29700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hair">
        <color rgb="FFE29700"/>
      </top>
      <bottom style="dashed">
        <color theme="0" tint="-0.34998626667073579"/>
      </bottom>
      <diagonal/>
    </border>
    <border>
      <left style="hair">
        <color rgb="FFE29700"/>
      </left>
      <right style="hair">
        <color rgb="FFE29700"/>
      </right>
      <top style="dashed">
        <color theme="0" tint="-0.34998626667073579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/>
      <right style="hair">
        <color rgb="FF666633"/>
      </right>
      <top style="hair">
        <color rgb="FF666633"/>
      </top>
      <bottom/>
      <diagonal/>
    </border>
    <border>
      <left style="hair">
        <color rgb="FF666633"/>
      </left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/>
      <top style="dashed">
        <color theme="0" tint="-0.34998626667073579"/>
      </top>
      <bottom style="hair">
        <color rgb="FF666633"/>
      </bottom>
      <diagonal/>
    </border>
    <border>
      <left/>
      <right style="hair">
        <color rgb="FF666633"/>
      </right>
      <top/>
      <bottom/>
      <diagonal/>
    </border>
    <border>
      <left style="hair">
        <color rgb="FF666633"/>
      </left>
      <right style="hair">
        <color rgb="FF666633"/>
      </right>
      <top style="hair">
        <color rgb="FF666633"/>
      </top>
      <bottom style="hair">
        <color rgb="FF666633"/>
      </bottom>
      <diagonal/>
    </border>
    <border>
      <left/>
      <right style="hair">
        <color rgb="FF666633"/>
      </right>
      <top/>
      <bottom style="hair">
        <color rgb="FF666633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 style="hair">
        <color rgb="FF666633"/>
      </left>
      <right/>
      <top style="hair">
        <color rgb="FF666633"/>
      </top>
      <bottom style="hair">
        <color rgb="FF66663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dashed">
        <color theme="0" tint="-0.34998626667073579"/>
      </top>
      <bottom/>
      <diagonal/>
    </border>
    <border>
      <left style="hair">
        <color theme="8" tint="-0.24994659260841701"/>
      </left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dashed">
        <color theme="0" tint="-0.34998626667073579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/>
      <right/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/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rgb="FF0FACCB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/>
      <diagonal/>
    </border>
    <border>
      <left/>
      <right style="dott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rgb="FFF79057"/>
      </left>
      <right style="hair">
        <color rgb="FFF79057"/>
      </right>
      <top style="dotted">
        <color rgb="FFF79057"/>
      </top>
      <bottom/>
      <diagonal/>
    </border>
    <border>
      <left style="hair">
        <color rgb="FFF79057"/>
      </left>
      <right style="hair">
        <color rgb="FFF79057"/>
      </right>
      <top style="dotted">
        <color rgb="FFF79057"/>
      </top>
      <bottom style="hair">
        <color rgb="FFF79057"/>
      </bottom>
      <diagonal/>
    </border>
    <border>
      <left/>
      <right/>
      <top style="dotted">
        <color rgb="FFF79057"/>
      </top>
      <bottom/>
      <diagonal/>
    </border>
    <border>
      <left style="hair">
        <color rgb="FFF79057"/>
      </left>
      <right/>
      <top style="dotted">
        <color rgb="FFF79057"/>
      </top>
      <bottom style="hair">
        <color rgb="FFF79057"/>
      </bottom>
      <diagonal/>
    </border>
    <border>
      <left style="dotted">
        <color rgb="FFF79057"/>
      </left>
      <right style="hair">
        <color rgb="FFF79057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4.9989318521683403E-2"/>
      </bottom>
      <diagonal/>
    </border>
    <border>
      <left style="hair">
        <color theme="0" tint="-0.24994659260841701"/>
      </left>
      <right/>
      <top/>
      <bottom style="hair">
        <color theme="0" tint="-4.9989318521683403E-2"/>
      </bottom>
      <diagonal/>
    </border>
    <border>
      <left style="dotted">
        <color rgb="FFF79057"/>
      </left>
      <right style="hair">
        <color rgb="FFF79057"/>
      </right>
      <top/>
      <bottom style="dotted">
        <color rgb="FFF79057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tted">
        <color rgb="FFF79057"/>
      </bottom>
      <diagonal/>
    </border>
    <border>
      <left/>
      <right/>
      <top/>
      <bottom style="dotted">
        <color rgb="FFF79057"/>
      </bottom>
      <diagonal/>
    </border>
    <border>
      <left style="hair">
        <color theme="0" tint="-0.24994659260841701"/>
      </left>
      <right/>
      <top/>
      <bottom style="dotted">
        <color rgb="FFF79057"/>
      </bottom>
      <diagonal/>
    </border>
    <border>
      <left style="hair">
        <color theme="0" tint="-0.24994659260841701"/>
      </left>
      <right style="hair">
        <color theme="0" tint="-0.24994659260841701"/>
      </right>
      <top style="dotted">
        <color rgb="FFF79057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dotted">
        <color rgb="FFF79057"/>
      </top>
      <bottom style="hair">
        <color theme="0" tint="-4.9989318521683403E-2"/>
      </bottom>
      <diagonal/>
    </border>
    <border>
      <left style="dotted">
        <color rgb="FFF79057"/>
      </left>
      <right style="hair">
        <color rgb="FFF79057"/>
      </right>
      <top/>
      <bottom style="dotted">
        <color theme="8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dotted">
        <color theme="8"/>
      </top>
      <bottom/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dotted">
        <color theme="8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dotted">
        <color theme="8"/>
      </top>
      <bottom style="hair">
        <color theme="0" tint="-4.9989318521683403E-2"/>
      </bottom>
      <diagonal/>
    </border>
    <border>
      <left/>
      <right/>
      <top/>
      <bottom style="dotted">
        <color theme="8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tted">
        <color theme="8"/>
      </bottom>
      <diagonal/>
    </border>
    <border>
      <left style="hair">
        <color theme="0" tint="-0.24994659260841701"/>
      </left>
      <right/>
      <top/>
      <bottom style="dotted">
        <color theme="8"/>
      </bottom>
      <diagonal/>
    </border>
    <border>
      <left style="dotted">
        <color theme="8"/>
      </left>
      <right style="hair">
        <color theme="8"/>
      </right>
      <top style="dotted">
        <color theme="8"/>
      </top>
      <bottom/>
      <diagonal/>
    </border>
    <border>
      <left style="dotted">
        <color theme="8"/>
      </left>
      <right style="hair">
        <color theme="8"/>
      </right>
      <top/>
      <bottom style="dotted">
        <color theme="8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5" tint="-0.24994659260841701"/>
      </left>
      <right style="hair">
        <color theme="5" tint="-0.24994659260841701"/>
      </right>
      <top style="dott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hair">
        <color theme="5" tint="-0.24994659260841701"/>
      </bottom>
      <diagonal/>
    </border>
    <border>
      <left/>
      <right/>
      <top style="dotted">
        <color theme="5" tint="-0.24994659260841701"/>
      </top>
      <bottom/>
      <diagonal/>
    </border>
    <border>
      <left style="hair">
        <color theme="5" tint="-0.24994659260841701"/>
      </left>
      <right/>
      <top style="dotted">
        <color theme="5" tint="-0.24994659260841701"/>
      </top>
      <bottom style="hair">
        <color theme="5" tint="-0.24994659260841701"/>
      </bottom>
      <diagonal/>
    </border>
    <border>
      <left style="dotted">
        <color theme="5" tint="-0.24994659260841701"/>
      </left>
      <right style="hair">
        <color theme="5" tint="-0.24994659260841701"/>
      </right>
      <top/>
      <bottom/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/>
      <diagonal/>
    </border>
    <border>
      <left style="hair">
        <color theme="5" tint="-0.24994659260841701"/>
      </left>
      <right/>
      <top style="hair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/>
      <bottom/>
      <diagonal/>
    </border>
    <border>
      <left style="hair">
        <color theme="5" tint="-0.24994659260841701"/>
      </left>
      <right/>
      <top/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ACD1FE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ACD1FE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0FACCB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0FACCB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rgb="FFE29700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0.34998626667073579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0.34998626667073579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9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rgb="FF66663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4.9989318521683403E-2"/>
      </top>
      <bottom style="hair">
        <color rgb="FF666633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34998626667073579"/>
      </left>
      <right/>
      <top style="hair">
        <color rgb="FF666633"/>
      </top>
      <bottom style="hair">
        <color theme="0" tint="-4.9989318521683403E-2"/>
      </bottom>
      <diagonal/>
    </border>
    <border>
      <left style="hair">
        <color theme="0" tint="-0.34998626667073579"/>
      </left>
      <right/>
      <top style="hair">
        <color theme="0" tint="-4.9989318521683403E-2"/>
      </top>
      <bottom style="hair">
        <color rgb="FF666633"/>
      </bottom>
      <diagonal/>
    </border>
    <border>
      <left style="hair">
        <color theme="0" tint="-0.24994659260841701"/>
      </left>
      <right/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/>
      <diagonal/>
    </border>
    <border>
      <left style="hair">
        <color theme="0" tint="-0.24994659260841701"/>
      </left>
      <right/>
      <top style="dashed">
        <color theme="0" tint="-0.34998626667073579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8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8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/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/>
      <right/>
      <top style="dashed">
        <color theme="0" tint="-0.34998626667073579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dashed">
        <color theme="0" tint="-0.34998626667073579"/>
      </bottom>
      <diagonal/>
    </border>
    <border>
      <left/>
      <right/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 style="hair">
        <color rgb="FFF79057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0" tint="-0.34998626667073579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/>
      <diagonal/>
    </border>
    <border>
      <left style="hair">
        <color rgb="FFF79057"/>
      </left>
      <right style="hair">
        <color rgb="FFF79057"/>
      </right>
      <top style="hair">
        <color rgb="FFF79057"/>
      </top>
      <bottom style="hair">
        <color rgb="FFF79057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rgb="FF77CCD7"/>
      </left>
      <right style="hair">
        <color rgb="FF77CCD7"/>
      </right>
      <top style="dashed">
        <color theme="0" tint="-0.34998626667073579"/>
      </top>
      <bottom style="hair">
        <color rgb="FF77CCD7"/>
      </bottom>
      <diagonal/>
    </border>
    <border>
      <left style="hair">
        <color rgb="FF8DC192"/>
      </left>
      <right style="hair">
        <color rgb="FF8DC192"/>
      </right>
      <top style="dashed">
        <color theme="0" tint="-0.34998626667073579"/>
      </top>
      <bottom style="hair">
        <color rgb="FF8DC192"/>
      </bottom>
      <diagonal/>
    </border>
    <border>
      <left style="hair">
        <color rgb="FF60A4EE"/>
      </left>
      <right style="hair">
        <color rgb="FF60A4EE"/>
      </right>
      <top style="dashed">
        <color theme="0" tint="-0.34998626667073579"/>
      </top>
      <bottom style="hair">
        <color rgb="FF60A4EE"/>
      </bottom>
      <diagonal/>
    </border>
    <border>
      <left style="hair">
        <color rgb="FF60A4EE"/>
      </left>
      <right style="hair">
        <color rgb="FF60A4EE"/>
      </right>
      <top/>
      <bottom/>
      <diagonal/>
    </border>
    <border>
      <left style="hair">
        <color rgb="FFD8767F"/>
      </left>
      <right style="hair">
        <color rgb="FFD8767F"/>
      </right>
      <top style="dashed">
        <color theme="0" tint="-0.34998626667073579"/>
      </top>
      <bottom style="hair">
        <color rgb="FFD8767F"/>
      </bottom>
      <diagonal/>
    </border>
    <border>
      <left style="hair">
        <color rgb="FFD8767F"/>
      </left>
      <right style="hair">
        <color rgb="FFD8767F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3">
    <xf numFmtId="0" fontId="0" fillId="0" borderId="0" xfId="0"/>
    <xf numFmtId="0" fontId="0" fillId="2" borderId="4" xfId="0" applyFill="1" applyBorder="1" applyAlignment="1">
      <alignment vertical="center"/>
    </xf>
    <xf numFmtId="0" fontId="0" fillId="2" borderId="4" xfId="0" applyFill="1" applyBorder="1"/>
    <xf numFmtId="164" fontId="3" fillId="3" borderId="0" xfId="1" applyNumberFormat="1" applyFont="1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 applyAlignment="1">
      <alignment horizontal="right" vertical="center" wrapText="1"/>
    </xf>
    <xf numFmtId="164" fontId="3" fillId="3" borderId="0" xfId="1" applyNumberFormat="1" applyFont="1" applyFill="1" applyAlignment="1">
      <alignment horizontal="right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right" vertical="center"/>
    </xf>
    <xf numFmtId="164" fontId="3" fillId="0" borderId="12" xfId="1" applyNumberFormat="1" applyFont="1" applyBorder="1" applyAlignment="1">
      <alignment horizontal="right" vertical="center"/>
    </xf>
    <xf numFmtId="164" fontId="3" fillId="3" borderId="13" xfId="1" applyNumberFormat="1" applyFont="1" applyFill="1" applyBorder="1" applyAlignment="1">
      <alignment horizontal="right" vertical="center"/>
    </xf>
    <xf numFmtId="164" fontId="3" fillId="0" borderId="14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left" indent="1"/>
    </xf>
    <xf numFmtId="3" fontId="5" fillId="0" borderId="16" xfId="0" applyNumberFormat="1" applyFont="1" applyBorder="1" applyAlignment="1">
      <alignment horizontal="right"/>
    </xf>
    <xf numFmtId="164" fontId="5" fillId="0" borderId="16" xfId="1" applyNumberFormat="1" applyFont="1" applyBorder="1" applyAlignment="1">
      <alignment horizontal="right"/>
    </xf>
    <xf numFmtId="164" fontId="5" fillId="3" borderId="15" xfId="1" applyNumberFormat="1" applyFont="1" applyFill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3" borderId="16" xfId="1" applyNumberFormat="1" applyFont="1" applyFill="1" applyBorder="1" applyAlignment="1">
      <alignment horizontal="right"/>
    </xf>
    <xf numFmtId="0" fontId="6" fillId="0" borderId="19" xfId="0" applyFont="1" applyBorder="1" applyAlignment="1">
      <alignment vertical="center" wrapText="1"/>
    </xf>
    <xf numFmtId="3" fontId="6" fillId="0" borderId="19" xfId="0" applyNumberFormat="1" applyFont="1" applyBorder="1" applyAlignment="1">
      <alignment horizontal="right" vertical="center"/>
    </xf>
    <xf numFmtId="164" fontId="6" fillId="0" borderId="19" xfId="1" applyNumberFormat="1" applyFont="1" applyBorder="1" applyAlignment="1">
      <alignment horizontal="right" vertical="center"/>
    </xf>
    <xf numFmtId="164" fontId="6" fillId="4" borderId="20" xfId="1" applyNumberFormat="1" applyFont="1" applyFill="1" applyBorder="1" applyAlignment="1">
      <alignment horizontal="right" vertical="center"/>
    </xf>
    <xf numFmtId="164" fontId="6" fillId="0" borderId="21" xfId="1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indent="1"/>
    </xf>
    <xf numFmtId="3" fontId="5" fillId="0" borderId="23" xfId="0" applyNumberFormat="1" applyFont="1" applyBorder="1" applyAlignment="1">
      <alignment horizontal="right"/>
    </xf>
    <xf numFmtId="164" fontId="5" fillId="0" borderId="23" xfId="1" applyNumberFormat="1" applyFont="1" applyBorder="1" applyAlignment="1">
      <alignment horizontal="right"/>
    </xf>
    <xf numFmtId="164" fontId="5" fillId="4" borderId="23" xfId="1" applyNumberFormat="1" applyFont="1" applyFill="1" applyBorder="1" applyAlignment="1">
      <alignment horizontal="right"/>
    </xf>
    <xf numFmtId="164" fontId="5" fillId="0" borderId="24" xfId="1" applyNumberFormat="1" applyFont="1" applyBorder="1" applyAlignment="1">
      <alignment horizontal="right"/>
    </xf>
    <xf numFmtId="0" fontId="5" fillId="0" borderId="19" xfId="0" applyFont="1" applyBorder="1"/>
    <xf numFmtId="3" fontId="5" fillId="0" borderId="19" xfId="0" applyNumberFormat="1" applyFont="1" applyBorder="1" applyAlignment="1">
      <alignment horizontal="right"/>
    </xf>
    <xf numFmtId="164" fontId="5" fillId="0" borderId="19" xfId="1" applyNumberFormat="1" applyFont="1" applyBorder="1" applyAlignment="1">
      <alignment horizontal="right"/>
    </xf>
    <xf numFmtId="164" fontId="5" fillId="4" borderId="22" xfId="1" applyNumberFormat="1" applyFont="1" applyFill="1" applyBorder="1" applyAlignment="1">
      <alignment horizontal="right"/>
    </xf>
    <xf numFmtId="164" fontId="5" fillId="0" borderId="21" xfId="1" applyNumberFormat="1" applyFont="1" applyBorder="1" applyAlignment="1">
      <alignment horizontal="right"/>
    </xf>
    <xf numFmtId="0" fontId="0" fillId="2" borderId="8" xfId="0" applyFill="1" applyBorder="1" applyAlignment="1">
      <alignment vertical="center"/>
    </xf>
    <xf numFmtId="0" fontId="0" fillId="2" borderId="8" xfId="0" applyFill="1" applyBorder="1"/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10" fillId="0" borderId="27" xfId="0" applyFont="1" applyBorder="1" applyAlignment="1">
      <alignment vertical="center" wrapText="1"/>
    </xf>
    <xf numFmtId="2" fontId="8" fillId="0" borderId="27" xfId="0" applyNumberFormat="1" applyFont="1" applyBorder="1" applyAlignment="1">
      <alignment horizontal="right" vertical="center"/>
    </xf>
    <xf numFmtId="2" fontId="8" fillId="5" borderId="0" xfId="0" applyNumberFormat="1" applyFon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5" fillId="0" borderId="31" xfId="0" applyFont="1" applyBorder="1" applyAlignment="1">
      <alignment horizontal="left" indent="1"/>
    </xf>
    <xf numFmtId="2" fontId="5" fillId="0" borderId="31" xfId="0" applyNumberFormat="1" applyFont="1" applyBorder="1" applyAlignment="1">
      <alignment horizontal="right"/>
    </xf>
    <xf numFmtId="2" fontId="5" fillId="5" borderId="0" xfId="0" applyNumberFormat="1" applyFont="1" applyFill="1" applyAlignment="1">
      <alignment horizontal="right"/>
    </xf>
    <xf numFmtId="2" fontId="0" fillId="0" borderId="0" xfId="0" applyNumberFormat="1"/>
    <xf numFmtId="0" fontId="5" fillId="0" borderId="35" xfId="0" applyFont="1" applyBorder="1" applyAlignment="1">
      <alignment horizontal="left" indent="1"/>
    </xf>
    <xf numFmtId="2" fontId="5" fillId="0" borderId="35" xfId="0" applyNumberFormat="1" applyFont="1" applyBorder="1" applyAlignment="1">
      <alignment horizontal="right"/>
    </xf>
    <xf numFmtId="0" fontId="5" fillId="0" borderId="27" xfId="0" applyFont="1" applyBorder="1"/>
    <xf numFmtId="2" fontId="5" fillId="0" borderId="28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5" fillId="0" borderId="31" xfId="0" applyFont="1" applyBorder="1"/>
    <xf numFmtId="0" fontId="0" fillId="6" borderId="0" xfId="0" applyFill="1" applyAlignment="1">
      <alignment horizontal="center"/>
    </xf>
    <xf numFmtId="3" fontId="0" fillId="0" borderId="0" xfId="0" applyNumberFormat="1"/>
    <xf numFmtId="0" fontId="0" fillId="6" borderId="0" xfId="0" applyFill="1" applyAlignment="1">
      <alignment horizontal="right"/>
    </xf>
    <xf numFmtId="0" fontId="12" fillId="0" borderId="40" xfId="0" applyFont="1" applyBorder="1" applyAlignment="1">
      <alignment vertical="center" wrapText="1"/>
    </xf>
    <xf numFmtId="164" fontId="11" fillId="0" borderId="40" xfId="1" applyNumberFormat="1" applyFont="1" applyBorder="1" applyAlignment="1">
      <alignment horizontal="right" vertical="center"/>
    </xf>
    <xf numFmtId="165" fontId="11" fillId="6" borderId="0" xfId="0" applyNumberFormat="1" applyFont="1" applyFill="1" applyAlignment="1">
      <alignment horizontal="right" vertical="center"/>
    </xf>
    <xf numFmtId="0" fontId="5" fillId="0" borderId="43" xfId="0" applyFont="1" applyBorder="1" applyAlignment="1">
      <alignment horizontal="left" indent="1"/>
    </xf>
    <xf numFmtId="164" fontId="5" fillId="0" borderId="43" xfId="1" applyNumberFormat="1" applyFont="1" applyBorder="1" applyAlignment="1">
      <alignment horizontal="right"/>
    </xf>
    <xf numFmtId="165" fontId="5" fillId="6" borderId="0" xfId="0" applyNumberFormat="1" applyFont="1" applyFill="1" applyAlignment="1">
      <alignment horizontal="right"/>
    </xf>
    <xf numFmtId="10" fontId="5" fillId="0" borderId="43" xfId="1" applyNumberFormat="1" applyFont="1" applyBorder="1" applyAlignment="1">
      <alignment horizontal="right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0" fillId="2" borderId="1" xfId="0" applyFill="1" applyBorder="1" applyAlignment="1">
      <alignment horizontal="right" vertical="center" wrapText="1"/>
    </xf>
    <xf numFmtId="0" fontId="14" fillId="0" borderId="47" xfId="0" applyFont="1" applyBorder="1" applyAlignment="1">
      <alignment vertical="center" wrapText="1"/>
    </xf>
    <xf numFmtId="166" fontId="14" fillId="0" borderId="47" xfId="0" applyNumberFormat="1" applyFont="1" applyBorder="1" applyAlignment="1">
      <alignment horizontal="right" vertical="center"/>
    </xf>
    <xf numFmtId="164" fontId="14" fillId="0" borderId="47" xfId="1" applyNumberFormat="1" applyFont="1" applyBorder="1" applyAlignment="1">
      <alignment horizontal="right" vertical="center"/>
    </xf>
    <xf numFmtId="164" fontId="14" fillId="7" borderId="0" xfId="1" applyNumberFormat="1" applyFont="1" applyFill="1" applyAlignment="1">
      <alignment horizontal="right" vertical="center"/>
    </xf>
    <xf numFmtId="164" fontId="14" fillId="0" borderId="48" xfId="1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left" indent="1"/>
    </xf>
    <xf numFmtId="166" fontId="5" fillId="0" borderId="50" xfId="0" applyNumberFormat="1" applyFont="1" applyBorder="1" applyAlignment="1">
      <alignment horizontal="right"/>
    </xf>
    <xf numFmtId="164" fontId="5" fillId="0" borderId="50" xfId="1" applyNumberFormat="1" applyFont="1" applyBorder="1" applyAlignment="1">
      <alignment horizontal="right"/>
    </xf>
    <xf numFmtId="164" fontId="5" fillId="7" borderId="0" xfId="1" applyNumberFormat="1" applyFont="1" applyFill="1" applyAlignment="1">
      <alignment horizontal="right"/>
    </xf>
    <xf numFmtId="3" fontId="5" fillId="0" borderId="50" xfId="0" applyNumberFormat="1" applyFont="1" applyBorder="1" applyAlignment="1">
      <alignment horizontal="right"/>
    </xf>
    <xf numFmtId="166" fontId="5" fillId="0" borderId="43" xfId="0" applyNumberFormat="1" applyFont="1" applyBorder="1"/>
    <xf numFmtId="164" fontId="5" fillId="0" borderId="44" xfId="1" applyNumberFormat="1" applyFont="1" applyBorder="1" applyAlignment="1"/>
    <xf numFmtId="0" fontId="0" fillId="2" borderId="52" xfId="0" applyFill="1" applyBorder="1" applyAlignment="1">
      <alignment horizontal="right" vertical="center" wrapText="1"/>
    </xf>
    <xf numFmtId="167" fontId="14" fillId="0" borderId="47" xfId="0" applyNumberFormat="1" applyFont="1" applyBorder="1" applyAlignment="1">
      <alignment horizontal="right" vertical="center"/>
    </xf>
    <xf numFmtId="167" fontId="14" fillId="0" borderId="48" xfId="0" applyNumberFormat="1" applyFont="1" applyBorder="1" applyAlignment="1">
      <alignment horizontal="right" vertical="center"/>
    </xf>
    <xf numFmtId="0" fontId="14" fillId="7" borderId="0" xfId="0" applyFont="1" applyFill="1" applyAlignment="1">
      <alignment horizontal="right" vertical="center"/>
    </xf>
    <xf numFmtId="167" fontId="5" fillId="0" borderId="50" xfId="0" applyNumberFormat="1" applyFont="1" applyBorder="1" applyAlignment="1">
      <alignment horizontal="right"/>
    </xf>
    <xf numFmtId="167" fontId="5" fillId="0" borderId="53" xfId="0" applyNumberFormat="1" applyFont="1" applyBorder="1" applyAlignment="1">
      <alignment horizontal="right"/>
    </xf>
    <xf numFmtId="164" fontId="5" fillId="0" borderId="53" xfId="1" applyNumberFormat="1" applyFont="1" applyBorder="1" applyAlignment="1">
      <alignment horizontal="right"/>
    </xf>
    <xf numFmtId="0" fontId="5" fillId="7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6" fillId="0" borderId="58" xfId="0" applyFont="1" applyBorder="1" applyAlignment="1">
      <alignment vertical="center" wrapText="1"/>
    </xf>
    <xf numFmtId="0" fontId="5" fillId="0" borderId="63" xfId="0" applyFont="1" applyBorder="1" applyAlignment="1">
      <alignment horizontal="left" indent="1"/>
    </xf>
    <xf numFmtId="0" fontId="5" fillId="0" borderId="68" xfId="0" applyFont="1" applyBorder="1" applyAlignment="1">
      <alignment horizontal="left" indent="1"/>
    </xf>
    <xf numFmtId="0" fontId="0" fillId="2" borderId="0" xfId="0" applyFill="1" applyAlignment="1">
      <alignment vertical="center" wrapText="1"/>
    </xf>
    <xf numFmtId="0" fontId="0" fillId="8" borderId="0" xfId="0" applyFill="1" applyAlignment="1">
      <alignment horizontal="center"/>
    </xf>
    <xf numFmtId="0" fontId="0" fillId="2" borderId="8" xfId="0" applyFill="1" applyBorder="1" applyAlignment="1">
      <alignment horizontal="right" vertical="center" wrapText="1"/>
    </xf>
    <xf numFmtId="0" fontId="0" fillId="8" borderId="0" xfId="0" applyFill="1" applyAlignment="1">
      <alignment horizontal="right"/>
    </xf>
    <xf numFmtId="0" fontId="18" fillId="0" borderId="74" xfId="0" applyFont="1" applyBorder="1" applyAlignment="1">
      <alignment vertical="center" wrapText="1"/>
    </xf>
    <xf numFmtId="3" fontId="18" fillId="0" borderId="74" xfId="0" applyNumberFormat="1" applyFont="1" applyBorder="1" applyAlignment="1">
      <alignment horizontal="right" vertical="center"/>
    </xf>
    <xf numFmtId="164" fontId="18" fillId="0" borderId="74" xfId="1" applyNumberFormat="1" applyFont="1" applyBorder="1" applyAlignment="1">
      <alignment horizontal="right" vertical="center"/>
    </xf>
    <xf numFmtId="0" fontId="17" fillId="8" borderId="75" xfId="0" applyFont="1" applyFill="1" applyBorder="1" applyAlignment="1">
      <alignment horizontal="right" vertical="center"/>
    </xf>
    <xf numFmtId="164" fontId="18" fillId="0" borderId="76" xfId="1" applyNumberFormat="1" applyFont="1" applyBorder="1" applyAlignment="1">
      <alignment horizontal="right" vertical="center"/>
    </xf>
    <xf numFmtId="3" fontId="0" fillId="0" borderId="78" xfId="0" applyNumberFormat="1" applyBorder="1" applyAlignment="1">
      <alignment horizontal="left" vertical="center" indent="2"/>
    </xf>
    <xf numFmtId="3" fontId="0" fillId="0" borderId="78" xfId="0" applyNumberFormat="1" applyBorder="1" applyAlignment="1">
      <alignment horizontal="right" vertical="center"/>
    </xf>
    <xf numFmtId="164" fontId="1" fillId="0" borderId="78" xfId="1" applyNumberFormat="1" applyFont="1" applyBorder="1" applyAlignment="1">
      <alignment horizontal="right" vertical="center"/>
    </xf>
    <xf numFmtId="0" fontId="0" fillId="8" borderId="0" xfId="0" applyFill="1" applyAlignment="1">
      <alignment horizontal="right" vertical="center"/>
    </xf>
    <xf numFmtId="164" fontId="1" fillId="0" borderId="79" xfId="1" applyNumberFormat="1" applyFont="1" applyBorder="1" applyAlignment="1">
      <alignment horizontal="right" vertical="center"/>
    </xf>
    <xf numFmtId="3" fontId="0" fillId="0" borderId="81" xfId="0" applyNumberFormat="1" applyBorder="1" applyAlignment="1">
      <alignment horizontal="left" vertical="center" indent="2"/>
    </xf>
    <xf numFmtId="3" fontId="0" fillId="0" borderId="81" xfId="0" applyNumberFormat="1" applyBorder="1" applyAlignment="1">
      <alignment horizontal="right" vertical="center"/>
    </xf>
    <xf numFmtId="164" fontId="1" fillId="0" borderId="81" xfId="1" applyNumberFormat="1" applyFont="1" applyBorder="1" applyAlignment="1">
      <alignment horizontal="right" vertical="center"/>
    </xf>
    <xf numFmtId="0" fontId="0" fillId="8" borderId="82" xfId="0" applyFill="1" applyBorder="1" applyAlignment="1">
      <alignment horizontal="right" vertical="center"/>
    </xf>
    <xf numFmtId="164" fontId="1" fillId="0" borderId="83" xfId="1" applyNumberFormat="1" applyFont="1" applyBorder="1" applyAlignment="1">
      <alignment horizontal="right" vertical="center"/>
    </xf>
    <xf numFmtId="3" fontId="0" fillId="0" borderId="84" xfId="0" applyNumberFormat="1" applyBorder="1" applyAlignment="1">
      <alignment horizontal="left" vertical="center" indent="2"/>
    </xf>
    <xf numFmtId="3" fontId="0" fillId="0" borderId="84" xfId="0" applyNumberFormat="1" applyBorder="1" applyAlignment="1">
      <alignment horizontal="right" vertical="center"/>
    </xf>
    <xf numFmtId="164" fontId="1" fillId="0" borderId="84" xfId="1" applyNumberFormat="1" applyFont="1" applyBorder="1" applyAlignment="1">
      <alignment horizontal="right" vertical="center"/>
    </xf>
    <xf numFmtId="0" fontId="0" fillId="8" borderId="75" xfId="0" applyFill="1" applyBorder="1" applyAlignment="1">
      <alignment horizontal="right" vertical="center"/>
    </xf>
    <xf numFmtId="164" fontId="1" fillId="0" borderId="85" xfId="1" applyNumberFormat="1" applyFont="1" applyBorder="1" applyAlignment="1">
      <alignment horizontal="right" vertical="center"/>
    </xf>
    <xf numFmtId="3" fontId="0" fillId="0" borderId="87" xfId="0" applyNumberFormat="1" applyBorder="1" applyAlignment="1">
      <alignment horizontal="left" vertical="center" indent="2"/>
    </xf>
    <xf numFmtId="3" fontId="0" fillId="0" borderId="87" xfId="0" applyNumberFormat="1" applyBorder="1" applyAlignment="1">
      <alignment horizontal="right" vertical="center"/>
    </xf>
    <xf numFmtId="164" fontId="1" fillId="0" borderId="87" xfId="1" applyNumberFormat="1" applyFont="1" applyBorder="1" applyAlignment="1">
      <alignment horizontal="right" vertical="center"/>
    </xf>
    <xf numFmtId="164" fontId="1" fillId="0" borderId="88" xfId="1" applyNumberFormat="1" applyFont="1" applyBorder="1" applyAlignment="1">
      <alignment horizontal="right" vertical="center"/>
    </xf>
    <xf numFmtId="0" fontId="19" fillId="0" borderId="90" xfId="0" applyFont="1" applyBorder="1" applyAlignment="1">
      <alignment vertical="center" wrapText="1"/>
    </xf>
    <xf numFmtId="3" fontId="19" fillId="0" borderId="90" xfId="0" applyNumberFormat="1" applyFont="1" applyBorder="1" applyAlignment="1">
      <alignment horizontal="right" vertical="center"/>
    </xf>
    <xf numFmtId="164" fontId="19" fillId="0" borderId="90" xfId="1" applyNumberFormat="1" applyFont="1" applyBorder="1" applyAlignment="1">
      <alignment horizontal="right" vertical="center"/>
    </xf>
    <xf numFmtId="0" fontId="17" fillId="9" borderId="0" xfId="0" applyFont="1" applyFill="1" applyAlignment="1">
      <alignment horizontal="right" vertical="center"/>
    </xf>
    <xf numFmtId="3" fontId="0" fillId="0" borderId="91" xfId="0" applyNumberFormat="1" applyBorder="1" applyAlignment="1">
      <alignment horizontal="left" vertical="center" indent="2"/>
    </xf>
    <xf numFmtId="3" fontId="0" fillId="0" borderId="91" xfId="0" applyNumberFormat="1" applyBorder="1" applyAlignment="1">
      <alignment horizontal="right" vertical="center"/>
    </xf>
    <xf numFmtId="164" fontId="1" fillId="0" borderId="91" xfId="1" applyNumberFormat="1" applyFont="1" applyBorder="1" applyAlignment="1">
      <alignment horizontal="right" vertical="center"/>
    </xf>
    <xf numFmtId="0" fontId="17" fillId="9" borderId="0" xfId="0" applyFont="1" applyFill="1" applyAlignment="1">
      <alignment horizontal="right"/>
    </xf>
    <xf numFmtId="164" fontId="1" fillId="0" borderId="92" xfId="1" applyNumberFormat="1" applyFont="1" applyBorder="1" applyAlignment="1">
      <alignment horizontal="right" vertical="center"/>
    </xf>
    <xf numFmtId="3" fontId="0" fillId="0" borderId="94" xfId="0" applyNumberFormat="1" applyBorder="1" applyAlignment="1">
      <alignment horizontal="left" vertical="center" indent="2"/>
    </xf>
    <xf numFmtId="3" fontId="0" fillId="0" borderId="94" xfId="0" applyNumberFormat="1" applyBorder="1" applyAlignment="1">
      <alignment horizontal="right" vertical="center"/>
    </xf>
    <xf numFmtId="164" fontId="1" fillId="0" borderId="94" xfId="1" applyNumberFormat="1" applyFont="1" applyBorder="1" applyAlignment="1">
      <alignment horizontal="right" vertical="center"/>
    </xf>
    <xf numFmtId="164" fontId="1" fillId="0" borderId="95" xfId="1" applyNumberFormat="1" applyFont="1" applyBorder="1" applyAlignment="1">
      <alignment horizontal="right" vertic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right"/>
    </xf>
    <xf numFmtId="0" fontId="21" fillId="0" borderId="100" xfId="0" applyFont="1" applyBorder="1" applyAlignment="1">
      <alignment vertical="center" wrapText="1"/>
    </xf>
    <xf numFmtId="3" fontId="21" fillId="0" borderId="100" xfId="0" applyNumberFormat="1" applyFont="1" applyBorder="1" applyAlignment="1">
      <alignment horizontal="right" vertical="center"/>
    </xf>
    <xf numFmtId="164" fontId="21" fillId="0" borderId="100" xfId="1" applyNumberFormat="1" applyFont="1" applyBorder="1" applyAlignment="1">
      <alignment horizontal="right" vertical="center"/>
    </xf>
    <xf numFmtId="0" fontId="0" fillId="10" borderId="101" xfId="0" applyFill="1" applyBorder="1" applyAlignment="1">
      <alignment horizontal="right" vertical="center"/>
    </xf>
    <xf numFmtId="164" fontId="21" fillId="0" borderId="102" xfId="1" applyNumberFormat="1" applyFont="1" applyBorder="1" applyAlignment="1">
      <alignment horizontal="right" vertical="center"/>
    </xf>
    <xf numFmtId="0" fontId="5" fillId="0" borderId="104" xfId="0" applyFont="1" applyBorder="1" applyAlignment="1">
      <alignment horizontal="left" indent="1"/>
    </xf>
    <xf numFmtId="3" fontId="5" fillId="0" borderId="104" xfId="0" applyNumberFormat="1" applyFont="1" applyBorder="1" applyAlignment="1">
      <alignment horizontal="right"/>
    </xf>
    <xf numFmtId="164" fontId="5" fillId="0" borderId="104" xfId="1" applyNumberFormat="1" applyFont="1" applyBorder="1" applyAlignment="1">
      <alignment horizontal="right"/>
    </xf>
    <xf numFmtId="0" fontId="5" fillId="10" borderId="0" xfId="0" applyFont="1" applyFill="1" applyAlignment="1">
      <alignment horizontal="right"/>
    </xf>
    <xf numFmtId="164" fontId="5" fillId="0" borderId="105" xfId="1" applyNumberFormat="1" applyFont="1" applyBorder="1" applyAlignment="1">
      <alignment horizontal="right"/>
    </xf>
    <xf numFmtId="0" fontId="5" fillId="0" borderId="106" xfId="0" applyFont="1" applyBorder="1" applyAlignment="1">
      <alignment horizontal="left" indent="1"/>
    </xf>
    <xf numFmtId="3" fontId="5" fillId="0" borderId="106" xfId="0" applyNumberFormat="1" applyFont="1" applyBorder="1" applyAlignment="1">
      <alignment horizontal="right"/>
    </xf>
    <xf numFmtId="164" fontId="5" fillId="0" borderId="106" xfId="1" applyNumberFormat="1" applyFont="1" applyBorder="1" applyAlignment="1">
      <alignment horizontal="right"/>
    </xf>
    <xf numFmtId="164" fontId="5" fillId="0" borderId="107" xfId="1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164" fontId="3" fillId="3" borderId="0" xfId="1" applyNumberFormat="1" applyFont="1" applyFill="1"/>
    <xf numFmtId="0" fontId="0" fillId="2" borderId="10" xfId="0" applyFill="1" applyBorder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0" fontId="3" fillId="0" borderId="12" xfId="0" applyFont="1" applyBorder="1"/>
    <xf numFmtId="3" fontId="3" fillId="0" borderId="12" xfId="0" applyNumberFormat="1" applyFont="1" applyBorder="1"/>
    <xf numFmtId="164" fontId="3" fillId="0" borderId="12" xfId="1" applyNumberFormat="1" applyFont="1" applyBorder="1"/>
    <xf numFmtId="164" fontId="3" fillId="3" borderId="13" xfId="1" applyNumberFormat="1" applyFont="1" applyFill="1" applyBorder="1"/>
    <xf numFmtId="0" fontId="4" fillId="0" borderId="16" xfId="0" applyFont="1" applyBorder="1" applyAlignment="1">
      <alignment horizontal="left" indent="1"/>
    </xf>
    <xf numFmtId="3" fontId="4" fillId="0" borderId="16" xfId="0" applyNumberFormat="1" applyFont="1" applyBorder="1"/>
    <xf numFmtId="164" fontId="4" fillId="0" borderId="16" xfId="1" applyNumberFormat="1" applyFont="1" applyBorder="1"/>
    <xf numFmtId="164" fontId="4" fillId="3" borderId="15" xfId="1" applyNumberFormat="1" applyFont="1" applyFill="1" applyBorder="1"/>
    <xf numFmtId="3" fontId="4" fillId="0" borderId="16" xfId="0" applyNumberFormat="1" applyFont="1" applyBorder="1" applyAlignment="1">
      <alignment horizontal="right"/>
    </xf>
    <xf numFmtId="164" fontId="4" fillId="0" borderId="16" xfId="1" applyNumberFormat="1" applyFont="1" applyBorder="1" applyAlignment="1">
      <alignment horizontal="right"/>
    </xf>
    <xf numFmtId="0" fontId="0" fillId="0" borderId="117" xfId="0" applyBorder="1" applyAlignment="1">
      <alignment horizontal="left" indent="3"/>
    </xf>
    <xf numFmtId="3" fontId="0" fillId="0" borderId="117" xfId="0" applyNumberFormat="1" applyBorder="1"/>
    <xf numFmtId="164" fontId="0" fillId="0" borderId="117" xfId="1" applyNumberFormat="1" applyFont="1" applyBorder="1"/>
    <xf numFmtId="164" fontId="0" fillId="3" borderId="87" xfId="1" applyNumberFormat="1" applyFont="1" applyFill="1" applyBorder="1"/>
    <xf numFmtId="3" fontId="0" fillId="0" borderId="117" xfId="0" applyNumberFormat="1" applyBorder="1" applyAlignment="1">
      <alignment horizontal="right"/>
    </xf>
    <xf numFmtId="164" fontId="0" fillId="0" borderId="117" xfId="1" applyNumberFormat="1" applyFont="1" applyBorder="1" applyAlignment="1">
      <alignment horizontal="right"/>
    </xf>
    <xf numFmtId="0" fontId="0" fillId="0" borderId="118" xfId="0" applyBorder="1" applyAlignment="1">
      <alignment horizontal="left" indent="3"/>
    </xf>
    <xf numFmtId="3" fontId="0" fillId="0" borderId="118" xfId="0" applyNumberFormat="1" applyBorder="1"/>
    <xf numFmtId="164" fontId="0" fillId="0" borderId="118" xfId="1" applyNumberFormat="1" applyFont="1" applyBorder="1"/>
    <xf numFmtId="3" fontId="0" fillId="0" borderId="118" xfId="0" applyNumberFormat="1" applyBorder="1" applyAlignment="1">
      <alignment horizontal="right"/>
    </xf>
    <xf numFmtId="164" fontId="0" fillId="0" borderId="118" xfId="1" applyNumberFormat="1" applyFont="1" applyBorder="1" applyAlignment="1">
      <alignment horizontal="right"/>
    </xf>
    <xf numFmtId="0" fontId="0" fillId="0" borderId="119" xfId="0" applyBorder="1" applyAlignment="1">
      <alignment horizontal="left" indent="3"/>
    </xf>
    <xf numFmtId="3" fontId="0" fillId="0" borderId="119" xfId="0" applyNumberFormat="1" applyBorder="1"/>
    <xf numFmtId="164" fontId="0" fillId="0" borderId="119" xfId="1" applyNumberFormat="1" applyFont="1" applyBorder="1"/>
    <xf numFmtId="3" fontId="0" fillId="0" borderId="119" xfId="0" applyNumberFormat="1" applyBorder="1" applyAlignment="1">
      <alignment horizontal="right"/>
    </xf>
    <xf numFmtId="164" fontId="0" fillId="0" borderId="119" xfId="1" applyNumberFormat="1" applyFont="1" applyBorder="1" applyAlignment="1">
      <alignment horizontal="right"/>
    </xf>
    <xf numFmtId="0" fontId="0" fillId="0" borderId="120" xfId="0" applyBorder="1" applyAlignment="1">
      <alignment horizontal="left" indent="3"/>
    </xf>
    <xf numFmtId="3" fontId="0" fillId="0" borderId="120" xfId="0" applyNumberFormat="1" applyBorder="1"/>
    <xf numFmtId="164" fontId="0" fillId="0" borderId="120" xfId="1" applyNumberFormat="1" applyFont="1" applyBorder="1"/>
    <xf numFmtId="164" fontId="0" fillId="3" borderId="121" xfId="1" applyNumberFormat="1" applyFont="1" applyFill="1" applyBorder="1"/>
    <xf numFmtId="3" fontId="0" fillId="0" borderId="120" xfId="0" applyNumberFormat="1" applyBorder="1" applyAlignment="1">
      <alignment horizontal="right"/>
    </xf>
    <xf numFmtId="164" fontId="0" fillId="0" borderId="120" xfId="1" applyNumberFormat="1" applyFont="1" applyBorder="1" applyAlignment="1">
      <alignment horizontal="right"/>
    </xf>
    <xf numFmtId="164" fontId="4" fillId="3" borderId="16" xfId="1" applyNumberFormat="1" applyFont="1" applyFill="1" applyBorder="1"/>
    <xf numFmtId="0" fontId="0" fillId="0" borderId="117" xfId="0" applyBorder="1" applyAlignment="1">
      <alignment horizontal="left" indent="1"/>
    </xf>
    <xf numFmtId="0" fontId="0" fillId="0" borderId="87" xfId="0" applyBorder="1" applyAlignment="1">
      <alignment horizontal="left" indent="2"/>
    </xf>
    <xf numFmtId="3" fontId="0" fillId="0" borderId="87" xfId="0" applyNumberFormat="1" applyBorder="1"/>
    <xf numFmtId="164" fontId="0" fillId="0" borderId="87" xfId="1" applyNumberFormat="1" applyFont="1" applyBorder="1"/>
    <xf numFmtId="0" fontId="0" fillId="0" borderId="119" xfId="0" applyBorder="1" applyAlignment="1">
      <alignment horizontal="left" indent="1"/>
    </xf>
    <xf numFmtId="0" fontId="0" fillId="0" borderId="118" xfId="0" applyBorder="1" applyAlignment="1">
      <alignment horizontal="left" indent="1"/>
    </xf>
    <xf numFmtId="0" fontId="25" fillId="0" borderId="13" xfId="0" applyFont="1" applyBorder="1" applyAlignment="1">
      <alignment horizontal="left"/>
    </xf>
    <xf numFmtId="3" fontId="25" fillId="0" borderId="13" xfId="0" applyNumberFormat="1" applyFont="1" applyBorder="1"/>
    <xf numFmtId="164" fontId="25" fillId="0" borderId="13" xfId="1" applyNumberFormat="1" applyFont="1" applyBorder="1"/>
    <xf numFmtId="164" fontId="25" fillId="3" borderId="15" xfId="1" applyNumberFormat="1" applyFont="1" applyFill="1" applyBorder="1"/>
    <xf numFmtId="0" fontId="0" fillId="0" borderId="118" xfId="0" applyBorder="1" applyAlignment="1">
      <alignment horizontal="left"/>
    </xf>
    <xf numFmtId="0" fontId="0" fillId="0" borderId="78" xfId="0" applyBorder="1" applyAlignment="1">
      <alignment horizontal="left"/>
    </xf>
    <xf numFmtId="3" fontId="0" fillId="0" borderId="78" xfId="0" applyNumberFormat="1" applyBorder="1"/>
    <xf numFmtId="164" fontId="0" fillId="0" borderId="78" xfId="1" applyNumberFormat="1" applyFont="1" applyBorder="1"/>
    <xf numFmtId="0" fontId="0" fillId="0" borderId="125" xfId="0" applyBorder="1" applyAlignment="1">
      <alignment horizontal="left"/>
    </xf>
    <xf numFmtId="3" fontId="0" fillId="0" borderId="125" xfId="0" applyNumberFormat="1" applyBorder="1"/>
    <xf numFmtId="164" fontId="0" fillId="0" borderId="125" xfId="1" applyNumberFormat="1" applyFont="1" applyBorder="1"/>
    <xf numFmtId="164" fontId="3" fillId="4" borderId="0" xfId="1" applyNumberFormat="1" applyFont="1" applyFill="1"/>
    <xf numFmtId="164" fontId="3" fillId="4" borderId="0" xfId="1" applyNumberFormat="1" applyFont="1" applyFill="1" applyAlignment="1">
      <alignment horizontal="center" vertical="center" wrapText="1"/>
    </xf>
    <xf numFmtId="0" fontId="6" fillId="0" borderId="19" xfId="0" applyFont="1" applyBorder="1"/>
    <xf numFmtId="3" fontId="6" fillId="0" borderId="19" xfId="0" applyNumberFormat="1" applyFont="1" applyBorder="1"/>
    <xf numFmtId="164" fontId="6" fillId="0" borderId="19" xfId="1" applyNumberFormat="1" applyFont="1" applyBorder="1"/>
    <xf numFmtId="164" fontId="6" fillId="4" borderId="20" xfId="1" applyNumberFormat="1" applyFont="1" applyFill="1" applyBorder="1"/>
    <xf numFmtId="0" fontId="7" fillId="0" borderId="23" xfId="0" applyFont="1" applyBorder="1" applyAlignment="1">
      <alignment horizontal="left" indent="1"/>
    </xf>
    <xf numFmtId="3" fontId="7" fillId="0" borderId="23" xfId="0" applyNumberFormat="1" applyFont="1" applyBorder="1"/>
    <xf numFmtId="164" fontId="7" fillId="0" borderId="23" xfId="1" applyNumberFormat="1" applyFont="1" applyBorder="1"/>
    <xf numFmtId="164" fontId="7" fillId="4" borderId="23" xfId="1" applyNumberFormat="1" applyFont="1" applyFill="1" applyBorder="1"/>
    <xf numFmtId="3" fontId="7" fillId="0" borderId="23" xfId="0" applyNumberFormat="1" applyFont="1" applyBorder="1" applyAlignment="1">
      <alignment horizontal="right"/>
    </xf>
    <xf numFmtId="164" fontId="7" fillId="0" borderId="23" xfId="1" applyNumberFormat="1" applyFont="1" applyBorder="1" applyAlignment="1">
      <alignment horizontal="right"/>
    </xf>
    <xf numFmtId="0" fontId="0" fillId="0" borderId="118" xfId="0" applyBorder="1" applyAlignment="1">
      <alignment horizontal="left" indent="2"/>
    </xf>
    <xf numFmtId="164" fontId="0" fillId="4" borderId="87" xfId="1" applyNumberFormat="1" applyFont="1" applyFill="1" applyBorder="1"/>
    <xf numFmtId="0" fontId="0" fillId="0" borderId="119" xfId="0" applyBorder="1" applyAlignment="1">
      <alignment horizontal="left" indent="2"/>
    </xf>
    <xf numFmtId="0" fontId="0" fillId="0" borderId="125" xfId="0" applyBorder="1" applyAlignment="1">
      <alignment horizontal="left" indent="2"/>
    </xf>
    <xf numFmtId="3" fontId="0" fillId="0" borderId="125" xfId="0" applyNumberFormat="1" applyBorder="1" applyAlignment="1">
      <alignment horizontal="right"/>
    </xf>
    <xf numFmtId="164" fontId="0" fillId="0" borderId="125" xfId="1" applyNumberFormat="1" applyFont="1" applyBorder="1" applyAlignment="1">
      <alignment horizontal="right"/>
    </xf>
    <xf numFmtId="0" fontId="7" fillId="0" borderId="19" xfId="0" applyFont="1" applyBorder="1"/>
    <xf numFmtId="3" fontId="7" fillId="0" borderId="19" xfId="0" applyNumberFormat="1" applyFont="1" applyBorder="1"/>
    <xf numFmtId="164" fontId="7" fillId="0" borderId="19" xfId="1" applyNumberFormat="1" applyFont="1" applyBorder="1"/>
    <xf numFmtId="164" fontId="7" fillId="4" borderId="22" xfId="1" applyNumberFormat="1" applyFont="1" applyFill="1" applyBorder="1"/>
    <xf numFmtId="0" fontId="0" fillId="0" borderId="120" xfId="0" applyBorder="1" applyAlignment="1">
      <alignment horizontal="left" indent="1"/>
    </xf>
    <xf numFmtId="0" fontId="0" fillId="0" borderId="126" xfId="0" applyBorder="1" applyAlignment="1">
      <alignment horizontal="left" indent="1"/>
    </xf>
    <xf numFmtId="3" fontId="0" fillId="0" borderId="126" xfId="0" applyNumberFormat="1" applyBorder="1"/>
    <xf numFmtId="164" fontId="0" fillId="0" borderId="126" xfId="1" applyNumberFormat="1" applyFont="1" applyBorder="1"/>
    <xf numFmtId="0" fontId="0" fillId="0" borderId="127" xfId="0" applyBorder="1" applyAlignment="1">
      <alignment horizontal="left" indent="1"/>
    </xf>
    <xf numFmtId="3" fontId="0" fillId="0" borderId="127" xfId="0" applyNumberFormat="1" applyBorder="1"/>
    <xf numFmtId="164" fontId="0" fillId="0" borderId="127" xfId="1" applyNumberFormat="1" applyFont="1" applyBorder="1"/>
    <xf numFmtId="164" fontId="0" fillId="4" borderId="128" xfId="1" applyNumberFormat="1" applyFont="1" applyFill="1" applyBorder="1"/>
    <xf numFmtId="164" fontId="0" fillId="4" borderId="0" xfId="1" applyNumberFormat="1" applyFont="1" applyFill="1"/>
    <xf numFmtId="0" fontId="0" fillId="0" borderId="125" xfId="0" applyBorder="1" applyAlignment="1">
      <alignment horizontal="left" indent="1"/>
    </xf>
    <xf numFmtId="0" fontId="0" fillId="0" borderId="129" xfId="0" applyBorder="1"/>
    <xf numFmtId="3" fontId="0" fillId="0" borderId="129" xfId="0" applyNumberFormat="1" applyBorder="1"/>
    <xf numFmtId="164" fontId="0" fillId="0" borderId="129" xfId="1" applyNumberFormat="1" applyFont="1" applyBorder="1"/>
    <xf numFmtId="0" fontId="0" fillId="0" borderId="118" xfId="0" applyBorder="1"/>
    <xf numFmtId="0" fontId="0" fillId="0" borderId="130" xfId="0" applyBorder="1"/>
    <xf numFmtId="3" fontId="0" fillId="0" borderId="130" xfId="0" applyNumberFormat="1" applyBorder="1"/>
    <xf numFmtId="164" fontId="0" fillId="0" borderId="130" xfId="1" applyNumberFormat="1" applyFont="1" applyBorder="1"/>
    <xf numFmtId="0" fontId="0" fillId="2" borderId="1" xfId="0" applyFill="1" applyBorder="1"/>
    <xf numFmtId="0" fontId="0" fillId="5" borderId="0" xfId="0" applyFill="1"/>
    <xf numFmtId="0" fontId="10" fillId="0" borderId="27" xfId="0" applyFont="1" applyBorder="1"/>
    <xf numFmtId="2" fontId="8" fillId="0" borderId="27" xfId="0" applyNumberFormat="1" applyFont="1" applyBorder="1"/>
    <xf numFmtId="2" fontId="8" fillId="5" borderId="0" xfId="0" applyNumberFormat="1" applyFont="1" applyFill="1" applyAlignment="1">
      <alignment horizontal="center"/>
    </xf>
    <xf numFmtId="2" fontId="8" fillId="0" borderId="27" xfId="0" applyNumberFormat="1" applyFont="1" applyBorder="1" applyAlignment="1">
      <alignment horizontal="right"/>
    </xf>
    <xf numFmtId="0" fontId="8" fillId="0" borderId="31" xfId="0" applyFont="1" applyBorder="1" applyAlignment="1">
      <alignment horizontal="left" indent="1"/>
    </xf>
    <xf numFmtId="2" fontId="8" fillId="0" borderId="31" xfId="0" applyNumberFormat="1" applyFont="1" applyBorder="1"/>
    <xf numFmtId="2" fontId="8" fillId="0" borderId="31" xfId="0" applyNumberFormat="1" applyFont="1" applyBorder="1" applyAlignment="1">
      <alignment horizontal="right"/>
    </xf>
    <xf numFmtId="0" fontId="0" fillId="0" borderId="131" xfId="0" applyBorder="1" applyAlignment="1">
      <alignment horizontal="left" indent="2"/>
    </xf>
    <xf numFmtId="2" fontId="0" fillId="0" borderId="131" xfId="0" applyNumberFormat="1" applyBorder="1"/>
    <xf numFmtId="2" fontId="0" fillId="5" borderId="0" xfId="0" applyNumberFormat="1" applyFill="1" applyAlignment="1">
      <alignment horizontal="center"/>
    </xf>
    <xf numFmtId="2" fontId="0" fillId="0" borderId="131" xfId="0" applyNumberFormat="1" applyBorder="1" applyAlignment="1">
      <alignment horizontal="right"/>
    </xf>
    <xf numFmtId="2" fontId="0" fillId="0" borderId="118" xfId="0" applyNumberFormat="1" applyBorder="1"/>
    <xf numFmtId="2" fontId="0" fillId="0" borderId="118" xfId="0" applyNumberFormat="1" applyBorder="1" applyAlignment="1">
      <alignment horizontal="right"/>
    </xf>
    <xf numFmtId="0" fontId="0" fillId="0" borderId="136" xfId="0" applyBorder="1" applyAlignment="1">
      <alignment horizontal="left" indent="2"/>
    </xf>
    <xf numFmtId="2" fontId="0" fillId="0" borderId="136" xfId="0" applyNumberFormat="1" applyBorder="1"/>
    <xf numFmtId="2" fontId="0" fillId="0" borderId="136" xfId="0" applyNumberFormat="1" applyBorder="1" applyAlignment="1">
      <alignment horizontal="right"/>
    </xf>
    <xf numFmtId="0" fontId="8" fillId="0" borderId="35" xfId="0" applyFont="1" applyBorder="1" applyAlignment="1">
      <alignment horizontal="left" indent="1"/>
    </xf>
    <xf numFmtId="2" fontId="8" fillId="0" borderId="35" xfId="0" applyNumberFormat="1" applyFont="1" applyBorder="1"/>
    <xf numFmtId="2" fontId="8" fillId="0" borderId="35" xfId="0" applyNumberFormat="1" applyFont="1" applyBorder="1" applyAlignment="1">
      <alignment horizontal="right"/>
    </xf>
    <xf numFmtId="0" fontId="0" fillId="0" borderId="139" xfId="0" applyBorder="1" applyAlignment="1">
      <alignment horizontal="left" indent="2"/>
    </xf>
    <xf numFmtId="2" fontId="0" fillId="0" borderId="139" xfId="0" applyNumberFormat="1" applyBorder="1"/>
    <xf numFmtId="2" fontId="0" fillId="0" borderId="139" xfId="0" applyNumberFormat="1" applyBorder="1" applyAlignment="1">
      <alignment horizontal="right"/>
    </xf>
    <xf numFmtId="0" fontId="0" fillId="0" borderId="142" xfId="0" applyBorder="1" applyAlignment="1">
      <alignment horizontal="left" indent="2"/>
    </xf>
    <xf numFmtId="2" fontId="0" fillId="0" borderId="142" xfId="0" applyNumberFormat="1" applyBorder="1"/>
    <xf numFmtId="2" fontId="0" fillId="0" borderId="142" xfId="0" applyNumberFormat="1" applyBorder="1" applyAlignment="1">
      <alignment horizontal="right"/>
    </xf>
    <xf numFmtId="0" fontId="0" fillId="0" borderId="145" xfId="0" applyBorder="1" applyAlignment="1">
      <alignment horizontal="left" indent="2"/>
    </xf>
    <xf numFmtId="2" fontId="0" fillId="0" borderId="145" xfId="0" applyNumberFormat="1" applyBorder="1"/>
    <xf numFmtId="2" fontId="0" fillId="0" borderId="145" xfId="0" applyNumberFormat="1" applyBorder="1" applyAlignment="1">
      <alignment horizontal="right"/>
    </xf>
    <xf numFmtId="0" fontId="8" fillId="0" borderId="27" xfId="0" applyFont="1" applyBorder="1"/>
    <xf numFmtId="2" fontId="8" fillId="0" borderId="28" xfId="0" applyNumberFormat="1" applyFont="1" applyBorder="1"/>
    <xf numFmtId="0" fontId="0" fillId="0" borderId="131" xfId="0" applyBorder="1" applyAlignment="1">
      <alignment horizontal="left" indent="1"/>
    </xf>
    <xf numFmtId="2" fontId="0" fillId="0" borderId="148" xfId="0" applyNumberFormat="1" applyBorder="1"/>
    <xf numFmtId="2" fontId="0" fillId="0" borderId="132" xfId="0" applyNumberFormat="1" applyBorder="1"/>
    <xf numFmtId="0" fontId="0" fillId="0" borderId="136" xfId="0" applyBorder="1" applyAlignment="1">
      <alignment horizontal="left" indent="1"/>
    </xf>
    <xf numFmtId="0" fontId="8" fillId="0" borderId="31" xfId="0" applyFont="1" applyBorder="1"/>
    <xf numFmtId="0" fontId="0" fillId="0" borderId="149" xfId="0" applyBorder="1" applyAlignment="1">
      <alignment horizontal="left" indent="1"/>
    </xf>
    <xf numFmtId="2" fontId="0" fillId="0" borderId="149" xfId="0" applyNumberFormat="1" applyBorder="1"/>
    <xf numFmtId="0" fontId="0" fillId="0" borderId="142" xfId="0" applyBorder="1" applyAlignment="1">
      <alignment horizontal="left" indent="1"/>
    </xf>
    <xf numFmtId="0" fontId="0" fillId="0" borderId="145" xfId="0" applyBorder="1" applyAlignment="1">
      <alignment horizontal="left" indent="1"/>
    </xf>
    <xf numFmtId="0" fontId="0" fillId="2" borderId="1" xfId="0" applyFill="1" applyBorder="1" applyAlignment="1">
      <alignment horizontal="center"/>
    </xf>
    <xf numFmtId="0" fontId="0" fillId="0" borderId="150" xfId="0" applyBorder="1"/>
    <xf numFmtId="2" fontId="0" fillId="0" borderId="150" xfId="0" applyNumberFormat="1" applyBorder="1"/>
    <xf numFmtId="0" fontId="0" fillId="0" borderId="142" xfId="0" applyBorder="1"/>
    <xf numFmtId="0" fontId="0" fillId="0" borderId="145" xfId="0" applyBorder="1"/>
    <xf numFmtId="0" fontId="0" fillId="6" borderId="0" xfId="0" applyFill="1"/>
    <xf numFmtId="0" fontId="12" fillId="0" borderId="40" xfId="0" applyFont="1" applyBorder="1"/>
    <xf numFmtId="164" fontId="11" fillId="0" borderId="40" xfId="1" applyNumberFormat="1" applyFont="1" applyBorder="1"/>
    <xf numFmtId="165" fontId="11" fillId="6" borderId="0" xfId="0" applyNumberFormat="1" applyFont="1" applyFill="1" applyAlignment="1">
      <alignment horizontal="center"/>
    </xf>
    <xf numFmtId="0" fontId="11" fillId="0" borderId="43" xfId="0" applyFont="1" applyBorder="1" applyAlignment="1">
      <alignment horizontal="left" indent="1"/>
    </xf>
    <xf numFmtId="164" fontId="11" fillId="0" borderId="43" xfId="1" applyNumberFormat="1" applyFont="1" applyBorder="1"/>
    <xf numFmtId="164" fontId="11" fillId="0" borderId="43" xfId="1" applyNumberFormat="1" applyFont="1" applyBorder="1" applyAlignment="1">
      <alignment horizontal="right"/>
    </xf>
    <xf numFmtId="0" fontId="0" fillId="0" borderId="153" xfId="0" applyBorder="1" applyAlignment="1">
      <alignment horizontal="left" indent="2"/>
    </xf>
    <xf numFmtId="164" fontId="0" fillId="0" borderId="153" xfId="1" applyNumberFormat="1" applyFont="1" applyBorder="1"/>
    <xf numFmtId="165" fontId="0" fillId="6" borderId="0" xfId="0" applyNumberFormat="1" applyFill="1" applyAlignment="1">
      <alignment horizontal="center"/>
    </xf>
    <xf numFmtId="164" fontId="0" fillId="0" borderId="153" xfId="1" applyNumberFormat="1" applyFont="1" applyBorder="1" applyAlignment="1">
      <alignment horizontal="right"/>
    </xf>
    <xf numFmtId="0" fontId="0" fillId="0" borderId="154" xfId="0" applyBorder="1" applyAlignment="1">
      <alignment horizontal="left" indent="2"/>
    </xf>
    <xf numFmtId="164" fontId="0" fillId="0" borderId="154" xfId="1" applyNumberFormat="1" applyFont="1" applyBorder="1"/>
    <xf numFmtId="164" fontId="0" fillId="0" borderId="154" xfId="1" applyNumberFormat="1" applyFont="1" applyBorder="1" applyAlignment="1">
      <alignment horizontal="right"/>
    </xf>
    <xf numFmtId="0" fontId="0" fillId="0" borderId="130" xfId="0" applyBorder="1" applyAlignment="1">
      <alignment horizontal="left" indent="2"/>
    </xf>
    <xf numFmtId="0" fontId="0" fillId="2" borderId="8" xfId="0" applyFill="1" applyBorder="1" applyAlignment="1">
      <alignment horizontal="center" vertical="center" wrapText="1"/>
    </xf>
    <xf numFmtId="0" fontId="0" fillId="0" borderId="153" xfId="0" applyBorder="1"/>
    <xf numFmtId="0" fontId="0" fillId="7" borderId="0" xfId="0" applyFill="1"/>
    <xf numFmtId="0" fontId="14" fillId="0" borderId="47" xfId="0" applyFont="1" applyBorder="1"/>
    <xf numFmtId="166" fontId="14" fillId="0" borderId="47" xfId="0" applyNumberFormat="1" applyFont="1" applyBorder="1"/>
    <xf numFmtId="164" fontId="14" fillId="0" borderId="47" xfId="1" applyNumberFormat="1" applyFont="1" applyBorder="1"/>
    <xf numFmtId="164" fontId="14" fillId="7" borderId="0" xfId="1" applyNumberFormat="1" applyFont="1" applyFill="1"/>
    <xf numFmtId="0" fontId="13" fillId="0" borderId="50" xfId="0" applyFont="1" applyBorder="1" applyAlignment="1">
      <alignment horizontal="left" indent="1"/>
    </xf>
    <xf numFmtId="166" fontId="13" fillId="0" borderId="50" xfId="0" applyNumberFormat="1" applyFont="1" applyBorder="1"/>
    <xf numFmtId="164" fontId="13" fillId="0" borderId="50" xfId="1" applyNumberFormat="1" applyFont="1" applyBorder="1"/>
    <xf numFmtId="164" fontId="13" fillId="7" borderId="0" xfId="1" applyNumberFormat="1" applyFont="1" applyFill="1"/>
    <xf numFmtId="164" fontId="13" fillId="0" borderId="50" xfId="1" applyNumberFormat="1" applyFont="1" applyBorder="1" applyAlignment="1">
      <alignment horizontal="right"/>
    </xf>
    <xf numFmtId="3" fontId="13" fillId="0" borderId="50" xfId="0" applyNumberFormat="1" applyFont="1" applyBorder="1" applyAlignment="1">
      <alignment horizontal="right"/>
    </xf>
    <xf numFmtId="0" fontId="0" fillId="0" borderId="158" xfId="0" applyBorder="1" applyAlignment="1">
      <alignment horizontal="left" indent="2"/>
    </xf>
    <xf numFmtId="166" fontId="0" fillId="0" borderId="158" xfId="0" applyNumberFormat="1" applyBorder="1"/>
    <xf numFmtId="164" fontId="0" fillId="0" borderId="158" xfId="1" applyNumberFormat="1" applyFont="1" applyBorder="1"/>
    <xf numFmtId="164" fontId="0" fillId="7" borderId="0" xfId="1" applyNumberFormat="1" applyFont="1" applyFill="1"/>
    <xf numFmtId="166" fontId="0" fillId="0" borderId="159" xfId="0" applyNumberFormat="1" applyBorder="1"/>
    <xf numFmtId="164" fontId="0" fillId="0" borderId="159" xfId="1" applyNumberFormat="1" applyFont="1" applyBorder="1" applyAlignment="1">
      <alignment horizontal="right"/>
    </xf>
    <xf numFmtId="3" fontId="0" fillId="0" borderId="159" xfId="0" applyNumberFormat="1" applyBorder="1" applyAlignment="1">
      <alignment horizontal="right"/>
    </xf>
    <xf numFmtId="0" fontId="0" fillId="0" borderId="160" xfId="0" applyBorder="1" applyAlignment="1">
      <alignment horizontal="left" indent="2"/>
    </xf>
    <xf numFmtId="166" fontId="0" fillId="0" borderId="160" xfId="0" applyNumberFormat="1" applyBorder="1"/>
    <xf numFmtId="164" fontId="0" fillId="0" borderId="160" xfId="1" applyNumberFormat="1" applyFont="1" applyBorder="1"/>
    <xf numFmtId="166" fontId="0" fillId="0" borderId="161" xfId="0" applyNumberFormat="1" applyBorder="1"/>
    <xf numFmtId="164" fontId="0" fillId="0" borderId="161" xfId="1" applyNumberFormat="1" applyFont="1" applyBorder="1" applyAlignment="1">
      <alignment horizontal="right"/>
    </xf>
    <xf numFmtId="3" fontId="0" fillId="0" borderId="161" xfId="0" applyNumberFormat="1" applyBorder="1" applyAlignment="1">
      <alignment horizontal="right"/>
    </xf>
    <xf numFmtId="0" fontId="0" fillId="0" borderId="162" xfId="0" applyBorder="1" applyAlignment="1">
      <alignment horizontal="left" indent="2"/>
    </xf>
    <xf numFmtId="166" fontId="0" fillId="0" borderId="162" xfId="0" applyNumberFormat="1" applyBorder="1"/>
    <xf numFmtId="164" fontId="0" fillId="0" borderId="162" xfId="1" applyNumberFormat="1" applyFont="1" applyBorder="1"/>
    <xf numFmtId="164" fontId="0" fillId="0" borderId="162" xfId="1" applyNumberFormat="1" applyFont="1" applyBorder="1" applyAlignment="1">
      <alignment horizontal="right"/>
    </xf>
    <xf numFmtId="3" fontId="0" fillId="0" borderId="162" xfId="0" applyNumberFormat="1" applyBorder="1" applyAlignment="1">
      <alignment horizontal="right"/>
    </xf>
    <xf numFmtId="166" fontId="0" fillId="0" borderId="118" xfId="0" applyNumberFormat="1" applyBorder="1"/>
    <xf numFmtId="166" fontId="0" fillId="0" borderId="130" xfId="0" applyNumberFormat="1" applyBorder="1"/>
    <xf numFmtId="164" fontId="0" fillId="0" borderId="130" xfId="1" applyNumberFormat="1" applyFont="1" applyBorder="1" applyAlignment="1">
      <alignment horizontal="right"/>
    </xf>
    <xf numFmtId="3" fontId="0" fillId="0" borderId="130" xfId="0" applyNumberFormat="1" applyBorder="1" applyAlignment="1">
      <alignment horizontal="right"/>
    </xf>
    <xf numFmtId="166" fontId="0" fillId="0" borderId="129" xfId="0" applyNumberFormat="1" applyBorder="1"/>
    <xf numFmtId="164" fontId="0" fillId="0" borderId="129" xfId="1" applyNumberFormat="1" applyFont="1" applyBorder="1" applyAlignment="1">
      <alignment horizontal="center"/>
    </xf>
    <xf numFmtId="164" fontId="0" fillId="0" borderId="118" xfId="1" applyNumberFormat="1" applyFont="1" applyBorder="1" applyAlignment="1">
      <alignment horizontal="center"/>
    </xf>
    <xf numFmtId="164" fontId="0" fillId="0" borderId="130" xfId="1" applyNumberFormat="1" applyFont="1" applyBorder="1" applyAlignment="1">
      <alignment horizontal="center"/>
    </xf>
    <xf numFmtId="0" fontId="0" fillId="2" borderId="5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7" fontId="14" fillId="0" borderId="47" xfId="0" applyNumberFormat="1" applyFont="1" applyBorder="1"/>
    <xf numFmtId="167" fontId="14" fillId="0" borderId="48" xfId="0" applyNumberFormat="1" applyFont="1" applyBorder="1"/>
    <xf numFmtId="164" fontId="14" fillId="0" borderId="48" xfId="1" applyNumberFormat="1" applyFont="1" applyBorder="1" applyAlignment="1"/>
    <xf numFmtId="0" fontId="14" fillId="7" borderId="0" xfId="0" applyFont="1" applyFill="1"/>
    <xf numFmtId="164" fontId="14" fillId="0" borderId="48" xfId="1" applyNumberFormat="1" applyFont="1" applyBorder="1" applyAlignment="1">
      <alignment horizontal="center"/>
    </xf>
    <xf numFmtId="167" fontId="13" fillId="0" borderId="50" xfId="0" applyNumberFormat="1" applyFont="1" applyBorder="1"/>
    <xf numFmtId="167" fontId="13" fillId="0" borderId="53" xfId="0" applyNumberFormat="1" applyFont="1" applyBorder="1"/>
    <xf numFmtId="164" fontId="13" fillId="0" borderId="53" xfId="1" applyNumberFormat="1" applyFont="1" applyBorder="1" applyAlignment="1"/>
    <xf numFmtId="0" fontId="13" fillId="7" borderId="0" xfId="0" applyFont="1" applyFill="1"/>
    <xf numFmtId="164" fontId="13" fillId="0" borderId="53" xfId="1" applyNumberFormat="1" applyFont="1" applyBorder="1" applyAlignment="1">
      <alignment horizontal="center"/>
    </xf>
    <xf numFmtId="0" fontId="0" fillId="0" borderId="159" xfId="0" applyBorder="1" applyAlignment="1">
      <alignment horizontal="left" indent="2"/>
    </xf>
    <xf numFmtId="167" fontId="0" fillId="0" borderId="159" xfId="0" applyNumberFormat="1" applyBorder="1"/>
    <xf numFmtId="167" fontId="0" fillId="0" borderId="163" xfId="0" applyNumberFormat="1" applyBorder="1"/>
    <xf numFmtId="164" fontId="0" fillId="0" borderId="163" xfId="1" applyNumberFormat="1" applyFont="1" applyBorder="1" applyAlignment="1"/>
    <xf numFmtId="164" fontId="0" fillId="0" borderId="163" xfId="1" applyNumberFormat="1" applyFont="1" applyBorder="1" applyAlignment="1">
      <alignment horizontal="center"/>
    </xf>
    <xf numFmtId="0" fontId="0" fillId="0" borderId="161" xfId="0" applyBorder="1" applyAlignment="1">
      <alignment horizontal="left" indent="2"/>
    </xf>
    <xf numFmtId="167" fontId="0" fillId="0" borderId="161" xfId="0" applyNumberFormat="1" applyBorder="1"/>
    <xf numFmtId="167" fontId="0" fillId="0" borderId="164" xfId="0" applyNumberFormat="1" applyBorder="1"/>
    <xf numFmtId="164" fontId="0" fillId="0" borderId="164" xfId="1" applyNumberFormat="1" applyFont="1" applyBorder="1" applyAlignment="1"/>
    <xf numFmtId="164" fontId="0" fillId="0" borderId="164" xfId="1" applyNumberFormat="1" applyFont="1" applyBorder="1" applyAlignment="1">
      <alignment horizontal="center"/>
    </xf>
    <xf numFmtId="167" fontId="0" fillId="0" borderId="162" xfId="0" applyNumberFormat="1" applyBorder="1"/>
    <xf numFmtId="167" fontId="0" fillId="0" borderId="165" xfId="0" applyNumberFormat="1" applyBorder="1"/>
    <xf numFmtId="164" fontId="0" fillId="0" borderId="165" xfId="1" applyNumberFormat="1" applyFont="1" applyBorder="1" applyAlignment="1"/>
    <xf numFmtId="164" fontId="0" fillId="0" borderId="165" xfId="1" applyNumberFormat="1" applyFont="1" applyBorder="1" applyAlignment="1">
      <alignment horizontal="center"/>
    </xf>
    <xf numFmtId="167" fontId="0" fillId="0" borderId="118" xfId="0" applyNumberFormat="1" applyBorder="1"/>
    <xf numFmtId="167" fontId="0" fillId="0" borderId="134" xfId="0" applyNumberFormat="1" applyBorder="1"/>
    <xf numFmtId="164" fontId="0" fillId="0" borderId="134" xfId="1" applyNumberFormat="1" applyFont="1" applyBorder="1" applyAlignment="1"/>
    <xf numFmtId="164" fontId="0" fillId="0" borderId="134" xfId="1" applyNumberFormat="1" applyFont="1" applyBorder="1" applyAlignment="1">
      <alignment horizontal="center"/>
    </xf>
    <xf numFmtId="0" fontId="0" fillId="0" borderId="120" xfId="0" applyBorder="1" applyAlignment="1">
      <alignment horizontal="left" indent="2"/>
    </xf>
    <xf numFmtId="167" fontId="0" fillId="0" borderId="120" xfId="0" applyNumberFormat="1" applyBorder="1"/>
    <xf numFmtId="167" fontId="0" fillId="0" borderId="166" xfId="0" applyNumberFormat="1" applyBorder="1"/>
    <xf numFmtId="164" fontId="0" fillId="0" borderId="166" xfId="1" applyNumberFormat="1" applyFont="1" applyBorder="1" applyAlignment="1"/>
    <xf numFmtId="164" fontId="0" fillId="0" borderId="166" xfId="1" applyNumberFormat="1" applyFont="1" applyBorder="1" applyAlignment="1">
      <alignment horizontal="center"/>
    </xf>
    <xf numFmtId="167" fontId="0" fillId="0" borderId="129" xfId="0" applyNumberFormat="1" applyBorder="1"/>
    <xf numFmtId="167" fontId="0" fillId="0" borderId="167" xfId="0" applyNumberFormat="1" applyBorder="1"/>
    <xf numFmtId="167" fontId="0" fillId="0" borderId="129" xfId="0" applyNumberFormat="1" applyBorder="1" applyAlignment="1">
      <alignment horizontal="right"/>
    </xf>
    <xf numFmtId="167" fontId="0" fillId="0" borderId="118" xfId="0" applyNumberFormat="1" applyBorder="1" applyAlignment="1">
      <alignment horizontal="right"/>
    </xf>
    <xf numFmtId="167" fontId="0" fillId="0" borderId="130" xfId="0" applyNumberFormat="1" applyBorder="1"/>
    <xf numFmtId="167" fontId="0" fillId="0" borderId="168" xfId="0" applyNumberFormat="1" applyBorder="1"/>
    <xf numFmtId="164" fontId="0" fillId="0" borderId="168" xfId="1" applyNumberFormat="1" applyFont="1" applyBorder="1" applyAlignment="1">
      <alignment horizontal="center"/>
    </xf>
    <xf numFmtId="167" fontId="0" fillId="0" borderId="130" xfId="0" applyNumberFormat="1" applyBorder="1" applyAlignment="1">
      <alignment horizontal="right"/>
    </xf>
    <xf numFmtId="164" fontId="0" fillId="0" borderId="168" xfId="1" applyNumberFormat="1" applyFont="1" applyBorder="1" applyAlignment="1"/>
    <xf numFmtId="164" fontId="0" fillId="0" borderId="167" xfId="1" applyNumberFormat="1" applyFont="1" applyBorder="1" applyAlignment="1">
      <alignment horizontal="center"/>
    </xf>
    <xf numFmtId="0" fontId="16" fillId="0" borderId="58" xfId="0" applyFont="1" applyBorder="1"/>
    <xf numFmtId="0" fontId="15" fillId="0" borderId="63" xfId="0" applyFont="1" applyBorder="1" applyAlignment="1">
      <alignment horizontal="left" indent="1"/>
    </xf>
    <xf numFmtId="0" fontId="0" fillId="0" borderId="78" xfId="0" applyBorder="1" applyAlignment="1">
      <alignment horizontal="left" indent="2"/>
    </xf>
    <xf numFmtId="0" fontId="15" fillId="0" borderId="68" xfId="0" applyFont="1" applyBorder="1" applyAlignment="1">
      <alignment horizontal="left" indent="1"/>
    </xf>
    <xf numFmtId="0" fontId="0" fillId="2" borderId="1" xfId="0" applyFill="1" applyBorder="1" applyAlignment="1">
      <alignment horizontal="center" vertical="center" wrapText="1"/>
    </xf>
    <xf numFmtId="0" fontId="18" fillId="0" borderId="183" xfId="0" applyFont="1" applyBorder="1" applyAlignment="1">
      <alignment horizontal="left" indent="1"/>
    </xf>
    <xf numFmtId="3" fontId="18" fillId="0" borderId="183" xfId="0" applyNumberFormat="1" applyFont="1" applyBorder="1" applyAlignment="1">
      <alignment horizontal="right" vertical="center"/>
    </xf>
    <xf numFmtId="164" fontId="18" fillId="0" borderId="183" xfId="1" applyNumberFormat="1" applyFont="1" applyBorder="1" applyAlignment="1">
      <alignment horizontal="right" vertical="center"/>
    </xf>
    <xf numFmtId="0" fontId="17" fillId="8" borderId="0" xfId="0" applyFont="1" applyFill="1" applyAlignment="1">
      <alignment horizontal="right"/>
    </xf>
    <xf numFmtId="3" fontId="0" fillId="0" borderId="78" xfId="0" applyNumberFormat="1" applyBorder="1" applyAlignment="1">
      <alignment horizontal="left" indent="3"/>
    </xf>
    <xf numFmtId="3" fontId="21" fillId="0" borderId="184" xfId="0" applyNumberFormat="1" applyFont="1" applyBorder="1" applyAlignment="1">
      <alignment horizontal="right"/>
    </xf>
    <xf numFmtId="3" fontId="20" fillId="0" borderId="185" xfId="0" applyNumberFormat="1" applyFont="1" applyBorder="1" applyAlignment="1">
      <alignment horizontal="right"/>
    </xf>
    <xf numFmtId="0" fontId="18" fillId="0" borderId="186" xfId="0" applyFont="1" applyBorder="1" applyAlignment="1">
      <alignment horizontal="left"/>
    </xf>
    <xf numFmtId="3" fontId="18" fillId="0" borderId="186" xfId="0" applyNumberFormat="1" applyFont="1" applyBorder="1" applyAlignment="1">
      <alignment horizontal="right" vertical="center"/>
    </xf>
    <xf numFmtId="164" fontId="18" fillId="0" borderId="186" xfId="1" applyNumberFormat="1" applyFont="1" applyBorder="1" applyAlignment="1">
      <alignment horizontal="right" vertical="center"/>
    </xf>
    <xf numFmtId="0" fontId="17" fillId="0" borderId="187" xfId="0" applyFont="1" applyBorder="1" applyAlignment="1">
      <alignment horizontal="left" indent="1"/>
    </xf>
    <xf numFmtId="3" fontId="17" fillId="0" borderId="187" xfId="0" applyNumberFormat="1" applyFont="1" applyBorder="1" applyAlignment="1">
      <alignment horizontal="right" vertical="center"/>
    </xf>
    <xf numFmtId="164" fontId="17" fillId="0" borderId="187" xfId="1" applyNumberFormat="1" applyFont="1" applyBorder="1" applyAlignment="1">
      <alignment horizontal="right" vertical="center"/>
    </xf>
    <xf numFmtId="3" fontId="0" fillId="0" borderId="87" xfId="0" applyNumberFormat="1" applyBorder="1" applyAlignment="1">
      <alignment horizontal="left" indent="3"/>
    </xf>
    <xf numFmtId="0" fontId="18" fillId="0" borderId="183" xfId="0" applyFont="1" applyBorder="1" applyAlignment="1">
      <alignment horizontal="left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right"/>
    </xf>
    <xf numFmtId="0" fontId="19" fillId="0" borderId="188" xfId="0" applyFont="1" applyBorder="1" applyAlignment="1">
      <alignment horizontal="left"/>
    </xf>
    <xf numFmtId="3" fontId="19" fillId="0" borderId="188" xfId="0" applyNumberFormat="1" applyFont="1" applyBorder="1" applyAlignment="1">
      <alignment horizontal="right" vertical="center"/>
    </xf>
    <xf numFmtId="164" fontId="19" fillId="0" borderId="188" xfId="1" applyNumberFormat="1" applyFont="1" applyBorder="1" applyAlignment="1">
      <alignment horizontal="right" vertical="center"/>
    </xf>
    <xf numFmtId="0" fontId="19" fillId="0" borderId="90" xfId="0" applyFont="1" applyBorder="1" applyAlignment="1">
      <alignment horizontal="left"/>
    </xf>
    <xf numFmtId="0" fontId="28" fillId="0" borderId="189" xfId="0" applyFont="1" applyBorder="1" applyAlignment="1">
      <alignment horizontal="left" indent="1"/>
    </xf>
    <xf numFmtId="3" fontId="28" fillId="0" borderId="189" xfId="0" applyNumberFormat="1" applyFont="1" applyBorder="1" applyAlignment="1">
      <alignment horizontal="right" vertical="center"/>
    </xf>
    <xf numFmtId="164" fontId="28" fillId="0" borderId="189" xfId="1" applyNumberFormat="1" applyFont="1" applyBorder="1" applyAlignment="1">
      <alignment horizontal="right" vertical="center"/>
    </xf>
    <xf numFmtId="0" fontId="29" fillId="9" borderId="0" xfId="0" applyFont="1" applyFill="1" applyAlignment="1">
      <alignment horizontal="right"/>
    </xf>
    <xf numFmtId="0" fontId="21" fillId="0" borderId="184" xfId="0" applyFont="1" applyBorder="1" applyAlignment="1">
      <alignment horizontal="left" indent="1"/>
    </xf>
    <xf numFmtId="164" fontId="21" fillId="0" borderId="184" xfId="1" applyNumberFormat="1" applyFont="1" applyBorder="1" applyAlignment="1">
      <alignment horizontal="right"/>
    </xf>
    <xf numFmtId="0" fontId="20" fillId="0" borderId="185" xfId="0" applyFont="1" applyBorder="1" applyAlignment="1">
      <alignment horizontal="left" indent="2"/>
    </xf>
    <xf numFmtId="164" fontId="20" fillId="0" borderId="185" xfId="1" applyNumberFormat="1" applyFont="1" applyBorder="1" applyAlignment="1">
      <alignment horizontal="right"/>
    </xf>
    <xf numFmtId="3" fontId="0" fillId="0" borderId="78" xfId="0" applyNumberFormat="1" applyBorder="1" applyAlignment="1">
      <alignment horizontal="right"/>
    </xf>
    <xf numFmtId="164" fontId="0" fillId="0" borderId="78" xfId="1" applyNumberFormat="1" applyFont="1" applyBorder="1" applyAlignment="1">
      <alignment horizontal="right"/>
    </xf>
    <xf numFmtId="0" fontId="0" fillId="15" borderId="0" xfId="0" applyFill="1" applyAlignment="1">
      <alignment horizontal="right"/>
    </xf>
    <xf numFmtId="0" fontId="30" fillId="0" borderId="190" xfId="0" applyFont="1" applyBorder="1" applyAlignment="1">
      <alignment horizontal="left" indent="1"/>
    </xf>
    <xf numFmtId="3" fontId="30" fillId="0" borderId="190" xfId="0" applyNumberFormat="1" applyFont="1" applyBorder="1" applyAlignment="1">
      <alignment horizontal="right"/>
    </xf>
    <xf numFmtId="164" fontId="30" fillId="0" borderId="190" xfId="1" applyNumberFormat="1" applyFont="1" applyBorder="1" applyAlignment="1">
      <alignment horizontal="right"/>
    </xf>
    <xf numFmtId="0" fontId="0" fillId="16" borderId="0" xfId="0" applyFill="1" applyAlignment="1">
      <alignment horizontal="right"/>
    </xf>
    <xf numFmtId="0" fontId="31" fillId="0" borderId="191" xfId="0" applyFont="1" applyBorder="1" applyAlignment="1">
      <alignment horizontal="left" indent="1"/>
    </xf>
    <xf numFmtId="3" fontId="31" fillId="0" borderId="191" xfId="0" applyNumberFormat="1" applyFont="1" applyBorder="1" applyAlignment="1">
      <alignment horizontal="right" vertical="center"/>
    </xf>
    <xf numFmtId="164" fontId="31" fillId="0" borderId="191" xfId="1" applyNumberFormat="1" applyFont="1" applyBorder="1" applyAlignment="1">
      <alignment horizontal="right" vertical="center"/>
    </xf>
    <xf numFmtId="0" fontId="32" fillId="16" borderId="0" xfId="0" applyFont="1" applyFill="1" applyAlignment="1">
      <alignment horizontal="right"/>
    </xf>
    <xf numFmtId="164" fontId="0" fillId="0" borderId="78" xfId="1" applyNumberFormat="1" applyFont="1" applyBorder="1" applyAlignment="1">
      <alignment horizontal="right" vertical="center"/>
    </xf>
    <xf numFmtId="3" fontId="0" fillId="0" borderId="78" xfId="0" applyNumberFormat="1" applyBorder="1" applyAlignment="1">
      <alignment horizontal="left" wrapText="1" indent="3"/>
    </xf>
    <xf numFmtId="0" fontId="0" fillId="17" borderId="0" xfId="0" applyFill="1" applyAlignment="1">
      <alignment horizontal="right"/>
    </xf>
    <xf numFmtId="0" fontId="33" fillId="0" borderId="192" xfId="0" applyFont="1" applyBorder="1" applyAlignment="1">
      <alignment horizontal="left" indent="1"/>
    </xf>
    <xf numFmtId="3" fontId="33" fillId="0" borderId="192" xfId="0" applyNumberFormat="1" applyFont="1" applyBorder="1" applyAlignment="1">
      <alignment horizontal="right" vertical="center"/>
    </xf>
    <xf numFmtId="164" fontId="33" fillId="0" borderId="192" xfId="1" applyNumberFormat="1" applyFont="1" applyBorder="1" applyAlignment="1">
      <alignment horizontal="right" vertical="center"/>
    </xf>
    <xf numFmtId="0" fontId="34" fillId="17" borderId="193" xfId="0" applyFont="1" applyFill="1" applyBorder="1" applyAlignment="1">
      <alignment horizontal="right"/>
    </xf>
    <xf numFmtId="0" fontId="0" fillId="18" borderId="0" xfId="0" applyFill="1" applyAlignment="1">
      <alignment horizontal="right"/>
    </xf>
    <xf numFmtId="0" fontId="35" fillId="0" borderId="194" xfId="0" applyFont="1" applyBorder="1" applyAlignment="1">
      <alignment horizontal="left" indent="1"/>
    </xf>
    <xf numFmtId="3" fontId="35" fillId="0" borderId="194" xfId="0" applyNumberFormat="1" applyFont="1" applyBorder="1" applyAlignment="1">
      <alignment horizontal="right" vertical="center"/>
    </xf>
    <xf numFmtId="164" fontId="35" fillId="0" borderId="194" xfId="1" applyNumberFormat="1" applyFont="1" applyBorder="1" applyAlignment="1">
      <alignment horizontal="right" vertical="center"/>
    </xf>
    <xf numFmtId="0" fontId="29" fillId="18" borderId="195" xfId="0" applyFont="1" applyFill="1" applyBorder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right" vertical="center"/>
    </xf>
    <xf numFmtId="2" fontId="8" fillId="0" borderId="28" xfId="0" applyNumberFormat="1" applyFont="1" applyBorder="1" applyAlignment="1">
      <alignment horizontal="right" vertical="center"/>
    </xf>
    <xf numFmtId="2" fontId="8" fillId="0" borderId="29" xfId="0" applyNumberFormat="1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5" fillId="0" borderId="32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/>
    </xf>
    <xf numFmtId="0" fontId="8" fillId="0" borderId="38" xfId="0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165" fontId="5" fillId="0" borderId="43" xfId="0" applyNumberFormat="1" applyFont="1" applyBorder="1" applyAlignment="1">
      <alignment horizontal="right"/>
    </xf>
    <xf numFmtId="165" fontId="5" fillId="0" borderId="44" xfId="0" applyNumberFormat="1" applyFont="1" applyBorder="1" applyAlignment="1">
      <alignment horizontal="right"/>
    </xf>
    <xf numFmtId="0" fontId="13" fillId="0" borderId="4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165" fontId="11" fillId="0" borderId="40" xfId="0" applyNumberFormat="1" applyFont="1" applyBorder="1" applyAlignment="1">
      <alignment horizontal="right" vertical="center"/>
    </xf>
    <xf numFmtId="165" fontId="11" fillId="0" borderId="41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right" vertical="center" wrapText="1"/>
    </xf>
    <xf numFmtId="167" fontId="14" fillId="0" borderId="47" xfId="0" applyNumberFormat="1" applyFont="1" applyBorder="1" applyAlignment="1">
      <alignment horizontal="right" vertical="center"/>
    </xf>
    <xf numFmtId="167" fontId="14" fillId="0" borderId="48" xfId="0" applyNumberFormat="1" applyFont="1" applyBorder="1" applyAlignment="1">
      <alignment horizontal="right" vertical="center"/>
    </xf>
    <xf numFmtId="167" fontId="5" fillId="0" borderId="50" xfId="0" applyNumberFormat="1" applyFont="1" applyBorder="1" applyAlignment="1">
      <alignment horizontal="right"/>
    </xf>
    <xf numFmtId="2" fontId="5" fillId="0" borderId="50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 horizontal="right"/>
    </xf>
    <xf numFmtId="2" fontId="0" fillId="0" borderId="54" xfId="0" applyNumberFormat="1" applyBorder="1" applyAlignment="1">
      <alignment horizontal="right"/>
    </xf>
    <xf numFmtId="2" fontId="0" fillId="0" borderId="55" xfId="0" applyNumberFormat="1" applyBorder="1" applyAlignment="1">
      <alignment horizontal="right"/>
    </xf>
    <xf numFmtId="2" fontId="0" fillId="0" borderId="56" xfId="0" applyNumberFormat="1" applyBorder="1" applyAlignment="1">
      <alignment horizontal="right"/>
    </xf>
    <xf numFmtId="164" fontId="5" fillId="0" borderId="64" xfId="1" applyNumberFormat="1" applyFont="1" applyBorder="1" applyAlignment="1">
      <alignment horizontal="right" vertical="center"/>
    </xf>
    <xf numFmtId="164" fontId="5" fillId="0" borderId="66" xfId="1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164" fontId="5" fillId="0" borderId="65" xfId="1" applyNumberFormat="1" applyFont="1" applyBorder="1" applyAlignment="1">
      <alignment horizontal="right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3" fontId="16" fillId="0" borderId="59" xfId="0" applyNumberFormat="1" applyFont="1" applyBorder="1" applyAlignment="1">
      <alignment horizontal="right" vertical="center"/>
    </xf>
    <xf numFmtId="3" fontId="16" fillId="0" borderId="60" xfId="0" applyNumberFormat="1" applyFont="1" applyBorder="1" applyAlignment="1">
      <alignment horizontal="right" vertical="center"/>
    </xf>
    <xf numFmtId="164" fontId="16" fillId="0" borderId="59" xfId="1" applyNumberFormat="1" applyFont="1" applyBorder="1" applyAlignment="1">
      <alignment horizontal="right" vertical="center"/>
    </xf>
    <xf numFmtId="164" fontId="16" fillId="0" borderId="61" xfId="1" applyNumberFormat="1" applyFont="1" applyBorder="1" applyAlignment="1">
      <alignment horizontal="right" vertical="center"/>
    </xf>
    <xf numFmtId="164" fontId="16" fillId="0" borderId="60" xfId="1" applyNumberFormat="1" applyFont="1" applyBorder="1" applyAlignment="1">
      <alignment horizontal="right" vertical="center"/>
    </xf>
    <xf numFmtId="0" fontId="15" fillId="0" borderId="69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0" fontId="22" fillId="9" borderId="108" xfId="0" applyFont="1" applyFill="1" applyBorder="1" applyAlignment="1">
      <alignment horizontal="left"/>
    </xf>
    <xf numFmtId="0" fontId="22" fillId="9" borderId="109" xfId="0" applyFont="1" applyFill="1" applyBorder="1" applyAlignment="1">
      <alignment horizontal="left"/>
    </xf>
    <xf numFmtId="0" fontId="22" fillId="9" borderId="110" xfId="0" applyFont="1" applyFill="1" applyBorder="1" applyAlignment="1">
      <alignment horizontal="left"/>
    </xf>
    <xf numFmtId="0" fontId="0" fillId="2" borderId="70" xfId="0" applyFill="1" applyBorder="1" applyAlignment="1">
      <alignment horizontal="center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0" fontId="22" fillId="3" borderId="122" xfId="0" applyFont="1" applyFill="1" applyBorder="1" applyAlignment="1">
      <alignment horizontal="center"/>
    </xf>
    <xf numFmtId="0" fontId="22" fillId="3" borderId="123" xfId="0" applyFont="1" applyFill="1" applyBorder="1" applyAlignment="1">
      <alignment horizontal="center"/>
    </xf>
    <xf numFmtId="0" fontId="22" fillId="3" borderId="124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wrapText="1"/>
    </xf>
    <xf numFmtId="0" fontId="24" fillId="2" borderId="111" xfId="0" applyFont="1" applyFill="1" applyBorder="1" applyAlignment="1">
      <alignment horizontal="center" vertical="center" wrapText="1"/>
    </xf>
    <xf numFmtId="0" fontId="24" fillId="2" borderId="112" xfId="0" applyFont="1" applyFill="1" applyBorder="1" applyAlignment="1">
      <alignment horizontal="center" vertical="center" wrapText="1"/>
    </xf>
    <xf numFmtId="0" fontId="24" fillId="2" borderId="113" xfId="0" applyFont="1" applyFill="1" applyBorder="1" applyAlignment="1">
      <alignment horizontal="center" vertical="center" wrapText="1"/>
    </xf>
    <xf numFmtId="0" fontId="22" fillId="3" borderId="114" xfId="0" applyFont="1" applyFill="1" applyBorder="1" applyAlignment="1">
      <alignment horizontal="center"/>
    </xf>
    <xf numFmtId="0" fontId="22" fillId="3" borderId="115" xfId="0" applyFont="1" applyFill="1" applyBorder="1" applyAlignment="1">
      <alignment horizontal="center"/>
    </xf>
    <xf numFmtId="0" fontId="22" fillId="3" borderId="116" xfId="0" applyFont="1" applyFill="1" applyBorder="1" applyAlignment="1">
      <alignment horizontal="center"/>
    </xf>
    <xf numFmtId="0" fontId="22" fillId="12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right"/>
    </xf>
    <xf numFmtId="2" fontId="0" fillId="0" borderId="131" xfId="0" applyNumberFormat="1" applyBorder="1" applyAlignment="1">
      <alignment horizontal="center"/>
    </xf>
    <xf numFmtId="2" fontId="0" fillId="0" borderId="132" xfId="0" applyNumberFormat="1" applyBorder="1" applyAlignment="1">
      <alignment horizontal="center"/>
    </xf>
    <xf numFmtId="2" fontId="0" fillId="0" borderId="133" xfId="0" applyNumberFormat="1" applyBorder="1" applyAlignment="1">
      <alignment horizontal="center"/>
    </xf>
    <xf numFmtId="2" fontId="0" fillId="0" borderId="131" xfId="0" applyNumberFormat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right"/>
    </xf>
    <xf numFmtId="2" fontId="0" fillId="0" borderId="118" xfId="0" applyNumberFormat="1" applyBorder="1" applyAlignment="1">
      <alignment horizontal="center"/>
    </xf>
    <xf numFmtId="2" fontId="0" fillId="0" borderId="134" xfId="0" applyNumberFormat="1" applyBorder="1" applyAlignment="1">
      <alignment horizontal="center"/>
    </xf>
    <xf numFmtId="2" fontId="0" fillId="0" borderId="135" xfId="0" applyNumberFormat="1" applyBorder="1" applyAlignment="1">
      <alignment horizontal="center"/>
    </xf>
    <xf numFmtId="2" fontId="0" fillId="0" borderId="118" xfId="0" applyNumberFormat="1" applyBorder="1" applyAlignment="1">
      <alignment horizontal="right"/>
    </xf>
    <xf numFmtId="2" fontId="0" fillId="0" borderId="136" xfId="0" applyNumberFormat="1" applyBorder="1" applyAlignment="1">
      <alignment horizontal="center"/>
    </xf>
    <xf numFmtId="2" fontId="0" fillId="0" borderId="137" xfId="0" applyNumberFormat="1" applyBorder="1" applyAlignment="1">
      <alignment horizontal="center"/>
    </xf>
    <xf numFmtId="2" fontId="0" fillId="0" borderId="138" xfId="0" applyNumberFormat="1" applyBorder="1" applyAlignment="1">
      <alignment horizontal="center"/>
    </xf>
    <xf numFmtId="2" fontId="0" fillId="0" borderId="136" xfId="0" applyNumberFormat="1" applyBorder="1" applyAlignment="1">
      <alignment horizontal="right"/>
    </xf>
    <xf numFmtId="2" fontId="0" fillId="0" borderId="142" xfId="0" applyNumberFormat="1" applyBorder="1" applyAlignment="1">
      <alignment horizontal="center"/>
    </xf>
    <xf numFmtId="2" fontId="0" fillId="0" borderId="143" xfId="0" applyNumberFormat="1" applyBorder="1" applyAlignment="1">
      <alignment horizontal="center"/>
    </xf>
    <xf numFmtId="2" fontId="0" fillId="0" borderId="144" xfId="0" applyNumberFormat="1" applyBorder="1" applyAlignment="1">
      <alignment horizontal="center"/>
    </xf>
    <xf numFmtId="2" fontId="0" fillId="0" borderId="142" xfId="0" applyNumberFormat="1" applyBorder="1" applyAlignment="1">
      <alignment horizontal="right"/>
    </xf>
    <xf numFmtId="2" fontId="8" fillId="0" borderId="35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right"/>
    </xf>
    <xf numFmtId="2" fontId="0" fillId="0" borderId="139" xfId="0" applyNumberFormat="1" applyBorder="1" applyAlignment="1">
      <alignment horizontal="center"/>
    </xf>
    <xf numFmtId="2" fontId="0" fillId="0" borderId="140" xfId="0" applyNumberFormat="1" applyBorder="1" applyAlignment="1">
      <alignment horizontal="center"/>
    </xf>
    <xf numFmtId="2" fontId="0" fillId="0" borderId="141" xfId="0" applyNumberFormat="1" applyBorder="1" applyAlignment="1">
      <alignment horizontal="center"/>
    </xf>
    <xf numFmtId="2" fontId="0" fillId="0" borderId="139" xfId="0" applyNumberFormat="1" applyBorder="1" applyAlignment="1">
      <alignment horizontal="right"/>
    </xf>
    <xf numFmtId="2" fontId="0" fillId="0" borderId="145" xfId="0" applyNumberFormat="1" applyBorder="1" applyAlignment="1">
      <alignment horizontal="center"/>
    </xf>
    <xf numFmtId="2" fontId="0" fillId="0" borderId="146" xfId="0" applyNumberFormat="1" applyBorder="1" applyAlignment="1">
      <alignment horizontal="center"/>
    </xf>
    <xf numFmtId="2" fontId="0" fillId="0" borderId="147" xfId="0" applyNumberFormat="1" applyBorder="1" applyAlignment="1">
      <alignment horizontal="center"/>
    </xf>
    <xf numFmtId="2" fontId="0" fillId="0" borderId="145" xfId="0" applyNumberFormat="1" applyBorder="1" applyAlignment="1">
      <alignment horizontal="right"/>
    </xf>
    <xf numFmtId="2" fontId="0" fillId="0" borderId="149" xfId="0" applyNumberFormat="1" applyBorder="1" applyAlignment="1">
      <alignment horizontal="center"/>
    </xf>
    <xf numFmtId="2" fontId="0" fillId="0" borderId="150" xfId="0" applyNumberFormat="1" applyBorder="1" applyAlignment="1">
      <alignment horizontal="center"/>
    </xf>
    <xf numFmtId="2" fontId="0" fillId="0" borderId="151" xfId="0" applyNumberFormat="1" applyBorder="1" applyAlignment="1">
      <alignment horizontal="center"/>
    </xf>
    <xf numFmtId="2" fontId="0" fillId="0" borderId="152" xfId="0" applyNumberFormat="1" applyBorder="1" applyAlignment="1">
      <alignment horizontal="center"/>
    </xf>
    <xf numFmtId="165" fontId="11" fillId="0" borderId="40" xfId="0" applyNumberFormat="1" applyFont="1" applyBorder="1" applyAlignment="1">
      <alignment horizontal="center"/>
    </xf>
    <xf numFmtId="165" fontId="11" fillId="0" borderId="43" xfId="0" applyNumberFormat="1" applyFont="1" applyBorder="1" applyAlignment="1">
      <alignment horizontal="center"/>
    </xf>
    <xf numFmtId="0" fontId="22" fillId="6" borderId="0" xfId="0" applyFont="1" applyFill="1" applyAlignment="1">
      <alignment horizontal="center"/>
    </xf>
    <xf numFmtId="165" fontId="0" fillId="0" borderId="118" xfId="0" applyNumberFormat="1" applyBorder="1" applyAlignment="1">
      <alignment horizontal="center"/>
    </xf>
    <xf numFmtId="165" fontId="0" fillId="0" borderId="134" xfId="0" applyNumberFormat="1" applyBorder="1" applyAlignment="1">
      <alignment horizontal="center"/>
    </xf>
    <xf numFmtId="165" fontId="0" fillId="0" borderId="135" xfId="0" applyNumberFormat="1" applyBorder="1" applyAlignment="1">
      <alignment horizontal="center"/>
    </xf>
    <xf numFmtId="165" fontId="0" fillId="0" borderId="154" xfId="0" applyNumberFormat="1" applyBorder="1" applyAlignment="1">
      <alignment horizontal="center"/>
    </xf>
    <xf numFmtId="165" fontId="0" fillId="0" borderId="155" xfId="0" applyNumberFormat="1" applyBorder="1" applyAlignment="1">
      <alignment horizontal="center"/>
    </xf>
    <xf numFmtId="165" fontId="0" fillId="0" borderId="156" xfId="0" applyNumberFormat="1" applyBorder="1" applyAlignment="1">
      <alignment horizontal="center"/>
    </xf>
    <xf numFmtId="165" fontId="0" fillId="0" borderId="153" xfId="0" applyNumberFormat="1" applyBorder="1" applyAlignment="1">
      <alignment horizontal="center"/>
    </xf>
    <xf numFmtId="165" fontId="0" fillId="0" borderId="130" xfId="0" applyNumberFormat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157" xfId="0" applyFill="1" applyBorder="1" applyAlignment="1">
      <alignment horizontal="center"/>
    </xf>
    <xf numFmtId="165" fontId="0" fillId="0" borderId="129" xfId="0" applyNumberFormat="1" applyBorder="1" applyAlignment="1">
      <alignment horizontal="center"/>
    </xf>
    <xf numFmtId="0" fontId="27" fillId="1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167" fontId="14" fillId="0" borderId="47" xfId="0" applyNumberFormat="1" applyFont="1" applyBorder="1" applyAlignment="1">
      <alignment horizontal="center"/>
    </xf>
    <xf numFmtId="167" fontId="13" fillId="0" borderId="50" xfId="0" applyNumberFormat="1" applyFont="1" applyBorder="1" applyAlignment="1">
      <alignment horizontal="center"/>
    </xf>
    <xf numFmtId="167" fontId="0" fillId="0" borderId="159" xfId="0" applyNumberFormat="1" applyBorder="1" applyAlignment="1">
      <alignment horizontal="center"/>
    </xf>
    <xf numFmtId="167" fontId="0" fillId="0" borderId="118" xfId="0" applyNumberFormat="1" applyBorder="1" applyAlignment="1">
      <alignment horizontal="center"/>
    </xf>
    <xf numFmtId="167" fontId="0" fillId="0" borderId="120" xfId="0" applyNumberFormat="1" applyBorder="1" applyAlignment="1">
      <alignment horizontal="center"/>
    </xf>
    <xf numFmtId="167" fontId="0" fillId="0" borderId="161" xfId="0" applyNumberFormat="1" applyBorder="1" applyAlignment="1">
      <alignment horizontal="center"/>
    </xf>
    <xf numFmtId="167" fontId="0" fillId="0" borderId="162" xfId="0" applyNumberFormat="1" applyBorder="1" applyAlignment="1">
      <alignment horizontal="center"/>
    </xf>
    <xf numFmtId="167" fontId="0" fillId="0" borderId="129" xfId="0" applyNumberFormat="1" applyBorder="1" applyAlignment="1">
      <alignment horizontal="center"/>
    </xf>
    <xf numFmtId="167" fontId="0" fillId="0" borderId="130" xfId="0" applyNumberFormat="1" applyBorder="1" applyAlignment="1">
      <alignment horizontal="center"/>
    </xf>
    <xf numFmtId="0" fontId="27" fillId="14" borderId="0" xfId="0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3" fontId="16" fillId="0" borderId="59" xfId="0" applyNumberFormat="1" applyFont="1" applyBorder="1" applyAlignment="1">
      <alignment horizontal="center"/>
    </xf>
    <xf numFmtId="3" fontId="16" fillId="0" borderId="60" xfId="0" applyNumberFormat="1" applyFont="1" applyBorder="1" applyAlignment="1">
      <alignment horizontal="center"/>
    </xf>
    <xf numFmtId="164" fontId="16" fillId="0" borderId="59" xfId="1" applyNumberFormat="1" applyFont="1" applyBorder="1" applyAlignment="1">
      <alignment horizontal="center"/>
    </xf>
    <xf numFmtId="164" fontId="16" fillId="0" borderId="61" xfId="1" applyNumberFormat="1" applyFont="1" applyBorder="1" applyAlignment="1">
      <alignment horizontal="center"/>
    </xf>
    <xf numFmtId="164" fontId="16" fillId="0" borderId="60" xfId="1" applyNumberFormat="1" applyFont="1" applyBorder="1" applyAlignment="1">
      <alignment horizontal="center"/>
    </xf>
    <xf numFmtId="3" fontId="15" fillId="0" borderId="64" xfId="0" applyNumberFormat="1" applyFont="1" applyBorder="1" applyAlignment="1">
      <alignment horizontal="center"/>
    </xf>
    <xf numFmtId="3" fontId="15" fillId="0" borderId="65" xfId="0" applyNumberFormat="1" applyFont="1" applyBorder="1" applyAlignment="1">
      <alignment horizontal="center"/>
    </xf>
    <xf numFmtId="164" fontId="15" fillId="0" borderId="64" xfId="1" applyNumberFormat="1" applyFont="1" applyBorder="1" applyAlignment="1">
      <alignment horizontal="center"/>
    </xf>
    <xf numFmtId="164" fontId="15" fillId="0" borderId="66" xfId="1" applyNumberFormat="1" applyFont="1" applyBorder="1" applyAlignment="1">
      <alignment horizontal="center"/>
    </xf>
    <xf numFmtId="164" fontId="15" fillId="0" borderId="65" xfId="1" applyNumberFormat="1" applyFont="1" applyBorder="1" applyAlignment="1">
      <alignment horizontal="center"/>
    </xf>
    <xf numFmtId="3" fontId="0" fillId="0" borderId="169" xfId="0" applyNumberFormat="1" applyBorder="1" applyAlignment="1">
      <alignment horizontal="center"/>
    </xf>
    <xf numFmtId="3" fontId="0" fillId="0" borderId="170" xfId="0" applyNumberFormat="1" applyBorder="1" applyAlignment="1">
      <alignment horizontal="center"/>
    </xf>
    <xf numFmtId="164" fontId="0" fillId="0" borderId="169" xfId="1" applyNumberFormat="1" applyFont="1" applyBorder="1" applyAlignment="1">
      <alignment horizontal="center"/>
    </xf>
    <xf numFmtId="164" fontId="0" fillId="0" borderId="171" xfId="1" applyNumberFormat="1" applyFont="1" applyBorder="1" applyAlignment="1">
      <alignment horizontal="center"/>
    </xf>
    <xf numFmtId="164" fontId="0" fillId="0" borderId="170" xfId="1" applyNumberFormat="1" applyFont="1" applyBorder="1" applyAlignment="1">
      <alignment horizontal="center"/>
    </xf>
    <xf numFmtId="3" fontId="0" fillId="0" borderId="134" xfId="0" applyNumberFormat="1" applyBorder="1" applyAlignment="1">
      <alignment horizontal="center"/>
    </xf>
    <xf numFmtId="3" fontId="0" fillId="0" borderId="135" xfId="0" applyNumberFormat="1" applyBorder="1" applyAlignment="1">
      <alignment horizontal="center"/>
    </xf>
    <xf numFmtId="164" fontId="0" fillId="0" borderId="134" xfId="1" applyNumberFormat="1" applyFont="1" applyBorder="1" applyAlignment="1">
      <alignment horizontal="center"/>
    </xf>
    <xf numFmtId="164" fontId="0" fillId="0" borderId="172" xfId="1" applyNumberFormat="1" applyFont="1" applyBorder="1" applyAlignment="1">
      <alignment horizontal="center"/>
    </xf>
    <xf numFmtId="164" fontId="0" fillId="0" borderId="135" xfId="1" applyNumberFormat="1" applyFont="1" applyBorder="1" applyAlignment="1">
      <alignment horizontal="center"/>
    </xf>
    <xf numFmtId="3" fontId="0" fillId="0" borderId="173" xfId="0" applyNumberFormat="1" applyBorder="1" applyAlignment="1">
      <alignment horizontal="center"/>
    </xf>
    <xf numFmtId="3" fontId="0" fillId="0" borderId="174" xfId="0" applyNumberFormat="1" applyBorder="1" applyAlignment="1">
      <alignment horizontal="center"/>
    </xf>
    <xf numFmtId="164" fontId="0" fillId="0" borderId="173" xfId="1" applyNumberFormat="1" applyFont="1" applyBorder="1" applyAlignment="1">
      <alignment horizontal="center"/>
    </xf>
    <xf numFmtId="164" fontId="0" fillId="0" borderId="175" xfId="1" applyNumberFormat="1" applyFont="1" applyBorder="1" applyAlignment="1">
      <alignment horizontal="center"/>
    </xf>
    <xf numFmtId="164" fontId="0" fillId="0" borderId="174" xfId="1" applyNumberFormat="1" applyFont="1" applyBorder="1" applyAlignment="1">
      <alignment horizontal="center"/>
    </xf>
    <xf numFmtId="3" fontId="0" fillId="0" borderId="176" xfId="0" applyNumberFormat="1" applyBorder="1" applyAlignment="1">
      <alignment horizontal="center"/>
    </xf>
    <xf numFmtId="3" fontId="0" fillId="0" borderId="177" xfId="0" applyNumberFormat="1" applyBorder="1" applyAlignment="1">
      <alignment horizontal="center"/>
    </xf>
    <xf numFmtId="164" fontId="0" fillId="0" borderId="176" xfId="1" applyNumberFormat="1" applyFont="1" applyBorder="1" applyAlignment="1">
      <alignment horizontal="center"/>
    </xf>
    <xf numFmtId="164" fontId="0" fillId="0" borderId="178" xfId="1" applyNumberFormat="1" applyFont="1" applyBorder="1" applyAlignment="1">
      <alignment horizontal="center"/>
    </xf>
    <xf numFmtId="164" fontId="0" fillId="0" borderId="177" xfId="1" applyNumberFormat="1" applyFont="1" applyBorder="1" applyAlignment="1">
      <alignment horizontal="center"/>
    </xf>
    <xf numFmtId="3" fontId="0" fillId="0" borderId="167" xfId="0" applyNumberFormat="1" applyBorder="1" applyAlignment="1">
      <alignment horizontal="center"/>
    </xf>
    <xf numFmtId="3" fontId="0" fillId="0" borderId="179" xfId="0" applyNumberFormat="1" applyBorder="1" applyAlignment="1">
      <alignment horizontal="center"/>
    </xf>
    <xf numFmtId="164" fontId="0" fillId="0" borderId="167" xfId="1" applyNumberFormat="1" applyFont="1" applyBorder="1" applyAlignment="1">
      <alignment horizontal="center"/>
    </xf>
    <xf numFmtId="164" fontId="0" fillId="0" borderId="180" xfId="1" applyNumberFormat="1" applyFont="1" applyBorder="1" applyAlignment="1">
      <alignment horizontal="center"/>
    </xf>
    <xf numFmtId="164" fontId="0" fillId="0" borderId="179" xfId="1" applyNumberFormat="1" applyFont="1" applyBorder="1" applyAlignment="1">
      <alignment horizontal="center"/>
    </xf>
    <xf numFmtId="3" fontId="0" fillId="0" borderId="168" xfId="0" applyNumberFormat="1" applyBorder="1" applyAlignment="1">
      <alignment horizontal="center"/>
    </xf>
    <xf numFmtId="3" fontId="0" fillId="0" borderId="181" xfId="0" applyNumberFormat="1" applyBorder="1" applyAlignment="1">
      <alignment horizontal="center"/>
    </xf>
    <xf numFmtId="164" fontId="0" fillId="0" borderId="168" xfId="1" applyNumberFormat="1" applyFont="1" applyBorder="1" applyAlignment="1">
      <alignment horizontal="center"/>
    </xf>
    <xf numFmtId="164" fontId="0" fillId="0" borderId="182" xfId="1" applyNumberFormat="1" applyFont="1" applyBorder="1" applyAlignment="1">
      <alignment horizontal="center"/>
    </xf>
    <xf numFmtId="164" fontId="0" fillId="0" borderId="181" xfId="1" applyNumberFormat="1" applyFont="1" applyBorder="1" applyAlignment="1">
      <alignment horizontal="center"/>
    </xf>
    <xf numFmtId="164" fontId="0" fillId="0" borderId="88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28" xfId="1" applyNumberFormat="1" applyFont="1" applyBorder="1" applyAlignment="1">
      <alignment horizontal="center"/>
    </xf>
    <xf numFmtId="0" fontId="23" fillId="11" borderId="115" xfId="0" applyFont="1" applyFill="1" applyBorder="1" applyAlignment="1">
      <alignment horizontal="center" wrapText="1"/>
    </xf>
    <xf numFmtId="0" fontId="22" fillId="8" borderId="0" xfId="0" applyFont="1" applyFill="1" applyAlignment="1">
      <alignment horizontal="center"/>
    </xf>
    <xf numFmtId="0" fontId="23" fillId="11" borderId="115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/>
    </xf>
    <xf numFmtId="0" fontId="22" fillId="15" borderId="0" xfId="0" applyFont="1" applyFill="1" applyAlignment="1">
      <alignment horizontal="center"/>
    </xf>
    <xf numFmtId="0" fontId="22" fillId="16" borderId="0" xfId="0" applyFont="1" applyFill="1" applyAlignment="1">
      <alignment horizontal="center"/>
    </xf>
    <xf numFmtId="0" fontId="22" fillId="17" borderId="0" xfId="0" applyFont="1" applyFill="1" applyAlignment="1">
      <alignment horizontal="center"/>
    </xf>
    <xf numFmtId="0" fontId="22" fillId="18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Invisible" pivot="0" table="0" count="0" xr9:uid="{A0E18251-FC6F-47D5-8283-52058C357D0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123825</xdr:rowOff>
    </xdr:from>
    <xdr:to>
      <xdr:col>12</xdr:col>
      <xdr:colOff>104775</xdr:colOff>
      <xdr:row>2</xdr:row>
      <xdr:rowOff>57201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534588-E3B2-4CA6-9FEC-042802F82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2900" y="123825"/>
          <a:ext cx="0" cy="81920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342901</xdr:colOff>
      <xdr:row>0</xdr:row>
      <xdr:rowOff>582209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C9E844-E960-4239-8D4E-38D7C884C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33600" cy="582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76200</xdr:colOff>
      <xdr:row>0</xdr:row>
      <xdr:rowOff>620309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1E9385-6247-4EA1-85DA-B50EBEDB8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133600" cy="582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142875</xdr:colOff>
      <xdr:row>0</xdr:row>
      <xdr:rowOff>639359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60D3C0-E2AA-4355-9AEA-D650D11C9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133600" cy="582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2200275</xdr:colOff>
      <xdr:row>0</xdr:row>
      <xdr:rowOff>582209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7F2513-941F-4464-A2EA-8A859E2CE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2133600" cy="582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F11C8-B988-4939-A2CF-D0E4A68CDFFA}">
  <sheetPr codeName="Hoja8"/>
  <dimension ref="A1:XFD69"/>
  <sheetViews>
    <sheetView tabSelected="1" topLeftCell="A16" workbookViewId="0">
      <selection activeCell="C33" sqref="C33"/>
    </sheetView>
  </sheetViews>
  <sheetFormatPr baseColWidth="10" defaultColWidth="11.3984375" defaultRowHeight="18.75" customHeight="1" zeroHeight="1" x14ac:dyDescent="0.45"/>
  <cols>
    <col min="1" max="1" width="26.86328125" style="150" customWidth="1"/>
    <col min="2" max="2" width="35.265625" customWidth="1"/>
    <col min="3" max="3" width="13.1328125" style="89" customWidth="1"/>
    <col min="4" max="4" width="12.59765625" style="89" customWidth="1"/>
    <col min="5" max="5" width="10.73046875" style="89" customWidth="1"/>
    <col min="6" max="6" width="13.265625" style="89" customWidth="1"/>
    <col min="7" max="7" width="9.73046875" style="89" customWidth="1"/>
    <col min="8" max="8" width="1.265625" style="89" customWidth="1"/>
    <col min="9" max="10" width="14" style="89" customWidth="1"/>
    <col min="11" max="11" width="10.265625" style="89" customWidth="1"/>
    <col min="12" max="12" width="13.86328125" style="89" customWidth="1"/>
    <col min="13" max="13" width="8.73046875" style="89" customWidth="1"/>
    <col min="14" max="14" width="13.1328125" customWidth="1"/>
    <col min="15" max="16383" width="0" hidden="1" customWidth="1"/>
    <col min="16384" max="16384" width="0.265625" customWidth="1"/>
  </cols>
  <sheetData>
    <row r="1" spans="1:20" ht="51" customHeight="1" x14ac:dyDescent="0.45">
      <c r="A1" s="452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4"/>
    </row>
    <row r="2" spans="1:20" ht="18.75" customHeight="1" x14ac:dyDescent="0.45">
      <c r="A2" s="1"/>
      <c r="B2" s="2"/>
      <c r="C2" s="455" t="s">
        <v>150</v>
      </c>
      <c r="D2" s="456"/>
      <c r="E2" s="456"/>
      <c r="F2" s="456"/>
      <c r="G2" s="457"/>
      <c r="H2" s="3"/>
      <c r="I2" s="455" t="str">
        <f>CONCATENATE("acumulado ",C2)</f>
        <v>acumulado diciembre</v>
      </c>
      <c r="J2" s="456"/>
      <c r="K2" s="456"/>
      <c r="L2" s="456"/>
      <c r="M2" s="457"/>
      <c r="N2" s="4"/>
    </row>
    <row r="3" spans="1:20" ht="30" customHeight="1" x14ac:dyDescent="0.45">
      <c r="A3" s="5"/>
      <c r="B3" s="6"/>
      <c r="C3" s="7">
        <v>2020</v>
      </c>
      <c r="D3" s="7">
        <v>2021</v>
      </c>
      <c r="E3" s="7" t="s">
        <v>1</v>
      </c>
      <c r="F3" s="7" t="s">
        <v>2</v>
      </c>
      <c r="G3" s="7" t="s">
        <v>3</v>
      </c>
      <c r="H3" s="8"/>
      <c r="I3" s="7">
        <v>2020</v>
      </c>
      <c r="J3" s="7">
        <v>2021</v>
      </c>
      <c r="K3" s="7" t="s">
        <v>1</v>
      </c>
      <c r="L3" s="7" t="s">
        <v>2</v>
      </c>
      <c r="M3" s="7" t="s">
        <v>3</v>
      </c>
      <c r="N3" s="9" t="s">
        <v>4</v>
      </c>
    </row>
    <row r="4" spans="1:20" s="15" customFormat="1" ht="32.1" customHeight="1" x14ac:dyDescent="0.45">
      <c r="A4" s="458" t="s">
        <v>5</v>
      </c>
      <c r="B4" s="10" t="s">
        <v>6</v>
      </c>
      <c r="C4" s="11">
        <v>92902</v>
      </c>
      <c r="D4" s="11">
        <v>316848</v>
      </c>
      <c r="E4" s="12">
        <v>2.4105616671331078</v>
      </c>
      <c r="F4" s="11">
        <v>223946</v>
      </c>
      <c r="G4" s="12">
        <f>D4/$D$4</f>
        <v>1</v>
      </c>
      <c r="H4" s="13"/>
      <c r="I4" s="11">
        <v>1627003</v>
      </c>
      <c r="J4" s="11">
        <v>2384391</v>
      </c>
      <c r="K4" s="12">
        <v>0.46551112690019636</v>
      </c>
      <c r="L4" s="11">
        <v>757388</v>
      </c>
      <c r="M4" s="14">
        <f>J4/$J$4</f>
        <v>1</v>
      </c>
      <c r="N4" s="461" t="s">
        <v>7</v>
      </c>
    </row>
    <row r="5" spans="1:20" ht="18.75" customHeight="1" x14ac:dyDescent="0.45">
      <c r="A5" s="459"/>
      <c r="B5" s="16" t="s">
        <v>8</v>
      </c>
      <c r="C5" s="17">
        <v>73586</v>
      </c>
      <c r="D5" s="17">
        <v>250335</v>
      </c>
      <c r="E5" s="18">
        <v>2.4019378686163129</v>
      </c>
      <c r="F5" s="17">
        <v>176749</v>
      </c>
      <c r="G5" s="18">
        <f>D5/$D$4</f>
        <v>0.79007915467353429</v>
      </c>
      <c r="H5" s="19"/>
      <c r="I5" s="17">
        <v>1236826</v>
      </c>
      <c r="J5" s="17">
        <v>1893274</v>
      </c>
      <c r="K5" s="18">
        <f>J5/I5-1</f>
        <v>0.53075210255929295</v>
      </c>
      <c r="L5" s="17">
        <f>J5-I5</f>
        <v>656448</v>
      </c>
      <c r="M5" s="20">
        <f>J5/$J$4</f>
        <v>0.79402832840754722</v>
      </c>
      <c r="N5" s="462"/>
    </row>
    <row r="6" spans="1:20" ht="18.75" customHeight="1" x14ac:dyDescent="0.45">
      <c r="A6" s="460"/>
      <c r="B6" s="16" t="s">
        <v>9</v>
      </c>
      <c r="C6" s="17">
        <v>19316</v>
      </c>
      <c r="D6" s="17">
        <v>66513</v>
      </c>
      <c r="E6" s="18">
        <v>2.4434147856699111</v>
      </c>
      <c r="F6" s="17">
        <v>47197</v>
      </c>
      <c r="G6" s="18">
        <f>D6/$D$4</f>
        <v>0.20992084532646568</v>
      </c>
      <c r="H6" s="19"/>
      <c r="I6" s="17">
        <v>390177</v>
      </c>
      <c r="J6" s="17">
        <v>491117</v>
      </c>
      <c r="K6" s="18">
        <f>J6/I6-1</f>
        <v>0.25870310141294839</v>
      </c>
      <c r="L6" s="17">
        <f>J6-I6</f>
        <v>100940</v>
      </c>
      <c r="M6" s="20">
        <f t="shared" ref="M6" si="0">J6/$J$4</f>
        <v>0.20597167159245275</v>
      </c>
      <c r="N6" s="462"/>
    </row>
    <row r="7" spans="1:20" ht="18.75" customHeight="1" x14ac:dyDescent="0.45">
      <c r="A7" s="463" t="s">
        <v>10</v>
      </c>
      <c r="B7" s="16" t="s">
        <v>11</v>
      </c>
      <c r="C7" s="17">
        <v>30517</v>
      </c>
      <c r="D7" s="17">
        <v>63893</v>
      </c>
      <c r="E7" s="18">
        <v>1.0936854867778614</v>
      </c>
      <c r="F7" s="17">
        <v>33376</v>
      </c>
      <c r="G7" s="18">
        <f>D7/$D$4</f>
        <v>0.20165189617734686</v>
      </c>
      <c r="H7" s="21"/>
      <c r="I7" s="17">
        <v>491164</v>
      </c>
      <c r="J7" s="17">
        <v>846190</v>
      </c>
      <c r="K7" s="18">
        <v>0.72282577713350338</v>
      </c>
      <c r="L7" s="17">
        <v>355026</v>
      </c>
      <c r="M7" s="20">
        <f>J7/$J$4</f>
        <v>0.35488726471455395</v>
      </c>
      <c r="N7" s="462"/>
    </row>
    <row r="8" spans="1:20" ht="18.75" customHeight="1" x14ac:dyDescent="0.45">
      <c r="A8" s="460"/>
      <c r="B8" s="16" t="s">
        <v>12</v>
      </c>
      <c r="C8" s="17">
        <v>62385</v>
      </c>
      <c r="D8" s="17">
        <v>252955</v>
      </c>
      <c r="E8" s="18">
        <v>3.0547407229301919</v>
      </c>
      <c r="F8" s="17">
        <v>190570</v>
      </c>
      <c r="G8" s="18">
        <f>D8/$D$4</f>
        <v>0.79834810382265309</v>
      </c>
      <c r="H8" s="21"/>
      <c r="I8" s="17">
        <v>1135839</v>
      </c>
      <c r="J8" s="17">
        <v>1538201</v>
      </c>
      <c r="K8" s="18">
        <v>0.35424210649572685</v>
      </c>
      <c r="L8" s="17">
        <v>402362</v>
      </c>
      <c r="M8" s="20">
        <f>J8/$J$4</f>
        <v>0.6451127352854461</v>
      </c>
      <c r="N8" s="462"/>
    </row>
    <row r="9" spans="1:20" s="15" customFormat="1" ht="32.1" customHeight="1" x14ac:dyDescent="0.45">
      <c r="A9" s="464" t="s">
        <v>13</v>
      </c>
      <c r="B9" s="22" t="s">
        <v>14</v>
      </c>
      <c r="C9" s="23">
        <v>547513</v>
      </c>
      <c r="D9" s="23">
        <v>2102064</v>
      </c>
      <c r="E9" s="24">
        <v>2.8392951400240727</v>
      </c>
      <c r="F9" s="23">
        <v>1554551</v>
      </c>
      <c r="G9" s="24">
        <f>D9/$D$9</f>
        <v>1</v>
      </c>
      <c r="H9" s="25"/>
      <c r="I9" s="23">
        <v>10616959</v>
      </c>
      <c r="J9" s="23">
        <v>14089418</v>
      </c>
      <c r="K9" s="24">
        <v>0.32706719504144255</v>
      </c>
      <c r="L9" s="23">
        <f>J9-I9</f>
        <v>3472459</v>
      </c>
      <c r="M9" s="26">
        <f t="shared" ref="M9" si="1">J9/$J$9</f>
        <v>1</v>
      </c>
      <c r="N9" s="462"/>
    </row>
    <row r="10" spans="1:20" ht="18.75" customHeight="1" x14ac:dyDescent="0.45">
      <c r="A10" s="465"/>
      <c r="B10" s="27" t="s">
        <v>8</v>
      </c>
      <c r="C10" s="28">
        <v>417132</v>
      </c>
      <c r="D10" s="28">
        <v>1600335</v>
      </c>
      <c r="E10" s="29">
        <v>2.4019378686163129</v>
      </c>
      <c r="F10" s="28">
        <v>176749</v>
      </c>
      <c r="G10" s="29">
        <f>D10/$D$9</f>
        <v>0.76131602082524608</v>
      </c>
      <c r="H10" s="30"/>
      <c r="I10" s="28">
        <v>7569358</v>
      </c>
      <c r="J10" s="28">
        <v>10887096</v>
      </c>
      <c r="K10" s="29">
        <f>J10/I10-1</f>
        <v>0.43831167715941044</v>
      </c>
      <c r="L10" s="28">
        <f>J10-I10</f>
        <v>3317738</v>
      </c>
      <c r="M10" s="31">
        <f t="shared" ref="M10:M11" si="2">J10/$J$4</f>
        <v>4.5659860316533658</v>
      </c>
      <c r="N10" s="462"/>
    </row>
    <row r="11" spans="1:20" ht="18.75" customHeight="1" x14ac:dyDescent="0.45">
      <c r="A11" s="466"/>
      <c r="B11" s="27" t="s">
        <v>9</v>
      </c>
      <c r="C11" s="28">
        <v>130381</v>
      </c>
      <c r="D11" s="28">
        <v>501729</v>
      </c>
      <c r="E11" s="29">
        <v>2.8481757311264677</v>
      </c>
      <c r="F11" s="28">
        <v>371348</v>
      </c>
      <c r="G11" s="29">
        <f>D11/$D$9</f>
        <v>0.23868397917475395</v>
      </c>
      <c r="H11" s="30"/>
      <c r="I11" s="28">
        <v>3047601</v>
      </c>
      <c r="J11" s="28">
        <v>3202322</v>
      </c>
      <c r="K11" s="29">
        <f>J11/I11-1</f>
        <v>5.0768128767512577E-2</v>
      </c>
      <c r="L11" s="28">
        <f>J11-I11</f>
        <v>154721</v>
      </c>
      <c r="M11" s="31">
        <f t="shared" si="2"/>
        <v>1.3430356011241444</v>
      </c>
      <c r="N11" s="462"/>
    </row>
    <row r="12" spans="1:20" ht="18.75" customHeight="1" x14ac:dyDescent="0.45">
      <c r="A12" s="467" t="s">
        <v>15</v>
      </c>
      <c r="B12" s="32" t="s">
        <v>11</v>
      </c>
      <c r="C12" s="33">
        <v>89843</v>
      </c>
      <c r="D12" s="33">
        <v>233380</v>
      </c>
      <c r="E12" s="34">
        <v>1.597642554233496</v>
      </c>
      <c r="F12" s="33">
        <v>143537</v>
      </c>
      <c r="G12" s="34">
        <f>D12/$D$9</f>
        <v>0.11102421239315263</v>
      </c>
      <c r="H12" s="35"/>
      <c r="I12" s="33">
        <v>1772596</v>
      </c>
      <c r="J12" s="33">
        <v>3032642</v>
      </c>
      <c r="K12" s="34">
        <v>0.71084781867949598</v>
      </c>
      <c r="L12" s="33">
        <v>1260046</v>
      </c>
      <c r="M12" s="36">
        <f>J12/$J$9</f>
        <v>0.21524253166454427</v>
      </c>
      <c r="N12" s="462"/>
    </row>
    <row r="13" spans="1:20" ht="18.75" customHeight="1" x14ac:dyDescent="0.45">
      <c r="A13" s="468"/>
      <c r="B13" s="32" t="s">
        <v>12</v>
      </c>
      <c r="C13" s="33">
        <v>457670</v>
      </c>
      <c r="D13" s="33">
        <v>1868684</v>
      </c>
      <c r="E13" s="34">
        <v>3.0830379968099288</v>
      </c>
      <c r="F13" s="33">
        <v>1411014</v>
      </c>
      <c r="G13" s="34">
        <f>D13/$D$9</f>
        <v>0.88897578760684737</v>
      </c>
      <c r="H13" s="35"/>
      <c r="I13" s="33">
        <v>8844363</v>
      </c>
      <c r="J13" s="33">
        <v>11056776</v>
      </c>
      <c r="K13" s="34">
        <v>0.25014950200483632</v>
      </c>
      <c r="L13" s="33">
        <v>2212413</v>
      </c>
      <c r="M13" s="36">
        <f>J13/$J$9</f>
        <v>0.78475746833545568</v>
      </c>
      <c r="N13" s="462"/>
    </row>
    <row r="14" spans="1:20" ht="18.75" customHeight="1" x14ac:dyDescent="0.45">
      <c r="A14" s="37"/>
      <c r="B14" s="38"/>
      <c r="C14" s="469" t="s">
        <v>150</v>
      </c>
      <c r="D14" s="470"/>
      <c r="E14" s="470"/>
      <c r="F14" s="470"/>
      <c r="G14" s="471"/>
      <c r="H14" s="39"/>
      <c r="I14" s="469" t="str">
        <f>CONCATENATE("acumulado ",C14)</f>
        <v>acumulado diciembre</v>
      </c>
      <c r="J14" s="470"/>
      <c r="K14" s="470"/>
      <c r="L14" s="470"/>
      <c r="M14" s="470"/>
      <c r="N14" s="462"/>
    </row>
    <row r="15" spans="1:20" ht="18.75" customHeight="1" x14ac:dyDescent="0.45">
      <c r="A15" s="5"/>
      <c r="B15" s="6"/>
      <c r="C15" s="478">
        <v>2020</v>
      </c>
      <c r="D15" s="479"/>
      <c r="E15" s="40">
        <v>2021</v>
      </c>
      <c r="F15" s="478" t="s">
        <v>2</v>
      </c>
      <c r="G15" s="479"/>
      <c r="H15" s="41"/>
      <c r="I15" s="480">
        <v>2020</v>
      </c>
      <c r="J15" s="481"/>
      <c r="K15" s="40">
        <v>2021</v>
      </c>
      <c r="L15" s="478" t="s">
        <v>2</v>
      </c>
      <c r="M15" s="482"/>
      <c r="N15" s="462"/>
    </row>
    <row r="16" spans="1:20" s="15" customFormat="1" ht="32.1" customHeight="1" x14ac:dyDescent="0.45">
      <c r="A16" s="445" t="s">
        <v>16</v>
      </c>
      <c r="B16" s="42" t="s">
        <v>17</v>
      </c>
      <c r="C16" s="448">
        <v>5.89</v>
      </c>
      <c r="D16" s="448"/>
      <c r="E16" s="43">
        <v>6.63</v>
      </c>
      <c r="F16" s="448">
        <v>0.74000000000000021</v>
      </c>
      <c r="G16" s="448"/>
      <c r="H16" s="44"/>
      <c r="I16" s="449">
        <f>I9/I4</f>
        <v>6.5254698362572165</v>
      </c>
      <c r="J16" s="450"/>
      <c r="K16" s="43">
        <f>J9/J4</f>
        <v>5.9090216327775105</v>
      </c>
      <c r="L16" s="448">
        <f>K16-I16</f>
        <v>-0.61644820347970608</v>
      </c>
      <c r="M16" s="449"/>
      <c r="N16" s="462"/>
      <c r="S16" s="45"/>
      <c r="T16" s="45"/>
    </row>
    <row r="17" spans="1:20 16384:16384" ht="18.75" customHeight="1" x14ac:dyDescent="0.45">
      <c r="A17" s="446"/>
      <c r="B17" s="46" t="s">
        <v>8</v>
      </c>
      <c r="C17" s="451">
        <v>5.67</v>
      </c>
      <c r="D17" s="451"/>
      <c r="E17" s="47">
        <v>6.39</v>
      </c>
      <c r="F17" s="451">
        <v>0.71999999999999975</v>
      </c>
      <c r="G17" s="451"/>
      <c r="H17" s="48"/>
      <c r="I17" s="472">
        <f>I10/I5</f>
        <v>6.1199861581176336</v>
      </c>
      <c r="J17" s="473"/>
      <c r="K17" s="47">
        <f>J10/J5</f>
        <v>5.7504069669788951</v>
      </c>
      <c r="L17" s="472">
        <f>K17-I17</f>
        <v>-0.36957919113873849</v>
      </c>
      <c r="M17" s="474"/>
      <c r="N17" s="462"/>
      <c r="S17" s="49"/>
      <c r="T17" s="49"/>
    </row>
    <row r="18" spans="1:20 16384:16384" ht="18.75" customHeight="1" x14ac:dyDescent="0.45">
      <c r="A18" s="447"/>
      <c r="B18" s="50" t="s">
        <v>9</v>
      </c>
      <c r="C18" s="475">
        <v>6.75</v>
      </c>
      <c r="D18" s="475"/>
      <c r="E18" s="51">
        <v>7.54</v>
      </c>
      <c r="F18" s="475">
        <v>0.79</v>
      </c>
      <c r="G18" s="475"/>
      <c r="H18" s="48"/>
      <c r="I18" s="472">
        <f>I11/I6</f>
        <v>7.8108166293758989</v>
      </c>
      <c r="J18" s="473"/>
      <c r="K18" s="47">
        <f>J11/J6</f>
        <v>6.5204869715363145</v>
      </c>
      <c r="L18" s="476">
        <f>K18-I18</f>
        <v>-1.2903296578395844</v>
      </c>
      <c r="M18" s="477"/>
      <c r="N18" s="462"/>
      <c r="S18" s="49"/>
      <c r="T18" s="49"/>
    </row>
    <row r="19" spans="1:20 16384:16384" ht="18.75" customHeight="1" x14ac:dyDescent="0.45">
      <c r="A19" s="483" t="s">
        <v>18</v>
      </c>
      <c r="B19" s="52" t="s">
        <v>11</v>
      </c>
      <c r="C19" s="484">
        <v>2.94</v>
      </c>
      <c r="D19" s="484"/>
      <c r="E19" s="53">
        <v>3.65</v>
      </c>
      <c r="F19" s="484">
        <v>0.71</v>
      </c>
      <c r="G19" s="484"/>
      <c r="H19" s="48"/>
      <c r="I19" s="485">
        <f>I12/I7</f>
        <v>3.6089697127639648</v>
      </c>
      <c r="J19" s="486">
        <v>692024</v>
      </c>
      <c r="K19" s="54">
        <f>J12/J7</f>
        <v>3.5838783251988322</v>
      </c>
      <c r="L19" s="484">
        <f>K19-I19</f>
        <v>-2.5091387565132628E-2</v>
      </c>
      <c r="M19" s="485"/>
      <c r="N19" s="462"/>
      <c r="S19" s="49"/>
      <c r="T19" s="49"/>
    </row>
    <row r="20" spans="1:20 16384:16384" ht="18.75" customHeight="1" x14ac:dyDescent="0.45">
      <c r="A20" s="447"/>
      <c r="B20" s="55" t="s">
        <v>12</v>
      </c>
      <c r="C20" s="451">
        <v>7.34</v>
      </c>
      <c r="D20" s="451"/>
      <c r="E20" s="47">
        <v>7.39</v>
      </c>
      <c r="F20" s="451">
        <v>4.9999999999999822E-2</v>
      </c>
      <c r="G20" s="451"/>
      <c r="H20" s="48"/>
      <c r="I20" s="472">
        <f>I13/I8</f>
        <v>7.7866343733574919</v>
      </c>
      <c r="J20" s="473">
        <v>692024</v>
      </c>
      <c r="K20" s="47">
        <f>J13/J8</f>
        <v>7.1881217084113196</v>
      </c>
      <c r="L20" s="451">
        <f t="shared" ref="L20" si="3">K20-I20</f>
        <v>-0.59851266494617228</v>
      </c>
      <c r="M20" s="472"/>
      <c r="N20" s="462"/>
      <c r="S20" s="49"/>
      <c r="T20" s="49"/>
    </row>
    <row r="21" spans="1:20 16384:16384" ht="18.75" customHeight="1" x14ac:dyDescent="0.45">
      <c r="A21" s="37"/>
      <c r="B21" s="38"/>
      <c r="C21" s="469" t="s">
        <v>150</v>
      </c>
      <c r="D21" s="470"/>
      <c r="E21" s="470"/>
      <c r="F21" s="470"/>
      <c r="G21" s="471"/>
      <c r="H21" s="56"/>
      <c r="I21" s="469" t="str">
        <f>CONCATENATE("acumulado ",C21)</f>
        <v>acumulado diciembre</v>
      </c>
      <c r="J21" s="470"/>
      <c r="K21" s="470"/>
      <c r="L21" s="470"/>
      <c r="M21" s="470"/>
      <c r="N21" s="462"/>
      <c r="XFD21" s="57"/>
    </row>
    <row r="22" spans="1:20 16384:16384" ht="30" customHeight="1" x14ac:dyDescent="0.45">
      <c r="A22" s="5"/>
      <c r="B22" s="6"/>
      <c r="C22" s="7">
        <v>2020</v>
      </c>
      <c r="D22" s="7">
        <v>2021</v>
      </c>
      <c r="E22" s="7" t="s">
        <v>1</v>
      </c>
      <c r="F22" s="478" t="s">
        <v>2</v>
      </c>
      <c r="G22" s="479"/>
      <c r="H22" s="58"/>
      <c r="I22" s="7">
        <v>2020</v>
      </c>
      <c r="J22" s="7">
        <v>2021</v>
      </c>
      <c r="K22" s="7" t="s">
        <v>1</v>
      </c>
      <c r="L22" s="478" t="s">
        <v>2</v>
      </c>
      <c r="M22" s="482"/>
      <c r="N22" s="462"/>
      <c r="XFD22" s="57"/>
    </row>
    <row r="23" spans="1:20 16384:16384" s="15" customFormat="1" ht="32.1" customHeight="1" x14ac:dyDescent="0.45">
      <c r="A23" s="492" t="s">
        <v>19</v>
      </c>
      <c r="B23" s="59" t="s">
        <v>20</v>
      </c>
      <c r="C23" s="60">
        <v>0.27529999999999999</v>
      </c>
      <c r="D23" s="60">
        <v>0.57250000000000001</v>
      </c>
      <c r="E23" s="60">
        <v>1.079549582273883</v>
      </c>
      <c r="F23" s="495">
        <v>29.72</v>
      </c>
      <c r="G23" s="495"/>
      <c r="H23" s="61"/>
      <c r="I23" s="60">
        <v>0.42933874622249596</v>
      </c>
      <c r="J23" s="60">
        <v>5.3531427545642531E-2</v>
      </c>
      <c r="K23" s="60">
        <f>J23/I23-1</f>
        <v>-0.87531656991912632</v>
      </c>
      <c r="L23" s="495">
        <f>(J23-I23)*100</f>
        <v>-37.580731867685344</v>
      </c>
      <c r="M23" s="496"/>
      <c r="N23" s="462"/>
    </row>
    <row r="24" spans="1:20 16384:16384" ht="18.75" customHeight="1" x14ac:dyDescent="0.45">
      <c r="A24" s="493"/>
      <c r="B24" s="62" t="s">
        <v>8</v>
      </c>
      <c r="C24" s="63">
        <v>0.32319999999999999</v>
      </c>
      <c r="D24" s="63">
        <v>0.59699999999999998</v>
      </c>
      <c r="E24" s="63">
        <v>0.84715346534653468</v>
      </c>
      <c r="F24" s="487">
        <v>27.380000000000003</v>
      </c>
      <c r="G24" s="487"/>
      <c r="H24" s="64"/>
      <c r="I24" s="63">
        <v>0.46604870468107745</v>
      </c>
      <c r="J24" s="63">
        <v>5.8963902817250162E-2</v>
      </c>
      <c r="K24" s="63">
        <f>J24/I24-1</f>
        <v>-0.87348124300098662</v>
      </c>
      <c r="L24" s="487">
        <f>(J24-I24)*100</f>
        <v>-40.708480186382729</v>
      </c>
      <c r="M24" s="488"/>
      <c r="N24" s="462"/>
    </row>
    <row r="25" spans="1:20 16384:16384" ht="18.75" customHeight="1" x14ac:dyDescent="0.45">
      <c r="A25" s="494"/>
      <c r="B25" s="62" t="s">
        <v>9</v>
      </c>
      <c r="C25" s="63">
        <v>0.18679999999999999</v>
      </c>
      <c r="D25" s="65">
        <v>0.50639999999999996</v>
      </c>
      <c r="E25" s="63">
        <v>1.7109207708779444</v>
      </c>
      <c r="F25" s="487">
        <v>31.96</v>
      </c>
      <c r="G25" s="487"/>
      <c r="H25" s="64"/>
      <c r="I25" s="63">
        <v>0.37160935232008241</v>
      </c>
      <c r="J25" s="63">
        <v>4.1431362756998165E-2</v>
      </c>
      <c r="K25" s="63">
        <f>J25/I25-1</f>
        <v>-0.88850828834546758</v>
      </c>
      <c r="L25" s="487">
        <f>(J25-I25)*100</f>
        <v>-33.017798956308425</v>
      </c>
      <c r="M25" s="488"/>
      <c r="N25" s="462"/>
    </row>
    <row r="26" spans="1:20 16384:16384" ht="18.75" customHeight="1" x14ac:dyDescent="0.45">
      <c r="A26" s="37"/>
      <c r="B26" s="38"/>
      <c r="C26" s="469" t="s">
        <v>150</v>
      </c>
      <c r="D26" s="470"/>
      <c r="E26" s="470"/>
      <c r="F26" s="470"/>
      <c r="G26" s="471"/>
      <c r="H26" s="66"/>
      <c r="I26" s="469" t="str">
        <f>CONCATENATE("acumulado ",C26)</f>
        <v>acumulado diciembre</v>
      </c>
      <c r="J26" s="470"/>
      <c r="K26" s="470"/>
      <c r="L26" s="470"/>
      <c r="M26" s="470"/>
      <c r="N26" s="462"/>
    </row>
    <row r="27" spans="1:20 16384:16384" ht="30" customHeight="1" x14ac:dyDescent="0.45">
      <c r="A27" s="5"/>
      <c r="B27" s="6"/>
      <c r="C27" s="7">
        <v>2020</v>
      </c>
      <c r="D27" s="7">
        <v>2021</v>
      </c>
      <c r="E27" s="7" t="s">
        <v>1</v>
      </c>
      <c r="F27" s="7" t="s">
        <v>2</v>
      </c>
      <c r="G27" s="7" t="s">
        <v>3</v>
      </c>
      <c r="H27" s="67"/>
      <c r="I27" s="7">
        <v>2020</v>
      </c>
      <c r="J27" s="7">
        <v>2021</v>
      </c>
      <c r="K27" s="7" t="s">
        <v>1</v>
      </c>
      <c r="L27" s="7" t="s">
        <v>2</v>
      </c>
      <c r="M27" s="68" t="s">
        <v>3</v>
      </c>
      <c r="N27" s="462"/>
    </row>
    <row r="28" spans="1:20 16384:16384" s="15" customFormat="1" ht="32.1" customHeight="1" x14ac:dyDescent="0.45">
      <c r="A28" s="489" t="s">
        <v>21</v>
      </c>
      <c r="B28" s="69" t="s">
        <v>22</v>
      </c>
      <c r="C28" s="70">
        <v>25375931.670000002</v>
      </c>
      <c r="D28" s="70">
        <v>113034235.98999999</v>
      </c>
      <c r="E28" s="71">
        <v>3.4543876244603711</v>
      </c>
      <c r="F28" s="70">
        <v>87658304.319999993</v>
      </c>
      <c r="G28" s="71">
        <f>D28/$D$28</f>
        <v>1</v>
      </c>
      <c r="H28" s="72"/>
      <c r="I28" s="70">
        <v>494185063.44999999</v>
      </c>
      <c r="J28" s="70">
        <v>646993946.59000003</v>
      </c>
      <c r="K28" s="71">
        <v>0.30921388451769904</v>
      </c>
      <c r="L28" s="70">
        <f>(J28-I28)</f>
        <v>152808883.14000005</v>
      </c>
      <c r="M28" s="73">
        <f>J28/$J$28</f>
        <v>1</v>
      </c>
      <c r="N28" s="462"/>
    </row>
    <row r="29" spans="1:20 16384:16384" ht="18.75" customHeight="1" x14ac:dyDescent="0.45">
      <c r="A29" s="490"/>
      <c r="B29" s="74" t="s">
        <v>8</v>
      </c>
      <c r="C29" s="75">
        <v>22060373.27</v>
      </c>
      <c r="D29" s="75">
        <v>96351911.25</v>
      </c>
      <c r="E29" s="76">
        <v>3.3676464614055011</v>
      </c>
      <c r="F29" s="75">
        <v>74291537.980000004</v>
      </c>
      <c r="G29" s="76">
        <f>D29/$D$28</f>
        <v>0.85241352238205192</v>
      </c>
      <c r="H29" s="77"/>
      <c r="I29" s="75">
        <v>392396897.98000002</v>
      </c>
      <c r="J29" s="78">
        <v>553072203.04999995</v>
      </c>
      <c r="K29" s="63">
        <f t="shared" ref="K29:K30" si="4">J29/I29-1</f>
        <v>0.4094713946443822</v>
      </c>
      <c r="L29" s="79">
        <f>(J29-I29)</f>
        <v>160675305.06999993</v>
      </c>
      <c r="M29" s="80">
        <f>J29/$J$28</f>
        <v>0.85483365951873691</v>
      </c>
      <c r="N29" s="462"/>
    </row>
    <row r="30" spans="1:20 16384:16384" ht="18.75" customHeight="1" x14ac:dyDescent="0.45">
      <c r="A30" s="491"/>
      <c r="B30" s="74" t="s">
        <v>9</v>
      </c>
      <c r="C30" s="75">
        <v>3315558.41</v>
      </c>
      <c r="D30" s="75">
        <v>16682324.73</v>
      </c>
      <c r="E30" s="76">
        <v>4.0315279259399324</v>
      </c>
      <c r="F30" s="75">
        <v>13366766.32</v>
      </c>
      <c r="G30" s="76">
        <f>D30/$D$28</f>
        <v>0.14758647752947934</v>
      </c>
      <c r="H30" s="77"/>
      <c r="I30" s="75">
        <v>101788165.47</v>
      </c>
      <c r="J30" s="78">
        <v>93921743.540000007</v>
      </c>
      <c r="K30" s="63">
        <f t="shared" si="4"/>
        <v>-7.7282284179868266E-2</v>
      </c>
      <c r="L30" s="79">
        <f>(J30-I30)</f>
        <v>-7866421.9299999923</v>
      </c>
      <c r="M30" s="80">
        <f>J30/$J$28</f>
        <v>0.14516634048126295</v>
      </c>
      <c r="N30" s="462"/>
    </row>
    <row r="31" spans="1:20 16384:16384" ht="18.75" customHeight="1" x14ac:dyDescent="0.45">
      <c r="A31" s="37"/>
      <c r="B31" s="38"/>
      <c r="C31" s="469" t="s">
        <v>150</v>
      </c>
      <c r="D31" s="470"/>
      <c r="E31" s="470"/>
      <c r="F31" s="470"/>
      <c r="G31" s="471"/>
      <c r="H31" s="66"/>
      <c r="I31" s="469" t="str">
        <f>CONCATENATE("acumulado ",C31)</f>
        <v>acumulado diciembre</v>
      </c>
      <c r="J31" s="470"/>
      <c r="K31" s="470"/>
      <c r="L31" s="470"/>
      <c r="M31" s="470"/>
      <c r="N31" s="462"/>
    </row>
    <row r="32" spans="1:20 16384:16384" ht="30" customHeight="1" x14ac:dyDescent="0.45">
      <c r="A32" s="5"/>
      <c r="B32" s="6"/>
      <c r="C32" s="7">
        <v>2020</v>
      </c>
      <c r="D32" s="81">
        <v>2021</v>
      </c>
      <c r="E32" s="68" t="s">
        <v>1</v>
      </c>
      <c r="F32" s="480" t="s">
        <v>2</v>
      </c>
      <c r="G32" s="481"/>
      <c r="H32" s="67"/>
      <c r="I32" s="7">
        <v>2020</v>
      </c>
      <c r="J32" s="7">
        <v>2021</v>
      </c>
      <c r="K32" s="68" t="s">
        <v>1</v>
      </c>
      <c r="L32" s="480" t="s">
        <v>2</v>
      </c>
      <c r="M32" s="497"/>
      <c r="N32" s="462"/>
    </row>
    <row r="33" spans="1:14" s="15" customFormat="1" ht="32.1" customHeight="1" x14ac:dyDescent="0.45">
      <c r="A33" s="489" t="s">
        <v>23</v>
      </c>
      <c r="B33" s="69" t="s">
        <v>24</v>
      </c>
      <c r="C33" s="82">
        <v>101.88</v>
      </c>
      <c r="D33" s="83">
        <v>112.2</v>
      </c>
      <c r="E33" s="73">
        <v>0.10129564193168439</v>
      </c>
      <c r="F33" s="498">
        <v>10.320000000000007</v>
      </c>
      <c r="G33" s="498"/>
      <c r="H33" s="84"/>
      <c r="I33" s="82">
        <v>95.803912169031577</v>
      </c>
      <c r="J33" s="82">
        <v>98.215311884359636</v>
      </c>
      <c r="K33" s="73">
        <f t="shared" ref="K33:K38" si="5">J33/I33-1</f>
        <v>2.5170159137901438E-2</v>
      </c>
      <c r="L33" s="498">
        <f>J33-I33</f>
        <v>2.4113997153280593</v>
      </c>
      <c r="M33" s="499"/>
      <c r="N33" s="462"/>
    </row>
    <row r="34" spans="1:14" ht="18.75" customHeight="1" x14ac:dyDescent="0.45">
      <c r="A34" s="490"/>
      <c r="B34" s="74" t="s">
        <v>8</v>
      </c>
      <c r="C34" s="85">
        <v>115.72</v>
      </c>
      <c r="D34" s="86">
        <v>121.87</v>
      </c>
      <c r="E34" s="87">
        <v>5.3145523677843087E-2</v>
      </c>
      <c r="F34" s="500">
        <v>6.1500000000000057</v>
      </c>
      <c r="G34" s="500"/>
      <c r="H34" s="88"/>
      <c r="I34" s="85">
        <v>102.96728801842974</v>
      </c>
      <c r="J34" s="85">
        <v>106.47948877582712</v>
      </c>
      <c r="K34" s="87">
        <f t="shared" si="5"/>
        <v>3.4109869503106127E-2</v>
      </c>
      <c r="L34" s="501">
        <f t="shared" ref="L34:L35" si="6">J34-I34</f>
        <v>3.5122007573973804</v>
      </c>
      <c r="M34" s="502"/>
      <c r="N34" s="462"/>
    </row>
    <row r="35" spans="1:14" ht="18.75" customHeight="1" x14ac:dyDescent="0.45">
      <c r="A35" s="491"/>
      <c r="B35" s="74" t="s">
        <v>9</v>
      </c>
      <c r="C35" s="85">
        <v>56.73</v>
      </c>
      <c r="D35" s="86">
        <v>76.95</v>
      </c>
      <c r="E35" s="87">
        <v>0.35642517186673728</v>
      </c>
      <c r="F35" s="500">
        <v>20.220000000000006</v>
      </c>
      <c r="G35" s="500"/>
      <c r="H35" s="88"/>
      <c r="I35" s="85">
        <v>76.381165875082445</v>
      </c>
      <c r="J35" s="85">
        <v>67.405880601348585</v>
      </c>
      <c r="K35" s="87">
        <f t="shared" si="5"/>
        <v>-0.11750652364239222</v>
      </c>
      <c r="L35" s="501">
        <f t="shared" si="6"/>
        <v>-8.97528527373386</v>
      </c>
      <c r="M35" s="502"/>
      <c r="N35" s="462"/>
    </row>
    <row r="36" spans="1:14" s="15" customFormat="1" ht="32.1" customHeight="1" x14ac:dyDescent="0.45">
      <c r="A36" s="489" t="s">
        <v>25</v>
      </c>
      <c r="B36" s="69" t="s">
        <v>26</v>
      </c>
      <c r="C36" s="82">
        <v>32.270000000000003</v>
      </c>
      <c r="D36" s="83">
        <v>73.69</v>
      </c>
      <c r="E36" s="73">
        <v>1.2835450883173225</v>
      </c>
      <c r="F36" s="498">
        <v>41.419999999999995</v>
      </c>
      <c r="G36" s="498"/>
      <c r="H36" s="84"/>
      <c r="I36" s="82">
        <v>48.903721808616311</v>
      </c>
      <c r="J36" s="82">
        <v>52.154912652335177</v>
      </c>
      <c r="K36" s="73">
        <f t="shared" si="5"/>
        <v>6.6481460377235457E-2</v>
      </c>
      <c r="L36" s="498">
        <f>J36-I36</f>
        <v>3.2511908437188666</v>
      </c>
      <c r="M36" s="499"/>
      <c r="N36" s="462"/>
    </row>
    <row r="37" spans="1:14" ht="18.75" customHeight="1" x14ac:dyDescent="0.45">
      <c r="A37" s="490"/>
      <c r="B37" s="74" t="s">
        <v>8</v>
      </c>
      <c r="C37" s="85">
        <v>38.54</v>
      </c>
      <c r="D37" s="86">
        <v>79.45</v>
      </c>
      <c r="E37" s="87">
        <v>1.0614945511157239</v>
      </c>
      <c r="F37" s="500">
        <v>40.910000000000004</v>
      </c>
      <c r="G37" s="500"/>
      <c r="H37" s="88"/>
      <c r="I37" s="85">
        <v>53.346633309019502</v>
      </c>
      <c r="J37" s="85">
        <v>58.833887847473058</v>
      </c>
      <c r="K37" s="87">
        <f t="shared" si="5"/>
        <v>0.1028603718376695</v>
      </c>
      <c r="L37" s="501">
        <f>J37-I37</f>
        <v>5.4872545384535556</v>
      </c>
      <c r="M37" s="502"/>
      <c r="N37" s="462"/>
    </row>
    <row r="38" spans="1:14" ht="18.75" customHeight="1" x14ac:dyDescent="0.45">
      <c r="A38" s="491"/>
      <c r="B38" s="74" t="s">
        <v>9</v>
      </c>
      <c r="C38" s="85">
        <v>15.51</v>
      </c>
      <c r="D38" s="86">
        <v>51.96</v>
      </c>
      <c r="E38" s="87">
        <v>2.3500967117988396</v>
      </c>
      <c r="F38" s="500">
        <v>36.450000000000003</v>
      </c>
      <c r="G38" s="500"/>
      <c r="H38" s="88"/>
      <c r="I38" s="85">
        <v>38.480637684554608</v>
      </c>
      <c r="J38" s="85">
        <v>31.069456891574244</v>
      </c>
      <c r="K38" s="87">
        <f t="shared" si="5"/>
        <v>-0.19259506180052388</v>
      </c>
      <c r="L38" s="501">
        <f>J38-I38</f>
        <v>-7.4111807929803639</v>
      </c>
      <c r="M38" s="502"/>
      <c r="N38" s="462"/>
    </row>
    <row r="39" spans="1:14" ht="18.75" customHeight="1" x14ac:dyDescent="0.45">
      <c r="A39" s="503" t="s">
        <v>27</v>
      </c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05"/>
      <c r="N39" s="462"/>
    </row>
    <row r="40" spans="1:14" ht="18.75" customHeight="1" x14ac:dyDescent="0.45">
      <c r="A40" s="37"/>
      <c r="B40" s="38"/>
      <c r="C40" s="469" t="s">
        <v>150</v>
      </c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62"/>
    </row>
    <row r="41" spans="1:14" ht="18.75" customHeight="1" x14ac:dyDescent="0.45">
      <c r="A41" s="5"/>
      <c r="B41" s="6"/>
      <c r="C41" s="480">
        <v>2020</v>
      </c>
      <c r="D41" s="481"/>
      <c r="E41" s="480">
        <v>2021</v>
      </c>
      <c r="F41" s="481"/>
      <c r="G41" s="480" t="s">
        <v>1</v>
      </c>
      <c r="H41" s="497"/>
      <c r="I41" s="481"/>
      <c r="J41" s="480" t="s">
        <v>2</v>
      </c>
      <c r="K41" s="481"/>
      <c r="L41" s="480" t="s">
        <v>3</v>
      </c>
      <c r="M41" s="497"/>
      <c r="N41" s="462"/>
    </row>
    <row r="42" spans="1:14" s="15" customFormat="1" ht="32.1" customHeight="1" x14ac:dyDescent="0.45">
      <c r="A42" s="511" t="s">
        <v>28</v>
      </c>
      <c r="B42" s="90" t="s">
        <v>29</v>
      </c>
      <c r="C42" s="514">
        <v>154</v>
      </c>
      <c r="D42" s="515"/>
      <c r="E42" s="514">
        <v>275</v>
      </c>
      <c r="F42" s="515"/>
      <c r="G42" s="516">
        <f t="shared" ref="G42:G47" si="7">E42/C42-1</f>
        <v>0.78571428571428581</v>
      </c>
      <c r="H42" s="517"/>
      <c r="I42" s="518"/>
      <c r="J42" s="514">
        <f t="shared" ref="J42:J47" si="8">E42-C42</f>
        <v>121</v>
      </c>
      <c r="K42" s="515"/>
      <c r="L42" s="516">
        <f>E42/$E$42</f>
        <v>1</v>
      </c>
      <c r="M42" s="517"/>
      <c r="N42" s="462"/>
    </row>
    <row r="43" spans="1:14" ht="18.75" customHeight="1" x14ac:dyDescent="0.45">
      <c r="A43" s="512"/>
      <c r="B43" s="91" t="s">
        <v>8</v>
      </c>
      <c r="C43" s="508">
        <v>93</v>
      </c>
      <c r="D43" s="509"/>
      <c r="E43" s="508">
        <v>182</v>
      </c>
      <c r="F43" s="509"/>
      <c r="G43" s="506">
        <f t="shared" si="7"/>
        <v>0.956989247311828</v>
      </c>
      <c r="H43" s="507"/>
      <c r="I43" s="510"/>
      <c r="J43" s="508">
        <f t="shared" si="8"/>
        <v>89</v>
      </c>
      <c r="K43" s="509"/>
      <c r="L43" s="506">
        <f>E43/$E$42</f>
        <v>0.66181818181818186</v>
      </c>
      <c r="M43" s="507"/>
      <c r="N43" s="462"/>
    </row>
    <row r="44" spans="1:14" ht="18.75" customHeight="1" x14ac:dyDescent="0.45">
      <c r="A44" s="513"/>
      <c r="B44" s="92" t="s">
        <v>9</v>
      </c>
      <c r="C44" s="508">
        <v>61</v>
      </c>
      <c r="D44" s="509"/>
      <c r="E44" s="508">
        <v>93</v>
      </c>
      <c r="F44" s="509"/>
      <c r="G44" s="506">
        <f t="shared" si="7"/>
        <v>0.52459016393442615</v>
      </c>
      <c r="H44" s="507"/>
      <c r="I44" s="510"/>
      <c r="J44" s="508">
        <f t="shared" si="8"/>
        <v>32</v>
      </c>
      <c r="K44" s="509"/>
      <c r="L44" s="506">
        <f>E44/$E$42</f>
        <v>0.33818181818181819</v>
      </c>
      <c r="M44" s="507"/>
      <c r="N44" s="462"/>
    </row>
    <row r="45" spans="1:14" s="15" customFormat="1" ht="32.1" customHeight="1" x14ac:dyDescent="0.45">
      <c r="A45" s="519" t="s">
        <v>30</v>
      </c>
      <c r="B45" s="90" t="s">
        <v>31</v>
      </c>
      <c r="C45" s="514">
        <v>64147</v>
      </c>
      <c r="D45" s="515"/>
      <c r="E45" s="514">
        <v>118442</v>
      </c>
      <c r="F45" s="515"/>
      <c r="G45" s="516">
        <f t="shared" si="7"/>
        <v>0.84641526493834474</v>
      </c>
      <c r="H45" s="517"/>
      <c r="I45" s="518"/>
      <c r="J45" s="514">
        <f t="shared" si="8"/>
        <v>54295</v>
      </c>
      <c r="K45" s="515"/>
      <c r="L45" s="516">
        <f>E45/$E$45</f>
        <v>1</v>
      </c>
      <c r="M45" s="517"/>
      <c r="N45" s="462"/>
    </row>
    <row r="46" spans="1:14" ht="18.75" customHeight="1" x14ac:dyDescent="0.45">
      <c r="A46" s="512"/>
      <c r="B46" s="91" t="s">
        <v>8</v>
      </c>
      <c r="C46" s="508">
        <v>41633</v>
      </c>
      <c r="D46" s="509"/>
      <c r="E46" s="508">
        <v>86479</v>
      </c>
      <c r="F46" s="509"/>
      <c r="G46" s="506">
        <f t="shared" si="7"/>
        <v>1.0771743568803593</v>
      </c>
      <c r="H46" s="507"/>
      <c r="I46" s="510"/>
      <c r="J46" s="508">
        <f t="shared" si="8"/>
        <v>44846</v>
      </c>
      <c r="K46" s="509"/>
      <c r="L46" s="506">
        <f>E46/$E$45</f>
        <v>0.73013795781901691</v>
      </c>
      <c r="M46" s="507"/>
      <c r="N46" s="462"/>
    </row>
    <row r="47" spans="1:14" ht="18.75" customHeight="1" x14ac:dyDescent="0.45">
      <c r="A47" s="513"/>
      <c r="B47" s="92" t="s">
        <v>9</v>
      </c>
      <c r="C47" s="508">
        <v>22514</v>
      </c>
      <c r="D47" s="509"/>
      <c r="E47" s="508">
        <v>31963</v>
      </c>
      <c r="F47" s="509"/>
      <c r="G47" s="506">
        <f t="shared" si="7"/>
        <v>0.4196944123656392</v>
      </c>
      <c r="H47" s="507"/>
      <c r="I47" s="510"/>
      <c r="J47" s="508">
        <f t="shared" si="8"/>
        <v>9449</v>
      </c>
      <c r="K47" s="509"/>
      <c r="L47" s="506">
        <f>E47/$E$45</f>
        <v>0.26986204218098309</v>
      </c>
      <c r="M47" s="507"/>
      <c r="N47" s="462"/>
    </row>
    <row r="48" spans="1:14" ht="18.75" customHeight="1" x14ac:dyDescent="0.45">
      <c r="A48" s="93"/>
      <c r="B48" s="38"/>
      <c r="C48" s="469" t="s">
        <v>150</v>
      </c>
      <c r="D48" s="470"/>
      <c r="E48" s="470"/>
      <c r="F48" s="470"/>
      <c r="G48" s="471"/>
      <c r="H48" s="94"/>
      <c r="I48" s="469" t="str">
        <f>CONCATENATE("acumulado ",C48)</f>
        <v>acumulado diciembre</v>
      </c>
      <c r="J48" s="470"/>
      <c r="K48" s="470"/>
      <c r="L48" s="470"/>
      <c r="M48" s="527"/>
      <c r="N48" s="528" t="s">
        <v>32</v>
      </c>
    </row>
    <row r="49" spans="1:14" ht="30" customHeight="1" x14ac:dyDescent="0.45">
      <c r="A49" s="93"/>
      <c r="B49" s="2"/>
      <c r="C49" s="95">
        <v>2020</v>
      </c>
      <c r="D49" s="95">
        <v>2021</v>
      </c>
      <c r="E49" s="95" t="s">
        <v>1</v>
      </c>
      <c r="F49" s="95" t="s">
        <v>2</v>
      </c>
      <c r="G49" s="95" t="s">
        <v>3</v>
      </c>
      <c r="H49" s="96"/>
      <c r="I49" s="95">
        <v>2020</v>
      </c>
      <c r="J49" s="95">
        <v>2021</v>
      </c>
      <c r="K49" s="95" t="s">
        <v>1</v>
      </c>
      <c r="L49" s="95" t="s">
        <v>2</v>
      </c>
      <c r="M49" s="81" t="s">
        <v>3</v>
      </c>
      <c r="N49" s="529"/>
    </row>
    <row r="50" spans="1:14" s="15" customFormat="1" ht="32.1" customHeight="1" x14ac:dyDescent="0.45">
      <c r="A50" s="531" t="s">
        <v>33</v>
      </c>
      <c r="B50" s="97" t="s">
        <v>34</v>
      </c>
      <c r="C50" s="98">
        <v>192515</v>
      </c>
      <c r="D50" s="98">
        <v>600272</v>
      </c>
      <c r="E50" s="99">
        <f>D50/C50-1</f>
        <v>2.1180531387164638</v>
      </c>
      <c r="F50" s="98">
        <f t="shared" ref="F50:F63" si="9">D50-C50</f>
        <v>407757</v>
      </c>
      <c r="G50" s="99">
        <f t="shared" ref="G50:G56" si="10">D50/$D$50</f>
        <v>1</v>
      </c>
      <c r="H50" s="100"/>
      <c r="I50" s="98">
        <v>2988830</v>
      </c>
      <c r="J50" s="98">
        <v>4213355</v>
      </c>
      <c r="K50" s="99">
        <f>J50/I50-1</f>
        <v>0.40970045134718269</v>
      </c>
      <c r="L50" s="98">
        <f>J50-I50</f>
        <v>1224525</v>
      </c>
      <c r="M50" s="101">
        <f>J50/$J$50</f>
        <v>1</v>
      </c>
      <c r="N50" s="529"/>
    </row>
    <row r="51" spans="1:14" ht="18.75" customHeight="1" x14ac:dyDescent="0.45">
      <c r="A51" s="532"/>
      <c r="B51" s="102" t="s">
        <v>35</v>
      </c>
      <c r="C51" s="103">
        <v>185865</v>
      </c>
      <c r="D51" s="103">
        <v>545140</v>
      </c>
      <c r="E51" s="104">
        <f t="shared" ref="E51:E52" si="11">D51/C51-1</f>
        <v>1.9329889973905794</v>
      </c>
      <c r="F51" s="103">
        <f t="shared" si="9"/>
        <v>359275</v>
      </c>
      <c r="G51" s="104">
        <f t="shared" si="10"/>
        <v>0.90815496974704801</v>
      </c>
      <c r="H51" s="105"/>
      <c r="I51" s="103">
        <v>2741220</v>
      </c>
      <c r="J51" s="103">
        <v>3982970</v>
      </c>
      <c r="K51" s="104">
        <f>J51/I51-1</f>
        <v>0.45299173360766365</v>
      </c>
      <c r="L51" s="103">
        <f>J51-I51</f>
        <v>1241750</v>
      </c>
      <c r="M51" s="106">
        <f>J51/$J$50</f>
        <v>0.94532029700796638</v>
      </c>
      <c r="N51" s="529"/>
    </row>
    <row r="52" spans="1:14" ht="18.75" customHeight="1" x14ac:dyDescent="0.45">
      <c r="A52" s="533"/>
      <c r="B52" s="107" t="s">
        <v>36</v>
      </c>
      <c r="C52" s="108">
        <v>6650</v>
      </c>
      <c r="D52" s="108">
        <v>55132</v>
      </c>
      <c r="E52" s="109">
        <f t="shared" si="11"/>
        <v>7.2905263157894744</v>
      </c>
      <c r="F52" s="108">
        <f t="shared" si="9"/>
        <v>48482</v>
      </c>
      <c r="G52" s="109">
        <f t="shared" si="10"/>
        <v>9.1845030252952001E-2</v>
      </c>
      <c r="H52" s="110"/>
      <c r="I52" s="108">
        <v>247610</v>
      </c>
      <c r="J52" s="108">
        <v>230385</v>
      </c>
      <c r="K52" s="109">
        <f t="shared" ref="K52" si="12">J52/I52-1</f>
        <v>-6.956504179960421E-2</v>
      </c>
      <c r="L52" s="108">
        <f t="shared" ref="L52" si="13">J52-I52</f>
        <v>-17225</v>
      </c>
      <c r="M52" s="111">
        <f t="shared" ref="M52:M56" si="14">J52/$J$50</f>
        <v>5.4679702992033667E-2</v>
      </c>
      <c r="N52" s="529"/>
    </row>
    <row r="53" spans="1:14" ht="23.25" customHeight="1" x14ac:dyDescent="0.45">
      <c r="A53" s="531" t="s">
        <v>37</v>
      </c>
      <c r="B53" s="112" t="s">
        <v>38</v>
      </c>
      <c r="C53" s="113">
        <v>105953</v>
      </c>
      <c r="D53" s="113">
        <v>234096</v>
      </c>
      <c r="E53" s="114">
        <f>D53/C53-1</f>
        <v>1.2094324842146991</v>
      </c>
      <c r="F53" s="113">
        <f t="shared" si="9"/>
        <v>128143</v>
      </c>
      <c r="G53" s="114">
        <f t="shared" si="10"/>
        <v>0.38998320761254895</v>
      </c>
      <c r="H53" s="115"/>
      <c r="I53" s="113">
        <v>1509965</v>
      </c>
      <c r="J53" s="113">
        <v>2151580</v>
      </c>
      <c r="K53" s="114">
        <f>J53/I53-1</f>
        <v>0.42492044517588146</v>
      </c>
      <c r="L53" s="113">
        <f>J53-I53</f>
        <v>641615</v>
      </c>
      <c r="M53" s="116">
        <f t="shared" si="14"/>
        <v>0.5106571841204931</v>
      </c>
      <c r="N53" s="529"/>
    </row>
    <row r="54" spans="1:14" ht="23.25" customHeight="1" x14ac:dyDescent="0.45">
      <c r="A54" s="533"/>
      <c r="B54" s="107" t="s">
        <v>39</v>
      </c>
      <c r="C54" s="108">
        <v>86562</v>
      </c>
      <c r="D54" s="108">
        <v>366176</v>
      </c>
      <c r="E54" s="109">
        <f>D54/C54-1</f>
        <v>3.2302164922252254</v>
      </c>
      <c r="F54" s="108">
        <f t="shared" si="9"/>
        <v>279614</v>
      </c>
      <c r="G54" s="109">
        <f t="shared" si="10"/>
        <v>0.61001679238745099</v>
      </c>
      <c r="H54" s="110"/>
      <c r="I54" s="108">
        <v>1478865</v>
      </c>
      <c r="J54" s="108">
        <v>2061775</v>
      </c>
      <c r="K54" s="109">
        <f>J54/I54-1</f>
        <v>0.39416038651262952</v>
      </c>
      <c r="L54" s="108">
        <f>J54-I54</f>
        <v>582910</v>
      </c>
      <c r="M54" s="111">
        <f t="shared" si="14"/>
        <v>0.48934281587950695</v>
      </c>
      <c r="N54" s="529"/>
    </row>
    <row r="55" spans="1:14" ht="23.25" customHeight="1" x14ac:dyDescent="0.45">
      <c r="A55" s="531" t="s">
        <v>40</v>
      </c>
      <c r="B55" s="112" t="s">
        <v>41</v>
      </c>
      <c r="C55" s="113">
        <v>95801</v>
      </c>
      <c r="D55" s="113">
        <v>201497</v>
      </c>
      <c r="E55" s="114">
        <f t="shared" ref="E55:E56" si="15">D55/C55-1</f>
        <v>1.1032870220561373</v>
      </c>
      <c r="F55" s="113">
        <f t="shared" si="9"/>
        <v>105696</v>
      </c>
      <c r="G55" s="114">
        <f t="shared" si="10"/>
        <v>0.3356761601407362</v>
      </c>
      <c r="H55" s="115"/>
      <c r="I55" s="113">
        <v>2741220</v>
      </c>
      <c r="J55" s="113">
        <v>3982970</v>
      </c>
      <c r="K55" s="114">
        <f t="shared" ref="K55:K56" si="16">J55/I55-1</f>
        <v>0.45299173360766365</v>
      </c>
      <c r="L55" s="113">
        <f t="shared" ref="L55:L56" si="17">J55-I55</f>
        <v>1241750</v>
      </c>
      <c r="M55" s="116">
        <f t="shared" si="14"/>
        <v>0.94532029700796638</v>
      </c>
      <c r="N55" s="529"/>
    </row>
    <row r="56" spans="1:14" ht="23.25" customHeight="1" x14ac:dyDescent="0.45">
      <c r="A56" s="534"/>
      <c r="B56" s="117" t="s">
        <v>42</v>
      </c>
      <c r="C56" s="118">
        <v>96714</v>
      </c>
      <c r="D56" s="118">
        <v>398775</v>
      </c>
      <c r="E56" s="119">
        <f t="shared" si="15"/>
        <v>3.1232396550654506</v>
      </c>
      <c r="F56" s="118">
        <f t="shared" si="9"/>
        <v>302061</v>
      </c>
      <c r="G56" s="119">
        <f t="shared" si="10"/>
        <v>0.6643238398592638</v>
      </c>
      <c r="H56" s="105"/>
      <c r="I56" s="118">
        <v>247610</v>
      </c>
      <c r="J56" s="118">
        <v>230385</v>
      </c>
      <c r="K56" s="119">
        <f t="shared" si="16"/>
        <v>-6.956504179960421E-2</v>
      </c>
      <c r="L56" s="118">
        <f t="shared" si="17"/>
        <v>-17225</v>
      </c>
      <c r="M56" s="120">
        <f t="shared" si="14"/>
        <v>5.4679702992033667E-2</v>
      </c>
      <c r="N56" s="529"/>
    </row>
    <row r="57" spans="1:14" s="15" customFormat="1" ht="32.1" customHeight="1" x14ac:dyDescent="0.45">
      <c r="A57" s="535" t="s">
        <v>43</v>
      </c>
      <c r="B57" s="121" t="s">
        <v>44</v>
      </c>
      <c r="C57" s="122">
        <v>2938</v>
      </c>
      <c r="D57" s="122">
        <v>5617</v>
      </c>
      <c r="E57" s="123">
        <f>D57/C57-1</f>
        <v>0.91184479237576577</v>
      </c>
      <c r="F57" s="122">
        <f t="shared" si="9"/>
        <v>2679</v>
      </c>
      <c r="G57" s="123">
        <f>D57/$D$57</f>
        <v>1</v>
      </c>
      <c r="H57" s="124"/>
      <c r="I57" s="122">
        <v>34218</v>
      </c>
      <c r="J57" s="122">
        <v>43255</v>
      </c>
      <c r="K57" s="123">
        <f>J57/I57-1</f>
        <v>0.26410076567888252</v>
      </c>
      <c r="L57" s="122">
        <f>J57-I57</f>
        <v>9037</v>
      </c>
      <c r="M57" s="123">
        <f>J57/$J$57</f>
        <v>1</v>
      </c>
      <c r="N57" s="529"/>
    </row>
    <row r="58" spans="1:14" ht="23.25" customHeight="1" x14ac:dyDescent="0.45">
      <c r="A58" s="536"/>
      <c r="B58" s="125" t="s">
        <v>35</v>
      </c>
      <c r="C58" s="126">
        <v>2777</v>
      </c>
      <c r="D58" s="126">
        <v>5087</v>
      </c>
      <c r="E58" s="127">
        <f t="shared" ref="E58:E59" si="18">D58/C58-1</f>
        <v>0.8318329132157003</v>
      </c>
      <c r="F58" s="126">
        <f t="shared" si="9"/>
        <v>2310</v>
      </c>
      <c r="G58" s="127">
        <f t="shared" ref="G58:G63" si="19">D58/$D$57</f>
        <v>0.90564358198326511</v>
      </c>
      <c r="H58" s="128"/>
      <c r="I58" s="126">
        <v>31872</v>
      </c>
      <c r="J58" s="126">
        <v>40848</v>
      </c>
      <c r="K58" s="127">
        <f t="shared" ref="K58:K59" si="20">J58/I58-1</f>
        <v>0.28162650602409633</v>
      </c>
      <c r="L58" s="126">
        <f t="shared" ref="L58:L59" si="21">J58-I58</f>
        <v>8976</v>
      </c>
      <c r="M58" s="129">
        <f>J58/$J$57</f>
        <v>0.94435325395907987</v>
      </c>
      <c r="N58" s="529"/>
    </row>
    <row r="59" spans="1:14" ht="23.25" customHeight="1" x14ac:dyDescent="0.45">
      <c r="A59" s="537"/>
      <c r="B59" s="130" t="s">
        <v>36</v>
      </c>
      <c r="C59" s="131">
        <v>161</v>
      </c>
      <c r="D59" s="131">
        <v>530</v>
      </c>
      <c r="E59" s="132">
        <f t="shared" si="18"/>
        <v>2.2919254658385095</v>
      </c>
      <c r="F59" s="131">
        <f t="shared" si="9"/>
        <v>369</v>
      </c>
      <c r="G59" s="132">
        <f t="shared" si="19"/>
        <v>9.4356418016734916E-2</v>
      </c>
      <c r="H59" s="128"/>
      <c r="I59" s="131">
        <v>2346</v>
      </c>
      <c r="J59" s="131">
        <v>2407</v>
      </c>
      <c r="K59" s="132">
        <f t="shared" si="20"/>
        <v>2.6001705029838007E-2</v>
      </c>
      <c r="L59" s="131">
        <f t="shared" si="21"/>
        <v>61</v>
      </c>
      <c r="M59" s="133">
        <f t="shared" ref="M59:M63" si="22">J59/$J$57</f>
        <v>5.5646746040920125E-2</v>
      </c>
      <c r="N59" s="529"/>
    </row>
    <row r="60" spans="1:14" ht="23.25" customHeight="1" x14ac:dyDescent="0.45">
      <c r="A60" s="538" t="s">
        <v>45</v>
      </c>
      <c r="B60" s="125" t="s">
        <v>38</v>
      </c>
      <c r="C60" s="126">
        <v>1977</v>
      </c>
      <c r="D60" s="126">
        <v>2784</v>
      </c>
      <c r="E60" s="127">
        <f>D60/C60-1</f>
        <v>0.40819423368740515</v>
      </c>
      <c r="F60" s="126">
        <f t="shared" si="9"/>
        <v>807</v>
      </c>
      <c r="G60" s="127">
        <f t="shared" si="19"/>
        <v>0.49563824105394338</v>
      </c>
      <c r="H60" s="128"/>
      <c r="I60" s="126">
        <v>22889</v>
      </c>
      <c r="J60" s="126">
        <v>27901</v>
      </c>
      <c r="K60" s="127">
        <f>J60/I60-1</f>
        <v>0.21896981082616107</v>
      </c>
      <c r="L60" s="126">
        <f>J60-I60</f>
        <v>5012</v>
      </c>
      <c r="M60" s="129">
        <f t="shared" si="22"/>
        <v>0.64503525603976419</v>
      </c>
      <c r="N60" s="529"/>
    </row>
    <row r="61" spans="1:14" ht="27" customHeight="1" x14ac:dyDescent="0.45">
      <c r="A61" s="539"/>
      <c r="B61" s="130" t="s">
        <v>39</v>
      </c>
      <c r="C61" s="131">
        <v>961</v>
      </c>
      <c r="D61" s="131">
        <v>2833</v>
      </c>
      <c r="E61" s="132">
        <f>D61/C61-1</f>
        <v>1.947970863683663</v>
      </c>
      <c r="F61" s="131">
        <f t="shared" si="9"/>
        <v>1872</v>
      </c>
      <c r="G61" s="132">
        <f t="shared" si="19"/>
        <v>0.50436175894605662</v>
      </c>
      <c r="H61" s="128"/>
      <c r="I61" s="131">
        <v>11329</v>
      </c>
      <c r="J61" s="131">
        <v>15354</v>
      </c>
      <c r="K61" s="132">
        <f>J61/I61-1</f>
        <v>0.35528290228616832</v>
      </c>
      <c r="L61" s="131">
        <f>J61-I61</f>
        <v>4025</v>
      </c>
      <c r="M61" s="133">
        <f t="shared" si="22"/>
        <v>0.35496474396023581</v>
      </c>
      <c r="N61" s="529"/>
    </row>
    <row r="62" spans="1:14" ht="23.25" customHeight="1" x14ac:dyDescent="0.45">
      <c r="A62" s="538" t="s">
        <v>46</v>
      </c>
      <c r="B62" s="125" t="s">
        <v>41</v>
      </c>
      <c r="C62" s="126">
        <v>1806</v>
      </c>
      <c r="D62" s="126">
        <v>2501</v>
      </c>
      <c r="E62" s="127">
        <f t="shared" ref="E62:E63" si="23">D62/C62-1</f>
        <v>0.384828349944629</v>
      </c>
      <c r="F62" s="126">
        <f t="shared" si="9"/>
        <v>695</v>
      </c>
      <c r="G62" s="127">
        <f t="shared" si="19"/>
        <v>0.44525547445255476</v>
      </c>
      <c r="H62" s="128"/>
      <c r="I62" s="126">
        <v>21239</v>
      </c>
      <c r="J62" s="126">
        <v>25489</v>
      </c>
      <c r="K62" s="127">
        <f t="shared" ref="K62:K63" si="24">J62/I62-1</f>
        <v>0.20010358303121611</v>
      </c>
      <c r="L62" s="126">
        <f t="shared" ref="L62:L63" si="25">J62-I62</f>
        <v>4250</v>
      </c>
      <c r="M62" s="129">
        <f t="shared" si="22"/>
        <v>0.58927291642584667</v>
      </c>
      <c r="N62" s="529"/>
    </row>
    <row r="63" spans="1:14" ht="23.25" customHeight="1" x14ac:dyDescent="0.45">
      <c r="A63" s="539"/>
      <c r="B63" s="130" t="s">
        <v>42</v>
      </c>
      <c r="C63" s="131">
        <v>1132</v>
      </c>
      <c r="D63" s="131">
        <v>3116</v>
      </c>
      <c r="E63" s="132">
        <f t="shared" si="23"/>
        <v>1.7526501766784452</v>
      </c>
      <c r="F63" s="131">
        <f t="shared" si="9"/>
        <v>1984</v>
      </c>
      <c r="G63" s="132">
        <f t="shared" si="19"/>
        <v>0.55474452554744524</v>
      </c>
      <c r="H63" s="128"/>
      <c r="I63" s="131">
        <v>12979</v>
      </c>
      <c r="J63" s="131">
        <v>17766</v>
      </c>
      <c r="K63" s="132">
        <f t="shared" si="24"/>
        <v>0.36882656599121666</v>
      </c>
      <c r="L63" s="131">
        <f t="shared" si="25"/>
        <v>4787</v>
      </c>
      <c r="M63" s="133">
        <f t="shared" si="22"/>
        <v>0.41072708357415327</v>
      </c>
      <c r="N63" s="530"/>
    </row>
    <row r="64" spans="1:14" ht="18.75" customHeight="1" x14ac:dyDescent="0.45">
      <c r="A64" s="93"/>
      <c r="B64" s="38"/>
      <c r="C64" s="469" t="s">
        <v>150</v>
      </c>
      <c r="D64" s="470"/>
      <c r="E64" s="470"/>
      <c r="F64" s="470"/>
      <c r="G64" s="471"/>
      <c r="H64" s="134"/>
      <c r="I64" s="469" t="str">
        <f>CONCATENATE("acumulado ",C64)</f>
        <v>acumulado diciembre</v>
      </c>
      <c r="J64" s="470"/>
      <c r="K64" s="470"/>
      <c r="L64" s="470"/>
      <c r="M64" s="470"/>
      <c r="N64" s="520" t="s">
        <v>47</v>
      </c>
    </row>
    <row r="65" spans="1:14" ht="30" customHeight="1" x14ac:dyDescent="0.45">
      <c r="A65" s="93"/>
      <c r="B65" s="2"/>
      <c r="C65" s="95">
        <v>2020</v>
      </c>
      <c r="D65" s="95">
        <v>2021</v>
      </c>
      <c r="E65" s="95" t="s">
        <v>1</v>
      </c>
      <c r="F65" s="95" t="s">
        <v>2</v>
      </c>
      <c r="G65" s="95" t="s">
        <v>3</v>
      </c>
      <c r="H65" s="135"/>
      <c r="I65" s="95">
        <v>2020</v>
      </c>
      <c r="J65" s="95">
        <v>2021</v>
      </c>
      <c r="K65" s="95" t="s">
        <v>1</v>
      </c>
      <c r="L65" s="95" t="s">
        <v>2</v>
      </c>
      <c r="M65" s="81" t="s">
        <v>3</v>
      </c>
      <c r="N65" s="520"/>
    </row>
    <row r="66" spans="1:14" s="15" customFormat="1" ht="32.1" customHeight="1" x14ac:dyDescent="0.45">
      <c r="A66" s="522" t="s">
        <v>48</v>
      </c>
      <c r="B66" s="136" t="s">
        <v>49</v>
      </c>
      <c r="C66" s="137">
        <v>109315</v>
      </c>
      <c r="D66" s="137">
        <v>415641</v>
      </c>
      <c r="E66" s="138">
        <f>D66/C66-1</f>
        <v>2.8022320815990485</v>
      </c>
      <c r="F66" s="137">
        <f>D66-C66</f>
        <v>306326</v>
      </c>
      <c r="G66" s="138">
        <f>D66/$D$66</f>
        <v>1</v>
      </c>
      <c r="H66" s="139"/>
      <c r="I66" s="137">
        <v>1931945</v>
      </c>
      <c r="J66" s="137">
        <v>2762750</v>
      </c>
      <c r="K66" s="138">
        <f>J66/I66-1</f>
        <v>0.43003553413787654</v>
      </c>
      <c r="L66" s="137">
        <f>J66-I66</f>
        <v>830805</v>
      </c>
      <c r="M66" s="140">
        <f>J66/$J$66</f>
        <v>1</v>
      </c>
      <c r="N66" s="520"/>
    </row>
    <row r="67" spans="1:14" ht="18.75" customHeight="1" x14ac:dyDescent="0.45">
      <c r="A67" s="523"/>
      <c r="B67" s="141" t="s">
        <v>50</v>
      </c>
      <c r="C67" s="142">
        <v>16662</v>
      </c>
      <c r="D67" s="142">
        <v>47830</v>
      </c>
      <c r="E67" s="143">
        <f>D67/C67-1</f>
        <v>1.8706037690553354</v>
      </c>
      <c r="F67" s="142">
        <f>D67-C67</f>
        <v>31168</v>
      </c>
      <c r="G67" s="143">
        <f>D67/$D$66</f>
        <v>0.11507526928286671</v>
      </c>
      <c r="H67" s="144"/>
      <c r="I67" s="142">
        <v>352762</v>
      </c>
      <c r="J67" s="142">
        <v>573642</v>
      </c>
      <c r="K67" s="143">
        <f>J67/I67-1</f>
        <v>0.62614453937782422</v>
      </c>
      <c r="L67" s="142">
        <f>J67-I67</f>
        <v>220880</v>
      </c>
      <c r="M67" s="145">
        <f>J67/$J$66</f>
        <v>0.20763442222423309</v>
      </c>
      <c r="N67" s="520"/>
    </row>
    <row r="68" spans="1:14" ht="18.75" customHeight="1" x14ac:dyDescent="0.45">
      <c r="A68" s="523"/>
      <c r="B68" s="146" t="s">
        <v>51</v>
      </c>
      <c r="C68" s="147">
        <v>92652</v>
      </c>
      <c r="D68" s="147">
        <v>367811</v>
      </c>
      <c r="E68" s="148">
        <f t="shared" ref="E68" si="26">D68/C68-1</f>
        <v>2.9698117687691576</v>
      </c>
      <c r="F68" s="147">
        <f>D68-C68</f>
        <v>275159</v>
      </c>
      <c r="G68" s="148">
        <f>D68/$D$66</f>
        <v>0.88492473071713329</v>
      </c>
      <c r="H68" s="144"/>
      <c r="I68" s="147">
        <v>1579182</v>
      </c>
      <c r="J68" s="147">
        <v>2189109</v>
      </c>
      <c r="K68" s="148">
        <f t="shared" ref="K68" si="27">J68/I68-1</f>
        <v>0.38622970626564901</v>
      </c>
      <c r="L68" s="147">
        <f t="shared" ref="L68" si="28">J68-I68</f>
        <v>609927</v>
      </c>
      <c r="M68" s="149">
        <f>J68/$J$66</f>
        <v>0.79236593973396074</v>
      </c>
      <c r="N68" s="521"/>
    </row>
    <row r="69" spans="1:14" ht="18.75" customHeight="1" x14ac:dyDescent="0.65">
      <c r="A69" s="524" t="s">
        <v>52</v>
      </c>
      <c r="B69" s="525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6"/>
    </row>
  </sheetData>
  <mergeCells count="121">
    <mergeCell ref="C64:G64"/>
    <mergeCell ref="I64:M64"/>
    <mergeCell ref="N64:N68"/>
    <mergeCell ref="A66:A68"/>
    <mergeCell ref="A69:N69"/>
    <mergeCell ref="C48:G48"/>
    <mergeCell ref="I48:M48"/>
    <mergeCell ref="N48:N63"/>
    <mergeCell ref="A50:A52"/>
    <mergeCell ref="A53:A54"/>
    <mergeCell ref="A55:A56"/>
    <mergeCell ref="A57:A59"/>
    <mergeCell ref="A60:A61"/>
    <mergeCell ref="A62:A63"/>
    <mergeCell ref="L46:M46"/>
    <mergeCell ref="C47:D47"/>
    <mergeCell ref="E47:F47"/>
    <mergeCell ref="G47:I47"/>
    <mergeCell ref="J47:K47"/>
    <mergeCell ref="L47:M47"/>
    <mergeCell ref="A45:A47"/>
    <mergeCell ref="C45:D45"/>
    <mergeCell ref="E45:F45"/>
    <mergeCell ref="G45:I45"/>
    <mergeCell ref="J45:K45"/>
    <mergeCell ref="L45:M45"/>
    <mergeCell ref="C46:D46"/>
    <mergeCell ref="E46:F46"/>
    <mergeCell ref="G46:I46"/>
    <mergeCell ref="J46:K46"/>
    <mergeCell ref="L43:M43"/>
    <mergeCell ref="C44:D44"/>
    <mergeCell ref="E44:F44"/>
    <mergeCell ref="G44:I44"/>
    <mergeCell ref="J44:K44"/>
    <mergeCell ref="L44:M44"/>
    <mergeCell ref="A42:A44"/>
    <mergeCell ref="C42:D42"/>
    <mergeCell ref="E42:F42"/>
    <mergeCell ref="G42:I42"/>
    <mergeCell ref="J42:K42"/>
    <mergeCell ref="L42:M42"/>
    <mergeCell ref="C43:D43"/>
    <mergeCell ref="E43:F43"/>
    <mergeCell ref="G43:I43"/>
    <mergeCell ref="J43:K43"/>
    <mergeCell ref="A39:L39"/>
    <mergeCell ref="C40:M40"/>
    <mergeCell ref="C41:D41"/>
    <mergeCell ref="E41:F41"/>
    <mergeCell ref="G41:I41"/>
    <mergeCell ref="J41:K41"/>
    <mergeCell ref="L41:M41"/>
    <mergeCell ref="A36:A38"/>
    <mergeCell ref="F36:G36"/>
    <mergeCell ref="L36:M36"/>
    <mergeCell ref="F37:G37"/>
    <mergeCell ref="L37:M37"/>
    <mergeCell ref="F38:G38"/>
    <mergeCell ref="L38:M38"/>
    <mergeCell ref="F32:G32"/>
    <mergeCell ref="L32:M32"/>
    <mergeCell ref="A33:A35"/>
    <mergeCell ref="F33:G33"/>
    <mergeCell ref="L33:M33"/>
    <mergeCell ref="F34:G34"/>
    <mergeCell ref="L34:M34"/>
    <mergeCell ref="F35:G35"/>
    <mergeCell ref="L35:M35"/>
    <mergeCell ref="L25:M25"/>
    <mergeCell ref="C26:G26"/>
    <mergeCell ref="I26:M26"/>
    <mergeCell ref="A28:A30"/>
    <mergeCell ref="C31:G31"/>
    <mergeCell ref="I31:M31"/>
    <mergeCell ref="C21:G21"/>
    <mergeCell ref="I21:M21"/>
    <mergeCell ref="F22:G22"/>
    <mergeCell ref="L22:M22"/>
    <mergeCell ref="A23:A25"/>
    <mergeCell ref="F23:G23"/>
    <mergeCell ref="L23:M23"/>
    <mergeCell ref="F24:G24"/>
    <mergeCell ref="L24:M24"/>
    <mergeCell ref="F25:G25"/>
    <mergeCell ref="F15:G15"/>
    <mergeCell ref="I15:J15"/>
    <mergeCell ref="L15:M15"/>
    <mergeCell ref="A19:A20"/>
    <mergeCell ref="C19:D19"/>
    <mergeCell ref="F19:G19"/>
    <mergeCell ref="I19:J19"/>
    <mergeCell ref="L19:M19"/>
    <mergeCell ref="C20:D20"/>
    <mergeCell ref="F20:G20"/>
    <mergeCell ref="I20:J20"/>
    <mergeCell ref="L20:M20"/>
    <mergeCell ref="A16:A18"/>
    <mergeCell ref="C16:D16"/>
    <mergeCell ref="F16:G16"/>
    <mergeCell ref="I16:J16"/>
    <mergeCell ref="L16:M16"/>
    <mergeCell ref="C17:D17"/>
    <mergeCell ref="A1:N1"/>
    <mergeCell ref="C2:G2"/>
    <mergeCell ref="I2:M2"/>
    <mergeCell ref="A4:A6"/>
    <mergeCell ref="N4:N47"/>
    <mergeCell ref="A7:A8"/>
    <mergeCell ref="A9:A11"/>
    <mergeCell ref="A12:A13"/>
    <mergeCell ref="C14:G14"/>
    <mergeCell ref="I14:M14"/>
    <mergeCell ref="F17:G17"/>
    <mergeCell ref="I17:J17"/>
    <mergeCell ref="L17:M17"/>
    <mergeCell ref="C18:D18"/>
    <mergeCell ref="F18:G18"/>
    <mergeCell ref="I18:J18"/>
    <mergeCell ref="L18:M18"/>
    <mergeCell ref="C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3193-31F8-4644-86D0-778300B462D1}">
  <sheetPr codeName="Hoja9"/>
  <dimension ref="A1:R318"/>
  <sheetViews>
    <sheetView workbookViewId="0">
      <selection activeCell="L9" sqref="L9"/>
    </sheetView>
  </sheetViews>
  <sheetFormatPr baseColWidth="10" defaultColWidth="0" defaultRowHeight="15" customHeight="1" zeroHeight="1" x14ac:dyDescent="0.45"/>
  <cols>
    <col min="1" max="1" width="31.73046875" bestFit="1" customWidth="1"/>
    <col min="2" max="2" width="13.265625" customWidth="1"/>
    <col min="3" max="3" width="12.3984375" customWidth="1"/>
    <col min="4" max="4" width="12.265625" customWidth="1"/>
    <col min="5" max="5" width="14" customWidth="1"/>
    <col min="6" max="6" width="11.3984375" customWidth="1"/>
    <col min="7" max="7" width="1.265625" customWidth="1"/>
    <col min="8" max="8" width="14.59765625" customWidth="1"/>
    <col min="9" max="9" width="12.59765625" bestFit="1" customWidth="1"/>
    <col min="10" max="10" width="11.3984375" customWidth="1"/>
    <col min="11" max="11" width="14" customWidth="1"/>
    <col min="12" max="12" width="11.3984375" customWidth="1"/>
    <col min="13" max="16384" width="11.3984375" hidden="1"/>
  </cols>
  <sheetData>
    <row r="1" spans="1:12" ht="53.25" customHeight="1" x14ac:dyDescent="0.45">
      <c r="A1" s="543" t="s">
        <v>53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2" ht="22.5" customHeight="1" x14ac:dyDescent="0.65">
      <c r="A2" s="545" t="s">
        <v>54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</row>
    <row r="3" spans="1:12" ht="22.5" customHeight="1" x14ac:dyDescent="0.45">
      <c r="A3" s="546" t="s">
        <v>55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8"/>
    </row>
    <row r="4" spans="1:12" ht="21" x14ac:dyDescent="0.65">
      <c r="A4" s="549" t="s">
        <v>5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1"/>
    </row>
    <row r="5" spans="1:12" ht="14.25" x14ac:dyDescent="0.45">
      <c r="A5" s="2"/>
      <c r="B5" s="469" t="s">
        <v>150</v>
      </c>
      <c r="C5" s="470"/>
      <c r="D5" s="470"/>
      <c r="E5" s="470"/>
      <c r="F5" s="471"/>
      <c r="G5" s="151"/>
      <c r="H5" s="469" t="str">
        <f>CONCATENATE("acumulado ",B5)</f>
        <v>acumulado diciembre</v>
      </c>
      <c r="I5" s="470"/>
      <c r="J5" s="470"/>
      <c r="K5" s="470"/>
      <c r="L5" s="471"/>
    </row>
    <row r="6" spans="1:12" ht="28.5" x14ac:dyDescent="0.45">
      <c r="A6" s="6"/>
      <c r="B6" s="152">
        <v>2020</v>
      </c>
      <c r="C6" s="152">
        <v>2021</v>
      </c>
      <c r="D6" s="152" t="s">
        <v>1</v>
      </c>
      <c r="E6" s="152" t="s">
        <v>2</v>
      </c>
      <c r="F6" s="152" t="s">
        <v>3</v>
      </c>
      <c r="G6" s="153"/>
      <c r="H6" s="152">
        <v>2020</v>
      </c>
      <c r="I6" s="152">
        <v>2021</v>
      </c>
      <c r="J6" s="152" t="s">
        <v>1</v>
      </c>
      <c r="K6" s="152" t="s">
        <v>2</v>
      </c>
      <c r="L6" s="152" t="s">
        <v>3</v>
      </c>
    </row>
    <row r="7" spans="1:12" ht="14.25" x14ac:dyDescent="0.45">
      <c r="A7" s="154" t="s">
        <v>56</v>
      </c>
      <c r="B7" s="155">
        <v>92902</v>
      </c>
      <c r="C7" s="155">
        <v>316848</v>
      </c>
      <c r="D7" s="156">
        <v>2.4105616671331078</v>
      </c>
      <c r="E7" s="155">
        <v>223946</v>
      </c>
      <c r="F7" s="156">
        <f t="shared" ref="F7:F18" si="0">C7/$C$7</f>
        <v>1</v>
      </c>
      <c r="G7" s="157"/>
      <c r="H7" s="155">
        <v>1627003</v>
      </c>
      <c r="I7" s="155">
        <v>2384391</v>
      </c>
      <c r="J7" s="156">
        <v>0.46551112690019636</v>
      </c>
      <c r="K7" s="155">
        <v>757388</v>
      </c>
      <c r="L7" s="156">
        <f>I7/$I$7</f>
        <v>1</v>
      </c>
    </row>
    <row r="8" spans="1:12" ht="14.25" x14ac:dyDescent="0.45">
      <c r="A8" s="158" t="s">
        <v>8</v>
      </c>
      <c r="B8" s="159">
        <v>73586</v>
      </c>
      <c r="C8" s="159">
        <v>250335</v>
      </c>
      <c r="D8" s="160">
        <v>2.4019378686163129</v>
      </c>
      <c r="E8" s="159">
        <v>176749</v>
      </c>
      <c r="F8" s="160">
        <f t="shared" si="0"/>
        <v>0.79007915467353429</v>
      </c>
      <c r="G8" s="161"/>
      <c r="H8" s="159">
        <v>1236826</v>
      </c>
      <c r="I8" s="162">
        <v>1893274</v>
      </c>
      <c r="J8" s="163">
        <f>I8/H8-1</f>
        <v>0.53075210255929295</v>
      </c>
      <c r="K8" s="162">
        <f>I8-H8</f>
        <v>656448</v>
      </c>
      <c r="L8" s="163">
        <f t="shared" ref="L8:L18" si="1">I8/$I$7</f>
        <v>0.79402832840754722</v>
      </c>
    </row>
    <row r="9" spans="1:12" ht="14.25" x14ac:dyDescent="0.45">
      <c r="A9" s="164" t="s">
        <v>57</v>
      </c>
      <c r="B9" s="165">
        <v>25306</v>
      </c>
      <c r="C9" s="165">
        <v>53348</v>
      </c>
      <c r="D9" s="166">
        <v>1.1081166521773493</v>
      </c>
      <c r="E9" s="165">
        <v>28042</v>
      </c>
      <c r="F9" s="166">
        <f t="shared" si="0"/>
        <v>0.16837095389587436</v>
      </c>
      <c r="G9" s="167"/>
      <c r="H9" s="165">
        <v>242634</v>
      </c>
      <c r="I9" s="168">
        <v>431210</v>
      </c>
      <c r="J9" s="169">
        <f t="shared" ref="J9:J18" si="2">I9/H9-1</f>
        <v>0.77720352465029641</v>
      </c>
      <c r="K9" s="168">
        <f t="shared" ref="K9:K18" si="3">I9-H9</f>
        <v>188576</v>
      </c>
      <c r="L9" s="169">
        <f>I9/$I$7</f>
        <v>0.1808470171209336</v>
      </c>
    </row>
    <row r="10" spans="1:12" ht="14.25" x14ac:dyDescent="0.45">
      <c r="A10" s="170" t="s">
        <v>58</v>
      </c>
      <c r="B10" s="171">
        <v>35293</v>
      </c>
      <c r="C10" s="171">
        <v>150522</v>
      </c>
      <c r="D10" s="172">
        <v>3.2649250559601057</v>
      </c>
      <c r="E10" s="171">
        <v>115229</v>
      </c>
      <c r="F10" s="172">
        <f t="shared" si="0"/>
        <v>0.47506059687926072</v>
      </c>
      <c r="G10" s="167"/>
      <c r="H10" s="171">
        <v>731503</v>
      </c>
      <c r="I10" s="173">
        <v>1108873</v>
      </c>
      <c r="J10" s="174">
        <f t="shared" si="2"/>
        <v>0.51588305174414861</v>
      </c>
      <c r="K10" s="173">
        <f t="shared" si="3"/>
        <v>377370</v>
      </c>
      <c r="L10" s="174">
        <f t="shared" si="1"/>
        <v>0.46505501824155521</v>
      </c>
    </row>
    <row r="11" spans="1:12" ht="14.25" x14ac:dyDescent="0.45">
      <c r="A11" s="170" t="s">
        <v>59</v>
      </c>
      <c r="B11" s="171">
        <v>11105</v>
      </c>
      <c r="C11" s="171">
        <v>38930</v>
      </c>
      <c r="D11" s="172">
        <v>2.505628095452499</v>
      </c>
      <c r="E11" s="171">
        <v>27825</v>
      </c>
      <c r="F11" s="172">
        <f t="shared" si="0"/>
        <v>0.12286648487602889</v>
      </c>
      <c r="G11" s="167"/>
      <c r="H11" s="171">
        <v>208584</v>
      </c>
      <c r="I11" s="173">
        <v>307279</v>
      </c>
      <c r="J11" s="174">
        <f t="shared" si="2"/>
        <v>0.473166685843593</v>
      </c>
      <c r="K11" s="173">
        <f t="shared" si="3"/>
        <v>98695</v>
      </c>
      <c r="L11" s="174">
        <f t="shared" si="1"/>
        <v>0.12887106183507654</v>
      </c>
    </row>
    <row r="12" spans="1:12" ht="14.25" x14ac:dyDescent="0.45">
      <c r="A12" s="170" t="s">
        <v>60</v>
      </c>
      <c r="B12" s="171">
        <v>658</v>
      </c>
      <c r="C12" s="171">
        <v>6031</v>
      </c>
      <c r="D12" s="172">
        <v>8.1656534954407292</v>
      </c>
      <c r="E12" s="171">
        <v>5373</v>
      </c>
      <c r="F12" s="172">
        <f t="shared" si="0"/>
        <v>1.9034363480280765E-2</v>
      </c>
      <c r="G12" s="167"/>
      <c r="H12" s="171">
        <v>34455</v>
      </c>
      <c r="I12" s="173">
        <v>31385</v>
      </c>
      <c r="J12" s="174">
        <f t="shared" si="2"/>
        <v>-8.9101726890146615E-2</v>
      </c>
      <c r="K12" s="173">
        <f t="shared" si="3"/>
        <v>-3070</v>
      </c>
      <c r="L12" s="174">
        <f t="shared" si="1"/>
        <v>1.3162690179588835E-2</v>
      </c>
    </row>
    <row r="13" spans="1:12" ht="14.25" x14ac:dyDescent="0.45">
      <c r="A13" s="175" t="s">
        <v>61</v>
      </c>
      <c r="B13" s="176">
        <v>1224</v>
      </c>
      <c r="C13" s="176">
        <v>1504</v>
      </c>
      <c r="D13" s="177">
        <v>0.2287581699346406</v>
      </c>
      <c r="E13" s="176">
        <v>280</v>
      </c>
      <c r="F13" s="177">
        <f t="shared" si="0"/>
        <v>4.7467555420895825E-3</v>
      </c>
      <c r="G13" s="167"/>
      <c r="H13" s="176">
        <v>19650</v>
      </c>
      <c r="I13" s="178">
        <v>14527</v>
      </c>
      <c r="J13" s="179">
        <f t="shared" si="2"/>
        <v>-0.26071246819338423</v>
      </c>
      <c r="K13" s="178">
        <f t="shared" si="3"/>
        <v>-5123</v>
      </c>
      <c r="L13" s="179">
        <f t="shared" si="1"/>
        <v>6.0925410303930855E-3</v>
      </c>
    </row>
    <row r="14" spans="1:12" ht="14.25" x14ac:dyDescent="0.45">
      <c r="A14" s="158" t="s">
        <v>9</v>
      </c>
      <c r="B14" s="159">
        <v>19316</v>
      </c>
      <c r="C14" s="159">
        <v>66513</v>
      </c>
      <c r="D14" s="160">
        <v>2.4434147856699111</v>
      </c>
      <c r="E14" s="159">
        <v>47197</v>
      </c>
      <c r="F14" s="160">
        <f t="shared" si="0"/>
        <v>0.20992084532646568</v>
      </c>
      <c r="G14" s="161"/>
      <c r="H14" s="159">
        <v>390177</v>
      </c>
      <c r="I14" s="162">
        <v>491117</v>
      </c>
      <c r="J14" s="163">
        <f t="shared" si="2"/>
        <v>0.25870310141294839</v>
      </c>
      <c r="K14" s="162">
        <f t="shared" si="3"/>
        <v>100940</v>
      </c>
      <c r="L14" s="163">
        <f t="shared" si="1"/>
        <v>0.20597167159245275</v>
      </c>
    </row>
    <row r="15" spans="1:12" ht="14.25" x14ac:dyDescent="0.45">
      <c r="A15" s="164" t="s">
        <v>62</v>
      </c>
      <c r="B15" s="165">
        <v>13756</v>
      </c>
      <c r="C15" s="165">
        <v>43688</v>
      </c>
      <c r="D15" s="166">
        <v>2.1759232334981098</v>
      </c>
      <c r="E15" s="165">
        <v>29932</v>
      </c>
      <c r="F15" s="166">
        <f t="shared" si="0"/>
        <v>0.13788314901782558</v>
      </c>
      <c r="G15" s="167"/>
      <c r="H15" s="165">
        <v>250016</v>
      </c>
      <c r="I15" s="168">
        <v>349948</v>
      </c>
      <c r="J15" s="169">
        <f t="shared" si="2"/>
        <v>0.399702419045181</v>
      </c>
      <c r="K15" s="168">
        <f t="shared" si="3"/>
        <v>99932</v>
      </c>
      <c r="L15" s="169">
        <f t="shared" si="1"/>
        <v>0.1467661973225029</v>
      </c>
    </row>
    <row r="16" spans="1:12" ht="14.25" x14ac:dyDescent="0.45">
      <c r="A16" s="170" t="s">
        <v>63</v>
      </c>
      <c r="B16" s="171">
        <v>11404</v>
      </c>
      <c r="C16" s="171">
        <v>37464</v>
      </c>
      <c r="D16" s="172">
        <v>2.2851631006664328</v>
      </c>
      <c r="E16" s="171">
        <v>26060</v>
      </c>
      <c r="F16" s="172">
        <f t="shared" si="0"/>
        <v>0.11823966065747614</v>
      </c>
      <c r="G16" s="167"/>
      <c r="H16" s="171">
        <v>216317</v>
      </c>
      <c r="I16" s="173">
        <v>297654</v>
      </c>
      <c r="J16" s="174">
        <f t="shared" si="2"/>
        <v>0.37600835810407873</v>
      </c>
      <c r="K16" s="173">
        <f t="shared" si="3"/>
        <v>81337</v>
      </c>
      <c r="L16" s="174">
        <f t="shared" si="1"/>
        <v>0.12483439167485534</v>
      </c>
    </row>
    <row r="17" spans="1:12" ht="14.25" x14ac:dyDescent="0.45">
      <c r="A17" s="170" t="s">
        <v>64</v>
      </c>
      <c r="B17" s="171">
        <v>3512</v>
      </c>
      <c r="C17" s="171">
        <v>15681</v>
      </c>
      <c r="D17" s="172">
        <v>3.4649772209567198</v>
      </c>
      <c r="E17" s="171">
        <v>12169</v>
      </c>
      <c r="F17" s="172">
        <f t="shared" si="0"/>
        <v>4.9490607483714588E-2</v>
      </c>
      <c r="G17" s="167"/>
      <c r="H17" s="171">
        <v>88985</v>
      </c>
      <c r="I17" s="173">
        <v>95482</v>
      </c>
      <c r="J17" s="174">
        <f t="shared" si="2"/>
        <v>7.3012305444737802E-2</v>
      </c>
      <c r="K17" s="173">
        <f t="shared" si="3"/>
        <v>6497</v>
      </c>
      <c r="L17" s="174">
        <f t="shared" si="1"/>
        <v>4.0044606777999078E-2</v>
      </c>
    </row>
    <row r="18" spans="1:12" ht="14.25" x14ac:dyDescent="0.45">
      <c r="A18" s="180" t="s">
        <v>65</v>
      </c>
      <c r="B18" s="181">
        <v>2048</v>
      </c>
      <c r="C18" s="181">
        <v>7144</v>
      </c>
      <c r="D18" s="182">
        <v>2.48828125</v>
      </c>
      <c r="E18" s="181">
        <v>5096</v>
      </c>
      <c r="F18" s="182">
        <f t="shared" si="0"/>
        <v>2.2547088824925517E-2</v>
      </c>
      <c r="G18" s="183"/>
      <c r="H18" s="181">
        <v>51176</v>
      </c>
      <c r="I18" s="184">
        <v>45687</v>
      </c>
      <c r="J18" s="185">
        <f t="shared" si="2"/>
        <v>-0.10725730811317802</v>
      </c>
      <c r="K18" s="184">
        <f t="shared" si="3"/>
        <v>-5489</v>
      </c>
      <c r="L18" s="185">
        <f t="shared" si="1"/>
        <v>1.9160867491950773E-2</v>
      </c>
    </row>
    <row r="19" spans="1:12" ht="14.25" x14ac:dyDescent="0.45">
      <c r="A19" s="503" t="s">
        <v>27</v>
      </c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5"/>
    </row>
    <row r="20" spans="1:12" ht="21" x14ac:dyDescent="0.65">
      <c r="A20" s="540" t="s">
        <v>10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2"/>
    </row>
    <row r="21" spans="1:12" ht="14.25" x14ac:dyDescent="0.45">
      <c r="A21" s="2"/>
      <c r="B21" s="469" t="s">
        <v>150</v>
      </c>
      <c r="C21" s="470"/>
      <c r="D21" s="470"/>
      <c r="E21" s="470"/>
      <c r="F21" s="471"/>
      <c r="G21" s="151"/>
      <c r="H21" s="469" t="str">
        <f>CONCATENATE("acumulado ",B21)</f>
        <v>acumulado diciembre</v>
      </c>
      <c r="I21" s="470"/>
      <c r="J21" s="470"/>
      <c r="K21" s="470"/>
      <c r="L21" s="471"/>
    </row>
    <row r="22" spans="1:12" ht="28.5" x14ac:dyDescent="0.45">
      <c r="A22" s="6"/>
      <c r="B22" s="152">
        <v>2020</v>
      </c>
      <c r="C22" s="152">
        <v>2021</v>
      </c>
      <c r="D22" s="152" t="s">
        <v>1</v>
      </c>
      <c r="E22" s="152" t="s">
        <v>2</v>
      </c>
      <c r="F22" s="152" t="s">
        <v>3</v>
      </c>
      <c r="G22" s="153"/>
      <c r="H22" s="152">
        <v>2020</v>
      </c>
      <c r="I22" s="152">
        <v>2021</v>
      </c>
      <c r="J22" s="152" t="s">
        <v>1</v>
      </c>
      <c r="K22" s="152" t="s">
        <v>2</v>
      </c>
      <c r="L22" s="152" t="s">
        <v>3</v>
      </c>
    </row>
    <row r="23" spans="1:12" ht="14.25" x14ac:dyDescent="0.45">
      <c r="A23" s="154" t="s">
        <v>66</v>
      </c>
      <c r="B23" s="155">
        <v>92902</v>
      </c>
      <c r="C23" s="155">
        <v>316848</v>
      </c>
      <c r="D23" s="156">
        <v>2.4105616671331078</v>
      </c>
      <c r="E23" s="155">
        <v>223946</v>
      </c>
      <c r="F23" s="156">
        <f t="shared" ref="F23:F45" si="4">C23/$C$7</f>
        <v>1</v>
      </c>
      <c r="G23" s="157"/>
      <c r="H23" s="155">
        <v>1627003</v>
      </c>
      <c r="I23" s="155">
        <v>2384391</v>
      </c>
      <c r="J23" s="156">
        <v>0.46551112690019636</v>
      </c>
      <c r="K23" s="155">
        <v>757388</v>
      </c>
      <c r="L23" s="156">
        <f>I23/$I$7</f>
        <v>1</v>
      </c>
    </row>
    <row r="24" spans="1:12" ht="14.25" x14ac:dyDescent="0.45">
      <c r="A24" s="158" t="s">
        <v>11</v>
      </c>
      <c r="B24" s="159">
        <v>30517</v>
      </c>
      <c r="C24" s="159">
        <v>63893</v>
      </c>
      <c r="D24" s="160">
        <v>1.0936854867778614</v>
      </c>
      <c r="E24" s="159">
        <v>33376</v>
      </c>
      <c r="F24" s="160">
        <f t="shared" si="4"/>
        <v>0.20165189617734686</v>
      </c>
      <c r="G24" s="186"/>
      <c r="H24" s="159">
        <v>491164</v>
      </c>
      <c r="I24" s="159">
        <v>846190</v>
      </c>
      <c r="J24" s="160">
        <v>0.72282577713350338</v>
      </c>
      <c r="K24" s="159">
        <v>355026</v>
      </c>
      <c r="L24" s="160">
        <f t="shared" ref="L24:L45" si="5">I24/$I$7</f>
        <v>0.35488726471455395</v>
      </c>
    </row>
    <row r="25" spans="1:12" ht="14.25" x14ac:dyDescent="0.45">
      <c r="A25" s="187" t="s">
        <v>67</v>
      </c>
      <c r="B25" s="165">
        <v>17234</v>
      </c>
      <c r="C25" s="165">
        <v>28984</v>
      </c>
      <c r="D25" s="166">
        <v>0.68179180689335039</v>
      </c>
      <c r="E25" s="165">
        <v>11750</v>
      </c>
      <c r="F25" s="166">
        <f t="shared" si="4"/>
        <v>9.1476038983992328E-2</v>
      </c>
      <c r="G25" s="167"/>
      <c r="H25" s="165">
        <v>234800</v>
      </c>
      <c r="I25" s="165">
        <v>445025</v>
      </c>
      <c r="J25" s="166">
        <v>0.89533645655877336</v>
      </c>
      <c r="K25" s="165">
        <v>210225</v>
      </c>
      <c r="L25" s="166">
        <f t="shared" si="5"/>
        <v>0.1866409494080459</v>
      </c>
    </row>
    <row r="26" spans="1:12" ht="14.25" x14ac:dyDescent="0.45">
      <c r="A26" s="188" t="s">
        <v>68</v>
      </c>
      <c r="B26" s="189">
        <v>9341</v>
      </c>
      <c r="C26" s="189">
        <v>15794</v>
      </c>
      <c r="D26" s="190">
        <f>C26/B26-1</f>
        <v>0.69082539342682803</v>
      </c>
      <c r="E26" s="189">
        <f>C26-B26</f>
        <v>6453</v>
      </c>
      <c r="F26" s="190">
        <f t="shared" si="4"/>
        <v>4.9847245366863607E-2</v>
      </c>
      <c r="G26" s="167"/>
      <c r="H26" s="189">
        <v>163817</v>
      </c>
      <c r="I26" s="189">
        <v>245276</v>
      </c>
      <c r="J26" s="190">
        <f>I26/H26-1</f>
        <v>0.49725608453335135</v>
      </c>
      <c r="K26" s="189">
        <f>I26-H26</f>
        <v>81459</v>
      </c>
      <c r="L26" s="190">
        <f>I26/$I$7</f>
        <v>0.10286735690580949</v>
      </c>
    </row>
    <row r="27" spans="1:12" ht="14.25" x14ac:dyDescent="0.45">
      <c r="A27" s="188" t="s">
        <v>69</v>
      </c>
      <c r="B27" s="189">
        <f>B25-B26</f>
        <v>7893</v>
      </c>
      <c r="C27" s="189">
        <f>C25-C26</f>
        <v>13190</v>
      </c>
      <c r="D27" s="190">
        <f>C27/B27-1</f>
        <v>0.67110097554795378</v>
      </c>
      <c r="E27" s="189">
        <f>C27-B27</f>
        <v>5297</v>
      </c>
      <c r="F27" s="190">
        <f t="shared" si="4"/>
        <v>4.162879361712872E-2</v>
      </c>
      <c r="G27" s="167"/>
      <c r="H27" s="189">
        <f>H25-H26</f>
        <v>70983</v>
      </c>
      <c r="I27" s="189">
        <f>I25-I26</f>
        <v>199749</v>
      </c>
      <c r="J27" s="190">
        <f>I27/H27-1</f>
        <v>1.8140399814039982</v>
      </c>
      <c r="K27" s="189">
        <f>I27-H27</f>
        <v>128766</v>
      </c>
      <c r="L27" s="190">
        <f>I27/$I$7</f>
        <v>8.3773592502236427E-2</v>
      </c>
    </row>
    <row r="28" spans="1:12" ht="14.25" x14ac:dyDescent="0.45">
      <c r="A28" s="191" t="s">
        <v>70</v>
      </c>
      <c r="B28" s="176">
        <v>13283</v>
      </c>
      <c r="C28" s="176">
        <v>34909</v>
      </c>
      <c r="D28" s="177">
        <v>1.6280960626364527</v>
      </c>
      <c r="E28" s="176">
        <v>21626</v>
      </c>
      <c r="F28" s="177">
        <f t="shared" si="4"/>
        <v>0.11017585719335454</v>
      </c>
      <c r="G28" s="167"/>
      <c r="H28" s="176">
        <f>H24-H25</f>
        <v>256364</v>
      </c>
      <c r="I28" s="176">
        <v>0</v>
      </c>
      <c r="J28" s="177">
        <v>-1</v>
      </c>
      <c r="K28" s="176">
        <v>-256364</v>
      </c>
      <c r="L28" s="177">
        <f t="shared" si="5"/>
        <v>0</v>
      </c>
    </row>
    <row r="29" spans="1:12" ht="14.25" x14ac:dyDescent="0.45">
      <c r="A29" s="158" t="s">
        <v>12</v>
      </c>
      <c r="B29" s="159">
        <v>62385</v>
      </c>
      <c r="C29" s="159">
        <v>252955</v>
      </c>
      <c r="D29" s="160">
        <v>3.0547407229301919</v>
      </c>
      <c r="E29" s="159">
        <v>190570</v>
      </c>
      <c r="F29" s="160">
        <f t="shared" si="4"/>
        <v>0.79834810382265309</v>
      </c>
      <c r="G29" s="186"/>
      <c r="H29" s="159">
        <v>1135839</v>
      </c>
      <c r="I29" s="159">
        <v>1538201</v>
      </c>
      <c r="J29" s="160">
        <v>0.35424210649572685</v>
      </c>
      <c r="K29" s="159">
        <v>402362</v>
      </c>
      <c r="L29" s="160">
        <f t="shared" si="5"/>
        <v>0.6451127352854461</v>
      </c>
    </row>
    <row r="30" spans="1:12" ht="14.25" x14ac:dyDescent="0.45">
      <c r="A30" s="187" t="s">
        <v>71</v>
      </c>
      <c r="B30" s="165">
        <v>7129</v>
      </c>
      <c r="C30" s="165">
        <v>35245</v>
      </c>
      <c r="D30" s="166">
        <v>3.9438911488287278</v>
      </c>
      <c r="E30" s="165">
        <v>28116</v>
      </c>
      <c r="F30" s="166">
        <f t="shared" si="4"/>
        <v>0.11123630258041711</v>
      </c>
      <c r="G30" s="167"/>
      <c r="H30" s="165">
        <v>140489</v>
      </c>
      <c r="I30" s="165">
        <v>218298</v>
      </c>
      <c r="J30" s="166">
        <v>0.55384407320146067</v>
      </c>
      <c r="K30" s="165">
        <v>77809</v>
      </c>
      <c r="L30" s="166">
        <f t="shared" si="5"/>
        <v>9.1552937416724017E-2</v>
      </c>
    </row>
    <row r="31" spans="1:12" ht="14.25" x14ac:dyDescent="0.45">
      <c r="A31" s="192" t="s">
        <v>72</v>
      </c>
      <c r="B31" s="171">
        <v>488</v>
      </c>
      <c r="C31" s="171">
        <v>2413</v>
      </c>
      <c r="D31" s="172">
        <v>3.9446721311475406</v>
      </c>
      <c r="E31" s="171">
        <v>1925</v>
      </c>
      <c r="F31" s="172">
        <f t="shared" si="4"/>
        <v>7.6156390445892034E-3</v>
      </c>
      <c r="G31" s="167"/>
      <c r="H31" s="171">
        <v>8696</v>
      </c>
      <c r="I31" s="171">
        <v>13798</v>
      </c>
      <c r="J31" s="172">
        <v>0.58670653173873055</v>
      </c>
      <c r="K31" s="171">
        <v>5102</v>
      </c>
      <c r="L31" s="172">
        <f t="shared" si="5"/>
        <v>5.7868025839721759E-3</v>
      </c>
    </row>
    <row r="32" spans="1:12" ht="14.25" x14ac:dyDescent="0.45">
      <c r="A32" s="192" t="s">
        <v>73</v>
      </c>
      <c r="B32" s="171">
        <v>44</v>
      </c>
      <c r="C32" s="171">
        <v>307</v>
      </c>
      <c r="D32" s="172">
        <v>5.9772727272727275</v>
      </c>
      <c r="E32" s="171">
        <v>263</v>
      </c>
      <c r="F32" s="172">
        <f t="shared" si="4"/>
        <v>9.6891885067918999E-4</v>
      </c>
      <c r="G32" s="167"/>
      <c r="H32" s="171">
        <v>1525</v>
      </c>
      <c r="I32" s="171">
        <v>1141</v>
      </c>
      <c r="J32" s="172">
        <v>-0.25180327868852459</v>
      </c>
      <c r="K32" s="171">
        <v>-384</v>
      </c>
      <c r="L32" s="172">
        <f t="shared" si="5"/>
        <v>4.7852889899349562E-4</v>
      </c>
    </row>
    <row r="33" spans="1:12" ht="14.25" x14ac:dyDescent="0.45">
      <c r="A33" s="192" t="s">
        <v>74</v>
      </c>
      <c r="B33" s="171">
        <v>115</v>
      </c>
      <c r="C33" s="171">
        <v>6837</v>
      </c>
      <c r="D33" s="172">
        <v>58.452173913043481</v>
      </c>
      <c r="E33" s="171">
        <v>6722</v>
      </c>
      <c r="F33" s="172">
        <f t="shared" si="4"/>
        <v>2.1578169974246327E-2</v>
      </c>
      <c r="G33" s="167"/>
      <c r="H33" s="171">
        <v>32364</v>
      </c>
      <c r="I33" s="171">
        <v>26217</v>
      </c>
      <c r="J33" s="172">
        <v>-0.18993325917686321</v>
      </c>
      <c r="K33" s="171">
        <v>-6147</v>
      </c>
      <c r="L33" s="172">
        <f t="shared" si="5"/>
        <v>1.0995260424989023E-2</v>
      </c>
    </row>
    <row r="34" spans="1:12" ht="14.25" x14ac:dyDescent="0.45">
      <c r="A34" s="192" t="s">
        <v>75</v>
      </c>
      <c r="B34" s="171">
        <v>358</v>
      </c>
      <c r="C34" s="171">
        <v>1479</v>
      </c>
      <c r="D34" s="172">
        <v>3.1312849162011176</v>
      </c>
      <c r="E34" s="171">
        <v>1121</v>
      </c>
      <c r="F34" s="172">
        <f t="shared" si="4"/>
        <v>4.6678533555521888E-3</v>
      </c>
      <c r="G34" s="167"/>
      <c r="H34" s="171">
        <v>4636</v>
      </c>
      <c r="I34" s="171">
        <v>7405</v>
      </c>
      <c r="J34" s="172">
        <v>0.59728213977566869</v>
      </c>
      <c r="K34" s="171">
        <v>2769</v>
      </c>
      <c r="L34" s="172">
        <f t="shared" si="5"/>
        <v>3.105614808980574E-3</v>
      </c>
    </row>
    <row r="35" spans="1:12" ht="14.25" x14ac:dyDescent="0.45">
      <c r="A35" s="192" t="s">
        <v>76</v>
      </c>
      <c r="B35" s="171">
        <v>90</v>
      </c>
      <c r="C35" s="171">
        <v>8237</v>
      </c>
      <c r="D35" s="172">
        <v>90.522222222222226</v>
      </c>
      <c r="E35" s="171">
        <v>8147</v>
      </c>
      <c r="F35" s="172">
        <f t="shared" si="4"/>
        <v>2.5996692420340351E-2</v>
      </c>
      <c r="G35" s="167"/>
      <c r="H35" s="171">
        <v>36191</v>
      </c>
      <c r="I35" s="171">
        <v>19568</v>
      </c>
      <c r="J35" s="172">
        <v>-0.45931308888950295</v>
      </c>
      <c r="K35" s="171">
        <v>-16623</v>
      </c>
      <c r="L35" s="172">
        <f t="shared" si="5"/>
        <v>8.2067077085930962E-3</v>
      </c>
    </row>
    <row r="36" spans="1:12" ht="14.25" x14ac:dyDescent="0.45">
      <c r="A36" s="192" t="s">
        <v>77</v>
      </c>
      <c r="B36" s="171">
        <v>29040</v>
      </c>
      <c r="C36" s="171">
        <v>77610</v>
      </c>
      <c r="D36" s="172">
        <v>1.6725206611570247</v>
      </c>
      <c r="E36" s="171">
        <v>48570</v>
      </c>
      <c r="F36" s="172">
        <f t="shared" si="4"/>
        <v>0.24494394788668383</v>
      </c>
      <c r="G36" s="167"/>
      <c r="H36" s="171">
        <v>443259</v>
      </c>
      <c r="I36" s="171">
        <v>443278</v>
      </c>
      <c r="J36" s="172">
        <v>4.2864329883984809E-5</v>
      </c>
      <c r="K36" s="171">
        <v>19</v>
      </c>
      <c r="L36" s="172">
        <f t="shared" si="5"/>
        <v>0.18590826756182185</v>
      </c>
    </row>
    <row r="37" spans="1:12" ht="14.25" x14ac:dyDescent="0.45">
      <c r="A37" s="192" t="s">
        <v>78</v>
      </c>
      <c r="B37" s="171">
        <v>4969</v>
      </c>
      <c r="C37" s="171">
        <v>15086</v>
      </c>
      <c r="D37" s="172">
        <v>2.0360233447373717</v>
      </c>
      <c r="E37" s="171">
        <v>10117</v>
      </c>
      <c r="F37" s="172">
        <f t="shared" si="4"/>
        <v>4.7612735444124629E-2</v>
      </c>
      <c r="G37" s="167"/>
      <c r="H37" s="171">
        <v>60127</v>
      </c>
      <c r="I37" s="171">
        <v>133006</v>
      </c>
      <c r="J37" s="172">
        <v>1.2120844213082309</v>
      </c>
      <c r="K37" s="171">
        <v>72879</v>
      </c>
      <c r="L37" s="172">
        <f t="shared" si="5"/>
        <v>5.5781958579779911E-2</v>
      </c>
    </row>
    <row r="38" spans="1:12" ht="14.25" x14ac:dyDescent="0.45">
      <c r="A38" s="192" t="s">
        <v>79</v>
      </c>
      <c r="B38" s="171">
        <v>1474</v>
      </c>
      <c r="C38" s="171">
        <v>14425</v>
      </c>
      <c r="D38" s="172">
        <v>8.7862957937584802</v>
      </c>
      <c r="E38" s="171">
        <v>12951</v>
      </c>
      <c r="F38" s="172">
        <f t="shared" si="4"/>
        <v>4.5526561632075947E-2</v>
      </c>
      <c r="G38" s="167"/>
      <c r="H38" s="171">
        <v>40096</v>
      </c>
      <c r="I38" s="171">
        <v>93513</v>
      </c>
      <c r="J38" s="172">
        <v>1.3322276536312847</v>
      </c>
      <c r="K38" s="171">
        <v>53417</v>
      </c>
      <c r="L38" s="172">
        <f t="shared" si="5"/>
        <v>3.9218819396650971E-2</v>
      </c>
    </row>
    <row r="39" spans="1:12" ht="14.25" x14ac:dyDescent="0.45">
      <c r="A39" s="192" t="s">
        <v>80</v>
      </c>
      <c r="B39" s="171">
        <v>2711</v>
      </c>
      <c r="C39" s="171">
        <v>15245</v>
      </c>
      <c r="D39" s="172">
        <v>4.623386204352637</v>
      </c>
      <c r="E39" s="171">
        <v>12534</v>
      </c>
      <c r="F39" s="172">
        <f t="shared" si="4"/>
        <v>4.8114553350502451E-2</v>
      </c>
      <c r="G39" s="167"/>
      <c r="H39" s="171">
        <v>55839</v>
      </c>
      <c r="I39" s="171">
        <v>93108</v>
      </c>
      <c r="J39" s="172">
        <v>0.66743673776392853</v>
      </c>
      <c r="K39" s="171">
        <v>37269</v>
      </c>
      <c r="L39" s="172">
        <f t="shared" si="5"/>
        <v>3.9048964704194909E-2</v>
      </c>
    </row>
    <row r="40" spans="1:12" ht="14.25" x14ac:dyDescent="0.45">
      <c r="A40" s="192" t="s">
        <v>81</v>
      </c>
      <c r="B40" s="171">
        <v>1588</v>
      </c>
      <c r="C40" s="171">
        <v>7837</v>
      </c>
      <c r="D40" s="172">
        <v>3.9351385390428213</v>
      </c>
      <c r="E40" s="171">
        <v>6249</v>
      </c>
      <c r="F40" s="172">
        <f t="shared" si="4"/>
        <v>2.473425743574206E-2</v>
      </c>
      <c r="G40" s="167"/>
      <c r="H40" s="171">
        <v>27669</v>
      </c>
      <c r="I40" s="171">
        <v>42846</v>
      </c>
      <c r="J40" s="172">
        <v>0.54852000433698356</v>
      </c>
      <c r="K40" s="171">
        <v>15177</v>
      </c>
      <c r="L40" s="172">
        <f t="shared" si="5"/>
        <v>1.7969368278944183E-2</v>
      </c>
    </row>
    <row r="41" spans="1:12" ht="14.25" x14ac:dyDescent="0.45">
      <c r="A41" s="192" t="s">
        <v>82</v>
      </c>
      <c r="B41" s="171">
        <v>1372</v>
      </c>
      <c r="C41" s="171">
        <v>12668</v>
      </c>
      <c r="D41" s="172">
        <v>8.2332361516034993</v>
      </c>
      <c r="E41" s="171">
        <v>11296</v>
      </c>
      <c r="F41" s="172">
        <f t="shared" si="4"/>
        <v>3.9981315962227947E-2</v>
      </c>
      <c r="G41" s="167"/>
      <c r="H41" s="171">
        <v>36855</v>
      </c>
      <c r="I41" s="171">
        <v>74437</v>
      </c>
      <c r="J41" s="172">
        <v>1.0197259530592864</v>
      </c>
      <c r="K41" s="171">
        <v>37582</v>
      </c>
      <c r="L41" s="172">
        <f t="shared" si="5"/>
        <v>3.1218453684819309E-2</v>
      </c>
    </row>
    <row r="42" spans="1:12" ht="14.25" x14ac:dyDescent="0.45">
      <c r="A42" s="192" t="s">
        <v>83</v>
      </c>
      <c r="B42" s="171">
        <v>26</v>
      </c>
      <c r="C42" s="171">
        <v>3027</v>
      </c>
      <c r="D42" s="172">
        <v>115.42307692307692</v>
      </c>
      <c r="E42" s="171">
        <v>3001</v>
      </c>
      <c r="F42" s="172">
        <f t="shared" si="4"/>
        <v>9.5534767459475832E-3</v>
      </c>
      <c r="G42" s="167"/>
      <c r="H42" s="171">
        <v>23413</v>
      </c>
      <c r="I42" s="171">
        <v>8032</v>
      </c>
      <c r="J42" s="172">
        <v>-0.65694272412762134</v>
      </c>
      <c r="K42" s="171">
        <v>-15381</v>
      </c>
      <c r="L42" s="172">
        <f t="shared" si="5"/>
        <v>3.3685750365606984E-3</v>
      </c>
    </row>
    <row r="43" spans="1:12" ht="14.25" x14ac:dyDescent="0.45">
      <c r="A43" s="192" t="s">
        <v>84</v>
      </c>
      <c r="B43" s="171">
        <v>572</v>
      </c>
      <c r="C43" s="171">
        <v>7280</v>
      </c>
      <c r="D43" s="172">
        <v>11.727272727272727</v>
      </c>
      <c r="E43" s="171">
        <v>6708</v>
      </c>
      <c r="F43" s="172">
        <f t="shared" si="4"/>
        <v>2.2976316719688937E-2</v>
      </c>
      <c r="G43" s="167"/>
      <c r="H43" s="171">
        <v>47365</v>
      </c>
      <c r="I43" s="171">
        <v>22070</v>
      </c>
      <c r="J43" s="172">
        <v>-0.53404412540905732</v>
      </c>
      <c r="K43" s="171">
        <v>-25295</v>
      </c>
      <c r="L43" s="172">
        <f t="shared" si="5"/>
        <v>9.2560322530994294E-3</v>
      </c>
    </row>
    <row r="44" spans="1:12" ht="14.25" x14ac:dyDescent="0.45">
      <c r="A44" s="192" t="s">
        <v>85</v>
      </c>
      <c r="B44" s="171">
        <v>879</v>
      </c>
      <c r="C44" s="171">
        <v>2960</v>
      </c>
      <c r="D44" s="172">
        <v>2.3674630261660981</v>
      </c>
      <c r="E44" s="171">
        <v>2081</v>
      </c>
      <c r="F44" s="172">
        <f t="shared" si="4"/>
        <v>9.3420188860273701E-3</v>
      </c>
      <c r="G44" s="167"/>
      <c r="H44" s="171">
        <v>12033</v>
      </c>
      <c r="I44" s="171">
        <v>30544</v>
      </c>
      <c r="J44" s="172">
        <v>1.5383528629601928</v>
      </c>
      <c r="K44" s="171">
        <v>18511</v>
      </c>
      <c r="L44" s="172">
        <f t="shared" si="5"/>
        <v>1.2809979571303531E-2</v>
      </c>
    </row>
    <row r="45" spans="1:12" ht="14.25" x14ac:dyDescent="0.45">
      <c r="A45" s="191" t="s">
        <v>86</v>
      </c>
      <c r="B45" s="176">
        <v>11530</v>
      </c>
      <c r="C45" s="176">
        <v>42299</v>
      </c>
      <c r="D45" s="177">
        <v>2.6686036426712922</v>
      </c>
      <c r="E45" s="176">
        <v>30769</v>
      </c>
      <c r="F45" s="177">
        <f t="shared" si="4"/>
        <v>0.13349934353380802</v>
      </c>
      <c r="G45" s="167"/>
      <c r="H45" s="176">
        <v>165282</v>
      </c>
      <c r="I45" s="176">
        <v>310940</v>
      </c>
      <c r="J45" s="177">
        <v>0.88126958773490149</v>
      </c>
      <c r="K45" s="176">
        <v>145658</v>
      </c>
      <c r="L45" s="177">
        <f t="shared" si="5"/>
        <v>0.13040646437601885</v>
      </c>
    </row>
    <row r="46" spans="1:12" ht="21" x14ac:dyDescent="0.65">
      <c r="A46" s="540" t="s">
        <v>87</v>
      </c>
      <c r="B46" s="541"/>
      <c r="C46" s="541"/>
      <c r="D46" s="541"/>
      <c r="E46" s="541"/>
      <c r="F46" s="541"/>
      <c r="G46" s="541"/>
      <c r="H46" s="541"/>
      <c r="I46" s="541"/>
      <c r="J46" s="541"/>
      <c r="K46" s="541"/>
      <c r="L46" s="542"/>
    </row>
    <row r="47" spans="1:12" ht="14.25" x14ac:dyDescent="0.45">
      <c r="A47" s="2"/>
      <c r="B47" s="455" t="s">
        <v>150</v>
      </c>
      <c r="C47" s="456"/>
      <c r="D47" s="456"/>
      <c r="E47" s="456"/>
      <c r="F47" s="457"/>
      <c r="G47" s="151"/>
      <c r="H47" s="469" t="str">
        <f>CONCATENATE("acumulado ",B47)</f>
        <v>acumulado diciembre</v>
      </c>
      <c r="I47" s="470"/>
      <c r="J47" s="470"/>
      <c r="K47" s="470"/>
      <c r="L47" s="471"/>
    </row>
    <row r="48" spans="1:12" ht="28.5" x14ac:dyDescent="0.45">
      <c r="A48" s="6"/>
      <c r="B48" s="152">
        <v>2020</v>
      </c>
      <c r="C48" s="152">
        <v>2021</v>
      </c>
      <c r="D48" s="152" t="s">
        <v>1</v>
      </c>
      <c r="E48" s="152" t="s">
        <v>2</v>
      </c>
      <c r="F48" s="152" t="s">
        <v>3</v>
      </c>
      <c r="G48" s="153"/>
      <c r="H48" s="152">
        <v>2020</v>
      </c>
      <c r="I48" s="152">
        <v>2021</v>
      </c>
      <c r="J48" s="152" t="s">
        <v>1</v>
      </c>
      <c r="K48" s="152" t="s">
        <v>2</v>
      </c>
      <c r="L48" s="152" t="s">
        <v>3</v>
      </c>
    </row>
    <row r="49" spans="1:12" ht="14.25" x14ac:dyDescent="0.45">
      <c r="A49" s="154" t="s">
        <v>88</v>
      </c>
      <c r="B49" s="155">
        <v>92902</v>
      </c>
      <c r="C49" s="155">
        <v>316848</v>
      </c>
      <c r="D49" s="156">
        <v>2.4105616671331078</v>
      </c>
      <c r="E49" s="155">
        <v>223946</v>
      </c>
      <c r="F49" s="156">
        <f t="shared" ref="F49:F56" si="6">C49/$C$7</f>
        <v>1</v>
      </c>
      <c r="G49" s="157"/>
      <c r="H49" s="155">
        <v>1627003</v>
      </c>
      <c r="I49" s="155">
        <v>2384391</v>
      </c>
      <c r="J49" s="156">
        <v>0.46551112690019636</v>
      </c>
      <c r="K49" s="155">
        <v>757388</v>
      </c>
      <c r="L49" s="156">
        <f>I49/$I$7</f>
        <v>1</v>
      </c>
    </row>
    <row r="50" spans="1:12" ht="14.25" x14ac:dyDescent="0.45">
      <c r="A50" s="193" t="s">
        <v>89</v>
      </c>
      <c r="B50" s="194">
        <v>28583</v>
      </c>
      <c r="C50" s="194">
        <v>114749</v>
      </c>
      <c r="D50" s="195">
        <v>3.0145890914179754</v>
      </c>
      <c r="E50" s="194">
        <v>86166</v>
      </c>
      <c r="F50" s="195">
        <f t="shared" si="6"/>
        <v>0.36215788011917388</v>
      </c>
      <c r="G50" s="196"/>
      <c r="H50" s="194">
        <v>565699</v>
      </c>
      <c r="I50" s="194">
        <v>878004</v>
      </c>
      <c r="J50" s="195">
        <v>0.55206920995087483</v>
      </c>
      <c r="K50" s="194">
        <v>312305</v>
      </c>
      <c r="L50" s="195">
        <f t="shared" ref="L50:L56" si="7">I50/$I$7</f>
        <v>0.36822987504985549</v>
      </c>
    </row>
    <row r="51" spans="1:12" ht="14.25" x14ac:dyDescent="0.45">
      <c r="A51" s="197" t="s">
        <v>90</v>
      </c>
      <c r="B51" s="171">
        <v>17649</v>
      </c>
      <c r="C51" s="171">
        <v>79209</v>
      </c>
      <c r="D51" s="172">
        <v>3.4880163182049975</v>
      </c>
      <c r="E51" s="171">
        <v>61560</v>
      </c>
      <c r="F51" s="172">
        <f t="shared" si="6"/>
        <v>0.24999053173761551</v>
      </c>
      <c r="G51" s="167"/>
      <c r="H51" s="171">
        <v>388835</v>
      </c>
      <c r="I51" s="171">
        <v>515608</v>
      </c>
      <c r="J51" s="172">
        <v>0.32603289312947648</v>
      </c>
      <c r="K51" s="171">
        <v>126773</v>
      </c>
      <c r="L51" s="172">
        <f t="shared" si="7"/>
        <v>0.2162430574515673</v>
      </c>
    </row>
    <row r="52" spans="1:12" ht="14.25" x14ac:dyDescent="0.45">
      <c r="A52" s="198" t="s">
        <v>91</v>
      </c>
      <c r="B52" s="199">
        <v>471</v>
      </c>
      <c r="C52" s="199">
        <v>2480</v>
      </c>
      <c r="D52" s="200">
        <v>4.2653927813163479</v>
      </c>
      <c r="E52" s="199">
        <v>2009</v>
      </c>
      <c r="F52" s="200">
        <f t="shared" si="6"/>
        <v>7.8270969045094174E-3</v>
      </c>
      <c r="G52" s="167"/>
      <c r="H52" s="199">
        <v>12447</v>
      </c>
      <c r="I52" s="199">
        <v>20467</v>
      </c>
      <c r="J52" s="200">
        <v>0.64433196754237976</v>
      </c>
      <c r="K52" s="199">
        <v>8020</v>
      </c>
      <c r="L52" s="200">
        <f t="shared" si="7"/>
        <v>8.5837431864153151E-3</v>
      </c>
    </row>
    <row r="53" spans="1:12" ht="14.25" x14ac:dyDescent="0.45">
      <c r="A53" s="197" t="s">
        <v>92</v>
      </c>
      <c r="B53" s="171">
        <v>9367</v>
      </c>
      <c r="C53" s="171">
        <v>44501</v>
      </c>
      <c r="D53" s="172">
        <v>3.7508273726913632</v>
      </c>
      <c r="E53" s="171">
        <v>35134</v>
      </c>
      <c r="F53" s="172">
        <f t="shared" si="6"/>
        <v>0.14044904812402162</v>
      </c>
      <c r="G53" s="167"/>
      <c r="H53" s="171">
        <v>240484</v>
      </c>
      <c r="I53" s="171">
        <v>368341</v>
      </c>
      <c r="J53" s="172">
        <v>0.53166530829493852</v>
      </c>
      <c r="K53" s="171">
        <v>127857</v>
      </c>
      <c r="L53" s="172">
        <f t="shared" si="7"/>
        <v>0.15448011672582224</v>
      </c>
    </row>
    <row r="54" spans="1:12" ht="14.25" x14ac:dyDescent="0.45">
      <c r="A54" s="197" t="s">
        <v>93</v>
      </c>
      <c r="B54" s="171">
        <v>7329</v>
      </c>
      <c r="C54" s="171">
        <v>19339</v>
      </c>
      <c r="D54" s="172">
        <v>1.6386955928503206</v>
      </c>
      <c r="E54" s="171">
        <v>12010</v>
      </c>
      <c r="F54" s="172">
        <f t="shared" si="6"/>
        <v>6.103557541786598E-2</v>
      </c>
      <c r="G54" s="167"/>
      <c r="H54" s="171">
        <v>108878</v>
      </c>
      <c r="I54" s="171">
        <v>173716</v>
      </c>
      <c r="J54" s="172">
        <v>0.59551057146530972</v>
      </c>
      <c r="K54" s="171">
        <v>64838</v>
      </c>
      <c r="L54" s="172">
        <f t="shared" si="7"/>
        <v>7.2855500628881756E-2</v>
      </c>
    </row>
    <row r="55" spans="1:12" ht="14.25" x14ac:dyDescent="0.45">
      <c r="A55" s="197" t="s">
        <v>94</v>
      </c>
      <c r="B55" s="171">
        <v>6261</v>
      </c>
      <c r="C55" s="171">
        <v>19789</v>
      </c>
      <c r="D55" s="172">
        <v>2.1606772081137198</v>
      </c>
      <c r="E55" s="171">
        <v>13528</v>
      </c>
      <c r="F55" s="172">
        <f t="shared" si="6"/>
        <v>6.2455814775539062E-2</v>
      </c>
      <c r="G55" s="167"/>
      <c r="H55" s="171">
        <v>98361</v>
      </c>
      <c r="I55" s="171">
        <v>141776</v>
      </c>
      <c r="J55" s="172">
        <v>0.44138428848832367</v>
      </c>
      <c r="K55" s="171">
        <v>43415</v>
      </c>
      <c r="L55" s="172">
        <f t="shared" si="7"/>
        <v>5.9460046611482763E-2</v>
      </c>
    </row>
    <row r="56" spans="1:12" ht="14.25" x14ac:dyDescent="0.45">
      <c r="A56" s="201" t="s">
        <v>95</v>
      </c>
      <c r="B56" s="202">
        <v>23242</v>
      </c>
      <c r="C56" s="202">
        <v>36781</v>
      </c>
      <c r="D56" s="203">
        <v>0.58252301867309186</v>
      </c>
      <c r="E56" s="202">
        <v>13539</v>
      </c>
      <c r="F56" s="203">
        <f t="shared" si="6"/>
        <v>0.11608405292127455</v>
      </c>
      <c r="G56" s="167"/>
      <c r="H56" s="202">
        <v>212299</v>
      </c>
      <c r="I56" s="202">
        <v>286479</v>
      </c>
      <c r="J56" s="203">
        <v>0.34941285639593223</v>
      </c>
      <c r="K56" s="202">
        <v>74180</v>
      </c>
      <c r="L56" s="203">
        <f t="shared" si="7"/>
        <v>0.12014766034597514</v>
      </c>
    </row>
    <row r="57" spans="1:12" ht="21" x14ac:dyDescent="0.65">
      <c r="A57" s="552" t="s">
        <v>13</v>
      </c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</row>
    <row r="58" spans="1:12" ht="14.25" x14ac:dyDescent="0.45">
      <c r="A58" s="38"/>
      <c r="B58" s="469" t="s">
        <v>150</v>
      </c>
      <c r="C58" s="470"/>
      <c r="D58" s="470"/>
      <c r="E58" s="470"/>
      <c r="F58" s="471"/>
      <c r="G58" s="204"/>
      <c r="H58" s="469" t="str">
        <f>CONCATENATE("acumulado ",B58)</f>
        <v>acumulado diciembre</v>
      </c>
      <c r="I58" s="470"/>
      <c r="J58" s="470"/>
      <c r="K58" s="470"/>
      <c r="L58" s="471"/>
    </row>
    <row r="59" spans="1:12" ht="28.5" x14ac:dyDescent="0.45">
      <c r="A59" s="6"/>
      <c r="B59" s="152">
        <v>2020</v>
      </c>
      <c r="C59" s="152">
        <v>2021</v>
      </c>
      <c r="D59" s="152" t="s">
        <v>1</v>
      </c>
      <c r="E59" s="152" t="s">
        <v>2</v>
      </c>
      <c r="F59" s="152" t="s">
        <v>3</v>
      </c>
      <c r="G59" s="205"/>
      <c r="H59" s="152">
        <v>2020</v>
      </c>
      <c r="I59" s="152">
        <v>2021</v>
      </c>
      <c r="J59" s="152" t="s">
        <v>1</v>
      </c>
      <c r="K59" s="152" t="s">
        <v>2</v>
      </c>
      <c r="L59" s="152" t="s">
        <v>3</v>
      </c>
    </row>
    <row r="60" spans="1:12" ht="14.25" x14ac:dyDescent="0.45">
      <c r="A60" s="206" t="s">
        <v>56</v>
      </c>
      <c r="B60" s="207">
        <v>547513</v>
      </c>
      <c r="C60" s="207">
        <v>2102064</v>
      </c>
      <c r="D60" s="208">
        <v>2.8392951400240727</v>
      </c>
      <c r="E60" s="207">
        <v>1554551</v>
      </c>
      <c r="F60" s="208">
        <f t="shared" ref="F60:F71" si="8">C60/$C$60</f>
        <v>1</v>
      </c>
      <c r="G60" s="209"/>
      <c r="H60" s="207">
        <v>10616959</v>
      </c>
      <c r="I60" s="207">
        <v>14089418</v>
      </c>
      <c r="J60" s="208">
        <v>0.32706719504144255</v>
      </c>
      <c r="K60" s="207">
        <v>547513</v>
      </c>
      <c r="L60" s="208">
        <f t="shared" ref="L60" si="9">I60/$I$60</f>
        <v>1</v>
      </c>
    </row>
    <row r="61" spans="1:12" ht="14.25" x14ac:dyDescent="0.45">
      <c r="A61" s="210" t="s">
        <v>8</v>
      </c>
      <c r="B61" s="211">
        <v>417132</v>
      </c>
      <c r="C61" s="211">
        <v>1600335</v>
      </c>
      <c r="D61" s="212">
        <v>2.4019378686163129</v>
      </c>
      <c r="E61" s="211">
        <v>176749</v>
      </c>
      <c r="F61" s="212">
        <f t="shared" si="8"/>
        <v>0.76131602082524608</v>
      </c>
      <c r="G61" s="213"/>
      <c r="H61" s="211">
        <v>7569358</v>
      </c>
      <c r="I61" s="214">
        <v>10887096</v>
      </c>
      <c r="J61" s="215">
        <f t="shared" ref="J61:J71" si="10">I61/H61-1</f>
        <v>0.43831167715941044</v>
      </c>
      <c r="K61" s="214">
        <f t="shared" ref="K61:K71" si="11">I61-H61</f>
        <v>3317738</v>
      </c>
      <c r="L61" s="215">
        <f t="shared" ref="L61:L71" si="12">I61/$I$7</f>
        <v>4.5659860316533658</v>
      </c>
    </row>
    <row r="62" spans="1:12" ht="14.25" x14ac:dyDescent="0.45">
      <c r="A62" s="216" t="s">
        <v>57</v>
      </c>
      <c r="B62" s="171">
        <v>164194</v>
      </c>
      <c r="C62" s="171">
        <v>334961</v>
      </c>
      <c r="D62" s="172">
        <v>1.1081166521773493</v>
      </c>
      <c r="E62" s="171">
        <v>28042</v>
      </c>
      <c r="F62" s="172">
        <f t="shared" si="8"/>
        <v>0.1593486211647219</v>
      </c>
      <c r="G62" s="217"/>
      <c r="H62" s="171">
        <v>1432701</v>
      </c>
      <c r="I62" s="173">
        <v>2612499</v>
      </c>
      <c r="J62" s="174">
        <f t="shared" si="10"/>
        <v>0.82347817164921366</v>
      </c>
      <c r="K62" s="173">
        <f t="shared" si="11"/>
        <v>1179798</v>
      </c>
      <c r="L62" s="174">
        <f t="shared" si="12"/>
        <v>1.0956671955228821</v>
      </c>
    </row>
    <row r="63" spans="1:12" ht="14.25" x14ac:dyDescent="0.45">
      <c r="A63" s="216" t="s">
        <v>58</v>
      </c>
      <c r="B63" s="171">
        <v>183266</v>
      </c>
      <c r="C63" s="171">
        <v>981553</v>
      </c>
      <c r="D63" s="172">
        <v>3.2649250559601057</v>
      </c>
      <c r="E63" s="171">
        <v>115229</v>
      </c>
      <c r="F63" s="172">
        <f t="shared" si="8"/>
        <v>0.46694724803811871</v>
      </c>
      <c r="G63" s="217"/>
      <c r="H63" s="171">
        <v>4637926</v>
      </c>
      <c r="I63" s="173">
        <v>6421332</v>
      </c>
      <c r="J63" s="174">
        <f t="shared" si="10"/>
        <v>0.38452661814785305</v>
      </c>
      <c r="K63" s="173">
        <f t="shared" si="11"/>
        <v>1783406</v>
      </c>
      <c r="L63" s="174">
        <f t="shared" si="12"/>
        <v>2.6930700543660833</v>
      </c>
    </row>
    <row r="64" spans="1:12" ht="14.25" x14ac:dyDescent="0.45">
      <c r="A64" s="216" t="s">
        <v>59</v>
      </c>
      <c r="B64" s="171">
        <v>63830</v>
      </c>
      <c r="C64" s="171">
        <v>252876</v>
      </c>
      <c r="D64" s="172">
        <v>2.505628095452499</v>
      </c>
      <c r="E64" s="171">
        <v>27825</v>
      </c>
      <c r="F64" s="172">
        <f t="shared" si="8"/>
        <v>0.1202989062178887</v>
      </c>
      <c r="G64" s="217"/>
      <c r="H64" s="171">
        <v>1301911</v>
      </c>
      <c r="I64" s="173">
        <v>1664223</v>
      </c>
      <c r="J64" s="174">
        <f t="shared" si="10"/>
        <v>0.27829244856215207</v>
      </c>
      <c r="K64" s="173">
        <f t="shared" si="11"/>
        <v>362312</v>
      </c>
      <c r="L64" s="174">
        <f t="shared" si="12"/>
        <v>0.69796564405753925</v>
      </c>
    </row>
    <row r="65" spans="1:12" ht="14.25" x14ac:dyDescent="0.45">
      <c r="A65" s="216" t="s">
        <v>60</v>
      </c>
      <c r="B65" s="171">
        <v>1768</v>
      </c>
      <c r="C65" s="171">
        <v>25809</v>
      </c>
      <c r="D65" s="172">
        <v>8.1656534954407292</v>
      </c>
      <c r="E65" s="171">
        <v>5373</v>
      </c>
      <c r="F65" s="172">
        <f t="shared" si="8"/>
        <v>1.2277932546297353E-2</v>
      </c>
      <c r="G65" s="217"/>
      <c r="H65" s="171">
        <v>122063</v>
      </c>
      <c r="I65" s="173">
        <v>143422</v>
      </c>
      <c r="J65" s="174">
        <f t="shared" si="10"/>
        <v>0.17498341020620489</v>
      </c>
      <c r="K65" s="173">
        <f t="shared" si="11"/>
        <v>21359</v>
      </c>
      <c r="L65" s="174">
        <f t="shared" si="12"/>
        <v>6.0150369633168388E-2</v>
      </c>
    </row>
    <row r="66" spans="1:12" ht="14.25" x14ac:dyDescent="0.45">
      <c r="A66" s="218" t="s">
        <v>61</v>
      </c>
      <c r="B66" s="176">
        <v>4074</v>
      </c>
      <c r="C66" s="176">
        <v>5136</v>
      </c>
      <c r="D66" s="177">
        <v>0.2287581699346406</v>
      </c>
      <c r="E66" s="176">
        <v>280</v>
      </c>
      <c r="F66" s="177">
        <f t="shared" si="8"/>
        <v>2.4433128582193502E-3</v>
      </c>
      <c r="G66" s="217"/>
      <c r="H66" s="176">
        <v>74757</v>
      </c>
      <c r="I66" s="178">
        <v>45620</v>
      </c>
      <c r="J66" s="179">
        <f t="shared" si="10"/>
        <v>-0.38975614323742258</v>
      </c>
      <c r="K66" s="178">
        <f t="shared" si="11"/>
        <v>-29137</v>
      </c>
      <c r="L66" s="179">
        <f t="shared" si="12"/>
        <v>1.9132768073692612E-2</v>
      </c>
    </row>
    <row r="67" spans="1:12" ht="14.25" x14ac:dyDescent="0.45">
      <c r="A67" s="210" t="s">
        <v>9</v>
      </c>
      <c r="B67" s="211">
        <v>130381</v>
      </c>
      <c r="C67" s="211">
        <v>501729</v>
      </c>
      <c r="D67" s="212">
        <v>2.8481757311264677</v>
      </c>
      <c r="E67" s="211">
        <v>371348</v>
      </c>
      <c r="F67" s="212">
        <f t="shared" si="8"/>
        <v>0.23868397917475395</v>
      </c>
      <c r="G67" s="213"/>
      <c r="H67" s="211">
        <v>3047601</v>
      </c>
      <c r="I67" s="214">
        <v>3202322</v>
      </c>
      <c r="J67" s="215">
        <f t="shared" si="10"/>
        <v>5.0768128767512577E-2</v>
      </c>
      <c r="K67" s="214">
        <f t="shared" si="11"/>
        <v>154721</v>
      </c>
      <c r="L67" s="215">
        <f t="shared" si="12"/>
        <v>1.3430356011241444</v>
      </c>
    </row>
    <row r="68" spans="1:12" ht="14.25" x14ac:dyDescent="0.45">
      <c r="A68" s="216" t="s">
        <v>62</v>
      </c>
      <c r="B68" s="171">
        <v>80303</v>
      </c>
      <c r="C68" s="171">
        <v>338011</v>
      </c>
      <c r="D68" s="172">
        <v>3.2091951732811976</v>
      </c>
      <c r="E68" s="171">
        <v>257708</v>
      </c>
      <c r="F68" s="172">
        <f t="shared" si="8"/>
        <v>0.16079957603574391</v>
      </c>
      <c r="G68" s="217"/>
      <c r="H68" s="171">
        <v>1858937</v>
      </c>
      <c r="I68" s="173">
        <v>2252175</v>
      </c>
      <c r="J68" s="174">
        <f t="shared" si="10"/>
        <v>0.21153917534591016</v>
      </c>
      <c r="K68" s="173">
        <f t="shared" si="11"/>
        <v>393238</v>
      </c>
      <c r="L68" s="174">
        <f t="shared" si="12"/>
        <v>0.94454936291908498</v>
      </c>
    </row>
    <row r="69" spans="1:12" ht="14.25" x14ac:dyDescent="0.45">
      <c r="A69" s="216" t="s">
        <v>63</v>
      </c>
      <c r="B69" s="171">
        <v>68380</v>
      </c>
      <c r="C69" s="171">
        <v>296591</v>
      </c>
      <c r="D69" s="172">
        <v>3.3373939748464467</v>
      </c>
      <c r="E69" s="171">
        <v>228211</v>
      </c>
      <c r="F69" s="172">
        <f t="shared" si="8"/>
        <v>0.14109513316435657</v>
      </c>
      <c r="G69" s="217"/>
      <c r="H69" s="171">
        <v>1663881</v>
      </c>
      <c r="I69" s="173">
        <v>1966103</v>
      </c>
      <c r="J69" s="174">
        <f t="shared" si="10"/>
        <v>0.18163678772700687</v>
      </c>
      <c r="K69" s="173">
        <f t="shared" si="11"/>
        <v>302222</v>
      </c>
      <c r="L69" s="174">
        <f t="shared" si="12"/>
        <v>0.82457239605417065</v>
      </c>
    </row>
    <row r="70" spans="1:12" ht="14.25" x14ac:dyDescent="0.45">
      <c r="A70" s="216" t="s">
        <v>64</v>
      </c>
      <c r="B70" s="171">
        <v>35539</v>
      </c>
      <c r="C70" s="171">
        <v>114491</v>
      </c>
      <c r="D70" s="172">
        <v>2.2215594136019585</v>
      </c>
      <c r="E70" s="171">
        <v>78952</v>
      </c>
      <c r="F70" s="172">
        <f t="shared" si="8"/>
        <v>5.4465991520714879E-2</v>
      </c>
      <c r="G70" s="217"/>
      <c r="H70" s="171">
        <v>750149</v>
      </c>
      <c r="I70" s="173">
        <v>634141</v>
      </c>
      <c r="J70" s="174">
        <f t="shared" si="10"/>
        <v>-0.15464661020677228</v>
      </c>
      <c r="K70" s="173">
        <f t="shared" si="11"/>
        <v>-116008</v>
      </c>
      <c r="L70" s="174">
        <f t="shared" si="12"/>
        <v>0.26595512229328161</v>
      </c>
    </row>
    <row r="71" spans="1:12" ht="14.25" x14ac:dyDescent="0.45">
      <c r="A71" s="219" t="s">
        <v>65</v>
      </c>
      <c r="B71" s="202">
        <v>14539</v>
      </c>
      <c r="C71" s="202">
        <v>49227</v>
      </c>
      <c r="D71" s="203">
        <v>2.3858587248091339</v>
      </c>
      <c r="E71" s="202">
        <v>34688</v>
      </c>
      <c r="F71" s="203">
        <f t="shared" si="8"/>
        <v>2.3418411618295162E-2</v>
      </c>
      <c r="G71" s="217"/>
      <c r="H71" s="202">
        <v>438515</v>
      </c>
      <c r="I71" s="220">
        <v>316006</v>
      </c>
      <c r="J71" s="221">
        <f t="shared" si="10"/>
        <v>-0.2793724273970104</v>
      </c>
      <c r="K71" s="220">
        <f t="shared" si="11"/>
        <v>-122509</v>
      </c>
      <c r="L71" s="221">
        <f t="shared" si="12"/>
        <v>0.13253111591177788</v>
      </c>
    </row>
    <row r="72" spans="1:12" ht="14.25" x14ac:dyDescent="0.45">
      <c r="A72" s="503" t="s">
        <v>27</v>
      </c>
      <c r="B72" s="504"/>
      <c r="C72" s="504"/>
      <c r="D72" s="504"/>
      <c r="E72" s="504"/>
      <c r="F72" s="504"/>
      <c r="G72" s="504"/>
      <c r="H72" s="504"/>
      <c r="I72" s="504"/>
      <c r="J72" s="504"/>
      <c r="K72" s="504"/>
      <c r="L72" s="505"/>
    </row>
    <row r="73" spans="1:12" ht="21" x14ac:dyDescent="0.65">
      <c r="A73" s="552" t="s">
        <v>15</v>
      </c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</row>
    <row r="74" spans="1:12" ht="14.25" x14ac:dyDescent="0.45">
      <c r="A74" s="38"/>
      <c r="B74" s="469" t="s">
        <v>150</v>
      </c>
      <c r="C74" s="470"/>
      <c r="D74" s="470"/>
      <c r="E74" s="470"/>
      <c r="F74" s="471"/>
      <c r="G74" s="204"/>
      <c r="H74" s="469" t="str">
        <f>CONCATENATE("acumulado ",B74)</f>
        <v>acumulado diciembre</v>
      </c>
      <c r="I74" s="470"/>
      <c r="J74" s="470"/>
      <c r="K74" s="470"/>
      <c r="L74" s="471"/>
    </row>
    <row r="75" spans="1:12" ht="28.5" x14ac:dyDescent="0.45">
      <c r="A75" s="6"/>
      <c r="B75" s="152">
        <v>2020</v>
      </c>
      <c r="C75" s="152">
        <v>2021</v>
      </c>
      <c r="D75" s="152" t="s">
        <v>1</v>
      </c>
      <c r="E75" s="152" t="s">
        <v>2</v>
      </c>
      <c r="F75" s="152" t="s">
        <v>3</v>
      </c>
      <c r="G75" s="205"/>
      <c r="H75" s="152">
        <v>2020</v>
      </c>
      <c r="I75" s="152">
        <v>2021</v>
      </c>
      <c r="J75" s="152" t="s">
        <v>1</v>
      </c>
      <c r="K75" s="152" t="s">
        <v>2</v>
      </c>
      <c r="L75" s="152" t="s">
        <v>3</v>
      </c>
    </row>
    <row r="76" spans="1:12" ht="14.25" x14ac:dyDescent="0.45">
      <c r="A76" s="206" t="s">
        <v>66</v>
      </c>
      <c r="B76" s="207">
        <v>547513</v>
      </c>
      <c r="C76" s="207">
        <v>2102064</v>
      </c>
      <c r="D76" s="208">
        <v>2.8392951400240727</v>
      </c>
      <c r="E76" s="207">
        <v>1554551</v>
      </c>
      <c r="F76" s="208">
        <f t="shared" ref="F76" si="13">C76/$C$60</f>
        <v>1</v>
      </c>
      <c r="G76" s="209"/>
      <c r="H76" s="207">
        <v>10616959</v>
      </c>
      <c r="I76" s="207">
        <v>14089418</v>
      </c>
      <c r="J76" s="208">
        <v>0.32706719504144255</v>
      </c>
      <c r="K76" s="207">
        <v>547513</v>
      </c>
      <c r="L76" s="208">
        <f t="shared" ref="L76" si="14">I76/$I$60</f>
        <v>1</v>
      </c>
    </row>
    <row r="77" spans="1:12" ht="14.25" x14ac:dyDescent="0.45">
      <c r="A77" s="222" t="s">
        <v>11</v>
      </c>
      <c r="B77" s="223">
        <v>89843</v>
      </c>
      <c r="C77" s="223">
        <v>233380</v>
      </c>
      <c r="D77" s="224">
        <v>1.597642554233496</v>
      </c>
      <c r="E77" s="223">
        <v>143537</v>
      </c>
      <c r="F77" s="224">
        <f>C77/$C$60</f>
        <v>0.11102421239315263</v>
      </c>
      <c r="G77" s="225"/>
      <c r="H77" s="223">
        <v>1772596</v>
      </c>
      <c r="I77" s="223">
        <v>3032642</v>
      </c>
      <c r="J77" s="224">
        <v>0.71084781867949598</v>
      </c>
      <c r="K77" s="223">
        <v>1260046</v>
      </c>
      <c r="L77" s="224">
        <f>I77/$I$60</f>
        <v>0.21524253166454427</v>
      </c>
    </row>
    <row r="78" spans="1:12" ht="14.25" x14ac:dyDescent="0.45">
      <c r="A78" s="226" t="s">
        <v>67</v>
      </c>
      <c r="B78" s="181">
        <v>43794</v>
      </c>
      <c r="C78" s="181">
        <v>82714</v>
      </c>
      <c r="D78" s="182">
        <v>0.88870621546330542</v>
      </c>
      <c r="E78" s="181">
        <v>38920</v>
      </c>
      <c r="F78" s="182">
        <f>C78/$C$60</f>
        <v>3.9348944656299713E-2</v>
      </c>
      <c r="G78" s="217"/>
      <c r="H78" s="181">
        <v>638951</v>
      </c>
      <c r="I78" s="181">
        <v>1215243</v>
      </c>
      <c r="J78" s="182">
        <v>0.90193457714284819</v>
      </c>
      <c r="K78" s="181">
        <v>576292</v>
      </c>
      <c r="L78" s="182">
        <f t="shared" ref="L78:L98" si="15">I78/$I$60</f>
        <v>8.6252178762813339E-2</v>
      </c>
    </row>
    <row r="79" spans="1:12" ht="14.25" x14ac:dyDescent="0.45">
      <c r="A79" s="188" t="s">
        <v>68</v>
      </c>
      <c r="B79" s="189">
        <v>22515</v>
      </c>
      <c r="C79" s="189">
        <v>49765</v>
      </c>
      <c r="D79" s="190">
        <f>C79/B79-1</f>
        <v>1.2103042416166998</v>
      </c>
      <c r="E79" s="189">
        <f>C79-B79</f>
        <v>27250</v>
      </c>
      <c r="F79" s="190">
        <f>C79/$C$7</f>
        <v>0.15706269252133515</v>
      </c>
      <c r="G79" s="225"/>
      <c r="H79" s="189">
        <v>458486</v>
      </c>
      <c r="I79" s="189">
        <v>692024</v>
      </c>
      <c r="J79" s="190">
        <f>I79/H79-1</f>
        <v>0.50936778876563293</v>
      </c>
      <c r="K79" s="189">
        <f>I79-H79</f>
        <v>233538</v>
      </c>
      <c r="L79" s="190">
        <f>I79/$I$60</f>
        <v>4.9116578129770869E-2</v>
      </c>
    </row>
    <row r="80" spans="1:12" ht="14.25" x14ac:dyDescent="0.45">
      <c r="A80" s="188" t="s">
        <v>69</v>
      </c>
      <c r="B80" s="189">
        <f>B78-B79</f>
        <v>21279</v>
      </c>
      <c r="C80" s="189">
        <f>C78-C79</f>
        <v>32949</v>
      </c>
      <c r="D80" s="190">
        <f>C80/B80-1</f>
        <v>0.54842802763287746</v>
      </c>
      <c r="E80" s="189">
        <f>C80-B80</f>
        <v>11670</v>
      </c>
      <c r="F80" s="190">
        <f>C80/$C$7</f>
        <v>0.10398992576882291</v>
      </c>
      <c r="G80" s="225"/>
      <c r="H80" s="189">
        <f>H78-H79</f>
        <v>180465</v>
      </c>
      <c r="I80" s="189">
        <f>I78-I79</f>
        <v>523219</v>
      </c>
      <c r="J80" s="190">
        <f>I80/H80-1</f>
        <v>1.8992824093314491</v>
      </c>
      <c r="K80" s="189">
        <f>I80-H80</f>
        <v>342754</v>
      </c>
      <c r="L80" s="190">
        <f>I80/$I$60</f>
        <v>3.713560063304247E-2</v>
      </c>
    </row>
    <row r="81" spans="1:12" ht="14.25" x14ac:dyDescent="0.45">
      <c r="A81" s="227" t="s">
        <v>70</v>
      </c>
      <c r="B81" s="228">
        <v>46049</v>
      </c>
      <c r="C81" s="228">
        <v>150666</v>
      </c>
      <c r="D81" s="229">
        <v>2.2718625811635431</v>
      </c>
      <c r="E81" s="228">
        <v>104617</v>
      </c>
      <c r="F81" s="229">
        <f t="shared" ref="F81:F98" si="16">C81/$C$60</f>
        <v>7.1675267736852927E-2</v>
      </c>
      <c r="G81" s="217"/>
      <c r="H81" s="228">
        <f>H77-H78</f>
        <v>1133645</v>
      </c>
      <c r="I81" s="228">
        <v>0</v>
      </c>
      <c r="J81" s="229">
        <v>-1</v>
      </c>
      <c r="K81" s="228">
        <v>-1133645</v>
      </c>
      <c r="L81" s="229">
        <f t="shared" si="15"/>
        <v>0</v>
      </c>
    </row>
    <row r="82" spans="1:12" ht="14.25" x14ac:dyDescent="0.45">
      <c r="A82" s="222" t="s">
        <v>12</v>
      </c>
      <c r="B82" s="223">
        <v>457670</v>
      </c>
      <c r="C82" s="223">
        <v>1868684</v>
      </c>
      <c r="D82" s="224">
        <v>3.0830379968099288</v>
      </c>
      <c r="E82" s="223">
        <v>1411014</v>
      </c>
      <c r="F82" s="224">
        <f t="shared" si="16"/>
        <v>0.88897578760684737</v>
      </c>
      <c r="G82" s="225"/>
      <c r="H82" s="223">
        <v>8844363</v>
      </c>
      <c r="I82" s="223">
        <v>11056776</v>
      </c>
      <c r="J82" s="224">
        <v>0.25014950200483632</v>
      </c>
      <c r="K82" s="223">
        <v>2212413</v>
      </c>
      <c r="L82" s="224">
        <f t="shared" si="15"/>
        <v>0.78475746833545568</v>
      </c>
    </row>
    <row r="83" spans="1:12" ht="14.25" x14ac:dyDescent="0.45">
      <c r="A83" s="230" t="s">
        <v>71</v>
      </c>
      <c r="B83" s="231">
        <v>63006</v>
      </c>
      <c r="C83" s="231">
        <v>303756</v>
      </c>
      <c r="D83" s="232">
        <v>3.8210646605085232</v>
      </c>
      <c r="E83" s="231">
        <v>240750</v>
      </c>
      <c r="F83" s="232">
        <f t="shared" si="16"/>
        <v>0.14450368780398695</v>
      </c>
      <c r="G83" s="233"/>
      <c r="H83" s="231">
        <v>1299932</v>
      </c>
      <c r="I83" s="231">
        <v>1769402</v>
      </c>
      <c r="J83" s="232">
        <v>0.36114966013606864</v>
      </c>
      <c r="K83" s="231">
        <v>469470</v>
      </c>
      <c r="L83" s="232">
        <f t="shared" si="15"/>
        <v>0.12558375370792463</v>
      </c>
    </row>
    <row r="84" spans="1:12" ht="14.25" x14ac:dyDescent="0.45">
      <c r="A84" s="192" t="s">
        <v>72</v>
      </c>
      <c r="B84" s="171">
        <v>3732</v>
      </c>
      <c r="C84" s="171">
        <v>18476</v>
      </c>
      <c r="D84" s="172">
        <v>3.95069667738478</v>
      </c>
      <c r="E84" s="171">
        <v>14744</v>
      </c>
      <c r="F84" s="172">
        <f t="shared" si="16"/>
        <v>8.7894564580336277E-3</v>
      </c>
      <c r="G84" s="234"/>
      <c r="H84" s="171">
        <v>83376</v>
      </c>
      <c r="I84" s="171">
        <v>100809</v>
      </c>
      <c r="J84" s="172">
        <v>0.20908894645941278</v>
      </c>
      <c r="K84" s="171">
        <v>17433</v>
      </c>
      <c r="L84" s="172">
        <f t="shared" si="15"/>
        <v>7.154944228356345E-3</v>
      </c>
    </row>
    <row r="85" spans="1:12" ht="14.25" x14ac:dyDescent="0.45">
      <c r="A85" s="192" t="s">
        <v>73</v>
      </c>
      <c r="B85" s="171">
        <v>167</v>
      </c>
      <c r="C85" s="171">
        <v>1281</v>
      </c>
      <c r="D85" s="172">
        <v>6.6706586826347305</v>
      </c>
      <c r="E85" s="171">
        <v>1114</v>
      </c>
      <c r="F85" s="172">
        <f t="shared" si="16"/>
        <v>6.0940104582924207E-4</v>
      </c>
      <c r="G85" s="234"/>
      <c r="H85" s="171">
        <v>10439</v>
      </c>
      <c r="I85" s="171">
        <v>5922</v>
      </c>
      <c r="J85" s="172">
        <v>-0.43270428201935052</v>
      </c>
      <c r="K85" s="171">
        <v>-4517</v>
      </c>
      <c r="L85" s="172">
        <f t="shared" si="15"/>
        <v>4.203154452511807E-4</v>
      </c>
    </row>
    <row r="86" spans="1:12" ht="14.25" x14ac:dyDescent="0.45">
      <c r="A86" s="192" t="s">
        <v>74</v>
      </c>
      <c r="B86" s="171">
        <v>775</v>
      </c>
      <c r="C86" s="171">
        <v>58480</v>
      </c>
      <c r="D86" s="172">
        <v>74.458064516129028</v>
      </c>
      <c r="E86" s="171">
        <v>57705</v>
      </c>
      <c r="F86" s="172">
        <f t="shared" si="16"/>
        <v>2.7820275690939953E-2</v>
      </c>
      <c r="G86" s="234"/>
      <c r="H86" s="171">
        <v>275987</v>
      </c>
      <c r="I86" s="171">
        <v>197304</v>
      </c>
      <c r="J86" s="172">
        <v>-0.28509676180399801</v>
      </c>
      <c r="K86" s="171">
        <v>-78683</v>
      </c>
      <c r="L86" s="172">
        <f t="shared" si="15"/>
        <v>1.4003701217466896E-2</v>
      </c>
    </row>
    <row r="87" spans="1:12" ht="14.25" x14ac:dyDescent="0.45">
      <c r="A87" s="192" t="s">
        <v>75</v>
      </c>
      <c r="B87" s="171">
        <v>1461</v>
      </c>
      <c r="C87" s="171">
        <v>6802</v>
      </c>
      <c r="D87" s="172">
        <v>3.6557152635181387</v>
      </c>
      <c r="E87" s="171">
        <v>5341</v>
      </c>
      <c r="F87" s="172">
        <f t="shared" si="16"/>
        <v>3.2358672238333372E-3</v>
      </c>
      <c r="G87" s="234"/>
      <c r="H87" s="171">
        <v>22113</v>
      </c>
      <c r="I87" s="171">
        <v>38365</v>
      </c>
      <c r="J87" s="172">
        <v>0.73495229050784605</v>
      </c>
      <c r="K87" s="171">
        <v>16252</v>
      </c>
      <c r="L87" s="172">
        <f t="shared" si="15"/>
        <v>2.722965561813838E-3</v>
      </c>
    </row>
    <row r="88" spans="1:12" ht="14.25" x14ac:dyDescent="0.45">
      <c r="A88" s="192" t="s">
        <v>76</v>
      </c>
      <c r="B88" s="171">
        <v>722</v>
      </c>
      <c r="C88" s="171">
        <v>68188</v>
      </c>
      <c r="D88" s="172">
        <v>93.443213296398895</v>
      </c>
      <c r="E88" s="171">
        <v>67466</v>
      </c>
      <c r="F88" s="172">
        <f t="shared" si="16"/>
        <v>3.2438593686966714E-2</v>
      </c>
      <c r="G88" s="234"/>
      <c r="H88" s="171">
        <v>316329</v>
      </c>
      <c r="I88" s="171">
        <v>153620</v>
      </c>
      <c r="J88" s="172">
        <v>-0.51436637172058197</v>
      </c>
      <c r="K88" s="171">
        <v>-162709</v>
      </c>
      <c r="L88" s="172">
        <f t="shared" si="15"/>
        <v>1.0903218287653898E-2</v>
      </c>
    </row>
    <row r="89" spans="1:12" ht="14.25" x14ac:dyDescent="0.45">
      <c r="A89" s="192" t="s">
        <v>77</v>
      </c>
      <c r="B89" s="171">
        <v>229624</v>
      </c>
      <c r="C89" s="171">
        <v>604561</v>
      </c>
      <c r="D89" s="172">
        <v>1.6328301919659967</v>
      </c>
      <c r="E89" s="171">
        <v>374937</v>
      </c>
      <c r="F89" s="172">
        <f t="shared" si="16"/>
        <v>0.28760351730489653</v>
      </c>
      <c r="G89" s="234"/>
      <c r="H89" s="171">
        <v>3451259</v>
      </c>
      <c r="I89" s="171">
        <v>3336840</v>
      </c>
      <c r="J89" s="172">
        <v>-3.3152829155968844E-2</v>
      </c>
      <c r="K89" s="171">
        <v>-114419</v>
      </c>
      <c r="L89" s="172">
        <f t="shared" si="15"/>
        <v>0.23683306152177472</v>
      </c>
    </row>
    <row r="90" spans="1:12" ht="14.25" x14ac:dyDescent="0.45">
      <c r="A90" s="192" t="s">
        <v>78</v>
      </c>
      <c r="B90" s="171">
        <v>27652</v>
      </c>
      <c r="C90" s="171">
        <v>93008</v>
      </c>
      <c r="D90" s="172">
        <v>2.3635180095472297</v>
      </c>
      <c r="E90" s="171">
        <v>65356</v>
      </c>
      <c r="F90" s="172">
        <f t="shared" si="16"/>
        <v>4.424603627672611E-2</v>
      </c>
      <c r="G90" s="234"/>
      <c r="H90" s="171">
        <v>402091</v>
      </c>
      <c r="I90" s="171">
        <v>843553</v>
      </c>
      <c r="J90" s="172">
        <v>1.0979156459607404</v>
      </c>
      <c r="K90" s="171">
        <v>441462</v>
      </c>
      <c r="L90" s="172">
        <f t="shared" si="15"/>
        <v>5.9871387164466265E-2</v>
      </c>
    </row>
    <row r="91" spans="1:12" ht="14.25" x14ac:dyDescent="0.45">
      <c r="A91" s="192" t="s">
        <v>79</v>
      </c>
      <c r="B91" s="171">
        <v>11851</v>
      </c>
      <c r="C91" s="171">
        <v>98672</v>
      </c>
      <c r="D91" s="172">
        <v>7.3260484347312467</v>
      </c>
      <c r="E91" s="171">
        <v>86821</v>
      </c>
      <c r="F91" s="172">
        <f t="shared" si="16"/>
        <v>4.6940530830650258E-2</v>
      </c>
      <c r="G91" s="234"/>
      <c r="H91" s="171">
        <v>305795</v>
      </c>
      <c r="I91" s="171">
        <v>694132</v>
      </c>
      <c r="J91" s="172">
        <v>1.2699259307706141</v>
      </c>
      <c r="K91" s="171">
        <v>388337</v>
      </c>
      <c r="L91" s="172">
        <f t="shared" si="15"/>
        <v>4.9266193962021712E-2</v>
      </c>
    </row>
    <row r="92" spans="1:12" ht="14.25" x14ac:dyDescent="0.45">
      <c r="A92" s="192" t="s">
        <v>80</v>
      </c>
      <c r="B92" s="171">
        <v>20726</v>
      </c>
      <c r="C92" s="171">
        <v>112591</v>
      </c>
      <c r="D92" s="172">
        <v>4.4323554955128825</v>
      </c>
      <c r="E92" s="171">
        <v>91865</v>
      </c>
      <c r="F92" s="172">
        <f t="shared" si="16"/>
        <v>5.356211799450445E-2</v>
      </c>
      <c r="G92" s="234"/>
      <c r="H92" s="171">
        <v>447593</v>
      </c>
      <c r="I92" s="171">
        <v>726999</v>
      </c>
      <c r="J92" s="172">
        <v>0.62424121914328423</v>
      </c>
      <c r="K92" s="171">
        <v>279406</v>
      </c>
      <c r="L92" s="172">
        <f t="shared" si="15"/>
        <v>5.1598937585640513E-2</v>
      </c>
    </row>
    <row r="93" spans="1:12" ht="14.25" x14ac:dyDescent="0.45">
      <c r="A93" s="192" t="s">
        <v>81</v>
      </c>
      <c r="B93" s="171">
        <v>11058</v>
      </c>
      <c r="C93" s="171">
        <v>54998</v>
      </c>
      <c r="D93" s="172">
        <v>3.9735937782600832</v>
      </c>
      <c r="E93" s="171">
        <v>43940</v>
      </c>
      <c r="F93" s="172">
        <f t="shared" si="16"/>
        <v>2.6163808523432208E-2</v>
      </c>
      <c r="G93" s="234"/>
      <c r="H93" s="171">
        <v>201477</v>
      </c>
      <c r="I93" s="171">
        <v>320348</v>
      </c>
      <c r="J93" s="172">
        <v>0.58999786576135249</v>
      </c>
      <c r="K93" s="171">
        <v>118871</v>
      </c>
      <c r="L93" s="172">
        <f t="shared" si="15"/>
        <v>2.2736780184958668E-2</v>
      </c>
    </row>
    <row r="94" spans="1:12" ht="14.25" x14ac:dyDescent="0.45">
      <c r="A94" s="192" t="s">
        <v>82</v>
      </c>
      <c r="B94" s="171">
        <v>7107</v>
      </c>
      <c r="C94" s="171">
        <v>72987</v>
      </c>
      <c r="D94" s="172">
        <v>9.2697340650063325</v>
      </c>
      <c r="E94" s="171">
        <v>65880</v>
      </c>
      <c r="F94" s="172">
        <f t="shared" si="16"/>
        <v>3.4721587925010844E-2</v>
      </c>
      <c r="G94" s="234"/>
      <c r="H94" s="171">
        <v>287856</v>
      </c>
      <c r="I94" s="171">
        <v>476310</v>
      </c>
      <c r="J94" s="172">
        <v>0.6546815074203769</v>
      </c>
      <c r="K94" s="171">
        <v>188454</v>
      </c>
      <c r="L94" s="172">
        <f t="shared" si="15"/>
        <v>3.3806222513946285E-2</v>
      </c>
    </row>
    <row r="95" spans="1:12" ht="14.25" x14ac:dyDescent="0.45">
      <c r="A95" s="192" t="s">
        <v>83</v>
      </c>
      <c r="B95" s="171">
        <v>149</v>
      </c>
      <c r="C95" s="171">
        <v>26946</v>
      </c>
      <c r="D95" s="172">
        <v>179.84563758389262</v>
      </c>
      <c r="E95" s="171">
        <v>26797</v>
      </c>
      <c r="F95" s="172">
        <f t="shared" si="16"/>
        <v>1.2818829493298016E-2</v>
      </c>
      <c r="G95" s="234"/>
      <c r="H95" s="171">
        <v>219671</v>
      </c>
      <c r="I95" s="171">
        <v>64613</v>
      </c>
      <c r="J95" s="172">
        <v>-0.7058646794524539</v>
      </c>
      <c r="K95" s="171">
        <v>-155058</v>
      </c>
      <c r="L95" s="172">
        <f t="shared" si="15"/>
        <v>4.5859239891952955E-3</v>
      </c>
    </row>
    <row r="96" spans="1:12" ht="14.25" x14ac:dyDescent="0.45">
      <c r="A96" s="192" t="s">
        <v>84</v>
      </c>
      <c r="B96" s="171">
        <v>4961</v>
      </c>
      <c r="C96" s="171">
        <v>64327</v>
      </c>
      <c r="D96" s="172">
        <v>11.966539004233018</v>
      </c>
      <c r="E96" s="171">
        <v>59366</v>
      </c>
      <c r="F96" s="172">
        <f t="shared" si="16"/>
        <v>3.0601827537125415E-2</v>
      </c>
      <c r="G96" s="234"/>
      <c r="H96" s="171">
        <v>403108</v>
      </c>
      <c r="I96" s="171">
        <v>171334</v>
      </c>
      <c r="J96" s="172">
        <v>-0.57496750250553208</v>
      </c>
      <c r="K96" s="171">
        <v>-231774</v>
      </c>
      <c r="L96" s="172">
        <f t="shared" si="15"/>
        <v>1.2160473910277912E-2</v>
      </c>
    </row>
    <row r="97" spans="1:12" ht="14.25" x14ac:dyDescent="0.45">
      <c r="A97" s="192" t="s">
        <v>85</v>
      </c>
      <c r="B97" s="171">
        <v>4917</v>
      </c>
      <c r="C97" s="171">
        <v>21997</v>
      </c>
      <c r="D97" s="172">
        <v>3.4736628025218632</v>
      </c>
      <c r="E97" s="171">
        <v>17080</v>
      </c>
      <c r="F97" s="172">
        <f t="shared" si="16"/>
        <v>1.0464476818974113E-2</v>
      </c>
      <c r="G97" s="234"/>
      <c r="H97" s="171">
        <v>90219</v>
      </c>
      <c r="I97" s="171">
        <v>215180</v>
      </c>
      <c r="J97" s="172">
        <v>1.3850851816136291</v>
      </c>
      <c r="K97" s="171">
        <v>124961</v>
      </c>
      <c r="L97" s="172">
        <f t="shared" si="15"/>
        <v>1.5272454830994438E-2</v>
      </c>
    </row>
    <row r="98" spans="1:12" ht="14.25" x14ac:dyDescent="0.45">
      <c r="A98" s="235" t="s">
        <v>86</v>
      </c>
      <c r="B98" s="202">
        <v>69762</v>
      </c>
      <c r="C98" s="202">
        <v>261614</v>
      </c>
      <c r="D98" s="203">
        <v>2.7500931739342334</v>
      </c>
      <c r="E98" s="202">
        <v>191852</v>
      </c>
      <c r="F98" s="203">
        <f t="shared" si="16"/>
        <v>0.12445577299263962</v>
      </c>
      <c r="G98" s="234"/>
      <c r="H98" s="202">
        <v>1027118</v>
      </c>
      <c r="I98" s="202">
        <v>1942045</v>
      </c>
      <c r="J98" s="203">
        <v>0.89077107012047296</v>
      </c>
      <c r="K98" s="202">
        <v>914927</v>
      </c>
      <c r="L98" s="203">
        <f t="shared" si="15"/>
        <v>0.13783713422371313</v>
      </c>
    </row>
    <row r="99" spans="1:12" ht="21" x14ac:dyDescent="0.65">
      <c r="A99" s="552" t="s">
        <v>96</v>
      </c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</row>
    <row r="100" spans="1:12" ht="14.25" x14ac:dyDescent="0.45">
      <c r="A100" s="38"/>
      <c r="B100" s="469" t="s">
        <v>150</v>
      </c>
      <c r="C100" s="470"/>
      <c r="D100" s="470"/>
      <c r="E100" s="470"/>
      <c r="F100" s="471"/>
      <c r="G100" s="204"/>
      <c r="H100" s="469" t="str">
        <f>CONCATENATE("acumulado ",B100)</f>
        <v>acumulado diciembre</v>
      </c>
      <c r="I100" s="470"/>
      <c r="J100" s="470"/>
      <c r="K100" s="470"/>
      <c r="L100" s="471"/>
    </row>
    <row r="101" spans="1:12" ht="28.5" x14ac:dyDescent="0.45">
      <c r="A101" s="6"/>
      <c r="B101" s="152">
        <v>2020</v>
      </c>
      <c r="C101" s="152">
        <v>2021</v>
      </c>
      <c r="D101" s="152" t="s">
        <v>1</v>
      </c>
      <c r="E101" s="152" t="s">
        <v>2</v>
      </c>
      <c r="F101" s="152" t="s">
        <v>3</v>
      </c>
      <c r="G101" s="205"/>
      <c r="H101" s="152">
        <v>2020</v>
      </c>
      <c r="I101" s="152">
        <v>2021</v>
      </c>
      <c r="J101" s="152" t="s">
        <v>1</v>
      </c>
      <c r="K101" s="152" t="s">
        <v>2</v>
      </c>
      <c r="L101" s="152" t="s">
        <v>3</v>
      </c>
    </row>
    <row r="102" spans="1:12" ht="14.25" x14ac:dyDescent="0.45">
      <c r="A102" s="206" t="s">
        <v>88</v>
      </c>
      <c r="B102" s="207">
        <v>547513</v>
      </c>
      <c r="C102" s="207">
        <v>2102064</v>
      </c>
      <c r="D102" s="208">
        <v>2.8392951400240727</v>
      </c>
      <c r="E102" s="207">
        <v>1554551</v>
      </c>
      <c r="F102" s="208">
        <f t="shared" ref="F102:F109" si="17">C102/$C$60</f>
        <v>1</v>
      </c>
      <c r="G102" s="209"/>
      <c r="H102" s="207">
        <v>10616959</v>
      </c>
      <c r="I102" s="207">
        <v>14089418</v>
      </c>
      <c r="J102" s="208">
        <v>0.32706719504144255</v>
      </c>
      <c r="K102" s="207">
        <v>547513</v>
      </c>
      <c r="L102" s="208">
        <f t="shared" ref="L102:L109" si="18">I102/$I$60</f>
        <v>1</v>
      </c>
    </row>
    <row r="103" spans="1:12" ht="14.25" x14ac:dyDescent="0.45">
      <c r="A103" s="236" t="s">
        <v>89</v>
      </c>
      <c r="B103" s="237">
        <v>201211</v>
      </c>
      <c r="C103" s="237">
        <v>832226</v>
      </c>
      <c r="D103" s="238">
        <v>3.1360859992743935</v>
      </c>
      <c r="E103" s="237">
        <v>631015</v>
      </c>
      <c r="F103" s="238">
        <f t="shared" si="17"/>
        <v>0.39590897327578989</v>
      </c>
      <c r="G103" s="234"/>
      <c r="H103" s="237">
        <v>4028451</v>
      </c>
      <c r="I103" s="237">
        <v>5718214</v>
      </c>
      <c r="J103" s="238">
        <v>0.41945725540660672</v>
      </c>
      <c r="K103" s="237">
        <v>1689763</v>
      </c>
      <c r="L103" s="238">
        <f t="shared" si="18"/>
        <v>0.40585168244706771</v>
      </c>
    </row>
    <row r="104" spans="1:12" ht="14.25" x14ac:dyDescent="0.45">
      <c r="A104" s="239" t="s">
        <v>90</v>
      </c>
      <c r="B104" s="171">
        <v>123398</v>
      </c>
      <c r="C104" s="171">
        <v>578369</v>
      </c>
      <c r="D104" s="172">
        <v>3.6870208593332148</v>
      </c>
      <c r="E104" s="171">
        <v>454971</v>
      </c>
      <c r="F104" s="172">
        <f t="shared" si="17"/>
        <v>0.27514338288463147</v>
      </c>
      <c r="G104" s="234"/>
      <c r="H104" s="171">
        <v>2973763</v>
      </c>
      <c r="I104" s="171">
        <v>3477418</v>
      </c>
      <c r="J104" s="172">
        <v>0.16936622050916639</v>
      </c>
      <c r="K104" s="171">
        <v>503655</v>
      </c>
      <c r="L104" s="172">
        <f t="shared" si="18"/>
        <v>0.24681062056644212</v>
      </c>
    </row>
    <row r="105" spans="1:12" ht="14.25" x14ac:dyDescent="0.45">
      <c r="A105" s="239" t="s">
        <v>91</v>
      </c>
      <c r="B105" s="171">
        <v>3007</v>
      </c>
      <c r="C105" s="171">
        <v>14830</v>
      </c>
      <c r="D105" s="172">
        <v>3.9318257399401393</v>
      </c>
      <c r="E105" s="171">
        <v>11823</v>
      </c>
      <c r="F105" s="172">
        <f t="shared" si="17"/>
        <v>7.0549707335266672E-3</v>
      </c>
      <c r="G105" s="234"/>
      <c r="H105" s="171">
        <v>68542</v>
      </c>
      <c r="I105" s="171">
        <v>99104</v>
      </c>
      <c r="J105" s="172">
        <v>0.44588719325377135</v>
      </c>
      <c r="K105" s="171">
        <v>30562</v>
      </c>
      <c r="L105" s="172">
        <f t="shared" si="18"/>
        <v>7.0339314228593406E-3</v>
      </c>
    </row>
    <row r="106" spans="1:12" ht="14.25" x14ac:dyDescent="0.45">
      <c r="A106" s="239" t="s">
        <v>92</v>
      </c>
      <c r="B106" s="171">
        <v>47569</v>
      </c>
      <c r="C106" s="171">
        <v>285408</v>
      </c>
      <c r="D106" s="172">
        <v>4.9998738674346734</v>
      </c>
      <c r="E106" s="171">
        <v>237839</v>
      </c>
      <c r="F106" s="172">
        <f t="shared" si="17"/>
        <v>0.13577512387824539</v>
      </c>
      <c r="G106" s="234"/>
      <c r="H106" s="171">
        <v>1618680</v>
      </c>
      <c r="I106" s="171">
        <v>2021618</v>
      </c>
      <c r="J106" s="172">
        <v>0.24892999233943702</v>
      </c>
      <c r="K106" s="171">
        <v>402938</v>
      </c>
      <c r="L106" s="172">
        <f t="shared" si="18"/>
        <v>0.14348484799017247</v>
      </c>
    </row>
    <row r="107" spans="1:12" ht="14.25" x14ac:dyDescent="0.45">
      <c r="A107" s="239" t="s">
        <v>93</v>
      </c>
      <c r="B107" s="171">
        <v>14202</v>
      </c>
      <c r="C107" s="171">
        <v>49096</v>
      </c>
      <c r="D107" s="172">
        <v>2.4569778904379667</v>
      </c>
      <c r="E107" s="171">
        <v>34894</v>
      </c>
      <c r="F107" s="172">
        <f t="shared" si="17"/>
        <v>2.3356091917277496E-2</v>
      </c>
      <c r="G107" s="234"/>
      <c r="H107" s="171">
        <v>227319</v>
      </c>
      <c r="I107" s="171">
        <v>376860</v>
      </c>
      <c r="J107" s="172">
        <v>0.65784646246024314</v>
      </c>
      <c r="K107" s="171">
        <v>149541</v>
      </c>
      <c r="L107" s="172">
        <f t="shared" si="18"/>
        <v>2.6747733653725087E-2</v>
      </c>
    </row>
    <row r="108" spans="1:12" ht="14.25" x14ac:dyDescent="0.45">
      <c r="A108" s="239" t="s">
        <v>94</v>
      </c>
      <c r="B108" s="171">
        <v>33203</v>
      </c>
      <c r="C108" s="171">
        <v>123234</v>
      </c>
      <c r="D108" s="172">
        <v>2.7115320904737525</v>
      </c>
      <c r="E108" s="171">
        <v>90031</v>
      </c>
      <c r="F108" s="172">
        <f t="shared" si="17"/>
        <v>5.8625236910008448E-2</v>
      </c>
      <c r="G108" s="234"/>
      <c r="H108" s="171">
        <v>622101</v>
      </c>
      <c r="I108" s="171">
        <v>783301</v>
      </c>
      <c r="J108" s="172">
        <v>0.25912191107231775</v>
      </c>
      <c r="K108" s="171">
        <v>161200</v>
      </c>
      <c r="L108" s="172">
        <f t="shared" si="18"/>
        <v>5.5594986251383843E-2</v>
      </c>
    </row>
    <row r="109" spans="1:12" ht="14.25" x14ac:dyDescent="0.45">
      <c r="A109" s="240" t="s">
        <v>95</v>
      </c>
      <c r="B109" s="241">
        <v>124923</v>
      </c>
      <c r="C109" s="241">
        <v>218901</v>
      </c>
      <c r="D109" s="242">
        <v>0.75228740904397107</v>
      </c>
      <c r="E109" s="241">
        <v>93978</v>
      </c>
      <c r="F109" s="242">
        <f t="shared" si="17"/>
        <v>0.10413622040052063</v>
      </c>
      <c r="G109" s="234"/>
      <c r="H109" s="241">
        <v>1078103</v>
      </c>
      <c r="I109" s="241">
        <v>1612903</v>
      </c>
      <c r="J109" s="242">
        <v>0.49605649923986861</v>
      </c>
      <c r="K109" s="241">
        <v>534800</v>
      </c>
      <c r="L109" s="242">
        <f t="shared" si="18"/>
        <v>0.11447619766834939</v>
      </c>
    </row>
    <row r="110" spans="1:12" ht="21" x14ac:dyDescent="0.65">
      <c r="A110" s="553" t="s">
        <v>97</v>
      </c>
      <c r="B110" s="553"/>
      <c r="C110" s="553"/>
      <c r="D110" s="553"/>
      <c r="E110" s="553"/>
      <c r="F110" s="553"/>
      <c r="G110" s="553"/>
      <c r="H110" s="553"/>
      <c r="I110" s="553"/>
      <c r="J110" s="553"/>
      <c r="K110" s="553"/>
      <c r="L110" s="553"/>
    </row>
    <row r="111" spans="1:12" ht="14.25" x14ac:dyDescent="0.45">
      <c r="A111" s="38"/>
      <c r="B111" s="469" t="s">
        <v>150</v>
      </c>
      <c r="C111" s="470"/>
      <c r="D111" s="470"/>
      <c r="E111" s="470"/>
      <c r="F111" s="471"/>
      <c r="G111" s="39"/>
      <c r="H111" s="469" t="str">
        <f>CONCATENATE("acumulado ",B111)</f>
        <v>acumulado diciembre</v>
      </c>
      <c r="I111" s="470"/>
      <c r="J111" s="470"/>
      <c r="K111" s="470"/>
      <c r="L111" s="471"/>
    </row>
    <row r="112" spans="1:12" ht="14.25" x14ac:dyDescent="0.45">
      <c r="A112" s="6"/>
      <c r="B112" s="469">
        <v>2020</v>
      </c>
      <c r="C112" s="471"/>
      <c r="D112" s="243">
        <v>2021</v>
      </c>
      <c r="E112" s="469" t="s">
        <v>2</v>
      </c>
      <c r="F112" s="471"/>
      <c r="G112" s="244"/>
      <c r="H112" s="562">
        <v>2020</v>
      </c>
      <c r="I112" s="563"/>
      <c r="J112" s="243">
        <v>2021</v>
      </c>
      <c r="K112" s="469" t="s">
        <v>2</v>
      </c>
      <c r="L112" s="471"/>
    </row>
    <row r="113" spans="1:18" ht="14.25" x14ac:dyDescent="0.45">
      <c r="A113" s="245" t="s">
        <v>56</v>
      </c>
      <c r="B113" s="564">
        <v>5.89</v>
      </c>
      <c r="C113" s="564"/>
      <c r="D113" s="246">
        <v>6.63</v>
      </c>
      <c r="E113" s="564">
        <v>0.74000000000000021</v>
      </c>
      <c r="F113" s="564"/>
      <c r="G113" s="247"/>
      <c r="H113" s="565">
        <f t="shared" ref="H113:H124" si="19">H60/H7</f>
        <v>6.5254698362572165</v>
      </c>
      <c r="I113" s="566"/>
      <c r="J113" s="248">
        <f>I60/I7</f>
        <v>5.9090216327775105</v>
      </c>
      <c r="K113" s="567">
        <f>J113-H113</f>
        <v>-0.61644820347970608</v>
      </c>
      <c r="L113" s="567"/>
      <c r="Q113" s="49"/>
      <c r="R113" s="49"/>
    </row>
    <row r="114" spans="1:18" ht="14.25" x14ac:dyDescent="0.45">
      <c r="A114" s="249" t="s">
        <v>8</v>
      </c>
      <c r="B114" s="554">
        <v>5.67</v>
      </c>
      <c r="C114" s="554"/>
      <c r="D114" s="250">
        <v>6.39</v>
      </c>
      <c r="E114" s="554">
        <v>0.71999999999999975</v>
      </c>
      <c r="F114" s="554"/>
      <c r="G114" s="247"/>
      <c r="H114" s="555">
        <f t="shared" si="19"/>
        <v>6.1199861581176336</v>
      </c>
      <c r="I114" s="556"/>
      <c r="J114" s="251">
        <f>I61/I8</f>
        <v>5.7504069669788951</v>
      </c>
      <c r="K114" s="557">
        <f t="shared" ref="K114:K124" si="20">J114-H114</f>
        <v>-0.36957919113873849</v>
      </c>
      <c r="L114" s="557"/>
      <c r="Q114" s="49"/>
      <c r="R114" s="49"/>
    </row>
    <row r="115" spans="1:18" ht="14.25" x14ac:dyDescent="0.45">
      <c r="A115" s="252" t="s">
        <v>57</v>
      </c>
      <c r="B115" s="558">
        <v>6.49</v>
      </c>
      <c r="C115" s="558"/>
      <c r="D115" s="253">
        <v>6.28</v>
      </c>
      <c r="E115" s="558">
        <v>-0.20999999999999996</v>
      </c>
      <c r="F115" s="558"/>
      <c r="G115" s="254"/>
      <c r="H115" s="559">
        <f t="shared" si="19"/>
        <v>5.9047825119315513</v>
      </c>
      <c r="I115" s="560"/>
      <c r="J115" s="255">
        <f t="shared" ref="J115:J124" si="21">I62/I9</f>
        <v>6.0585306463208184</v>
      </c>
      <c r="K115" s="561">
        <f t="shared" si="20"/>
        <v>0.15374813438926704</v>
      </c>
      <c r="L115" s="561"/>
      <c r="Q115" s="49"/>
      <c r="R115" s="49"/>
    </row>
    <row r="116" spans="1:18" ht="14.25" x14ac:dyDescent="0.45">
      <c r="A116" s="216" t="s">
        <v>58</v>
      </c>
      <c r="B116" s="568">
        <v>5.19</v>
      </c>
      <c r="C116" s="568"/>
      <c r="D116" s="256">
        <v>6.52</v>
      </c>
      <c r="E116" s="568">
        <v>1.3299999999999992</v>
      </c>
      <c r="F116" s="568"/>
      <c r="G116" s="254"/>
      <c r="H116" s="569">
        <f t="shared" si="19"/>
        <v>6.3402692811922847</v>
      </c>
      <c r="I116" s="570"/>
      <c r="J116" s="257">
        <f t="shared" si="21"/>
        <v>5.7908633360177406</v>
      </c>
      <c r="K116" s="571">
        <f t="shared" si="20"/>
        <v>-0.54940594517454411</v>
      </c>
      <c r="L116" s="571"/>
      <c r="Q116" s="49"/>
      <c r="R116" s="49"/>
    </row>
    <row r="117" spans="1:18" ht="14.25" x14ac:dyDescent="0.45">
      <c r="A117" s="216" t="s">
        <v>59</v>
      </c>
      <c r="B117" s="568">
        <v>5.75</v>
      </c>
      <c r="C117" s="568"/>
      <c r="D117" s="256">
        <v>6.5</v>
      </c>
      <c r="E117" s="568">
        <v>0.75</v>
      </c>
      <c r="F117" s="568"/>
      <c r="G117" s="254"/>
      <c r="H117" s="569">
        <f t="shared" si="19"/>
        <v>6.2416628312814026</v>
      </c>
      <c r="I117" s="570"/>
      <c r="J117" s="257">
        <f t="shared" si="21"/>
        <v>5.4159997917202283</v>
      </c>
      <c r="K117" s="571">
        <f t="shared" si="20"/>
        <v>-0.82566303956117437</v>
      </c>
      <c r="L117" s="571"/>
      <c r="Q117" s="49"/>
      <c r="R117" s="49"/>
    </row>
    <row r="118" spans="1:18" ht="14.25" x14ac:dyDescent="0.45">
      <c r="A118" s="216" t="s">
        <v>60</v>
      </c>
      <c r="B118" s="568">
        <v>2.69</v>
      </c>
      <c r="C118" s="568"/>
      <c r="D118" s="256">
        <v>4.28</v>
      </c>
      <c r="E118" s="568">
        <v>1.5900000000000003</v>
      </c>
      <c r="F118" s="568"/>
      <c r="G118" s="254"/>
      <c r="H118" s="569">
        <f t="shared" si="19"/>
        <v>3.542678856479466</v>
      </c>
      <c r="I118" s="570"/>
      <c r="J118" s="257">
        <f t="shared" si="21"/>
        <v>4.5697626254580213</v>
      </c>
      <c r="K118" s="571">
        <f t="shared" si="20"/>
        <v>1.0270837689785552</v>
      </c>
      <c r="L118" s="571"/>
      <c r="Q118" s="49"/>
      <c r="R118" s="49"/>
    </row>
    <row r="119" spans="1:18" ht="14.25" x14ac:dyDescent="0.45">
      <c r="A119" s="258" t="s">
        <v>61</v>
      </c>
      <c r="B119" s="572">
        <v>3.33</v>
      </c>
      <c r="C119" s="572"/>
      <c r="D119" s="259">
        <v>3.41</v>
      </c>
      <c r="E119" s="572">
        <v>8.0000000000000071E-2</v>
      </c>
      <c r="F119" s="572"/>
      <c r="G119" s="254"/>
      <c r="H119" s="573">
        <f t="shared" si="19"/>
        <v>3.8044274809160306</v>
      </c>
      <c r="I119" s="574"/>
      <c r="J119" s="260">
        <f t="shared" si="21"/>
        <v>3.1403593309010809</v>
      </c>
      <c r="K119" s="575">
        <f t="shared" si="20"/>
        <v>-0.66406815001494968</v>
      </c>
      <c r="L119" s="575"/>
      <c r="Q119" s="49"/>
      <c r="R119" s="49"/>
    </row>
    <row r="120" spans="1:18" ht="14.25" x14ac:dyDescent="0.45">
      <c r="A120" s="261" t="s">
        <v>9</v>
      </c>
      <c r="B120" s="580">
        <v>6.75</v>
      </c>
      <c r="C120" s="580"/>
      <c r="D120" s="262">
        <v>7.54</v>
      </c>
      <c r="E120" s="580">
        <v>0.79</v>
      </c>
      <c r="F120" s="580"/>
      <c r="G120" s="247"/>
      <c r="H120" s="555">
        <f t="shared" si="19"/>
        <v>7.8108166293758989</v>
      </c>
      <c r="I120" s="556"/>
      <c r="J120" s="263">
        <f t="shared" si="21"/>
        <v>6.5204869715363145</v>
      </c>
      <c r="K120" s="581">
        <f t="shared" si="20"/>
        <v>-1.2903296578395844</v>
      </c>
      <c r="L120" s="581"/>
      <c r="Q120" s="49"/>
      <c r="R120" s="49"/>
    </row>
    <row r="121" spans="1:18" ht="14.25" x14ac:dyDescent="0.45">
      <c r="A121" s="264" t="s">
        <v>62</v>
      </c>
      <c r="B121" s="582">
        <v>5.84</v>
      </c>
      <c r="C121" s="582"/>
      <c r="D121" s="265">
        <v>7.74</v>
      </c>
      <c r="E121" s="582">
        <v>1.9000000000000004</v>
      </c>
      <c r="F121" s="582"/>
      <c r="G121" s="254"/>
      <c r="H121" s="583">
        <f t="shared" si="19"/>
        <v>7.4352721425828747</v>
      </c>
      <c r="I121" s="584"/>
      <c r="J121" s="266">
        <f t="shared" si="21"/>
        <v>6.4357418816509879</v>
      </c>
      <c r="K121" s="585">
        <f t="shared" si="20"/>
        <v>-0.99953026093188679</v>
      </c>
      <c r="L121" s="585"/>
      <c r="Q121" s="49"/>
      <c r="R121" s="49"/>
    </row>
    <row r="122" spans="1:18" ht="14.25" x14ac:dyDescent="0.45">
      <c r="A122" s="267" t="s">
        <v>63</v>
      </c>
      <c r="B122" s="576">
        <v>6</v>
      </c>
      <c r="C122" s="576"/>
      <c r="D122" s="268">
        <v>7.92</v>
      </c>
      <c r="E122" s="576">
        <v>1.92</v>
      </c>
      <c r="F122" s="576"/>
      <c r="G122" s="254"/>
      <c r="H122" s="577">
        <f t="shared" si="19"/>
        <v>7.6918642547742433</v>
      </c>
      <c r="I122" s="578"/>
      <c r="J122" s="269">
        <f t="shared" si="21"/>
        <v>6.6053303500036957</v>
      </c>
      <c r="K122" s="579">
        <f t="shared" si="20"/>
        <v>-1.0865339047705476</v>
      </c>
      <c r="L122" s="579"/>
      <c r="Q122" s="49"/>
      <c r="R122" s="49"/>
    </row>
    <row r="123" spans="1:18" ht="14.25" x14ac:dyDescent="0.45">
      <c r="A123" s="267" t="s">
        <v>64</v>
      </c>
      <c r="B123" s="576">
        <v>10.119999999999999</v>
      </c>
      <c r="C123" s="576"/>
      <c r="D123" s="268">
        <v>7.3</v>
      </c>
      <c r="E123" s="576">
        <v>-2.8199999999999994</v>
      </c>
      <c r="F123" s="576"/>
      <c r="G123" s="254"/>
      <c r="H123" s="577">
        <f t="shared" si="19"/>
        <v>8.4300612462774627</v>
      </c>
      <c r="I123" s="578"/>
      <c r="J123" s="269">
        <f t="shared" si="21"/>
        <v>6.6414716909993503</v>
      </c>
      <c r="K123" s="579">
        <f t="shared" si="20"/>
        <v>-1.7885895552781124</v>
      </c>
      <c r="L123" s="579"/>
      <c r="Q123" s="49"/>
      <c r="R123" s="49"/>
    </row>
    <row r="124" spans="1:18" ht="14.25" x14ac:dyDescent="0.45">
      <c r="A124" s="270" t="s">
        <v>65</v>
      </c>
      <c r="B124" s="586">
        <v>7.1</v>
      </c>
      <c r="C124" s="586"/>
      <c r="D124" s="271">
        <v>6.89</v>
      </c>
      <c r="E124" s="586">
        <v>-0.20999999999999996</v>
      </c>
      <c r="F124" s="586"/>
      <c r="G124" s="254"/>
      <c r="H124" s="587">
        <f t="shared" si="19"/>
        <v>8.568762701266218</v>
      </c>
      <c r="I124" s="588"/>
      <c r="J124" s="272">
        <f t="shared" si="21"/>
        <v>6.9167596909405304</v>
      </c>
      <c r="K124" s="589">
        <f t="shared" si="20"/>
        <v>-1.6520030103256875</v>
      </c>
      <c r="L124" s="589"/>
      <c r="Q124" s="49"/>
      <c r="R124" s="49"/>
    </row>
    <row r="125" spans="1:18" ht="14.25" x14ac:dyDescent="0.45">
      <c r="A125" s="503" t="s">
        <v>27</v>
      </c>
      <c r="B125" s="504"/>
      <c r="C125" s="504"/>
      <c r="D125" s="504"/>
      <c r="E125" s="504"/>
      <c r="F125" s="504"/>
      <c r="G125" s="504"/>
      <c r="H125" s="504"/>
      <c r="I125" s="504"/>
      <c r="J125" s="504"/>
      <c r="K125" s="504"/>
      <c r="L125" s="505"/>
    </row>
    <row r="126" spans="1:18" ht="21" x14ac:dyDescent="0.65">
      <c r="A126" s="553" t="s">
        <v>98</v>
      </c>
      <c r="B126" s="553"/>
      <c r="C126" s="553"/>
      <c r="D126" s="553"/>
      <c r="E126" s="553"/>
      <c r="F126" s="553"/>
      <c r="G126" s="553"/>
      <c r="H126" s="553"/>
      <c r="I126" s="553"/>
      <c r="J126" s="553"/>
      <c r="K126" s="553"/>
      <c r="L126" s="553"/>
    </row>
    <row r="127" spans="1:18" ht="14.25" x14ac:dyDescent="0.45">
      <c r="A127" s="38"/>
      <c r="B127" s="469" t="s">
        <v>150</v>
      </c>
      <c r="C127" s="470"/>
      <c r="D127" s="470"/>
      <c r="E127" s="470"/>
      <c r="F127" s="471"/>
      <c r="G127" s="39"/>
      <c r="H127" s="469" t="str">
        <f>CONCATENATE("acumulado ",B127)</f>
        <v>acumulado diciembre</v>
      </c>
      <c r="I127" s="470"/>
      <c r="J127" s="470"/>
      <c r="K127" s="470"/>
      <c r="L127" s="471"/>
    </row>
    <row r="128" spans="1:18" ht="14.25" x14ac:dyDescent="0.45">
      <c r="A128" s="6"/>
      <c r="B128" s="469">
        <v>2020</v>
      </c>
      <c r="C128" s="471"/>
      <c r="D128" s="243">
        <v>2021</v>
      </c>
      <c r="E128" s="469" t="s">
        <v>2</v>
      </c>
      <c r="F128" s="471"/>
      <c r="G128" s="244"/>
      <c r="H128" s="562">
        <v>2020</v>
      </c>
      <c r="I128" s="563"/>
      <c r="J128" s="243">
        <v>2021</v>
      </c>
      <c r="K128" s="469" t="s">
        <v>2</v>
      </c>
      <c r="L128" s="471"/>
    </row>
    <row r="129" spans="1:18" ht="14.25" x14ac:dyDescent="0.45">
      <c r="A129" s="245" t="s">
        <v>66</v>
      </c>
      <c r="B129" s="564">
        <v>5.89</v>
      </c>
      <c r="C129" s="564"/>
      <c r="D129" s="246">
        <v>6.63</v>
      </c>
      <c r="E129" s="564">
        <v>0.74000000000000021</v>
      </c>
      <c r="F129" s="564"/>
      <c r="G129" s="247"/>
      <c r="H129" s="565">
        <f t="shared" ref="H129:H144" si="22">H76/H23</f>
        <v>6.5254698362572165</v>
      </c>
      <c r="I129" s="566"/>
      <c r="J129" s="246">
        <f t="shared" ref="J129:J151" si="23">I76/I23</f>
        <v>5.9090216327775105</v>
      </c>
      <c r="K129" s="564">
        <f>J129-H129</f>
        <v>-0.61644820347970608</v>
      </c>
      <c r="L129" s="564"/>
      <c r="Q129" s="49"/>
      <c r="R129" s="49"/>
    </row>
    <row r="130" spans="1:18" ht="14.25" x14ac:dyDescent="0.45">
      <c r="A130" s="273" t="s">
        <v>11</v>
      </c>
      <c r="B130" s="564">
        <v>2.94</v>
      </c>
      <c r="C130" s="564"/>
      <c r="D130" s="274">
        <v>3.65</v>
      </c>
      <c r="E130" s="564">
        <v>0.71</v>
      </c>
      <c r="F130" s="564"/>
      <c r="G130" s="247"/>
      <c r="H130" s="565">
        <f t="shared" si="22"/>
        <v>3.6089697127639648</v>
      </c>
      <c r="I130" s="566">
        <v>692024</v>
      </c>
      <c r="J130" s="246">
        <f t="shared" si="23"/>
        <v>3.5838783251988322</v>
      </c>
      <c r="K130" s="564">
        <f>J130-H130</f>
        <v>-2.5091387565132628E-2</v>
      </c>
      <c r="L130" s="564"/>
      <c r="Q130" s="49"/>
      <c r="R130" s="49"/>
    </row>
    <row r="131" spans="1:18" ht="14.25" x14ac:dyDescent="0.45">
      <c r="A131" s="275" t="s">
        <v>67</v>
      </c>
      <c r="B131" s="558">
        <v>2.54</v>
      </c>
      <c r="C131" s="558"/>
      <c r="D131" s="253">
        <v>2.85</v>
      </c>
      <c r="E131" s="558">
        <v>0.31000000000000005</v>
      </c>
      <c r="F131" s="558"/>
      <c r="G131" s="254"/>
      <c r="H131" s="559">
        <f t="shared" si="22"/>
        <v>2.7212563884156729</v>
      </c>
      <c r="I131" s="560">
        <v>692024</v>
      </c>
      <c r="J131" s="253">
        <f t="shared" si="23"/>
        <v>2.7307297342845906</v>
      </c>
      <c r="K131" s="558">
        <f t="shared" ref="K131:K151" si="24">J131-H131</f>
        <v>9.473345868917793E-3</v>
      </c>
      <c r="L131" s="558"/>
      <c r="Q131" s="49"/>
      <c r="R131" s="49"/>
    </row>
    <row r="132" spans="1:18" ht="14.25" x14ac:dyDescent="0.45">
      <c r="A132" s="252" t="s">
        <v>68</v>
      </c>
      <c r="B132" s="558">
        <v>2.41</v>
      </c>
      <c r="C132" s="558">
        <v>49765</v>
      </c>
      <c r="D132" s="276">
        <v>3.15</v>
      </c>
      <c r="E132" s="558">
        <f>D132-B132</f>
        <v>0.73999999999999977</v>
      </c>
      <c r="F132" s="558">
        <f>C132/$C$7</f>
        <v>0.15706269252133515</v>
      </c>
      <c r="G132" s="254"/>
      <c r="H132" s="559">
        <f t="shared" si="22"/>
        <v>2.7987693584914877</v>
      </c>
      <c r="I132" s="560">
        <v>692024</v>
      </c>
      <c r="J132" s="253">
        <f t="shared" si="23"/>
        <v>2.8214093510983544</v>
      </c>
      <c r="K132" s="558">
        <f t="shared" si="24"/>
        <v>2.2639992606866777E-2</v>
      </c>
      <c r="L132" s="558"/>
      <c r="Q132" s="49"/>
      <c r="R132" s="49"/>
    </row>
    <row r="133" spans="1:18" ht="14.25" x14ac:dyDescent="0.45">
      <c r="A133" s="252" t="s">
        <v>69</v>
      </c>
      <c r="B133" s="558">
        <f>B80/B27</f>
        <v>2.6959331052831623</v>
      </c>
      <c r="C133" s="558">
        <f>C131-C132</f>
        <v>-49765</v>
      </c>
      <c r="D133" s="277">
        <f>C80/C27</f>
        <v>2.4980288097043215</v>
      </c>
      <c r="E133" s="558">
        <f>D133-B133</f>
        <v>-0.19790429557884082</v>
      </c>
      <c r="F133" s="558">
        <f>C133/$C$7</f>
        <v>-0.15706269252133515</v>
      </c>
      <c r="G133" s="254"/>
      <c r="H133" s="559">
        <f t="shared" si="22"/>
        <v>2.5423692996914755</v>
      </c>
      <c r="I133" s="560">
        <v>692024</v>
      </c>
      <c r="J133" s="253">
        <f t="shared" si="23"/>
        <v>2.619382324817646</v>
      </c>
      <c r="K133" s="558">
        <f t="shared" si="24"/>
        <v>7.7013025126170476E-2</v>
      </c>
      <c r="L133" s="558"/>
      <c r="Q133" s="49"/>
      <c r="R133" s="49"/>
    </row>
    <row r="134" spans="1:18" ht="14.25" x14ac:dyDescent="0.45">
      <c r="A134" s="278" t="s">
        <v>99</v>
      </c>
      <c r="B134" s="572">
        <v>3.47</v>
      </c>
      <c r="C134" s="572"/>
      <c r="D134" s="259">
        <v>4.32</v>
      </c>
      <c r="E134" s="572">
        <v>0.85000000000000009</v>
      </c>
      <c r="F134" s="572"/>
      <c r="G134" s="254"/>
      <c r="H134" s="573">
        <f t="shared" si="22"/>
        <v>4.4220132311869058</v>
      </c>
      <c r="I134" s="574">
        <v>692024</v>
      </c>
      <c r="J134" s="259" t="e">
        <f t="shared" si="23"/>
        <v>#DIV/0!</v>
      </c>
      <c r="K134" s="572" t="e">
        <f t="shared" si="24"/>
        <v>#DIV/0!</v>
      </c>
      <c r="L134" s="572"/>
      <c r="Q134" s="49"/>
      <c r="R134" s="49"/>
    </row>
    <row r="135" spans="1:18" ht="14.25" x14ac:dyDescent="0.45">
      <c r="A135" s="279" t="s">
        <v>12</v>
      </c>
      <c r="B135" s="554">
        <v>7.34</v>
      </c>
      <c r="C135" s="554"/>
      <c r="D135" s="250">
        <v>7.39</v>
      </c>
      <c r="E135" s="554">
        <v>4.9999999999999822E-2</v>
      </c>
      <c r="F135" s="554"/>
      <c r="G135" s="247"/>
      <c r="H135" s="555">
        <f t="shared" si="22"/>
        <v>7.7866343733574919</v>
      </c>
      <c r="I135" s="556">
        <v>692024</v>
      </c>
      <c r="J135" s="250">
        <f t="shared" si="23"/>
        <v>7.1881217084113196</v>
      </c>
      <c r="K135" s="554">
        <f t="shared" si="24"/>
        <v>-0.59851266494617228</v>
      </c>
      <c r="L135" s="554"/>
      <c r="Q135" s="49"/>
      <c r="R135" s="49"/>
    </row>
    <row r="136" spans="1:18" ht="14.25" x14ac:dyDescent="0.45">
      <c r="A136" s="280" t="s">
        <v>71</v>
      </c>
      <c r="B136" s="590">
        <v>8.84</v>
      </c>
      <c r="C136" s="590"/>
      <c r="D136" s="281">
        <v>8.6199999999999992</v>
      </c>
      <c r="E136" s="590">
        <v>-0.22000000000000064</v>
      </c>
      <c r="F136" s="590"/>
      <c r="G136" s="254"/>
      <c r="H136" s="583">
        <f t="shared" si="22"/>
        <v>9.2529094804575447</v>
      </c>
      <c r="I136" s="584">
        <v>692024</v>
      </c>
      <c r="J136" s="281">
        <f t="shared" si="23"/>
        <v>8.105443018259443</v>
      </c>
      <c r="K136" s="590">
        <f t="shared" si="24"/>
        <v>-1.1474664621981017</v>
      </c>
      <c r="L136" s="590"/>
      <c r="Q136" s="49"/>
      <c r="R136" s="49"/>
    </row>
    <row r="137" spans="1:18" ht="14.25" x14ac:dyDescent="0.45">
      <c r="A137" s="282" t="s">
        <v>72</v>
      </c>
      <c r="B137" s="576">
        <v>7.65</v>
      </c>
      <c r="C137" s="576"/>
      <c r="D137" s="268">
        <v>7.66</v>
      </c>
      <c r="E137" s="576">
        <v>9.9999999999997868E-3</v>
      </c>
      <c r="F137" s="576"/>
      <c r="G137" s="254"/>
      <c r="H137" s="577">
        <f t="shared" si="22"/>
        <v>9.5878564857405699</v>
      </c>
      <c r="I137" s="578">
        <v>692024</v>
      </c>
      <c r="J137" s="268">
        <f t="shared" si="23"/>
        <v>7.3060588491085667</v>
      </c>
      <c r="K137" s="576">
        <f t="shared" si="24"/>
        <v>-2.2817976366320032</v>
      </c>
      <c r="L137" s="576"/>
      <c r="Q137" s="49"/>
      <c r="R137" s="49"/>
    </row>
    <row r="138" spans="1:18" ht="14.25" x14ac:dyDescent="0.45">
      <c r="A138" s="282" t="s">
        <v>73</v>
      </c>
      <c r="B138" s="576">
        <v>3.8</v>
      </c>
      <c r="C138" s="576"/>
      <c r="D138" s="268">
        <v>4.17</v>
      </c>
      <c r="E138" s="576">
        <v>0.37000000000000011</v>
      </c>
      <c r="F138" s="576"/>
      <c r="G138" s="254"/>
      <c r="H138" s="577">
        <f t="shared" si="22"/>
        <v>6.8452459016393439</v>
      </c>
      <c r="I138" s="578">
        <v>692024</v>
      </c>
      <c r="J138" s="268">
        <f t="shared" si="23"/>
        <v>5.1901840490797548</v>
      </c>
      <c r="K138" s="576">
        <f t="shared" si="24"/>
        <v>-1.655061852559589</v>
      </c>
      <c r="L138" s="576"/>
      <c r="Q138" s="49"/>
      <c r="R138" s="49"/>
    </row>
    <row r="139" spans="1:18" ht="14.25" x14ac:dyDescent="0.45">
      <c r="A139" s="282" t="s">
        <v>74</v>
      </c>
      <c r="B139" s="576">
        <v>6.74</v>
      </c>
      <c r="C139" s="576"/>
      <c r="D139" s="268">
        <v>8.5500000000000007</v>
      </c>
      <c r="E139" s="576">
        <v>1.8100000000000005</v>
      </c>
      <c r="F139" s="576"/>
      <c r="G139" s="254"/>
      <c r="H139" s="577">
        <f t="shared" si="22"/>
        <v>8.5275923866023984</v>
      </c>
      <c r="I139" s="578">
        <v>692024</v>
      </c>
      <c r="J139" s="268">
        <f t="shared" si="23"/>
        <v>7.5258038677194188</v>
      </c>
      <c r="K139" s="576">
        <f t="shared" si="24"/>
        <v>-1.0017885188829796</v>
      </c>
      <c r="L139" s="576"/>
      <c r="Q139" s="49"/>
      <c r="R139" s="49"/>
    </row>
    <row r="140" spans="1:18" ht="14.25" x14ac:dyDescent="0.45">
      <c r="A140" s="282" t="s">
        <v>75</v>
      </c>
      <c r="B140" s="576">
        <v>4.08</v>
      </c>
      <c r="C140" s="576"/>
      <c r="D140" s="268">
        <v>4.5999999999999996</v>
      </c>
      <c r="E140" s="576">
        <v>0.51999999999999957</v>
      </c>
      <c r="F140" s="576"/>
      <c r="G140" s="254"/>
      <c r="H140" s="577">
        <f t="shared" si="22"/>
        <v>4.7698446937014669</v>
      </c>
      <c r="I140" s="578">
        <v>692024</v>
      </c>
      <c r="J140" s="268">
        <f t="shared" si="23"/>
        <v>5.1809588116137748</v>
      </c>
      <c r="K140" s="576">
        <f t="shared" si="24"/>
        <v>0.4111141179123079</v>
      </c>
      <c r="L140" s="576"/>
      <c r="Q140" s="49"/>
      <c r="R140" s="49"/>
    </row>
    <row r="141" spans="1:18" ht="14.25" x14ac:dyDescent="0.45">
      <c r="A141" s="282" t="s">
        <v>76</v>
      </c>
      <c r="B141" s="576">
        <v>8.02</v>
      </c>
      <c r="C141" s="576"/>
      <c r="D141" s="268">
        <v>8.2799999999999994</v>
      </c>
      <c r="E141" s="576">
        <v>0.25999999999999979</v>
      </c>
      <c r="F141" s="576"/>
      <c r="G141" s="254"/>
      <c r="H141" s="577">
        <f t="shared" si="22"/>
        <v>8.7405432289795808</v>
      </c>
      <c r="I141" s="578">
        <v>692024</v>
      </c>
      <c r="J141" s="268">
        <f t="shared" si="23"/>
        <v>7.8505723630417004</v>
      </c>
      <c r="K141" s="576">
        <f t="shared" si="24"/>
        <v>-0.88997086593788044</v>
      </c>
      <c r="L141" s="576"/>
      <c r="Q141" s="49"/>
      <c r="R141" s="49"/>
    </row>
    <row r="142" spans="1:18" ht="14.25" x14ac:dyDescent="0.45">
      <c r="A142" s="282" t="s">
        <v>77</v>
      </c>
      <c r="B142" s="576">
        <v>7.91</v>
      </c>
      <c r="C142" s="576"/>
      <c r="D142" s="268">
        <v>7.79</v>
      </c>
      <c r="E142" s="576">
        <v>-0.12000000000000011</v>
      </c>
      <c r="F142" s="576"/>
      <c r="G142" s="254"/>
      <c r="H142" s="577">
        <f t="shared" si="22"/>
        <v>7.7861002258273384</v>
      </c>
      <c r="I142" s="578">
        <v>692024</v>
      </c>
      <c r="J142" s="268">
        <f t="shared" si="23"/>
        <v>7.5276463077346492</v>
      </c>
      <c r="K142" s="576">
        <f t="shared" si="24"/>
        <v>-0.25845391809268925</v>
      </c>
      <c r="L142" s="576"/>
      <c r="Q142" s="49"/>
      <c r="R142" s="49"/>
    </row>
    <row r="143" spans="1:18" ht="14.25" x14ac:dyDescent="0.45">
      <c r="A143" s="282" t="s">
        <v>78</v>
      </c>
      <c r="B143" s="576">
        <v>5.56</v>
      </c>
      <c r="C143" s="576"/>
      <c r="D143" s="268">
        <v>6.17</v>
      </c>
      <c r="E143" s="576">
        <v>0.61000000000000032</v>
      </c>
      <c r="F143" s="576"/>
      <c r="G143" s="254"/>
      <c r="H143" s="577">
        <f t="shared" si="22"/>
        <v>6.6873617509604673</v>
      </c>
      <c r="I143" s="578">
        <v>692024</v>
      </c>
      <c r="J143" s="268">
        <f t="shared" si="23"/>
        <v>6.3422176443167979</v>
      </c>
      <c r="K143" s="576">
        <f t="shared" si="24"/>
        <v>-0.34514410664366935</v>
      </c>
      <c r="L143" s="576"/>
      <c r="Q143" s="49"/>
      <c r="R143" s="49"/>
    </row>
    <row r="144" spans="1:18" ht="14.25" x14ac:dyDescent="0.45">
      <c r="A144" s="282" t="s">
        <v>79</v>
      </c>
      <c r="B144" s="576">
        <v>8.0399999999999991</v>
      </c>
      <c r="C144" s="576"/>
      <c r="D144" s="268">
        <v>6.84</v>
      </c>
      <c r="E144" s="576">
        <v>-1.1999999999999993</v>
      </c>
      <c r="F144" s="576"/>
      <c r="G144" s="254"/>
      <c r="H144" s="577">
        <f t="shared" si="22"/>
        <v>7.6265712290502794</v>
      </c>
      <c r="I144" s="578">
        <v>692024</v>
      </c>
      <c r="J144" s="268">
        <f t="shared" si="23"/>
        <v>7.4228396051885834</v>
      </c>
      <c r="K144" s="576">
        <f t="shared" si="24"/>
        <v>-0.20373162386169597</v>
      </c>
      <c r="L144" s="576"/>
      <c r="Q144" s="49"/>
      <c r="R144" s="49"/>
    </row>
    <row r="145" spans="1:18" ht="14.25" x14ac:dyDescent="0.45">
      <c r="A145" s="282" t="s">
        <v>80</v>
      </c>
      <c r="B145" s="576">
        <v>7.65</v>
      </c>
      <c r="C145" s="576"/>
      <c r="D145" s="268">
        <v>7.39</v>
      </c>
      <c r="E145" s="576">
        <v>-0.26000000000000068</v>
      </c>
      <c r="F145" s="576"/>
      <c r="G145" s="254"/>
      <c r="H145" s="577">
        <f>H92/H39</f>
        <v>8.0157775031787821</v>
      </c>
      <c r="I145" s="578">
        <v>692024</v>
      </c>
      <c r="J145" s="268">
        <f t="shared" si="23"/>
        <v>7.8081260471710268</v>
      </c>
      <c r="K145" s="576">
        <f t="shared" si="24"/>
        <v>-0.20765145600775536</v>
      </c>
      <c r="L145" s="576"/>
      <c r="Q145" s="49"/>
      <c r="R145" s="49"/>
    </row>
    <row r="146" spans="1:18" ht="14.25" x14ac:dyDescent="0.45">
      <c r="A146" s="282" t="s">
        <v>81</v>
      </c>
      <c r="B146" s="576">
        <v>6.96</v>
      </c>
      <c r="C146" s="576"/>
      <c r="D146" s="268">
        <v>7.02</v>
      </c>
      <c r="E146" s="576">
        <v>5.9999999999999609E-2</v>
      </c>
      <c r="F146" s="576"/>
      <c r="G146" s="254"/>
      <c r="H146" s="577">
        <f t="shared" ref="H146:H151" si="25">H93/H40</f>
        <v>7.2816870866312478</v>
      </c>
      <c r="I146" s="578">
        <v>692024</v>
      </c>
      <c r="J146" s="268">
        <f t="shared" si="23"/>
        <v>7.4767306166269893</v>
      </c>
      <c r="K146" s="576">
        <f t="shared" si="24"/>
        <v>0.19504352999574159</v>
      </c>
      <c r="L146" s="576"/>
      <c r="Q146" s="49"/>
      <c r="R146" s="49"/>
    </row>
    <row r="147" spans="1:18" ht="14.25" x14ac:dyDescent="0.45">
      <c r="A147" s="282" t="s">
        <v>82</v>
      </c>
      <c r="B147" s="576">
        <v>5.18</v>
      </c>
      <c r="C147" s="576"/>
      <c r="D147" s="268">
        <v>5.76</v>
      </c>
      <c r="E147" s="576">
        <v>0.58000000000000007</v>
      </c>
      <c r="F147" s="576"/>
      <c r="G147" s="254"/>
      <c r="H147" s="577">
        <f t="shared" si="25"/>
        <v>7.8105006105006103</v>
      </c>
      <c r="I147" s="578">
        <v>692024</v>
      </c>
      <c r="J147" s="268">
        <f t="shared" si="23"/>
        <v>6.3988339132420702</v>
      </c>
      <c r="K147" s="576">
        <f t="shared" si="24"/>
        <v>-1.4116666972585401</v>
      </c>
      <c r="L147" s="576"/>
      <c r="Q147" s="49"/>
      <c r="R147" s="49"/>
    </row>
    <row r="148" spans="1:18" ht="14.25" x14ac:dyDescent="0.45">
      <c r="A148" s="282" t="s">
        <v>83</v>
      </c>
      <c r="B148" s="576">
        <v>5.73</v>
      </c>
      <c r="C148" s="576"/>
      <c r="D148" s="268">
        <v>8.9</v>
      </c>
      <c r="E148" s="576">
        <v>3.17</v>
      </c>
      <c r="F148" s="576"/>
      <c r="G148" s="254"/>
      <c r="H148" s="577">
        <f t="shared" si="25"/>
        <v>9.3824371075897997</v>
      </c>
      <c r="I148" s="578">
        <v>692024</v>
      </c>
      <c r="J148" s="268">
        <f t="shared" si="23"/>
        <v>8.0444472111553793</v>
      </c>
      <c r="K148" s="576">
        <f t="shared" si="24"/>
        <v>-1.3379898964344203</v>
      </c>
      <c r="L148" s="576"/>
      <c r="Q148" s="49"/>
      <c r="R148" s="49"/>
    </row>
    <row r="149" spans="1:18" ht="14.25" x14ac:dyDescent="0.45">
      <c r="A149" s="282" t="s">
        <v>84</v>
      </c>
      <c r="B149" s="576">
        <v>8.67</v>
      </c>
      <c r="C149" s="576"/>
      <c r="D149" s="268">
        <v>8.84</v>
      </c>
      <c r="E149" s="576">
        <v>0.16999999999999993</v>
      </c>
      <c r="F149" s="576"/>
      <c r="G149" s="254"/>
      <c r="H149" s="577">
        <f t="shared" si="25"/>
        <v>8.5106724374538167</v>
      </c>
      <c r="I149" s="578">
        <v>692024</v>
      </c>
      <c r="J149" s="268">
        <f t="shared" si="23"/>
        <v>7.7632079746261891</v>
      </c>
      <c r="K149" s="576">
        <f t="shared" si="24"/>
        <v>-0.74746446282762768</v>
      </c>
      <c r="L149" s="576"/>
      <c r="Q149" s="49"/>
      <c r="R149" s="49"/>
    </row>
    <row r="150" spans="1:18" ht="14.25" x14ac:dyDescent="0.45">
      <c r="A150" s="282" t="s">
        <v>85</v>
      </c>
      <c r="B150" s="576">
        <v>5.59</v>
      </c>
      <c r="C150" s="576"/>
      <c r="D150" s="268">
        <v>7.43</v>
      </c>
      <c r="E150" s="576">
        <v>1.8399999999999999</v>
      </c>
      <c r="F150" s="576"/>
      <c r="G150" s="254"/>
      <c r="H150" s="577">
        <f t="shared" si="25"/>
        <v>7.4976315133383196</v>
      </c>
      <c r="I150" s="578">
        <v>692024</v>
      </c>
      <c r="J150" s="268">
        <f t="shared" si="23"/>
        <v>7.0449188056574119</v>
      </c>
      <c r="K150" s="576">
        <f t="shared" si="24"/>
        <v>-0.45271270768090766</v>
      </c>
      <c r="L150" s="576"/>
      <c r="Q150" s="49"/>
      <c r="R150" s="49"/>
    </row>
    <row r="151" spans="1:18" ht="14.25" x14ac:dyDescent="0.45">
      <c r="A151" s="283" t="s">
        <v>86</v>
      </c>
      <c r="B151" s="586">
        <v>6.05</v>
      </c>
      <c r="C151" s="586"/>
      <c r="D151" s="271">
        <v>6.18</v>
      </c>
      <c r="E151" s="586">
        <v>0.12999999999999989</v>
      </c>
      <c r="F151" s="586"/>
      <c r="G151" s="254"/>
      <c r="H151" s="587">
        <f t="shared" si="25"/>
        <v>6.2143367093815423</v>
      </c>
      <c r="I151" s="588">
        <v>692024</v>
      </c>
      <c r="J151" s="271">
        <f t="shared" si="23"/>
        <v>6.245722647456101</v>
      </c>
      <c r="K151" s="586">
        <f t="shared" si="24"/>
        <v>3.1385938074558695E-2</v>
      </c>
      <c r="L151" s="586"/>
      <c r="Q151" s="49"/>
      <c r="R151" s="49"/>
    </row>
    <row r="152" spans="1:18" ht="21" x14ac:dyDescent="0.65">
      <c r="A152" s="553" t="s">
        <v>100</v>
      </c>
      <c r="B152" s="553"/>
      <c r="C152" s="553"/>
      <c r="D152" s="553"/>
      <c r="E152" s="553"/>
      <c r="F152" s="553"/>
      <c r="G152" s="553"/>
      <c r="H152" s="553"/>
      <c r="I152" s="553"/>
      <c r="J152" s="553"/>
      <c r="K152" s="553"/>
      <c r="L152" s="553"/>
    </row>
    <row r="153" spans="1:18" ht="14.25" x14ac:dyDescent="0.45">
      <c r="A153" s="38"/>
      <c r="B153" s="469" t="s">
        <v>150</v>
      </c>
      <c r="C153" s="470"/>
      <c r="D153" s="470"/>
      <c r="E153" s="470"/>
      <c r="F153" s="471"/>
      <c r="G153" s="39"/>
      <c r="H153" s="469" t="str">
        <f>CONCATENATE("acumulado ",B153)</f>
        <v>acumulado diciembre</v>
      </c>
      <c r="I153" s="470"/>
      <c r="J153" s="470"/>
      <c r="K153" s="470"/>
      <c r="L153" s="471"/>
    </row>
    <row r="154" spans="1:18" ht="14.25" x14ac:dyDescent="0.45">
      <c r="A154" s="6"/>
      <c r="B154" s="469">
        <v>2020</v>
      </c>
      <c r="C154" s="471"/>
      <c r="D154" s="284">
        <v>2021</v>
      </c>
      <c r="E154" s="469" t="s">
        <v>2</v>
      </c>
      <c r="F154" s="471"/>
      <c r="G154" s="244"/>
      <c r="H154" s="562">
        <v>2020</v>
      </c>
      <c r="I154" s="563"/>
      <c r="J154" s="243">
        <v>2021</v>
      </c>
      <c r="K154" s="469" t="s">
        <v>2</v>
      </c>
      <c r="L154" s="471"/>
    </row>
    <row r="155" spans="1:18" ht="14.25" x14ac:dyDescent="0.45">
      <c r="A155" s="245" t="s">
        <v>88</v>
      </c>
      <c r="B155" s="564">
        <v>5.89</v>
      </c>
      <c r="C155" s="564"/>
      <c r="D155" s="246">
        <v>6.63</v>
      </c>
      <c r="E155" s="564">
        <v>0.74000000000000021</v>
      </c>
      <c r="F155" s="564"/>
      <c r="G155" s="247"/>
      <c r="H155" s="565">
        <f t="shared" ref="H155:H162" si="26">H102/H49</f>
        <v>6.5254698362572165</v>
      </c>
      <c r="I155" s="566"/>
      <c r="J155" s="246">
        <f t="shared" ref="J155:J162" si="27">I102/I49</f>
        <v>5.9090216327775105</v>
      </c>
      <c r="K155" s="564">
        <f>J155-H155</f>
        <v>-0.61644820347970608</v>
      </c>
      <c r="L155" s="564"/>
      <c r="Q155" s="49"/>
      <c r="R155" s="49"/>
    </row>
    <row r="156" spans="1:18" ht="14.25" x14ac:dyDescent="0.45">
      <c r="A156" s="285" t="s">
        <v>89</v>
      </c>
      <c r="B156" s="591">
        <v>7.04</v>
      </c>
      <c r="C156" s="591"/>
      <c r="D156" s="286">
        <v>7.25</v>
      </c>
      <c r="E156" s="591">
        <v>0.20999999999999996</v>
      </c>
      <c r="F156" s="591"/>
      <c r="G156" s="254"/>
      <c r="H156" s="592">
        <f t="shared" si="26"/>
        <v>7.1211916584614787</v>
      </c>
      <c r="I156" s="593"/>
      <c r="J156" s="286">
        <f t="shared" si="27"/>
        <v>6.5127425387583653</v>
      </c>
      <c r="K156" s="591">
        <f>J156-H156</f>
        <v>-0.60844911970311344</v>
      </c>
      <c r="L156" s="591"/>
      <c r="Q156" s="49"/>
      <c r="R156" s="49"/>
    </row>
    <row r="157" spans="1:18" ht="14.25" x14ac:dyDescent="0.45">
      <c r="A157" s="287" t="s">
        <v>90</v>
      </c>
      <c r="B157" s="576">
        <v>6.99</v>
      </c>
      <c r="C157" s="576"/>
      <c r="D157" s="268">
        <v>7.3</v>
      </c>
      <c r="E157" s="576">
        <v>0.30999999999999961</v>
      </c>
      <c r="F157" s="576"/>
      <c r="G157" s="254"/>
      <c r="H157" s="577">
        <f t="shared" si="26"/>
        <v>7.6478789203646791</v>
      </c>
      <c r="I157" s="578"/>
      <c r="J157" s="268">
        <f t="shared" si="27"/>
        <v>6.744305751656297</v>
      </c>
      <c r="K157" s="576">
        <f t="shared" ref="K157:K162" si="28">J157-H157</f>
        <v>-0.90357316870838211</v>
      </c>
      <c r="L157" s="576"/>
      <c r="Q157" s="49"/>
      <c r="R157" s="49"/>
    </row>
    <row r="158" spans="1:18" ht="14.25" x14ac:dyDescent="0.45">
      <c r="A158" s="287" t="s">
        <v>91</v>
      </c>
      <c r="B158" s="576">
        <v>6.38</v>
      </c>
      <c r="C158" s="576"/>
      <c r="D158" s="268">
        <v>5.98</v>
      </c>
      <c r="E158" s="576">
        <v>-0.39999999999999947</v>
      </c>
      <c r="F158" s="576"/>
      <c r="G158" s="254"/>
      <c r="H158" s="577">
        <f t="shared" si="26"/>
        <v>5.5067084438017195</v>
      </c>
      <c r="I158" s="578"/>
      <c r="J158" s="268">
        <f t="shared" si="27"/>
        <v>4.8421361215615377</v>
      </c>
      <c r="K158" s="576">
        <f t="shared" si="28"/>
        <v>-0.66457232224018181</v>
      </c>
      <c r="L158" s="576"/>
      <c r="Q158" s="49"/>
      <c r="R158" s="49"/>
    </row>
    <row r="159" spans="1:18" ht="14.25" x14ac:dyDescent="0.45">
      <c r="A159" s="287" t="s">
        <v>92</v>
      </c>
      <c r="B159" s="576">
        <v>5.08</v>
      </c>
      <c r="C159" s="576"/>
      <c r="D159" s="268">
        <v>6.41</v>
      </c>
      <c r="E159" s="576">
        <v>1.33</v>
      </c>
      <c r="F159" s="576"/>
      <c r="G159" s="254"/>
      <c r="H159" s="577">
        <f t="shared" si="26"/>
        <v>6.7309259659686296</v>
      </c>
      <c r="I159" s="578"/>
      <c r="J159" s="268">
        <f t="shared" si="27"/>
        <v>5.4884414170564773</v>
      </c>
      <c r="K159" s="576">
        <f t="shared" si="28"/>
        <v>-1.2424845489121523</v>
      </c>
      <c r="L159" s="576"/>
      <c r="Q159" s="49"/>
      <c r="R159" s="49"/>
    </row>
    <row r="160" spans="1:18" ht="14.25" x14ac:dyDescent="0.45">
      <c r="A160" s="287" t="s">
        <v>93</v>
      </c>
      <c r="B160" s="576">
        <v>1.94</v>
      </c>
      <c r="C160" s="576"/>
      <c r="D160" s="268">
        <v>2.54</v>
      </c>
      <c r="E160" s="576">
        <v>0.60000000000000009</v>
      </c>
      <c r="F160" s="576"/>
      <c r="G160" s="254"/>
      <c r="H160" s="577">
        <f t="shared" si="26"/>
        <v>2.0878322526130164</v>
      </c>
      <c r="I160" s="578"/>
      <c r="J160" s="268">
        <f t="shared" si="27"/>
        <v>2.1694029335236822</v>
      </c>
      <c r="K160" s="576">
        <f t="shared" si="28"/>
        <v>8.1570680910665772E-2</v>
      </c>
      <c r="L160" s="576"/>
      <c r="Q160" s="49"/>
      <c r="R160" s="49"/>
    </row>
    <row r="161" spans="1:18" ht="14.25" x14ac:dyDescent="0.45">
      <c r="A161" s="287" t="s">
        <v>94</v>
      </c>
      <c r="B161" s="576">
        <v>5.3</v>
      </c>
      <c r="C161" s="576"/>
      <c r="D161" s="268">
        <v>6.23</v>
      </c>
      <c r="E161" s="576">
        <v>0.9300000000000006</v>
      </c>
      <c r="F161" s="576"/>
      <c r="G161" s="254"/>
      <c r="H161" s="577">
        <f t="shared" si="26"/>
        <v>6.3246713636502276</v>
      </c>
      <c r="I161" s="578"/>
      <c r="J161" s="268">
        <f t="shared" si="27"/>
        <v>5.5249195914682314</v>
      </c>
      <c r="K161" s="576">
        <f t="shared" si="28"/>
        <v>-0.79975177218199622</v>
      </c>
      <c r="L161" s="576"/>
      <c r="Q161" s="49"/>
      <c r="R161" s="49"/>
    </row>
    <row r="162" spans="1:18" ht="14.25" x14ac:dyDescent="0.45">
      <c r="A162" s="288" t="s">
        <v>95</v>
      </c>
      <c r="B162" s="586">
        <v>5.37</v>
      </c>
      <c r="C162" s="586"/>
      <c r="D162" s="271">
        <v>5.95</v>
      </c>
      <c r="E162" s="586">
        <v>0.58000000000000007</v>
      </c>
      <c r="F162" s="586"/>
      <c r="G162" s="254"/>
      <c r="H162" s="587">
        <f t="shared" si="26"/>
        <v>5.0782292898223735</v>
      </c>
      <c r="I162" s="588"/>
      <c r="J162" s="271">
        <f t="shared" si="27"/>
        <v>5.6300915599398209</v>
      </c>
      <c r="K162" s="586">
        <f t="shared" si="28"/>
        <v>0.55186227011744737</v>
      </c>
      <c r="L162" s="586"/>
      <c r="Q162" s="49"/>
      <c r="R162" s="49"/>
    </row>
    <row r="163" spans="1:18" ht="21" x14ac:dyDescent="0.65">
      <c r="A163" s="596" t="s">
        <v>19</v>
      </c>
      <c r="B163" s="596"/>
      <c r="C163" s="596"/>
      <c r="D163" s="596"/>
      <c r="E163" s="596"/>
      <c r="F163" s="596"/>
      <c r="G163" s="596"/>
      <c r="H163" s="596"/>
      <c r="I163" s="596"/>
      <c r="J163" s="596"/>
      <c r="K163" s="596"/>
      <c r="L163" s="596"/>
    </row>
    <row r="164" spans="1:18" ht="14.25" x14ac:dyDescent="0.45">
      <c r="A164" s="38"/>
      <c r="B164" s="469" t="s">
        <v>150</v>
      </c>
      <c r="C164" s="470"/>
      <c r="D164" s="470"/>
      <c r="E164" s="470"/>
      <c r="F164" s="471"/>
      <c r="G164" s="56"/>
      <c r="H164" s="469" t="str">
        <f>CONCATENATE("acumulado ",B164)</f>
        <v>acumulado diciembre</v>
      </c>
      <c r="I164" s="470"/>
      <c r="J164" s="470"/>
      <c r="K164" s="470"/>
      <c r="L164" s="471"/>
    </row>
    <row r="165" spans="1:18" ht="28.5" x14ac:dyDescent="0.45">
      <c r="A165" s="6"/>
      <c r="B165" s="152">
        <v>2020</v>
      </c>
      <c r="C165" s="152">
        <v>2021</v>
      </c>
      <c r="D165" s="152" t="s">
        <v>1</v>
      </c>
      <c r="E165" s="469" t="s">
        <v>2</v>
      </c>
      <c r="F165" s="471"/>
      <c r="G165" s="289"/>
      <c r="H165" s="152">
        <v>2020</v>
      </c>
      <c r="I165" s="152">
        <v>2021</v>
      </c>
      <c r="J165" s="152" t="s">
        <v>1</v>
      </c>
      <c r="K165" s="469" t="s">
        <v>2</v>
      </c>
      <c r="L165" s="471"/>
    </row>
    <row r="166" spans="1:18" ht="14.25" x14ac:dyDescent="0.45">
      <c r="A166" s="290" t="s">
        <v>56</v>
      </c>
      <c r="B166" s="291">
        <v>0.27529999999999999</v>
      </c>
      <c r="C166" s="291">
        <v>0.57250000000000001</v>
      </c>
      <c r="D166" s="291">
        <v>1.079549582273883</v>
      </c>
      <c r="E166" s="594">
        <v>29.72</v>
      </c>
      <c r="F166" s="594"/>
      <c r="G166" s="292"/>
      <c r="H166" s="291">
        <v>0.42933874622249596</v>
      </c>
      <c r="I166" s="291">
        <v>0.46356808120653231</v>
      </c>
      <c r="J166" s="291">
        <f>I166/H166-1</f>
        <v>7.9725706764647963E-2</v>
      </c>
      <c r="K166" s="594">
        <f>(I166-H166)*100</f>
        <v>3.4229334984036353</v>
      </c>
      <c r="L166" s="594"/>
    </row>
    <row r="167" spans="1:18" ht="14.25" x14ac:dyDescent="0.45">
      <c r="A167" s="293" t="s">
        <v>8</v>
      </c>
      <c r="B167" s="294">
        <v>0.32319999999999999</v>
      </c>
      <c r="C167" s="294">
        <v>0.59699999999999998</v>
      </c>
      <c r="D167" s="294">
        <v>0.84715346534653468</v>
      </c>
      <c r="E167" s="595">
        <v>27.380000000000003</v>
      </c>
      <c r="F167" s="595"/>
      <c r="G167" s="292"/>
      <c r="H167" s="294">
        <v>0.46604870468107745</v>
      </c>
      <c r="I167" s="291">
        <v>0.51902666220314986</v>
      </c>
      <c r="J167" s="295">
        <f>I167/H167-1</f>
        <v>0.11367472324233985</v>
      </c>
      <c r="K167" s="595">
        <f>(I167-H167)*100</f>
        <v>5.2977957522072403</v>
      </c>
      <c r="L167" s="595"/>
    </row>
    <row r="168" spans="1:18" ht="14.25" x14ac:dyDescent="0.45">
      <c r="A168" s="296" t="s">
        <v>57</v>
      </c>
      <c r="B168" s="297">
        <v>0.49590000000000001</v>
      </c>
      <c r="C168" s="297">
        <v>0.62180000000000002</v>
      </c>
      <c r="D168" s="297">
        <v>0.25388183101431738</v>
      </c>
      <c r="E168" s="603">
        <v>12.589999999999996</v>
      </c>
      <c r="F168" s="603"/>
      <c r="G168" s="298"/>
      <c r="H168" s="299">
        <v>0.43178511239002704</v>
      </c>
      <c r="I168" s="299">
        <v>0.51806557314632595</v>
      </c>
      <c r="J168" s="299">
        <f>I168/H168-1</f>
        <v>0.19982268559172245</v>
      </c>
      <c r="K168" s="603">
        <f>(I168-H168)*100</f>
        <v>8.6280460756298911</v>
      </c>
      <c r="L168" s="603"/>
    </row>
    <row r="169" spans="1:18" ht="14.25" x14ac:dyDescent="0.45">
      <c r="A169" s="216" t="s">
        <v>58</v>
      </c>
      <c r="B169" s="172">
        <v>0.26690000000000003</v>
      </c>
      <c r="C169" s="172">
        <v>0.60919999999999996</v>
      </c>
      <c r="D169" s="172">
        <v>1.2825028100412137</v>
      </c>
      <c r="E169" s="597">
        <v>34.230000000000004</v>
      </c>
      <c r="F169" s="597"/>
      <c r="G169" s="298"/>
      <c r="H169" s="174">
        <v>0.49897309741147389</v>
      </c>
      <c r="I169" s="174">
        <v>0.55521496369197743</v>
      </c>
      <c r="J169" s="174">
        <f t="shared" ref="J169:J172" si="29">I169/H169-1</f>
        <v>0.11271522767914721</v>
      </c>
      <c r="K169" s="598">
        <f t="shared" ref="K169:K172" si="30">(I169-H169)*100</f>
        <v>5.6241866280503539</v>
      </c>
      <c r="L169" s="599"/>
    </row>
    <row r="170" spans="1:18" ht="14.25" x14ac:dyDescent="0.45">
      <c r="A170" s="216" t="s">
        <v>59</v>
      </c>
      <c r="B170" s="172">
        <v>0.2429</v>
      </c>
      <c r="C170" s="172">
        <v>0.5383</v>
      </c>
      <c r="D170" s="172">
        <v>1.2161383285302594</v>
      </c>
      <c r="E170" s="597">
        <v>29.54</v>
      </c>
      <c r="F170" s="597"/>
      <c r="G170" s="298"/>
      <c r="H170" s="174">
        <v>0.41469278624119632</v>
      </c>
      <c r="I170" s="174">
        <v>0.41990364199937175</v>
      </c>
      <c r="J170" s="174">
        <f t="shared" si="29"/>
        <v>1.2565580909682517E-2</v>
      </c>
      <c r="K170" s="598">
        <f t="shared" si="30"/>
        <v>0.52108557581754256</v>
      </c>
      <c r="L170" s="599"/>
    </row>
    <row r="171" spans="1:18" ht="14.25" x14ac:dyDescent="0.45">
      <c r="A171" s="216" t="s">
        <v>60</v>
      </c>
      <c r="B171" s="172">
        <v>0.65549999999999997</v>
      </c>
      <c r="C171" s="172">
        <v>0.48399999999999999</v>
      </c>
      <c r="D171" s="172">
        <v>-0.26163234172387484</v>
      </c>
      <c r="E171" s="597">
        <v>-17.149999999999999</v>
      </c>
      <c r="F171" s="597"/>
      <c r="G171" s="298"/>
      <c r="H171" s="174">
        <v>0.34924536129669104</v>
      </c>
      <c r="I171" s="174">
        <v>0.45685544367747261</v>
      </c>
      <c r="J171" s="174">
        <f t="shared" si="29"/>
        <v>0.30812172273739846</v>
      </c>
      <c r="K171" s="598">
        <f t="shared" si="30"/>
        <v>10.761008238078157</v>
      </c>
      <c r="L171" s="599"/>
    </row>
    <row r="172" spans="1:18" ht="14.25" x14ac:dyDescent="0.45">
      <c r="A172" s="300" t="s">
        <v>61</v>
      </c>
      <c r="B172" s="301">
        <v>0.55689999999999995</v>
      </c>
      <c r="C172" s="301">
        <v>0.66269999999999996</v>
      </c>
      <c r="D172" s="301">
        <v>0.18998024780032319</v>
      </c>
      <c r="E172" s="600">
        <v>10.579999999999998</v>
      </c>
      <c r="F172" s="600"/>
      <c r="G172" s="298"/>
      <c r="H172" s="302">
        <v>0.5356390524912944</v>
      </c>
      <c r="I172" s="302">
        <v>0.50451207643988316</v>
      </c>
      <c r="J172" s="302">
        <f t="shared" si="29"/>
        <v>-5.8111849587212716E-2</v>
      </c>
      <c r="K172" s="601">
        <f t="shared" si="30"/>
        <v>-3.1126976051411237</v>
      </c>
      <c r="L172" s="602"/>
    </row>
    <row r="173" spans="1:18" ht="14.25" x14ac:dyDescent="0.45">
      <c r="A173" s="293" t="s">
        <v>9</v>
      </c>
      <c r="B173" s="294">
        <v>0.18679999999999999</v>
      </c>
      <c r="C173" s="294">
        <v>0.50639999999999996</v>
      </c>
      <c r="D173" s="294">
        <v>1.7109207708779444</v>
      </c>
      <c r="E173" s="595">
        <v>31.96</v>
      </c>
      <c r="F173" s="595"/>
      <c r="G173" s="292"/>
      <c r="H173" s="294">
        <v>0.37160935232008241</v>
      </c>
      <c r="I173" s="291">
        <v>0.34004199234377186</v>
      </c>
      <c r="J173" s="295">
        <f>I173/H173-1</f>
        <v>-8.4947700533436254E-2</v>
      </c>
      <c r="K173" s="595">
        <f>(I173-H173)*100</f>
        <v>-3.1567359976310549</v>
      </c>
      <c r="L173" s="595"/>
    </row>
    <row r="174" spans="1:18" ht="14.25" x14ac:dyDescent="0.45">
      <c r="A174" s="296" t="s">
        <v>62</v>
      </c>
      <c r="B174" s="297">
        <v>0.17929999999999999</v>
      </c>
      <c r="C174" s="297">
        <v>0.51350000000000007</v>
      </c>
      <c r="D174" s="297">
        <v>1.8639152258784164</v>
      </c>
      <c r="E174" s="603">
        <v>33.42</v>
      </c>
      <c r="F174" s="603"/>
      <c r="G174" s="298"/>
      <c r="H174" s="299">
        <v>0.375460530368596</v>
      </c>
      <c r="I174" s="299">
        <v>0.36277464312079216</v>
      </c>
      <c r="J174" s="299">
        <f>I174/H174-1</f>
        <v>-3.3787538826917096E-2</v>
      </c>
      <c r="K174" s="603">
        <f>(I174-H174)*100</f>
        <v>-1.268588724780384</v>
      </c>
      <c r="L174" s="603"/>
    </row>
    <row r="175" spans="1:18" ht="14.25" x14ac:dyDescent="0.45">
      <c r="A175" s="216" t="s">
        <v>63</v>
      </c>
      <c r="B175" s="172">
        <v>0.17739999999999997</v>
      </c>
      <c r="C175" s="172">
        <v>0.50340000000000007</v>
      </c>
      <c r="D175" s="172">
        <v>1.837655016910936</v>
      </c>
      <c r="E175" s="597">
        <v>32.600000000000009</v>
      </c>
      <c r="F175" s="597"/>
      <c r="G175" s="298"/>
      <c r="H175" s="174">
        <v>0.37737010021661777</v>
      </c>
      <c r="I175" s="174">
        <v>0.35929870613555376</v>
      </c>
      <c r="J175" s="174">
        <f t="shared" ref="J175:J177" si="31">I175/H175-1</f>
        <v>-4.788772102159311E-2</v>
      </c>
      <c r="K175" s="598">
        <f t="shared" ref="K175:K177" si="32">(I175-H175)*100</f>
        <v>-1.8071394081064007</v>
      </c>
      <c r="L175" s="599"/>
    </row>
    <row r="176" spans="1:18" ht="14.25" x14ac:dyDescent="0.45">
      <c r="A176" s="216" t="s">
        <v>64</v>
      </c>
      <c r="B176" s="172">
        <v>0.2089</v>
      </c>
      <c r="C176" s="172">
        <v>0.47770000000000001</v>
      </c>
      <c r="D176" s="172">
        <v>1.2867400670177118</v>
      </c>
      <c r="E176" s="597">
        <v>26.880000000000003</v>
      </c>
      <c r="F176" s="597"/>
      <c r="G176" s="298"/>
      <c r="H176" s="174">
        <v>0.33510426820170519</v>
      </c>
      <c r="I176" s="174">
        <v>0.28263181352230693</v>
      </c>
      <c r="J176" s="174">
        <f t="shared" si="31"/>
        <v>-0.15658545610590124</v>
      </c>
      <c r="K176" s="598">
        <f t="shared" si="32"/>
        <v>-5.2472454679398259</v>
      </c>
      <c r="L176" s="599"/>
    </row>
    <row r="177" spans="1:12" ht="14.25" x14ac:dyDescent="0.45">
      <c r="A177" s="303" t="s">
        <v>65</v>
      </c>
      <c r="B177" s="242">
        <v>0.18179999999999999</v>
      </c>
      <c r="C177" s="242">
        <v>0.52969999999999995</v>
      </c>
      <c r="D177" s="242">
        <v>1.9136413641364136</v>
      </c>
      <c r="E177" s="604">
        <v>34.79</v>
      </c>
      <c r="F177" s="604"/>
      <c r="G177" s="298"/>
      <c r="H177" s="174">
        <v>0.4335512714926803</v>
      </c>
      <c r="I177" s="174">
        <v>0.32728489194625171</v>
      </c>
      <c r="J177" s="174">
        <f t="shared" si="31"/>
        <v>-0.24510683403271416</v>
      </c>
      <c r="K177" s="598">
        <f t="shared" si="32"/>
        <v>-10.62663795464286</v>
      </c>
      <c r="L177" s="599"/>
    </row>
    <row r="178" spans="1:12" ht="14.25" x14ac:dyDescent="0.45">
      <c r="A178" s="503" t="s">
        <v>27</v>
      </c>
      <c r="B178" s="504"/>
      <c r="C178" s="504"/>
      <c r="D178" s="504"/>
      <c r="E178" s="504"/>
      <c r="F178" s="504"/>
      <c r="G178" s="504"/>
      <c r="H178" s="504"/>
      <c r="I178" s="504"/>
      <c r="J178" s="504"/>
      <c r="K178" s="504"/>
      <c r="L178" s="505"/>
    </row>
    <row r="179" spans="1:12" ht="21" x14ac:dyDescent="0.65">
      <c r="A179" s="596" t="s">
        <v>101</v>
      </c>
      <c r="B179" s="596"/>
      <c r="C179" s="596"/>
      <c r="D179" s="596"/>
      <c r="E179" s="596"/>
      <c r="F179" s="596"/>
      <c r="G179" s="596"/>
      <c r="H179" s="596"/>
      <c r="I179" s="596"/>
      <c r="J179" s="596"/>
      <c r="K179" s="596"/>
      <c r="L179" s="596"/>
    </row>
    <row r="180" spans="1:12" ht="14.25" x14ac:dyDescent="0.45">
      <c r="A180" s="38"/>
      <c r="B180" s="469" t="s">
        <v>150</v>
      </c>
      <c r="C180" s="470"/>
      <c r="D180" s="470"/>
      <c r="E180" s="470"/>
      <c r="F180" s="471"/>
      <c r="G180" s="56"/>
      <c r="H180" s="469" t="str">
        <f>CONCATENATE("acumulado ",B180)</f>
        <v>acumulado diciembre</v>
      </c>
      <c r="I180" s="470"/>
      <c r="J180" s="470"/>
      <c r="K180" s="470"/>
      <c r="L180" s="471"/>
    </row>
    <row r="181" spans="1:12" ht="28.5" x14ac:dyDescent="0.45">
      <c r="A181" s="2"/>
      <c r="B181" s="304">
        <v>2020</v>
      </c>
      <c r="C181" s="304">
        <v>2021</v>
      </c>
      <c r="D181" s="304" t="s">
        <v>1</v>
      </c>
      <c r="E181" s="605" t="s">
        <v>2</v>
      </c>
      <c r="F181" s="606"/>
      <c r="G181" s="289"/>
      <c r="H181" s="152">
        <v>2020</v>
      </c>
      <c r="I181" s="152">
        <v>2021</v>
      </c>
      <c r="J181" s="152" t="s">
        <v>1</v>
      </c>
      <c r="K181" s="469" t="s">
        <v>2</v>
      </c>
      <c r="L181" s="471"/>
    </row>
    <row r="182" spans="1:12" ht="14.25" x14ac:dyDescent="0.45">
      <c r="A182" s="290" t="s">
        <v>88</v>
      </c>
      <c r="B182" s="291">
        <v>0.27529999999999999</v>
      </c>
      <c r="C182" s="291">
        <v>0.57250000000000001</v>
      </c>
      <c r="D182" s="291">
        <v>1.079549582273883</v>
      </c>
      <c r="E182" s="594">
        <v>29.72</v>
      </c>
      <c r="F182" s="594"/>
      <c r="G182" s="292"/>
      <c r="H182" s="291">
        <v>0.42933874622249596</v>
      </c>
      <c r="I182" s="291">
        <v>0.46356808120653231</v>
      </c>
      <c r="J182" s="291">
        <f>I182/H182-1</f>
        <v>7.9725706764647963E-2</v>
      </c>
      <c r="K182" s="594">
        <f>(I182-H182)*100</f>
        <v>3.4229334984036353</v>
      </c>
      <c r="L182" s="594"/>
    </row>
    <row r="183" spans="1:12" ht="14.25" x14ac:dyDescent="0.45">
      <c r="A183" s="305" t="s">
        <v>89</v>
      </c>
      <c r="B183" s="297">
        <v>0.30049999999999999</v>
      </c>
      <c r="C183" s="297">
        <v>0.62719999999999998</v>
      </c>
      <c r="D183" s="297">
        <v>1.0871880199667219</v>
      </c>
      <c r="E183" s="603">
        <v>32.67</v>
      </c>
      <c r="F183" s="603"/>
      <c r="G183" s="289"/>
      <c r="H183" s="238">
        <v>0.49928802409303169</v>
      </c>
      <c r="I183" s="238">
        <v>0.52922875246441259</v>
      </c>
      <c r="J183" s="238">
        <f>I183/H183-1</f>
        <v>5.996684664281493E-2</v>
      </c>
      <c r="K183" s="607">
        <f>(I183-H183)*100</f>
        <v>2.9940728371380896</v>
      </c>
      <c r="L183" s="607"/>
    </row>
    <row r="184" spans="1:12" ht="14.25" x14ac:dyDescent="0.45">
      <c r="A184" s="239" t="s">
        <v>90</v>
      </c>
      <c r="B184" s="172">
        <v>0.19649999999999998</v>
      </c>
      <c r="C184" s="172">
        <v>0.52039999999999997</v>
      </c>
      <c r="D184" s="172">
        <v>1.6483460559796441</v>
      </c>
      <c r="E184" s="597">
        <v>32.39</v>
      </c>
      <c r="F184" s="597"/>
      <c r="G184" s="289"/>
      <c r="H184" s="172">
        <v>0.42849191103026657</v>
      </c>
      <c r="I184" s="172">
        <v>0.38805306258363842</v>
      </c>
      <c r="J184" s="172">
        <f t="shared" ref="J184:J189" si="33">I184/H184-1</f>
        <v>-9.4374823434582256E-2</v>
      </c>
      <c r="K184" s="597">
        <f t="shared" ref="K184:K189" si="34">(I184-H184)*100</f>
        <v>-4.0438848446628146</v>
      </c>
      <c r="L184" s="597"/>
    </row>
    <row r="185" spans="1:12" ht="14.25" x14ac:dyDescent="0.45">
      <c r="A185" s="239" t="s">
        <v>91</v>
      </c>
      <c r="B185" s="172">
        <v>0.20120000000000002</v>
      </c>
      <c r="C185" s="172">
        <v>0.59650000000000003</v>
      </c>
      <c r="D185" s="172">
        <v>1.964711729622266</v>
      </c>
      <c r="E185" s="597">
        <v>39.53</v>
      </c>
      <c r="F185" s="597"/>
      <c r="G185" s="289"/>
      <c r="H185" s="172">
        <v>0.4280343716433942</v>
      </c>
      <c r="I185" s="172">
        <v>0.40548259072869358</v>
      </c>
      <c r="J185" s="172">
        <f t="shared" si="33"/>
        <v>-5.2686845750530176E-2</v>
      </c>
      <c r="K185" s="597">
        <f t="shared" si="34"/>
        <v>-2.2551780914700617</v>
      </c>
      <c r="L185" s="597"/>
    </row>
    <row r="186" spans="1:12" ht="14.25" x14ac:dyDescent="0.45">
      <c r="A186" s="239" t="s">
        <v>92</v>
      </c>
      <c r="B186" s="172">
        <v>0.2109</v>
      </c>
      <c r="C186" s="172">
        <v>0.5333</v>
      </c>
      <c r="D186" s="172">
        <v>1.5286865813181603</v>
      </c>
      <c r="E186" s="597">
        <v>32.239999999999995</v>
      </c>
      <c r="F186" s="597"/>
      <c r="G186" s="289"/>
      <c r="H186" s="172">
        <v>0.50099088288702076</v>
      </c>
      <c r="I186" s="172">
        <v>0.49092920687081071</v>
      </c>
      <c r="J186" s="172">
        <f t="shared" si="33"/>
        <v>-2.0083551138153299E-2</v>
      </c>
      <c r="K186" s="597">
        <f t="shared" si="34"/>
        <v>-1.0061676016210053</v>
      </c>
      <c r="L186" s="597"/>
    </row>
    <row r="187" spans="1:12" ht="14.25" x14ac:dyDescent="0.45">
      <c r="A187" s="239" t="s">
        <v>93</v>
      </c>
      <c r="B187" s="172">
        <v>0.27649999999999997</v>
      </c>
      <c r="C187" s="172">
        <v>0.63529999999999998</v>
      </c>
      <c r="D187" s="172">
        <v>1.2976491862567814</v>
      </c>
      <c r="E187" s="597">
        <v>35.880000000000003</v>
      </c>
      <c r="F187" s="597"/>
      <c r="G187" s="289"/>
      <c r="H187" s="172">
        <v>0.46140777487293572</v>
      </c>
      <c r="I187" s="172">
        <v>0.45419320626465076</v>
      </c>
      <c r="J187" s="172">
        <f t="shared" si="33"/>
        <v>-1.5635992718743719E-2</v>
      </c>
      <c r="K187" s="597">
        <f t="shared" si="34"/>
        <v>-0.72145686082849547</v>
      </c>
      <c r="L187" s="597"/>
    </row>
    <row r="188" spans="1:12" ht="14.25" x14ac:dyDescent="0.45">
      <c r="A188" s="239" t="s">
        <v>94</v>
      </c>
      <c r="B188" s="172">
        <v>0.27979999999999999</v>
      </c>
      <c r="C188" s="172">
        <v>0.62</v>
      </c>
      <c r="D188" s="172">
        <v>1.2158684774839172</v>
      </c>
      <c r="E188" s="597">
        <v>34.019999999999996</v>
      </c>
      <c r="F188" s="597"/>
      <c r="G188" s="289"/>
      <c r="H188" s="172">
        <v>0.49531911844326254</v>
      </c>
      <c r="I188" s="172">
        <v>0.48462359896752349</v>
      </c>
      <c r="J188" s="172">
        <f t="shared" si="33"/>
        <v>-2.1593189274328739E-2</v>
      </c>
      <c r="K188" s="597">
        <f t="shared" si="34"/>
        <v>-1.0695519475739046</v>
      </c>
      <c r="L188" s="597"/>
    </row>
    <row r="189" spans="1:12" ht="14.25" x14ac:dyDescent="0.45">
      <c r="A189" s="240" t="s">
        <v>95</v>
      </c>
      <c r="B189" s="242">
        <v>0.44540000000000002</v>
      </c>
      <c r="C189" s="242">
        <v>0.55079999999999996</v>
      </c>
      <c r="D189" s="242">
        <v>0.23664122137404586</v>
      </c>
      <c r="E189" s="604">
        <v>10.54</v>
      </c>
      <c r="F189" s="604"/>
      <c r="G189" s="289"/>
      <c r="H189" s="242">
        <v>0.42288615368442606</v>
      </c>
      <c r="I189" s="242">
        <v>0.42233382141615239</v>
      </c>
      <c r="J189" s="242">
        <f t="shared" si="33"/>
        <v>-1.3061015676711918E-3</v>
      </c>
      <c r="K189" s="604">
        <f t="shared" si="34"/>
        <v>-5.5233226827366977E-2</v>
      </c>
      <c r="L189" s="604"/>
    </row>
    <row r="190" spans="1:12" ht="23.25" x14ac:dyDescent="0.7">
      <c r="A190" s="608" t="s">
        <v>102</v>
      </c>
      <c r="B190" s="608"/>
      <c r="C190" s="608"/>
      <c r="D190" s="608"/>
      <c r="E190" s="608"/>
      <c r="F190" s="608"/>
      <c r="G190" s="608"/>
      <c r="H190" s="608"/>
      <c r="I190" s="608"/>
      <c r="J190" s="608"/>
      <c r="K190" s="608"/>
      <c r="L190" s="608"/>
    </row>
    <row r="191" spans="1:12" ht="21" x14ac:dyDescent="0.65">
      <c r="A191" s="609" t="s">
        <v>21</v>
      </c>
      <c r="B191" s="609"/>
      <c r="C191" s="609"/>
      <c r="D191" s="609"/>
      <c r="E191" s="609"/>
      <c r="F191" s="609"/>
      <c r="G191" s="609"/>
      <c r="H191" s="609"/>
      <c r="I191" s="609"/>
      <c r="J191" s="609"/>
      <c r="K191" s="609"/>
      <c r="L191" s="609"/>
    </row>
    <row r="192" spans="1:12" ht="14.25" x14ac:dyDescent="0.45">
      <c r="A192" s="38"/>
      <c r="B192" s="469" t="s">
        <v>150</v>
      </c>
      <c r="C192" s="470"/>
      <c r="D192" s="470"/>
      <c r="E192" s="470"/>
      <c r="F192" s="471"/>
      <c r="G192" s="66"/>
      <c r="H192" s="469" t="str">
        <f>CONCATENATE("acumulado ",B192)</f>
        <v>acumulado diciembre</v>
      </c>
      <c r="I192" s="470"/>
      <c r="J192" s="470"/>
      <c r="K192" s="470"/>
      <c r="L192" s="471"/>
    </row>
    <row r="193" spans="1:12" ht="28.5" x14ac:dyDescent="0.45">
      <c r="A193" s="6"/>
      <c r="B193" s="152">
        <v>2020</v>
      </c>
      <c r="C193" s="152">
        <v>2021</v>
      </c>
      <c r="D193" s="152" t="s">
        <v>1</v>
      </c>
      <c r="E193" s="152" t="s">
        <v>2</v>
      </c>
      <c r="F193" s="152" t="s">
        <v>3</v>
      </c>
      <c r="G193" s="306"/>
      <c r="H193" s="152">
        <v>2020</v>
      </c>
      <c r="I193" s="152">
        <v>2021</v>
      </c>
      <c r="J193" s="152" t="s">
        <v>1</v>
      </c>
      <c r="K193" s="152" t="s">
        <v>2</v>
      </c>
      <c r="L193" s="152" t="s">
        <v>3</v>
      </c>
    </row>
    <row r="194" spans="1:12" ht="14.25" x14ac:dyDescent="0.45">
      <c r="A194" s="307" t="s">
        <v>56</v>
      </c>
      <c r="B194" s="308">
        <v>25375931.670000002</v>
      </c>
      <c r="C194" s="308">
        <v>113034235.98999999</v>
      </c>
      <c r="D194" s="309">
        <v>3.4543876244603711</v>
      </c>
      <c r="E194" s="308">
        <v>87658304.319999993</v>
      </c>
      <c r="F194" s="309">
        <f t="shared" ref="F194:F202" si="35">C194/$C$194</f>
        <v>1</v>
      </c>
      <c r="G194" s="310"/>
      <c r="H194" s="308">
        <v>494185063.44999999</v>
      </c>
      <c r="I194" s="308">
        <v>646993946.59000003</v>
      </c>
      <c r="J194" s="309">
        <v>0.30921388451769904</v>
      </c>
      <c r="K194" s="308">
        <v>152808883.14000005</v>
      </c>
      <c r="L194" s="309">
        <f>I194/$I$194</f>
        <v>1</v>
      </c>
    </row>
    <row r="195" spans="1:12" ht="14.25" x14ac:dyDescent="0.45">
      <c r="A195" s="311" t="s">
        <v>8</v>
      </c>
      <c r="B195" s="312">
        <v>22060373.27</v>
      </c>
      <c r="C195" s="312">
        <v>96351911.25</v>
      </c>
      <c r="D195" s="313">
        <v>3.3676464614055011</v>
      </c>
      <c r="E195" s="312">
        <v>74291537.980000004</v>
      </c>
      <c r="F195" s="313">
        <f t="shared" si="35"/>
        <v>0.85241352238205192</v>
      </c>
      <c r="G195" s="314"/>
      <c r="H195" s="312">
        <v>392396897.98000002</v>
      </c>
      <c r="I195" s="312">
        <v>553072203.04999995</v>
      </c>
      <c r="J195" s="315">
        <f t="shared" ref="J195:J202" si="36">I195/H195-1</f>
        <v>0.4094713946443822</v>
      </c>
      <c r="K195" s="316">
        <f t="shared" ref="K195:K202" si="37">I195-H195</f>
        <v>160675305.06999993</v>
      </c>
      <c r="L195" s="315">
        <f t="shared" ref="L195:L202" si="38">I195/$I$194</f>
        <v>0.85483365951873691</v>
      </c>
    </row>
    <row r="196" spans="1:12" ht="14.25" x14ac:dyDescent="0.45">
      <c r="A196" s="317" t="s">
        <v>103</v>
      </c>
      <c r="B196" s="318">
        <v>20322189.260000002</v>
      </c>
      <c r="C196" s="318">
        <v>86556507.670000002</v>
      </c>
      <c r="D196" s="319">
        <v>3.2592117690965736</v>
      </c>
      <c r="E196" s="318">
        <v>66234318.409999996</v>
      </c>
      <c r="F196" s="319">
        <f t="shared" si="35"/>
        <v>0.76575479023592063</v>
      </c>
      <c r="G196" s="320"/>
      <c r="H196" s="321">
        <v>347305106.45999998</v>
      </c>
      <c r="I196" s="321">
        <v>500516917.36000001</v>
      </c>
      <c r="J196" s="322">
        <f t="shared" si="36"/>
        <v>0.4411447112357556</v>
      </c>
      <c r="K196" s="323">
        <f t="shared" si="37"/>
        <v>153211810.90000004</v>
      </c>
      <c r="L196" s="322">
        <f t="shared" si="38"/>
        <v>0.7736037098924784</v>
      </c>
    </row>
    <row r="197" spans="1:12" ht="14.25" x14ac:dyDescent="0.45">
      <c r="A197" s="324" t="s">
        <v>104</v>
      </c>
      <c r="B197" s="325">
        <v>1738184.01</v>
      </c>
      <c r="C197" s="325">
        <v>9795403.5800000001</v>
      </c>
      <c r="D197" s="326">
        <v>4.6354238237411929</v>
      </c>
      <c r="E197" s="325">
        <v>8057219.5700000003</v>
      </c>
      <c r="F197" s="326">
        <f t="shared" si="35"/>
        <v>8.6658732146131262E-2</v>
      </c>
      <c r="G197" s="320"/>
      <c r="H197" s="327">
        <v>45091791.520000003</v>
      </c>
      <c r="I197" s="327">
        <v>52555285.68</v>
      </c>
      <c r="J197" s="328">
        <f t="shared" si="36"/>
        <v>0.16551780065535082</v>
      </c>
      <c r="K197" s="329">
        <f t="shared" si="37"/>
        <v>7463494.1599999964</v>
      </c>
      <c r="L197" s="328">
        <f t="shared" si="38"/>
        <v>8.1229949610802585E-2</v>
      </c>
    </row>
    <row r="198" spans="1:12" ht="14.25" x14ac:dyDescent="0.45">
      <c r="A198" s="311" t="s">
        <v>9</v>
      </c>
      <c r="B198" s="312">
        <v>3315558.41</v>
      </c>
      <c r="C198" s="312">
        <v>16682324.73</v>
      </c>
      <c r="D198" s="313">
        <v>4.0315279259399324</v>
      </c>
      <c r="E198" s="312">
        <v>13366766.32</v>
      </c>
      <c r="F198" s="313">
        <f t="shared" si="35"/>
        <v>0.14758647752947934</v>
      </c>
      <c r="G198" s="314"/>
      <c r="H198" s="312">
        <v>101788165.47</v>
      </c>
      <c r="I198" s="312">
        <v>93921743.540000007</v>
      </c>
      <c r="J198" s="315">
        <f t="shared" si="36"/>
        <v>-7.7282284179868266E-2</v>
      </c>
      <c r="K198" s="316">
        <f t="shared" si="37"/>
        <v>-7866421.9299999923</v>
      </c>
      <c r="L198" s="315">
        <f t="shared" si="38"/>
        <v>0.14516634048126295</v>
      </c>
    </row>
    <row r="199" spans="1:12" ht="14.25" x14ac:dyDescent="0.45">
      <c r="A199" s="330" t="s">
        <v>62</v>
      </c>
      <c r="B199" s="331">
        <v>2294519.4700000002</v>
      </c>
      <c r="C199" s="331">
        <v>12498565.970000001</v>
      </c>
      <c r="D199" s="332">
        <v>4.44713877280806</v>
      </c>
      <c r="E199" s="331">
        <v>10204046.5</v>
      </c>
      <c r="F199" s="332">
        <f t="shared" si="35"/>
        <v>0.11057327773777968</v>
      </c>
      <c r="G199" s="320"/>
      <c r="H199" s="331">
        <v>69971372.150000006</v>
      </c>
      <c r="I199" s="331">
        <v>71374699.959999993</v>
      </c>
      <c r="J199" s="333">
        <f t="shared" si="36"/>
        <v>2.005574232547036E-2</v>
      </c>
      <c r="K199" s="334">
        <f t="shared" si="37"/>
        <v>1403327.8099999875</v>
      </c>
      <c r="L199" s="333">
        <f t="shared" si="38"/>
        <v>0.11031741538878745</v>
      </c>
    </row>
    <row r="200" spans="1:12" ht="14.25" x14ac:dyDescent="0.45">
      <c r="A200" s="216" t="s">
        <v>63</v>
      </c>
      <c r="B200" s="335">
        <v>1904960.77</v>
      </c>
      <c r="C200" s="335">
        <v>11008731.310000001</v>
      </c>
      <c r="D200" s="172">
        <v>4.7789805876159859</v>
      </c>
      <c r="E200" s="335">
        <v>9103770.540000001</v>
      </c>
      <c r="F200" s="172">
        <f t="shared" si="35"/>
        <v>9.739289352098536E-2</v>
      </c>
      <c r="G200" s="320"/>
      <c r="H200" s="335">
        <v>61577006.649999999</v>
      </c>
      <c r="I200" s="335">
        <v>61238767.890000001</v>
      </c>
      <c r="J200" s="174">
        <f t="shared" si="36"/>
        <v>-5.4929393031806217E-3</v>
      </c>
      <c r="K200" s="173">
        <f t="shared" si="37"/>
        <v>-338238.75999999791</v>
      </c>
      <c r="L200" s="174">
        <f t="shared" si="38"/>
        <v>9.4651222337953339E-2</v>
      </c>
    </row>
    <row r="201" spans="1:12" ht="14.25" x14ac:dyDescent="0.45">
      <c r="A201" s="216" t="s">
        <v>64</v>
      </c>
      <c r="B201" s="335">
        <v>839173.39</v>
      </c>
      <c r="C201" s="335">
        <v>2521512.87</v>
      </c>
      <c r="D201" s="172">
        <v>2.0047578963389201</v>
      </c>
      <c r="E201" s="335">
        <v>1682339.48</v>
      </c>
      <c r="F201" s="172">
        <f t="shared" si="35"/>
        <v>2.2307514603124981E-2</v>
      </c>
      <c r="G201" s="320"/>
      <c r="H201" s="335">
        <v>19948850.32</v>
      </c>
      <c r="I201" s="335">
        <v>12991213.890000001</v>
      </c>
      <c r="J201" s="174">
        <f t="shared" si="36"/>
        <v>-0.34877380492571664</v>
      </c>
      <c r="K201" s="173">
        <f t="shared" si="37"/>
        <v>-6957636.4299999997</v>
      </c>
      <c r="L201" s="174">
        <f t="shared" si="38"/>
        <v>2.0079343799846293E-2</v>
      </c>
    </row>
    <row r="202" spans="1:12" ht="14.25" x14ac:dyDescent="0.45">
      <c r="A202" s="303" t="s">
        <v>65</v>
      </c>
      <c r="B202" s="336">
        <v>181865.54</v>
      </c>
      <c r="C202" s="336">
        <v>1662245.89</v>
      </c>
      <c r="D202" s="242">
        <v>8.1399717065695896</v>
      </c>
      <c r="E202" s="336">
        <v>1480380.3499999999</v>
      </c>
      <c r="F202" s="242">
        <f t="shared" si="35"/>
        <v>1.4705685188574697E-2</v>
      </c>
      <c r="G202" s="320"/>
      <c r="H202" s="336">
        <v>11867943</v>
      </c>
      <c r="I202" s="336">
        <v>9555829.6899999995</v>
      </c>
      <c r="J202" s="337">
        <f t="shared" si="36"/>
        <v>-0.19482005516878542</v>
      </c>
      <c r="K202" s="338">
        <f t="shared" si="37"/>
        <v>-2312113.3100000005</v>
      </c>
      <c r="L202" s="337">
        <f t="shared" si="38"/>
        <v>1.4769581292629199E-2</v>
      </c>
    </row>
    <row r="203" spans="1:12" ht="14.25" x14ac:dyDescent="0.45">
      <c r="A203" s="503" t="s">
        <v>27</v>
      </c>
      <c r="B203" s="504"/>
      <c r="C203" s="504"/>
      <c r="D203" s="504"/>
      <c r="E203" s="504"/>
      <c r="F203" s="504"/>
      <c r="G203" s="504"/>
      <c r="H203" s="504"/>
      <c r="I203" s="504"/>
      <c r="J203" s="504"/>
      <c r="K203" s="504"/>
      <c r="L203" s="505"/>
    </row>
    <row r="204" spans="1:12" ht="21" x14ac:dyDescent="0.65">
      <c r="A204" s="609" t="s">
        <v>105</v>
      </c>
      <c r="B204" s="609"/>
      <c r="C204" s="609"/>
      <c r="D204" s="609"/>
      <c r="E204" s="609"/>
      <c r="F204" s="609"/>
      <c r="G204" s="609"/>
      <c r="H204" s="609"/>
      <c r="I204" s="609"/>
      <c r="J204" s="609"/>
      <c r="K204" s="609"/>
      <c r="L204" s="609"/>
    </row>
    <row r="205" spans="1:12" ht="14.25" x14ac:dyDescent="0.45">
      <c r="A205" s="38"/>
      <c r="B205" s="469" t="s">
        <v>150</v>
      </c>
      <c r="C205" s="470"/>
      <c r="D205" s="470"/>
      <c r="E205" s="470"/>
      <c r="F205" s="471"/>
      <c r="G205" s="66"/>
      <c r="H205" s="469" t="str">
        <f>CONCATENATE("acumulado ",B205)</f>
        <v>acumulado diciembre</v>
      </c>
      <c r="I205" s="470"/>
      <c r="J205" s="470"/>
      <c r="K205" s="470"/>
      <c r="L205" s="471"/>
    </row>
    <row r="206" spans="1:12" ht="28.5" x14ac:dyDescent="0.45">
      <c r="A206" s="6"/>
      <c r="B206" s="152">
        <v>2020</v>
      </c>
      <c r="C206" s="152">
        <v>2021</v>
      </c>
      <c r="D206" s="152" t="s">
        <v>1</v>
      </c>
      <c r="E206" s="152" t="s">
        <v>2</v>
      </c>
      <c r="F206" s="152" t="s">
        <v>3</v>
      </c>
      <c r="G206" s="306"/>
      <c r="H206" s="152">
        <v>2020</v>
      </c>
      <c r="I206" s="152">
        <v>2021</v>
      </c>
      <c r="J206" s="152" t="s">
        <v>1</v>
      </c>
      <c r="K206" s="152" t="s">
        <v>2</v>
      </c>
      <c r="L206" s="152" t="s">
        <v>3</v>
      </c>
    </row>
    <row r="207" spans="1:12" ht="14.25" x14ac:dyDescent="0.45">
      <c r="A207" s="307" t="s">
        <v>88</v>
      </c>
      <c r="B207" s="308">
        <v>25375931.670000002</v>
      </c>
      <c r="C207" s="308">
        <v>113034235.98999999</v>
      </c>
      <c r="D207" s="309">
        <v>3.4543876244603711</v>
      </c>
      <c r="E207" s="308">
        <v>87658304.319999993</v>
      </c>
      <c r="F207" s="309">
        <f t="shared" ref="F207:F214" si="39">C207/$C$194</f>
        <v>1</v>
      </c>
      <c r="G207" s="310"/>
      <c r="H207" s="308">
        <v>494185063.44999999</v>
      </c>
      <c r="I207" s="308">
        <v>646993946.59000003</v>
      </c>
      <c r="J207" s="309">
        <v>0.30921388451769904</v>
      </c>
      <c r="K207" s="308">
        <v>152808883.14000005</v>
      </c>
      <c r="L207" s="309">
        <f>I207/$I$194</f>
        <v>1</v>
      </c>
    </row>
    <row r="208" spans="1:12" ht="14.25" x14ac:dyDescent="0.45">
      <c r="A208" s="236" t="s">
        <v>89</v>
      </c>
      <c r="B208" s="339">
        <v>11858575.41</v>
      </c>
      <c r="C208" s="339">
        <v>56964438.869999997</v>
      </c>
      <c r="D208" s="340">
        <v>3.8036494182904557</v>
      </c>
      <c r="E208" s="339">
        <v>45105863.459999993</v>
      </c>
      <c r="F208" s="238">
        <f t="shared" si="39"/>
        <v>0.50395739282954566</v>
      </c>
      <c r="G208" s="306"/>
      <c r="H208" s="339">
        <v>225053138.06999999</v>
      </c>
      <c r="I208" s="339">
        <v>326759734.54000002</v>
      </c>
      <c r="J208" s="238">
        <v>0.45192258744850489</v>
      </c>
      <c r="K208" s="339">
        <v>101706596.47000003</v>
      </c>
      <c r="L208" s="238">
        <f t="shared" ref="L208:L214" si="40">I208/$I$194</f>
        <v>0.50504295482546091</v>
      </c>
    </row>
    <row r="209" spans="1:12" ht="14.25" x14ac:dyDescent="0.45">
      <c r="A209" s="239" t="s">
        <v>90</v>
      </c>
      <c r="B209" s="335">
        <v>4505035.2699999996</v>
      </c>
      <c r="C209" s="335">
        <v>27259258.68</v>
      </c>
      <c r="D209" s="341">
        <v>5.0508424565563947</v>
      </c>
      <c r="E209" s="335">
        <v>22754223.41</v>
      </c>
      <c r="F209" s="172">
        <f t="shared" si="39"/>
        <v>0.24115931285112233</v>
      </c>
      <c r="G209" s="306"/>
      <c r="H209" s="335">
        <v>128211729.38</v>
      </c>
      <c r="I209" s="335">
        <v>140579549.69</v>
      </c>
      <c r="J209" s="172">
        <v>9.6464031565658637E-2</v>
      </c>
      <c r="K209" s="335">
        <v>12367820.310000002</v>
      </c>
      <c r="L209" s="172">
        <f t="shared" si="40"/>
        <v>0.21728108961595161</v>
      </c>
    </row>
    <row r="210" spans="1:12" ht="14.25" x14ac:dyDescent="0.45">
      <c r="A210" s="239" t="s">
        <v>91</v>
      </c>
      <c r="B210" s="335">
        <v>151725.93</v>
      </c>
      <c r="C210" s="335">
        <v>764942.11</v>
      </c>
      <c r="D210" s="341">
        <v>4.0416043585957917</v>
      </c>
      <c r="E210" s="335">
        <v>613216.17999999993</v>
      </c>
      <c r="F210" s="172">
        <f t="shared" si="39"/>
        <v>6.7673488770930738E-3</v>
      </c>
      <c r="G210" s="306"/>
      <c r="H210" s="335">
        <v>2829492.98</v>
      </c>
      <c r="I210" s="335">
        <v>4334289.3</v>
      </c>
      <c r="J210" s="172">
        <v>0.53182542972769631</v>
      </c>
      <c r="K210" s="335">
        <v>1504796.3199999998</v>
      </c>
      <c r="L210" s="172">
        <f t="shared" si="40"/>
        <v>6.6991187828634169E-3</v>
      </c>
    </row>
    <row r="211" spans="1:12" ht="14.25" x14ac:dyDescent="0.45">
      <c r="A211" s="239" t="s">
        <v>92</v>
      </c>
      <c r="B211" s="335">
        <v>1109664.23</v>
      </c>
      <c r="C211" s="335">
        <v>9771388.4399999995</v>
      </c>
      <c r="D211" s="341">
        <v>7.8057163381755572</v>
      </c>
      <c r="E211" s="335">
        <v>8661724.209999999</v>
      </c>
      <c r="F211" s="172">
        <f t="shared" si="39"/>
        <v>8.6446273152715095E-2</v>
      </c>
      <c r="G211" s="306"/>
      <c r="H211" s="335">
        <v>48820115.719999999</v>
      </c>
      <c r="I211" s="335">
        <v>57084617.170000002</v>
      </c>
      <c r="J211" s="172">
        <v>0.16928475748397931</v>
      </c>
      <c r="K211" s="335">
        <v>8264501.450000003</v>
      </c>
      <c r="L211" s="172">
        <f t="shared" si="40"/>
        <v>8.8230527458357369E-2</v>
      </c>
    </row>
    <row r="212" spans="1:12" ht="14.25" x14ac:dyDescent="0.45">
      <c r="A212" s="239" t="s">
        <v>93</v>
      </c>
      <c r="B212" s="335">
        <v>618153.86</v>
      </c>
      <c r="C212" s="335">
        <v>2329887.98</v>
      </c>
      <c r="D212" s="341">
        <v>2.7691069016377252</v>
      </c>
      <c r="E212" s="335">
        <v>1711734.12</v>
      </c>
      <c r="F212" s="172">
        <f t="shared" si="39"/>
        <v>2.0612232741645836E-2</v>
      </c>
      <c r="G212" s="306"/>
      <c r="H212" s="335">
        <v>10279022.9</v>
      </c>
      <c r="I212" s="335">
        <v>16665911.51</v>
      </c>
      <c r="J212" s="172">
        <v>0.62135172497767255</v>
      </c>
      <c r="K212" s="335">
        <v>6386888.6099999994</v>
      </c>
      <c r="L212" s="172">
        <f t="shared" si="40"/>
        <v>2.5758991406083721E-2</v>
      </c>
    </row>
    <row r="213" spans="1:12" ht="14.25" x14ac:dyDescent="0.45">
      <c r="A213" s="239" t="s">
        <v>94</v>
      </c>
      <c r="B213" s="335">
        <v>1358559.7</v>
      </c>
      <c r="C213" s="335">
        <v>6252352.3899999997</v>
      </c>
      <c r="D213" s="341">
        <v>3.6021918580390686</v>
      </c>
      <c r="E213" s="335">
        <v>4893792.6899999995</v>
      </c>
      <c r="F213" s="172">
        <f t="shared" si="39"/>
        <v>5.5313793517860713E-2</v>
      </c>
      <c r="G213" s="306"/>
      <c r="H213" s="335">
        <v>28265841.43</v>
      </c>
      <c r="I213" s="335">
        <v>34976389.859999999</v>
      </c>
      <c r="J213" s="172">
        <v>0.2374084085421122</v>
      </c>
      <c r="K213" s="335">
        <v>6710548.4299999997</v>
      </c>
      <c r="L213" s="172">
        <f t="shared" si="40"/>
        <v>5.4059840968132787E-2</v>
      </c>
    </row>
    <row r="214" spans="1:12" ht="14.25" x14ac:dyDescent="0.45">
      <c r="A214" s="240" t="s">
        <v>95</v>
      </c>
      <c r="B214" s="336">
        <v>5774217.2699999996</v>
      </c>
      <c r="C214" s="336">
        <v>9691967.5199999996</v>
      </c>
      <c r="D214" s="342">
        <v>0.6784902726737887</v>
      </c>
      <c r="E214" s="336">
        <v>3917750.25</v>
      </c>
      <c r="F214" s="242">
        <f t="shared" si="39"/>
        <v>8.5743646030017287E-2</v>
      </c>
      <c r="G214" s="306"/>
      <c r="H214" s="336">
        <v>50725722.969999999</v>
      </c>
      <c r="I214" s="336">
        <v>66593454.509999998</v>
      </c>
      <c r="J214" s="242">
        <v>0.31281430033800461</v>
      </c>
      <c r="K214" s="336">
        <v>15867731.539999999</v>
      </c>
      <c r="L214" s="242">
        <f t="shared" si="40"/>
        <v>0.10292747692769413</v>
      </c>
    </row>
    <row r="215" spans="1:12" ht="21" x14ac:dyDescent="0.65">
      <c r="A215" s="609" t="s">
        <v>23</v>
      </c>
      <c r="B215" s="609"/>
      <c r="C215" s="609"/>
      <c r="D215" s="609"/>
      <c r="E215" s="609"/>
      <c r="F215" s="609"/>
      <c r="G215" s="609"/>
      <c r="H215" s="609"/>
      <c r="I215" s="609"/>
      <c r="J215" s="609"/>
      <c r="K215" s="609"/>
      <c r="L215" s="609"/>
    </row>
    <row r="216" spans="1:12" ht="14.25" x14ac:dyDescent="0.45">
      <c r="A216" s="38"/>
      <c r="B216" s="469" t="s">
        <v>150</v>
      </c>
      <c r="C216" s="470"/>
      <c r="D216" s="470"/>
      <c r="E216" s="470"/>
      <c r="F216" s="471"/>
      <c r="G216" s="66"/>
      <c r="H216" s="469" t="str">
        <f>CONCATENATE("acumulado ",B216)</f>
        <v>acumulado diciembre</v>
      </c>
      <c r="I216" s="470"/>
      <c r="J216" s="470"/>
      <c r="K216" s="470"/>
      <c r="L216" s="471"/>
    </row>
    <row r="217" spans="1:12" ht="30" customHeight="1" x14ac:dyDescent="0.45">
      <c r="A217" s="6"/>
      <c r="B217" s="152">
        <v>2020</v>
      </c>
      <c r="C217" s="343">
        <v>2021</v>
      </c>
      <c r="D217" s="344" t="s">
        <v>1</v>
      </c>
      <c r="E217" s="562" t="s">
        <v>2</v>
      </c>
      <c r="F217" s="563"/>
      <c r="G217" s="306"/>
      <c r="H217" s="152">
        <v>2020</v>
      </c>
      <c r="I217" s="152">
        <v>2021</v>
      </c>
      <c r="J217" s="344" t="s">
        <v>1</v>
      </c>
      <c r="K217" s="562" t="s">
        <v>2</v>
      </c>
      <c r="L217" s="563"/>
    </row>
    <row r="218" spans="1:12" ht="14.25" x14ac:dyDescent="0.45">
      <c r="A218" s="307" t="s">
        <v>56</v>
      </c>
      <c r="B218" s="345">
        <v>101.88</v>
      </c>
      <c r="C218" s="346">
        <v>112.2</v>
      </c>
      <c r="D218" s="347">
        <v>0.10129564193168439</v>
      </c>
      <c r="E218" s="610">
        <v>10.320000000000007</v>
      </c>
      <c r="F218" s="610"/>
      <c r="G218" s="348"/>
      <c r="H218" s="345">
        <v>95.803912169031577</v>
      </c>
      <c r="I218" s="345">
        <v>98.215311884359636</v>
      </c>
      <c r="J218" s="349">
        <f>I218/H218-1</f>
        <v>2.5170159137901438E-2</v>
      </c>
      <c r="K218" s="610">
        <f>I218-H218</f>
        <v>2.4113997153280593</v>
      </c>
      <c r="L218" s="610"/>
    </row>
    <row r="219" spans="1:12" ht="14.25" x14ac:dyDescent="0.45">
      <c r="A219" s="311" t="s">
        <v>8</v>
      </c>
      <c r="B219" s="350">
        <v>115.72</v>
      </c>
      <c r="C219" s="351">
        <v>121.87</v>
      </c>
      <c r="D219" s="352">
        <v>5.3145523677843087E-2</v>
      </c>
      <c r="E219" s="611">
        <v>6.1500000000000057</v>
      </c>
      <c r="F219" s="611"/>
      <c r="G219" s="353"/>
      <c r="H219" s="350">
        <v>102.96728801842974</v>
      </c>
      <c r="I219" s="350">
        <v>106.47948877582712</v>
      </c>
      <c r="J219" s="354">
        <f t="shared" ref="J219:J226" si="41">I219/H219-1</f>
        <v>3.4109869503106127E-2</v>
      </c>
      <c r="K219" s="611">
        <f t="shared" ref="K219:K226" si="42">I219-H219</f>
        <v>3.5122007573973804</v>
      </c>
      <c r="L219" s="611"/>
    </row>
    <row r="220" spans="1:12" ht="14.25" x14ac:dyDescent="0.45">
      <c r="A220" s="355" t="s">
        <v>103</v>
      </c>
      <c r="B220" s="356">
        <v>128.66</v>
      </c>
      <c r="C220" s="357">
        <v>132.44</v>
      </c>
      <c r="D220" s="358">
        <v>2.9379760609357986E-2</v>
      </c>
      <c r="E220" s="612">
        <v>3.7800000000000011</v>
      </c>
      <c r="F220" s="612"/>
      <c r="G220" s="306"/>
      <c r="H220" s="356">
        <v>113.76229162263697</v>
      </c>
      <c r="I220" s="356">
        <v>116.22858157949908</v>
      </c>
      <c r="J220" s="359">
        <f t="shared" si="41"/>
        <v>2.1679327320893726E-2</v>
      </c>
      <c r="K220" s="612">
        <f t="shared" si="42"/>
        <v>2.4662899568621128</v>
      </c>
      <c r="L220" s="612"/>
    </row>
    <row r="221" spans="1:12" ht="14.25" x14ac:dyDescent="0.45">
      <c r="A221" s="360" t="s">
        <v>104</v>
      </c>
      <c r="B221" s="361">
        <v>53.19</v>
      </c>
      <c r="C221" s="362">
        <v>71.45</v>
      </c>
      <c r="D221" s="363">
        <v>0.34329761233314549</v>
      </c>
      <c r="E221" s="615">
        <v>18.260000000000005</v>
      </c>
      <c r="F221" s="615"/>
      <c r="G221" s="306"/>
      <c r="H221" s="361">
        <v>59.487952469369823</v>
      </c>
      <c r="I221" s="361">
        <v>59.189636739688837</v>
      </c>
      <c r="J221" s="364">
        <f t="shared" si="41"/>
        <v>-5.014725121604835E-3</v>
      </c>
      <c r="K221" s="615">
        <f t="shared" si="42"/>
        <v>-0.29831572968098641</v>
      </c>
      <c r="L221" s="615"/>
    </row>
    <row r="222" spans="1:12" ht="14.25" x14ac:dyDescent="0.45">
      <c r="A222" s="311" t="s">
        <v>9</v>
      </c>
      <c r="B222" s="350">
        <v>56.73</v>
      </c>
      <c r="C222" s="351">
        <v>76.95</v>
      </c>
      <c r="D222" s="352">
        <v>0.35642517186673728</v>
      </c>
      <c r="E222" s="611">
        <v>20.220000000000006</v>
      </c>
      <c r="F222" s="611"/>
      <c r="G222" s="353"/>
      <c r="H222" s="350">
        <v>76.381165875082445</v>
      </c>
      <c r="I222" s="350">
        <v>67.405880601348585</v>
      </c>
      <c r="J222" s="354">
        <f t="shared" si="41"/>
        <v>-0.11750652364239222</v>
      </c>
      <c r="K222" s="611">
        <f t="shared" si="42"/>
        <v>-8.97528527373386</v>
      </c>
      <c r="L222" s="611"/>
    </row>
    <row r="223" spans="1:12" ht="14.25" x14ac:dyDescent="0.45">
      <c r="A223" s="330" t="s">
        <v>62</v>
      </c>
      <c r="B223" s="365">
        <v>64.239999999999995</v>
      </c>
      <c r="C223" s="366">
        <v>85.3</v>
      </c>
      <c r="D223" s="367">
        <v>0.32783312577833135</v>
      </c>
      <c r="E223" s="616">
        <v>21.060000000000002</v>
      </c>
      <c r="F223" s="616"/>
      <c r="G223" s="306"/>
      <c r="H223" s="365">
        <v>84.737425549913922</v>
      </c>
      <c r="I223" s="365">
        <v>73.035768282222321</v>
      </c>
      <c r="J223" s="368">
        <f t="shared" si="41"/>
        <v>-0.13809314115636939</v>
      </c>
      <c r="K223" s="616">
        <f t="shared" si="42"/>
        <v>-11.701657267691601</v>
      </c>
      <c r="L223" s="616"/>
    </row>
    <row r="224" spans="1:12" ht="14.25" x14ac:dyDescent="0.45">
      <c r="A224" s="216" t="s">
        <v>63</v>
      </c>
      <c r="B224" s="369">
        <v>60.32</v>
      </c>
      <c r="C224" s="370">
        <v>82.5</v>
      </c>
      <c r="D224" s="371">
        <v>0.36770557029177708</v>
      </c>
      <c r="E224" s="613">
        <v>22.18</v>
      </c>
      <c r="F224" s="613"/>
      <c r="G224" s="306"/>
      <c r="H224" s="369">
        <v>81.920590474335413</v>
      </c>
      <c r="I224" s="369">
        <v>70.282258069648066</v>
      </c>
      <c r="J224" s="372">
        <f t="shared" si="41"/>
        <v>-0.1420684633411361</v>
      </c>
      <c r="K224" s="613">
        <f t="shared" si="42"/>
        <v>-11.638332404687347</v>
      </c>
      <c r="L224" s="613"/>
    </row>
    <row r="225" spans="1:12" ht="14.25" x14ac:dyDescent="0.45">
      <c r="A225" s="216" t="s">
        <v>64</v>
      </c>
      <c r="B225" s="369">
        <v>52.84</v>
      </c>
      <c r="C225" s="370">
        <v>51.05</v>
      </c>
      <c r="D225" s="371">
        <v>-3.387585162755502E-2</v>
      </c>
      <c r="E225" s="613">
        <v>-1.7900000000000063</v>
      </c>
      <c r="F225" s="613"/>
      <c r="G225" s="306"/>
      <c r="H225" s="369">
        <v>59.359350623191524</v>
      </c>
      <c r="I225" s="369">
        <v>47.329804340742314</v>
      </c>
      <c r="J225" s="372">
        <f t="shared" si="41"/>
        <v>-0.20265629856384082</v>
      </c>
      <c r="K225" s="613">
        <f t="shared" si="42"/>
        <v>-12.029546282449211</v>
      </c>
      <c r="L225" s="613"/>
    </row>
    <row r="226" spans="1:12" ht="14.25" x14ac:dyDescent="0.45">
      <c r="A226" s="373" t="s">
        <v>65</v>
      </c>
      <c r="B226" s="374">
        <v>26.56</v>
      </c>
      <c r="C226" s="375">
        <v>79.540000000000006</v>
      </c>
      <c r="D226" s="376">
        <v>1.9947289156626509</v>
      </c>
      <c r="E226" s="614">
        <v>52.980000000000004</v>
      </c>
      <c r="F226" s="614"/>
      <c r="G226" s="306"/>
      <c r="H226" s="374">
        <v>69.458780520117429</v>
      </c>
      <c r="I226" s="374">
        <v>67.457581977005717</v>
      </c>
      <c r="J226" s="377">
        <f t="shared" si="41"/>
        <v>-2.8811311228421288E-2</v>
      </c>
      <c r="K226" s="614">
        <f t="shared" si="42"/>
        <v>-2.0011985431117125</v>
      </c>
      <c r="L226" s="614"/>
    </row>
    <row r="227" spans="1:12" ht="14.25" x14ac:dyDescent="0.45">
      <c r="A227" s="503" t="s">
        <v>27</v>
      </c>
      <c r="B227" s="504"/>
      <c r="C227" s="504"/>
      <c r="D227" s="504"/>
      <c r="E227" s="504"/>
      <c r="F227" s="504"/>
      <c r="G227" s="504"/>
      <c r="H227" s="504"/>
      <c r="I227" s="504"/>
      <c r="J227" s="504"/>
      <c r="K227" s="504"/>
      <c r="L227" s="505"/>
    </row>
    <row r="228" spans="1:12" ht="21" x14ac:dyDescent="0.65">
      <c r="A228" s="609" t="s">
        <v>106</v>
      </c>
      <c r="B228" s="609"/>
      <c r="C228" s="609"/>
      <c r="D228" s="609"/>
      <c r="E228" s="609"/>
      <c r="F228" s="609"/>
      <c r="G228" s="609"/>
      <c r="H228" s="609"/>
      <c r="I228" s="609"/>
      <c r="J228" s="609"/>
      <c r="K228" s="609"/>
      <c r="L228" s="609"/>
    </row>
    <row r="229" spans="1:12" ht="14.25" x14ac:dyDescent="0.45">
      <c r="A229" s="38"/>
      <c r="B229" s="469" t="s">
        <v>150</v>
      </c>
      <c r="C229" s="470"/>
      <c r="D229" s="470"/>
      <c r="E229" s="470"/>
      <c r="F229" s="471"/>
      <c r="G229" s="66"/>
      <c r="H229" s="469" t="str">
        <f>CONCATENATE("acumulado ",B229)</f>
        <v>acumulado diciembre</v>
      </c>
      <c r="I229" s="470"/>
      <c r="J229" s="470"/>
      <c r="K229" s="470"/>
      <c r="L229" s="471"/>
    </row>
    <row r="230" spans="1:12" ht="30" customHeight="1" x14ac:dyDescent="0.45">
      <c r="A230" s="6"/>
      <c r="B230" s="152">
        <v>2020</v>
      </c>
      <c r="C230" s="344">
        <v>2021</v>
      </c>
      <c r="D230" s="344" t="s">
        <v>1</v>
      </c>
      <c r="E230" s="562" t="s">
        <v>2</v>
      </c>
      <c r="F230" s="563"/>
      <c r="G230" s="306"/>
      <c r="H230" s="152">
        <v>2020</v>
      </c>
      <c r="I230" s="152">
        <v>2021</v>
      </c>
      <c r="J230" s="344" t="s">
        <v>1</v>
      </c>
      <c r="K230" s="562" t="s">
        <v>2</v>
      </c>
      <c r="L230" s="563"/>
    </row>
    <row r="231" spans="1:12" ht="14.25" x14ac:dyDescent="0.45">
      <c r="A231" s="307" t="s">
        <v>88</v>
      </c>
      <c r="B231" s="345">
        <v>101.88</v>
      </c>
      <c r="C231" s="346">
        <v>112.2</v>
      </c>
      <c r="D231" s="347">
        <v>0.10129564193168439</v>
      </c>
      <c r="E231" s="610">
        <v>10.320000000000007</v>
      </c>
      <c r="F231" s="610"/>
      <c r="G231" s="348"/>
      <c r="H231" s="345">
        <v>95.803912169031577</v>
      </c>
      <c r="I231" s="345">
        <v>98.215311884359636</v>
      </c>
      <c r="J231" s="349">
        <f>I231/H231-1</f>
        <v>2.5170159137901438E-2</v>
      </c>
      <c r="K231" s="610">
        <f>I231-H231</f>
        <v>2.4113997153280593</v>
      </c>
      <c r="L231" s="610"/>
    </row>
    <row r="232" spans="1:12" ht="14.25" x14ac:dyDescent="0.45">
      <c r="A232" s="236" t="s">
        <v>89</v>
      </c>
      <c r="B232" s="378">
        <v>127.91</v>
      </c>
      <c r="C232" s="379">
        <v>146</v>
      </c>
      <c r="D232" s="368">
        <v>0.14142756625752484</v>
      </c>
      <c r="E232" s="617">
        <v>18.090000000000003</v>
      </c>
      <c r="F232" s="617"/>
      <c r="G232" s="306"/>
      <c r="H232" s="378">
        <v>125.11306616487011</v>
      </c>
      <c r="I232" s="380">
        <v>126.17790876403085</v>
      </c>
      <c r="J232" s="368">
        <f t="shared" ref="J232:J238" si="43">I232/H232-1</f>
        <v>8.5110423059853169E-3</v>
      </c>
      <c r="K232" s="616">
        <f t="shared" ref="K232:K238" si="44">I232-H232</f>
        <v>1.0648425991607411</v>
      </c>
      <c r="L232" s="616"/>
    </row>
    <row r="233" spans="1:12" ht="14.25" x14ac:dyDescent="0.45">
      <c r="A233" s="239" t="s">
        <v>90</v>
      </c>
      <c r="B233" s="369">
        <v>78.33</v>
      </c>
      <c r="C233" s="370">
        <v>98.37</v>
      </c>
      <c r="D233" s="372">
        <v>0.25584067407123712</v>
      </c>
      <c r="E233" s="613">
        <v>20.040000000000006</v>
      </c>
      <c r="F233" s="613"/>
      <c r="G233" s="306"/>
      <c r="H233" s="369">
        <v>95.11827019315588</v>
      </c>
      <c r="I233" s="381">
        <v>86.686252192529409</v>
      </c>
      <c r="J233" s="372">
        <f t="shared" si="43"/>
        <v>-8.864772228830109E-2</v>
      </c>
      <c r="K233" s="613">
        <f t="shared" si="44"/>
        <v>-8.4320180006264707</v>
      </c>
      <c r="L233" s="613"/>
    </row>
    <row r="234" spans="1:12" ht="14.25" x14ac:dyDescent="0.45">
      <c r="A234" s="239" t="s">
        <v>91</v>
      </c>
      <c r="B234" s="369">
        <v>64.12</v>
      </c>
      <c r="C234" s="370">
        <v>79.7</v>
      </c>
      <c r="D234" s="372">
        <v>0.24298190892077343</v>
      </c>
      <c r="E234" s="613">
        <v>15.579999999999998</v>
      </c>
      <c r="F234" s="613"/>
      <c r="G234" s="306"/>
      <c r="H234" s="369">
        <v>72.65850370735609</v>
      </c>
      <c r="I234" s="381">
        <v>65.527056954762131</v>
      </c>
      <c r="J234" s="372">
        <f t="shared" si="43"/>
        <v>-9.815020112879036E-2</v>
      </c>
      <c r="K234" s="613">
        <f t="shared" si="44"/>
        <v>-7.1314467525939591</v>
      </c>
      <c r="L234" s="613"/>
    </row>
    <row r="235" spans="1:12" ht="14.25" x14ac:dyDescent="0.45">
      <c r="A235" s="239" t="s">
        <v>92</v>
      </c>
      <c r="B235" s="369">
        <v>39.020000000000003</v>
      </c>
      <c r="C235" s="370">
        <v>60.58</v>
      </c>
      <c r="D235" s="372">
        <v>0.55253716043054824</v>
      </c>
      <c r="E235" s="613">
        <v>21.559999999999995</v>
      </c>
      <c r="F235" s="613"/>
      <c r="G235" s="306"/>
      <c r="H235" s="369">
        <v>57.832526009782576</v>
      </c>
      <c r="I235" s="381">
        <v>52.016132572431957</v>
      </c>
      <c r="J235" s="372">
        <f t="shared" si="43"/>
        <v>-0.10057304839782988</v>
      </c>
      <c r="K235" s="613">
        <f t="shared" si="44"/>
        <v>-5.8163934373506194</v>
      </c>
      <c r="L235" s="613"/>
    </row>
    <row r="236" spans="1:12" ht="14.25" x14ac:dyDescent="0.45">
      <c r="A236" s="239" t="s">
        <v>93</v>
      </c>
      <c r="B236" s="369">
        <v>60.62</v>
      </c>
      <c r="C236" s="370">
        <v>77.33</v>
      </c>
      <c r="D236" s="372">
        <v>0.27565160013196977</v>
      </c>
      <c r="E236" s="613">
        <v>16.71</v>
      </c>
      <c r="F236" s="613"/>
      <c r="G236" s="306"/>
      <c r="H236" s="369">
        <v>71.684338283963783</v>
      </c>
      <c r="I236" s="381">
        <v>68.961165245180339</v>
      </c>
      <c r="J236" s="372">
        <f t="shared" si="43"/>
        <v>-3.7988396126307444E-2</v>
      </c>
      <c r="K236" s="613">
        <f t="shared" si="44"/>
        <v>-2.7231730387834432</v>
      </c>
      <c r="L236" s="613"/>
    </row>
    <row r="237" spans="1:12" ht="14.25" x14ac:dyDescent="0.45">
      <c r="A237" s="239" t="s">
        <v>94</v>
      </c>
      <c r="B237" s="369">
        <v>88.32</v>
      </c>
      <c r="C237" s="370">
        <v>117.31</v>
      </c>
      <c r="D237" s="372">
        <v>0.32823822463768138</v>
      </c>
      <c r="E237" s="613">
        <v>28.990000000000009</v>
      </c>
      <c r="F237" s="613"/>
      <c r="G237" s="306"/>
      <c r="H237" s="369">
        <v>105.30387936772638</v>
      </c>
      <c r="I237" s="381">
        <v>99.119025386947186</v>
      </c>
      <c r="J237" s="372">
        <f t="shared" si="43"/>
        <v>-5.873339157032742E-2</v>
      </c>
      <c r="K237" s="613">
        <f t="shared" si="44"/>
        <v>-6.1848539807791951</v>
      </c>
      <c r="L237" s="613"/>
    </row>
    <row r="238" spans="1:12" ht="14.25" x14ac:dyDescent="0.45">
      <c r="A238" s="240" t="s">
        <v>95</v>
      </c>
      <c r="B238" s="382">
        <v>135.97</v>
      </c>
      <c r="C238" s="383">
        <v>112.93</v>
      </c>
      <c r="D238" s="384">
        <v>-0.16944914319335147</v>
      </c>
      <c r="E238" s="618">
        <v>-23.039999999999992</v>
      </c>
      <c r="F238" s="618"/>
      <c r="G238" s="306"/>
      <c r="H238" s="382">
        <v>101.97374320110126</v>
      </c>
      <c r="I238" s="385">
        <v>107.75688035366728</v>
      </c>
      <c r="J238" s="384">
        <f t="shared" si="43"/>
        <v>5.671202185018509E-2</v>
      </c>
      <c r="K238" s="618">
        <f t="shared" si="44"/>
        <v>5.7831371525660273</v>
      </c>
      <c r="L238" s="618"/>
    </row>
    <row r="239" spans="1:12" ht="14.25" x14ac:dyDescent="0.45">
      <c r="A239" s="503" t="s">
        <v>27</v>
      </c>
      <c r="B239" s="504"/>
      <c r="C239" s="504"/>
      <c r="D239" s="504"/>
      <c r="E239" s="504"/>
      <c r="F239" s="504"/>
      <c r="G239" s="504"/>
      <c r="H239" s="504"/>
      <c r="I239" s="504"/>
      <c r="J239" s="504"/>
      <c r="K239" s="504"/>
      <c r="L239" s="505"/>
    </row>
    <row r="240" spans="1:12" ht="21" x14ac:dyDescent="0.65">
      <c r="A240" s="609" t="s">
        <v>25</v>
      </c>
      <c r="B240" s="609"/>
      <c r="C240" s="609"/>
      <c r="D240" s="609"/>
      <c r="E240" s="609"/>
      <c r="F240" s="609"/>
      <c r="G240" s="609"/>
      <c r="H240" s="609"/>
      <c r="I240" s="609"/>
      <c r="J240" s="609"/>
      <c r="K240" s="609"/>
      <c r="L240" s="609"/>
    </row>
    <row r="241" spans="1:12" ht="14.25" x14ac:dyDescent="0.45">
      <c r="A241" s="38"/>
      <c r="B241" s="469" t="s">
        <v>150</v>
      </c>
      <c r="C241" s="470"/>
      <c r="D241" s="470"/>
      <c r="E241" s="470"/>
      <c r="F241" s="471"/>
      <c r="G241" s="66"/>
      <c r="H241" s="469" t="str">
        <f>CONCATENATE("acumulado ",B241)</f>
        <v>acumulado diciembre</v>
      </c>
      <c r="I241" s="470"/>
      <c r="J241" s="470"/>
      <c r="K241" s="470"/>
      <c r="L241" s="471"/>
    </row>
    <row r="242" spans="1:12" ht="28.5" x14ac:dyDescent="0.45">
      <c r="A242" s="6"/>
      <c r="B242" s="152">
        <v>2020</v>
      </c>
      <c r="C242" s="344">
        <v>2021</v>
      </c>
      <c r="D242" s="344" t="s">
        <v>1</v>
      </c>
      <c r="E242" s="562" t="s">
        <v>2</v>
      </c>
      <c r="F242" s="563"/>
      <c r="G242" s="306"/>
      <c r="H242" s="152">
        <v>2020</v>
      </c>
      <c r="I242" s="152">
        <v>2021</v>
      </c>
      <c r="J242" s="344" t="s">
        <v>1</v>
      </c>
      <c r="K242" s="562" t="s">
        <v>2</v>
      </c>
      <c r="L242" s="563"/>
    </row>
    <row r="243" spans="1:12" ht="14.25" x14ac:dyDescent="0.45">
      <c r="A243" s="307" t="s">
        <v>56</v>
      </c>
      <c r="B243" s="345">
        <v>32.270000000000003</v>
      </c>
      <c r="C243" s="346">
        <v>73.69</v>
      </c>
      <c r="D243" s="347">
        <v>1.2835450883173225</v>
      </c>
      <c r="E243" s="610">
        <v>41.419999999999995</v>
      </c>
      <c r="F243" s="610"/>
      <c r="G243" s="348"/>
      <c r="H243" s="345">
        <v>48.903721808616311</v>
      </c>
      <c r="I243" s="345">
        <v>52.154912652335177</v>
      </c>
      <c r="J243" s="349">
        <f>I243/H243-1</f>
        <v>6.6481460377235457E-2</v>
      </c>
      <c r="K243" s="610">
        <f>I243-H243</f>
        <v>3.2511908437188666</v>
      </c>
      <c r="L243" s="610"/>
    </row>
    <row r="244" spans="1:12" ht="14.25" x14ac:dyDescent="0.45">
      <c r="A244" s="311" t="s">
        <v>8</v>
      </c>
      <c r="B244" s="350">
        <v>38.54</v>
      </c>
      <c r="C244" s="351">
        <v>79.45</v>
      </c>
      <c r="D244" s="352">
        <v>1.0614945511157239</v>
      </c>
      <c r="E244" s="611">
        <v>40.910000000000004</v>
      </c>
      <c r="F244" s="611"/>
      <c r="G244" s="353"/>
      <c r="H244" s="350">
        <v>53.346633309019502</v>
      </c>
      <c r="I244" s="350">
        <v>58.833887847473058</v>
      </c>
      <c r="J244" s="354">
        <f t="shared" ref="J244:J251" si="45">I244/H244-1</f>
        <v>0.1028603718376695</v>
      </c>
      <c r="K244" s="611">
        <f t="shared" ref="K244:K251" si="46">I244-H244</f>
        <v>5.4872545384535556</v>
      </c>
      <c r="L244" s="611"/>
    </row>
    <row r="245" spans="1:12" ht="14.25" x14ac:dyDescent="0.45">
      <c r="A245" s="355" t="s">
        <v>103</v>
      </c>
      <c r="B245" s="356">
        <v>43.88</v>
      </c>
      <c r="C245" s="357">
        <v>86.29</v>
      </c>
      <c r="D245" s="358">
        <v>0.96649954421148587</v>
      </c>
      <c r="E245" s="612">
        <v>42.410000000000004</v>
      </c>
      <c r="F245" s="612"/>
      <c r="G245" s="306"/>
      <c r="H245" s="356">
        <v>59.054830249480197</v>
      </c>
      <c r="I245" s="356">
        <v>65.260220426183935</v>
      </c>
      <c r="J245" s="359">
        <f t="shared" si="45"/>
        <v>0.10507845252435311</v>
      </c>
      <c r="K245" s="612">
        <f t="shared" si="46"/>
        <v>6.2053901767037374</v>
      </c>
      <c r="L245" s="612"/>
    </row>
    <row r="246" spans="1:12" ht="14.25" x14ac:dyDescent="0.45">
      <c r="A246" s="360" t="s">
        <v>104</v>
      </c>
      <c r="B246" s="361">
        <v>15.9</v>
      </c>
      <c r="C246" s="362">
        <v>46.71</v>
      </c>
      <c r="D246" s="363">
        <v>1.9377358490566037</v>
      </c>
      <c r="E246" s="615">
        <v>30.810000000000002</v>
      </c>
      <c r="F246" s="615"/>
      <c r="G246" s="306"/>
      <c r="H246" s="361">
        <v>30.573745396885737</v>
      </c>
      <c r="I246" s="361">
        <v>30.364491247331845</v>
      </c>
      <c r="J246" s="364">
        <f t="shared" si="45"/>
        <v>-6.8442432170972012E-3</v>
      </c>
      <c r="K246" s="615">
        <f t="shared" si="46"/>
        <v>-0.20925414955389243</v>
      </c>
      <c r="L246" s="615"/>
    </row>
    <row r="247" spans="1:12" ht="14.25" x14ac:dyDescent="0.45">
      <c r="A247" s="311" t="s">
        <v>9</v>
      </c>
      <c r="B247" s="350">
        <v>15.51</v>
      </c>
      <c r="C247" s="351">
        <v>51.96</v>
      </c>
      <c r="D247" s="352">
        <v>2.3500967117988396</v>
      </c>
      <c r="E247" s="611">
        <v>36.450000000000003</v>
      </c>
      <c r="F247" s="611"/>
      <c r="G247" s="353"/>
      <c r="H247" s="350">
        <v>38.480637684554608</v>
      </c>
      <c r="I247" s="350">
        <v>31.069456891574244</v>
      </c>
      <c r="J247" s="354">
        <f t="shared" si="45"/>
        <v>-0.19259506180052388</v>
      </c>
      <c r="K247" s="611">
        <f t="shared" si="46"/>
        <v>-7.4111807929803639</v>
      </c>
      <c r="L247" s="611"/>
    </row>
    <row r="248" spans="1:12" ht="14.25" x14ac:dyDescent="0.45">
      <c r="A248" s="330" t="s">
        <v>62</v>
      </c>
      <c r="B248" s="365">
        <v>16.61</v>
      </c>
      <c r="C248" s="366">
        <v>58.91</v>
      </c>
      <c r="D248" s="367">
        <v>2.546658639373871</v>
      </c>
      <c r="E248" s="616">
        <v>42.3</v>
      </c>
      <c r="F248" s="616"/>
      <c r="G248" s="306"/>
      <c r="H248" s="365">
        <v>43.17699927405814</v>
      </c>
      <c r="I248" s="365">
        <v>35.384671567547485</v>
      </c>
      <c r="J248" s="368">
        <f t="shared" si="45"/>
        <v>-0.18047404492031216</v>
      </c>
      <c r="K248" s="616">
        <f t="shared" si="46"/>
        <v>-7.7923277065106547</v>
      </c>
      <c r="L248" s="616"/>
    </row>
    <row r="249" spans="1:12" ht="14.25" x14ac:dyDescent="0.45">
      <c r="A249" s="216" t="s">
        <v>63</v>
      </c>
      <c r="B249" s="369">
        <v>15.86</v>
      </c>
      <c r="C249" s="370">
        <v>57.71</v>
      </c>
      <c r="D249" s="371">
        <v>2.6387137452711227</v>
      </c>
      <c r="E249" s="613">
        <v>41.85</v>
      </c>
      <c r="F249" s="613"/>
      <c r="G249" s="306"/>
      <c r="H249" s="369">
        <v>42.420566139935332</v>
      </c>
      <c r="I249" s="369">
        <v>34.223709025270672</v>
      </c>
      <c r="J249" s="372">
        <f t="shared" si="45"/>
        <v>-0.19322837624621003</v>
      </c>
      <c r="K249" s="613">
        <f t="shared" si="46"/>
        <v>-8.1968571146646596</v>
      </c>
      <c r="L249" s="613"/>
    </row>
    <row r="250" spans="1:12" ht="14.25" x14ac:dyDescent="0.45">
      <c r="A250" s="216" t="s">
        <v>64</v>
      </c>
      <c r="B250" s="369">
        <v>16.73</v>
      </c>
      <c r="C250" s="370">
        <v>32.020000000000003</v>
      </c>
      <c r="D250" s="371">
        <v>0.91392707710699361</v>
      </c>
      <c r="E250" s="613">
        <v>15.290000000000003</v>
      </c>
      <c r="F250" s="613"/>
      <c r="G250" s="306"/>
      <c r="H250" s="369">
        <v>28.432650478517026</v>
      </c>
      <c r="I250" s="369">
        <v>18.60045466322314</v>
      </c>
      <c r="J250" s="372">
        <f t="shared" si="45"/>
        <v>-0.34580651644569116</v>
      </c>
      <c r="K250" s="613">
        <f t="shared" si="46"/>
        <v>-9.8321958152938862</v>
      </c>
      <c r="L250" s="613"/>
    </row>
    <row r="251" spans="1:12" ht="14.25" x14ac:dyDescent="0.45">
      <c r="A251" s="303" t="s">
        <v>65</v>
      </c>
      <c r="B251" s="382">
        <v>7.13</v>
      </c>
      <c r="C251" s="383">
        <v>55.17</v>
      </c>
      <c r="D251" s="386">
        <v>6.7377279102384291</v>
      </c>
      <c r="E251" s="618">
        <v>48.04</v>
      </c>
      <c r="F251" s="618"/>
      <c r="G251" s="306"/>
      <c r="H251" s="374">
        <v>36.738750892474989</v>
      </c>
      <c r="I251" s="374">
        <v>31.093159953371284</v>
      </c>
      <c r="J251" s="377">
        <f t="shared" si="45"/>
        <v>-0.15366855981649785</v>
      </c>
      <c r="K251" s="614">
        <f t="shared" si="46"/>
        <v>-5.6455909391037054</v>
      </c>
      <c r="L251" s="614"/>
    </row>
    <row r="252" spans="1:12" ht="14.25" x14ac:dyDescent="0.45">
      <c r="A252" s="503" t="s">
        <v>27</v>
      </c>
      <c r="B252" s="504"/>
      <c r="C252" s="504"/>
      <c r="D252" s="504"/>
      <c r="E252" s="504"/>
      <c r="F252" s="504"/>
      <c r="G252" s="504"/>
      <c r="H252" s="504"/>
      <c r="I252" s="504"/>
      <c r="J252" s="504"/>
      <c r="K252" s="504"/>
      <c r="L252" s="505"/>
    </row>
    <row r="253" spans="1:12" ht="21" x14ac:dyDescent="0.65">
      <c r="A253" s="609" t="s">
        <v>107</v>
      </c>
      <c r="B253" s="609"/>
      <c r="C253" s="609"/>
      <c r="D253" s="609"/>
      <c r="E253" s="609"/>
      <c r="F253" s="609"/>
      <c r="G253" s="609"/>
      <c r="H253" s="609"/>
      <c r="I253" s="609"/>
      <c r="J253" s="609"/>
      <c r="K253" s="609"/>
      <c r="L253" s="609"/>
    </row>
    <row r="254" spans="1:12" ht="14.25" x14ac:dyDescent="0.45">
      <c r="A254" s="38"/>
      <c r="B254" s="469" t="s">
        <v>150</v>
      </c>
      <c r="C254" s="470"/>
      <c r="D254" s="470"/>
      <c r="E254" s="470"/>
      <c r="F254" s="471"/>
      <c r="G254" s="66"/>
      <c r="H254" s="469" t="str">
        <f>CONCATENATE("acumulado ",B254)</f>
        <v>acumulado diciembre</v>
      </c>
      <c r="I254" s="470"/>
      <c r="J254" s="470"/>
      <c r="K254" s="470"/>
      <c r="L254" s="471"/>
    </row>
    <row r="255" spans="1:12" ht="28.5" x14ac:dyDescent="0.45">
      <c r="A255" s="6"/>
      <c r="B255" s="152">
        <v>2020</v>
      </c>
      <c r="C255" s="344">
        <v>2021</v>
      </c>
      <c r="D255" s="344" t="s">
        <v>1</v>
      </c>
      <c r="E255" s="562" t="s">
        <v>2</v>
      </c>
      <c r="F255" s="563"/>
      <c r="G255" s="306"/>
      <c r="H255" s="152">
        <v>2020</v>
      </c>
      <c r="I255" s="152">
        <v>2021</v>
      </c>
      <c r="J255" s="344" t="s">
        <v>1</v>
      </c>
      <c r="K255" s="562" t="s">
        <v>2</v>
      </c>
      <c r="L255" s="563"/>
    </row>
    <row r="256" spans="1:12" ht="14.25" x14ac:dyDescent="0.45">
      <c r="A256" s="307" t="s">
        <v>88</v>
      </c>
      <c r="B256" s="345">
        <v>32.270000000000003</v>
      </c>
      <c r="C256" s="346">
        <v>73.69</v>
      </c>
      <c r="D256" s="347">
        <v>1.2835450883173225</v>
      </c>
      <c r="E256" s="610">
        <v>41.419999999999995</v>
      </c>
      <c r="F256" s="610"/>
      <c r="G256" s="348"/>
      <c r="H256" s="345">
        <v>48.903721808616311</v>
      </c>
      <c r="I256" s="345">
        <v>52.154912652335177</v>
      </c>
      <c r="J256" s="349">
        <f>I256/H256-1</f>
        <v>6.6481460377235457E-2</v>
      </c>
      <c r="K256" s="610">
        <f>I256-H256</f>
        <v>3.2511908437188666</v>
      </c>
      <c r="L256" s="610"/>
    </row>
    <row r="257" spans="1:12" ht="14.25" x14ac:dyDescent="0.45">
      <c r="A257" s="236" t="s">
        <v>89</v>
      </c>
      <c r="B257" s="378">
        <v>43.88</v>
      </c>
      <c r="C257" s="379">
        <v>100.66</v>
      </c>
      <c r="D257" s="387">
        <v>1.293983591613491</v>
      </c>
      <c r="E257" s="617">
        <v>56.779999999999994</v>
      </c>
      <c r="F257" s="617"/>
      <c r="G257" s="306"/>
      <c r="H257" s="378">
        <v>67.309978716531106</v>
      </c>
      <c r="I257" s="378">
        <v>71.915193527630336</v>
      </c>
      <c r="J257" s="387">
        <f t="shared" ref="J257:J263" si="47">I257/H257-1</f>
        <v>6.841801021054561E-2</v>
      </c>
      <c r="K257" s="617">
        <f t="shared" ref="K257:K263" si="48">I257-H257</f>
        <v>4.6052148110992306</v>
      </c>
      <c r="L257" s="617"/>
    </row>
    <row r="258" spans="1:12" ht="14.25" x14ac:dyDescent="0.45">
      <c r="A258" s="239" t="s">
        <v>90</v>
      </c>
      <c r="B258" s="369">
        <v>20.010000000000002</v>
      </c>
      <c r="C258" s="370">
        <v>65.3</v>
      </c>
      <c r="D258" s="372">
        <v>2.2633683158420785</v>
      </c>
      <c r="E258" s="613">
        <v>45.289999999999992</v>
      </c>
      <c r="F258" s="613"/>
      <c r="G258" s="306"/>
      <c r="H258" s="369">
        <v>49.672938543538876</v>
      </c>
      <c r="I258" s="369">
        <v>43.492701536519107</v>
      </c>
      <c r="J258" s="372">
        <f t="shared" si="47"/>
        <v>-0.12441859064977046</v>
      </c>
      <c r="K258" s="613">
        <f t="shared" si="48"/>
        <v>-6.1802370070197696</v>
      </c>
      <c r="L258" s="613"/>
    </row>
    <row r="259" spans="1:12" ht="14.25" x14ac:dyDescent="0.45">
      <c r="A259" s="239" t="s">
        <v>91</v>
      </c>
      <c r="B259" s="369">
        <v>20.74</v>
      </c>
      <c r="C259" s="370">
        <v>63.6</v>
      </c>
      <c r="D259" s="372">
        <v>2.0665380906460946</v>
      </c>
      <c r="E259" s="613">
        <v>42.86</v>
      </c>
      <c r="F259" s="613"/>
      <c r="G259" s="306"/>
      <c r="H259" s="369">
        <v>38.272162305274257</v>
      </c>
      <c r="I259" s="369">
        <v>36.524040720004372</v>
      </c>
      <c r="J259" s="372">
        <f t="shared" si="47"/>
        <v>-4.5676060091043746E-2</v>
      </c>
      <c r="K259" s="613">
        <f t="shared" si="48"/>
        <v>-1.7481215852698853</v>
      </c>
      <c r="L259" s="613"/>
    </row>
    <row r="260" spans="1:12" ht="14.25" x14ac:dyDescent="0.45">
      <c r="A260" s="239" t="s">
        <v>92</v>
      </c>
      <c r="B260" s="369">
        <v>10.5</v>
      </c>
      <c r="C260" s="370">
        <v>37.56</v>
      </c>
      <c r="D260" s="372">
        <v>2.5771428571428574</v>
      </c>
      <c r="E260" s="613">
        <v>27.060000000000002</v>
      </c>
      <c r="F260" s="613"/>
      <c r="G260" s="306"/>
      <c r="H260" s="369">
        <v>31.37931185653445</v>
      </c>
      <c r="I260" s="369">
        <v>28.82616428074353</v>
      </c>
      <c r="J260" s="372">
        <f t="shared" si="47"/>
        <v>-8.1364039704371338E-2</v>
      </c>
      <c r="K260" s="613">
        <f t="shared" si="48"/>
        <v>-2.5531475757909199</v>
      </c>
      <c r="L260" s="613"/>
    </row>
    <row r="261" spans="1:12" ht="14.25" x14ac:dyDescent="0.45">
      <c r="A261" s="239" t="s">
        <v>93</v>
      </c>
      <c r="B261" s="369">
        <v>21.99</v>
      </c>
      <c r="C261" s="370">
        <v>57.28</v>
      </c>
      <c r="D261" s="372">
        <v>1.6048203728967714</v>
      </c>
      <c r="E261" s="613">
        <v>35.290000000000006</v>
      </c>
      <c r="F261" s="613"/>
      <c r="G261" s="306"/>
      <c r="H261" s="369">
        <v>38.020721981059083</v>
      </c>
      <c r="I261" s="369">
        <v>37.962764547248334</v>
      </c>
      <c r="J261" s="372">
        <f t="shared" si="47"/>
        <v>-1.5243643673999996E-3</v>
      </c>
      <c r="K261" s="613">
        <f t="shared" si="48"/>
        <v>-5.7957433810749137E-2</v>
      </c>
      <c r="L261" s="613"/>
    </row>
    <row r="262" spans="1:12" ht="14.25" x14ac:dyDescent="0.45">
      <c r="A262" s="239" t="s">
        <v>94</v>
      </c>
      <c r="B262" s="369">
        <v>29.24</v>
      </c>
      <c r="C262" s="370">
        <v>74.12</v>
      </c>
      <c r="D262" s="372">
        <v>1.5348837209302331</v>
      </c>
      <c r="E262" s="613">
        <v>44.88000000000001</v>
      </c>
      <c r="F262" s="613"/>
      <c r="G262" s="306"/>
      <c r="H262" s="369">
        <v>55.957442361465752</v>
      </c>
      <c r="I262" s="369">
        <v>54.596830215750451</v>
      </c>
      <c r="J262" s="372">
        <f t="shared" si="47"/>
        <v>-2.4315123928041915E-2</v>
      </c>
      <c r="K262" s="613">
        <f t="shared" si="48"/>
        <v>-1.3606121457153009</v>
      </c>
      <c r="L262" s="613"/>
    </row>
    <row r="263" spans="1:12" ht="14.25" x14ac:dyDescent="0.45">
      <c r="A263" s="240" t="s">
        <v>95</v>
      </c>
      <c r="B263" s="382">
        <v>55.89</v>
      </c>
      <c r="C263" s="383">
        <v>63.26</v>
      </c>
      <c r="D263" s="384">
        <v>0.1318661656825908</v>
      </c>
      <c r="E263" s="618">
        <v>7.3699999999999974</v>
      </c>
      <c r="F263" s="618"/>
      <c r="G263" s="306"/>
      <c r="H263" s="382">
        <v>51.18056249684183</v>
      </c>
      <c r="I263" s="382">
        <v>45.892177605730438</v>
      </c>
      <c r="J263" s="384">
        <f t="shared" si="47"/>
        <v>-0.10332799471357357</v>
      </c>
      <c r="K263" s="618">
        <f t="shared" si="48"/>
        <v>-5.2883848911113915</v>
      </c>
      <c r="L263" s="618"/>
    </row>
    <row r="264" spans="1:12" ht="14.25" x14ac:dyDescent="0.45">
      <c r="A264" s="503" t="s">
        <v>27</v>
      </c>
      <c r="B264" s="504"/>
      <c r="C264" s="504"/>
      <c r="D264" s="504"/>
      <c r="E264" s="504"/>
      <c r="F264" s="504"/>
      <c r="G264" s="504"/>
      <c r="H264" s="504"/>
      <c r="I264" s="504"/>
      <c r="J264" s="504"/>
      <c r="K264" s="504"/>
      <c r="L264" s="505"/>
    </row>
    <row r="265" spans="1:12" ht="23.25" x14ac:dyDescent="0.7">
      <c r="A265" s="619" t="s">
        <v>108</v>
      </c>
      <c r="B265" s="619"/>
      <c r="C265" s="619"/>
      <c r="D265" s="619"/>
      <c r="E265" s="619"/>
      <c r="F265" s="619"/>
      <c r="G265" s="619"/>
      <c r="H265" s="619"/>
      <c r="I265" s="619"/>
      <c r="J265" s="619"/>
      <c r="K265" s="619"/>
      <c r="L265" s="619"/>
    </row>
    <row r="266" spans="1:12" ht="21" x14ac:dyDescent="0.65">
      <c r="A266" s="620" t="s">
        <v>28</v>
      </c>
      <c r="B266" s="620"/>
      <c r="C266" s="620"/>
      <c r="D266" s="620"/>
      <c r="E266" s="620"/>
      <c r="F266" s="620"/>
      <c r="G266" s="620"/>
      <c r="H266" s="620"/>
      <c r="I266" s="620"/>
      <c r="J266" s="620"/>
      <c r="K266" s="620"/>
      <c r="L266" s="620"/>
    </row>
    <row r="267" spans="1:12" ht="14.25" x14ac:dyDescent="0.45">
      <c r="A267" s="38"/>
      <c r="B267" s="469" t="s">
        <v>150</v>
      </c>
      <c r="C267" s="470"/>
      <c r="D267" s="470"/>
      <c r="E267" s="470"/>
      <c r="F267" s="470"/>
      <c r="G267" s="470"/>
      <c r="H267" s="470"/>
      <c r="I267" s="470"/>
      <c r="J267" s="470"/>
      <c r="K267" s="470"/>
      <c r="L267" s="471"/>
    </row>
    <row r="268" spans="1:12" ht="30" customHeight="1" x14ac:dyDescent="0.45">
      <c r="A268" s="6"/>
      <c r="B268" s="562">
        <v>2020</v>
      </c>
      <c r="C268" s="563"/>
      <c r="D268" s="562">
        <v>2021</v>
      </c>
      <c r="E268" s="563"/>
      <c r="F268" s="562" t="s">
        <v>1</v>
      </c>
      <c r="G268" s="621"/>
      <c r="H268" s="563"/>
      <c r="I268" s="562" t="s">
        <v>2</v>
      </c>
      <c r="J268" s="563"/>
      <c r="K268" s="562" t="s">
        <v>3</v>
      </c>
      <c r="L268" s="563"/>
    </row>
    <row r="269" spans="1:12" ht="14.25" x14ac:dyDescent="0.45">
      <c r="A269" s="388" t="s">
        <v>56</v>
      </c>
      <c r="B269" s="622">
        <v>154</v>
      </c>
      <c r="C269" s="623"/>
      <c r="D269" s="622">
        <v>275</v>
      </c>
      <c r="E269" s="623"/>
      <c r="F269" s="624">
        <f t="shared" ref="F269:F280" si="49">D269/B269-1</f>
        <v>0.78571428571428581</v>
      </c>
      <c r="G269" s="625"/>
      <c r="H269" s="626"/>
      <c r="I269" s="622">
        <f t="shared" ref="I269:I280" si="50">D269-B269</f>
        <v>121</v>
      </c>
      <c r="J269" s="623"/>
      <c r="K269" s="624">
        <f t="shared" ref="K269:K280" si="51">D269/$D$269</f>
        <v>1</v>
      </c>
      <c r="L269" s="626"/>
    </row>
    <row r="270" spans="1:12" ht="14.25" x14ac:dyDescent="0.45">
      <c r="A270" s="389" t="s">
        <v>8</v>
      </c>
      <c r="B270" s="627">
        <v>93</v>
      </c>
      <c r="C270" s="628"/>
      <c r="D270" s="627">
        <v>182</v>
      </c>
      <c r="E270" s="628"/>
      <c r="F270" s="629">
        <f t="shared" si="49"/>
        <v>0.956989247311828</v>
      </c>
      <c r="G270" s="630"/>
      <c r="H270" s="631"/>
      <c r="I270" s="627">
        <f t="shared" si="50"/>
        <v>89</v>
      </c>
      <c r="J270" s="628"/>
      <c r="K270" s="629">
        <f t="shared" si="51"/>
        <v>0.66181818181818186</v>
      </c>
      <c r="L270" s="631"/>
    </row>
    <row r="271" spans="1:12" ht="14.25" x14ac:dyDescent="0.45">
      <c r="A271" s="390" t="s">
        <v>57</v>
      </c>
      <c r="B271" s="632">
        <v>17</v>
      </c>
      <c r="C271" s="633"/>
      <c r="D271" s="632">
        <v>29</v>
      </c>
      <c r="E271" s="633"/>
      <c r="F271" s="634">
        <f t="shared" si="49"/>
        <v>0.70588235294117641</v>
      </c>
      <c r="G271" s="635"/>
      <c r="H271" s="636"/>
      <c r="I271" s="632">
        <f t="shared" si="50"/>
        <v>12</v>
      </c>
      <c r="J271" s="633"/>
      <c r="K271" s="634">
        <f t="shared" si="51"/>
        <v>0.10545454545454545</v>
      </c>
      <c r="L271" s="636"/>
    </row>
    <row r="272" spans="1:12" ht="14.25" x14ac:dyDescent="0.45">
      <c r="A272" s="216" t="s">
        <v>58</v>
      </c>
      <c r="B272" s="637">
        <v>46</v>
      </c>
      <c r="C272" s="638"/>
      <c r="D272" s="637">
        <v>96</v>
      </c>
      <c r="E272" s="638"/>
      <c r="F272" s="639">
        <f t="shared" si="49"/>
        <v>1.0869565217391304</v>
      </c>
      <c r="G272" s="640"/>
      <c r="H272" s="641"/>
      <c r="I272" s="637">
        <f t="shared" si="50"/>
        <v>50</v>
      </c>
      <c r="J272" s="638"/>
      <c r="K272" s="639">
        <f t="shared" si="51"/>
        <v>0.34909090909090912</v>
      </c>
      <c r="L272" s="641"/>
    </row>
    <row r="273" spans="1:12" ht="14.25" x14ac:dyDescent="0.45">
      <c r="A273" s="216" t="s">
        <v>59</v>
      </c>
      <c r="B273" s="637">
        <v>23</v>
      </c>
      <c r="C273" s="638"/>
      <c r="D273" s="637">
        <v>44</v>
      </c>
      <c r="E273" s="638"/>
      <c r="F273" s="639">
        <f t="shared" si="49"/>
        <v>0.91304347826086962</v>
      </c>
      <c r="G273" s="640"/>
      <c r="H273" s="641"/>
      <c r="I273" s="637">
        <f t="shared" si="50"/>
        <v>21</v>
      </c>
      <c r="J273" s="638"/>
      <c r="K273" s="639">
        <f t="shared" si="51"/>
        <v>0.16</v>
      </c>
      <c r="L273" s="641"/>
    </row>
    <row r="274" spans="1:12" ht="14.25" x14ac:dyDescent="0.45">
      <c r="A274" s="216" t="s">
        <v>60</v>
      </c>
      <c r="B274" s="637">
        <v>2</v>
      </c>
      <c r="C274" s="638"/>
      <c r="D274" s="637">
        <v>7</v>
      </c>
      <c r="E274" s="638"/>
      <c r="F274" s="639">
        <f t="shared" si="49"/>
        <v>2.5</v>
      </c>
      <c r="G274" s="640"/>
      <c r="H274" s="641"/>
      <c r="I274" s="637">
        <f t="shared" si="50"/>
        <v>5</v>
      </c>
      <c r="J274" s="638"/>
      <c r="K274" s="639">
        <f t="shared" si="51"/>
        <v>2.5454545454545455E-2</v>
      </c>
      <c r="L274" s="641"/>
    </row>
    <row r="275" spans="1:12" ht="14.25" x14ac:dyDescent="0.45">
      <c r="A275" s="373" t="s">
        <v>61</v>
      </c>
      <c r="B275" s="642">
        <v>5</v>
      </c>
      <c r="C275" s="643"/>
      <c r="D275" s="642">
        <v>6</v>
      </c>
      <c r="E275" s="643"/>
      <c r="F275" s="644">
        <f t="shared" si="49"/>
        <v>0.19999999999999996</v>
      </c>
      <c r="G275" s="645"/>
      <c r="H275" s="646"/>
      <c r="I275" s="642">
        <f t="shared" si="50"/>
        <v>1</v>
      </c>
      <c r="J275" s="643"/>
      <c r="K275" s="644">
        <f t="shared" si="51"/>
        <v>2.181818181818182E-2</v>
      </c>
      <c r="L275" s="646"/>
    </row>
    <row r="276" spans="1:12" ht="14.25" x14ac:dyDescent="0.45">
      <c r="A276" s="391" t="s">
        <v>9</v>
      </c>
      <c r="B276" s="627">
        <v>61</v>
      </c>
      <c r="C276" s="628"/>
      <c r="D276" s="627">
        <v>93</v>
      </c>
      <c r="E276" s="628"/>
      <c r="F276" s="629">
        <f t="shared" si="49"/>
        <v>0.52459016393442615</v>
      </c>
      <c r="G276" s="630"/>
      <c r="H276" s="631"/>
      <c r="I276" s="627">
        <f t="shared" si="50"/>
        <v>32</v>
      </c>
      <c r="J276" s="628"/>
      <c r="K276" s="629">
        <f t="shared" si="51"/>
        <v>0.33818181818181819</v>
      </c>
      <c r="L276" s="631"/>
    </row>
    <row r="277" spans="1:12" ht="14.25" x14ac:dyDescent="0.45">
      <c r="A277" s="390" t="s">
        <v>62</v>
      </c>
      <c r="B277" s="632">
        <v>31</v>
      </c>
      <c r="C277" s="633"/>
      <c r="D277" s="632">
        <v>49</v>
      </c>
      <c r="E277" s="633"/>
      <c r="F277" s="634">
        <f t="shared" si="49"/>
        <v>0.58064516129032251</v>
      </c>
      <c r="G277" s="635"/>
      <c r="H277" s="636"/>
      <c r="I277" s="632">
        <f t="shared" si="50"/>
        <v>18</v>
      </c>
      <c r="J277" s="633"/>
      <c r="K277" s="634">
        <f t="shared" si="51"/>
        <v>0.17818181818181819</v>
      </c>
      <c r="L277" s="636"/>
    </row>
    <row r="278" spans="1:12" ht="14.25" x14ac:dyDescent="0.45">
      <c r="A278" s="216" t="s">
        <v>63</v>
      </c>
      <c r="B278" s="637">
        <v>27</v>
      </c>
      <c r="C278" s="638"/>
      <c r="D278" s="637">
        <v>44</v>
      </c>
      <c r="E278" s="638"/>
      <c r="F278" s="639">
        <f t="shared" si="49"/>
        <v>0.62962962962962954</v>
      </c>
      <c r="G278" s="640"/>
      <c r="H278" s="641"/>
      <c r="I278" s="637">
        <f t="shared" si="50"/>
        <v>17</v>
      </c>
      <c r="J278" s="638"/>
      <c r="K278" s="639">
        <f t="shared" si="51"/>
        <v>0.16</v>
      </c>
      <c r="L278" s="641"/>
    </row>
    <row r="279" spans="1:12" ht="14.25" x14ac:dyDescent="0.45">
      <c r="A279" s="216" t="s">
        <v>64</v>
      </c>
      <c r="B279" s="637">
        <v>17</v>
      </c>
      <c r="C279" s="638"/>
      <c r="D279" s="637">
        <v>28</v>
      </c>
      <c r="E279" s="638"/>
      <c r="F279" s="639">
        <f t="shared" si="49"/>
        <v>0.64705882352941169</v>
      </c>
      <c r="G279" s="640"/>
      <c r="H279" s="641"/>
      <c r="I279" s="637">
        <f t="shared" si="50"/>
        <v>11</v>
      </c>
      <c r="J279" s="638"/>
      <c r="K279" s="639">
        <f t="shared" si="51"/>
        <v>0.10181818181818182</v>
      </c>
      <c r="L279" s="641"/>
    </row>
    <row r="280" spans="1:12" ht="14.25" x14ac:dyDescent="0.45">
      <c r="A280" s="219" t="s">
        <v>65</v>
      </c>
      <c r="B280" s="647">
        <v>13</v>
      </c>
      <c r="C280" s="648"/>
      <c r="D280" s="647">
        <v>16</v>
      </c>
      <c r="E280" s="648"/>
      <c r="F280" s="649">
        <f t="shared" si="49"/>
        <v>0.23076923076923084</v>
      </c>
      <c r="G280" s="650"/>
      <c r="H280" s="651"/>
      <c r="I280" s="647">
        <f t="shared" si="50"/>
        <v>3</v>
      </c>
      <c r="J280" s="648"/>
      <c r="K280" s="649">
        <f t="shared" si="51"/>
        <v>5.8181818181818182E-2</v>
      </c>
      <c r="L280" s="651"/>
    </row>
    <row r="281" spans="1:12" ht="21" x14ac:dyDescent="0.65">
      <c r="A281" s="620" t="s">
        <v>109</v>
      </c>
      <c r="B281" s="620"/>
      <c r="C281" s="620"/>
      <c r="D281" s="620"/>
      <c r="E281" s="620"/>
      <c r="F281" s="620"/>
      <c r="G281" s="620"/>
      <c r="H281" s="620"/>
      <c r="I281" s="620"/>
      <c r="J281" s="620"/>
      <c r="K281" s="620"/>
      <c r="L281" s="620"/>
    </row>
    <row r="282" spans="1:12" ht="14.25" x14ac:dyDescent="0.45">
      <c r="A282" s="38"/>
      <c r="B282" s="469" t="s">
        <v>150</v>
      </c>
      <c r="C282" s="470"/>
      <c r="D282" s="470"/>
      <c r="E282" s="470"/>
      <c r="F282" s="470"/>
      <c r="G282" s="470"/>
      <c r="H282" s="470"/>
      <c r="I282" s="470"/>
      <c r="J282" s="470"/>
      <c r="K282" s="470"/>
      <c r="L282" s="471"/>
    </row>
    <row r="283" spans="1:12" ht="30" customHeight="1" x14ac:dyDescent="0.45">
      <c r="A283" s="6"/>
      <c r="B283" s="562">
        <v>2020</v>
      </c>
      <c r="C283" s="563"/>
      <c r="D283" s="562">
        <v>2021</v>
      </c>
      <c r="E283" s="563"/>
      <c r="F283" s="562" t="s">
        <v>1</v>
      </c>
      <c r="G283" s="621"/>
      <c r="H283" s="563"/>
      <c r="I283" s="562" t="s">
        <v>2</v>
      </c>
      <c r="J283" s="563"/>
      <c r="K283" s="562" t="s">
        <v>3</v>
      </c>
      <c r="L283" s="563"/>
    </row>
    <row r="284" spans="1:12" ht="14.25" x14ac:dyDescent="0.45">
      <c r="A284" s="388" t="s">
        <v>88</v>
      </c>
      <c r="B284" s="622">
        <v>154</v>
      </c>
      <c r="C284" s="623"/>
      <c r="D284" s="622">
        <v>275</v>
      </c>
      <c r="E284" s="623"/>
      <c r="F284" s="624">
        <f t="shared" ref="F284:F291" si="52">D284/B284-1</f>
        <v>0.78571428571428581</v>
      </c>
      <c r="G284" s="625"/>
      <c r="H284" s="626"/>
      <c r="I284" s="622">
        <f t="shared" ref="I284:I291" si="53">D284-B284</f>
        <v>121</v>
      </c>
      <c r="J284" s="623"/>
      <c r="K284" s="624">
        <f t="shared" ref="K284:K291" si="54">D284/$D$269</f>
        <v>1</v>
      </c>
      <c r="L284" s="626"/>
    </row>
    <row r="285" spans="1:12" ht="14.25" x14ac:dyDescent="0.45">
      <c r="A285" s="236" t="s">
        <v>89</v>
      </c>
      <c r="B285" s="652">
        <v>43</v>
      </c>
      <c r="C285" s="653"/>
      <c r="D285" s="652">
        <v>79</v>
      </c>
      <c r="E285" s="653"/>
      <c r="F285" s="654">
        <f t="shared" si="52"/>
        <v>0.83720930232558133</v>
      </c>
      <c r="G285" s="655"/>
      <c r="H285" s="656"/>
      <c r="I285" s="652">
        <f t="shared" si="53"/>
        <v>36</v>
      </c>
      <c r="J285" s="653"/>
      <c r="K285" s="654">
        <f t="shared" si="54"/>
        <v>0.28727272727272729</v>
      </c>
      <c r="L285" s="656"/>
    </row>
    <row r="286" spans="1:12" ht="14.25" x14ac:dyDescent="0.45">
      <c r="A286" s="239" t="s">
        <v>90</v>
      </c>
      <c r="B286" s="637">
        <v>40</v>
      </c>
      <c r="C286" s="638"/>
      <c r="D286" s="637">
        <v>73</v>
      </c>
      <c r="E286" s="638"/>
      <c r="F286" s="639">
        <f t="shared" si="52"/>
        <v>0.82499999999999996</v>
      </c>
      <c r="G286" s="640"/>
      <c r="H286" s="641"/>
      <c r="I286" s="637">
        <f t="shared" si="53"/>
        <v>33</v>
      </c>
      <c r="J286" s="638"/>
      <c r="K286" s="639">
        <f t="shared" si="54"/>
        <v>0.26545454545454544</v>
      </c>
      <c r="L286" s="641"/>
    </row>
    <row r="287" spans="1:12" ht="14.25" x14ac:dyDescent="0.45">
      <c r="A287" s="239" t="s">
        <v>92</v>
      </c>
      <c r="B287" s="637">
        <v>26</v>
      </c>
      <c r="C287" s="638"/>
      <c r="D287" s="637">
        <v>56</v>
      </c>
      <c r="E287" s="638"/>
      <c r="F287" s="639">
        <f t="shared" si="52"/>
        <v>1.1538461538461537</v>
      </c>
      <c r="G287" s="640"/>
      <c r="H287" s="641"/>
      <c r="I287" s="637">
        <f t="shared" si="53"/>
        <v>30</v>
      </c>
      <c r="J287" s="638"/>
      <c r="K287" s="639">
        <f t="shared" si="54"/>
        <v>0.20363636363636364</v>
      </c>
      <c r="L287" s="641"/>
    </row>
    <row r="288" spans="1:12" ht="14.25" x14ac:dyDescent="0.45">
      <c r="A288" s="239" t="s">
        <v>93</v>
      </c>
      <c r="B288" s="637">
        <v>10</v>
      </c>
      <c r="C288" s="638"/>
      <c r="D288" s="637">
        <v>14</v>
      </c>
      <c r="E288" s="638"/>
      <c r="F288" s="639">
        <f t="shared" si="52"/>
        <v>0.39999999999999991</v>
      </c>
      <c r="G288" s="640"/>
      <c r="H288" s="641"/>
      <c r="I288" s="637">
        <f t="shared" si="53"/>
        <v>4</v>
      </c>
      <c r="J288" s="638"/>
      <c r="K288" s="639">
        <f t="shared" si="54"/>
        <v>5.0909090909090911E-2</v>
      </c>
      <c r="L288" s="641"/>
    </row>
    <row r="289" spans="1:12" ht="14.25" x14ac:dyDescent="0.45">
      <c r="A289" s="239" t="s">
        <v>94</v>
      </c>
      <c r="B289" s="637">
        <v>9</v>
      </c>
      <c r="C289" s="638"/>
      <c r="D289" s="637">
        <v>14</v>
      </c>
      <c r="E289" s="638"/>
      <c r="F289" s="639">
        <f t="shared" si="52"/>
        <v>0.55555555555555558</v>
      </c>
      <c r="G289" s="640"/>
      <c r="H289" s="641"/>
      <c r="I289" s="637">
        <f t="shared" si="53"/>
        <v>5</v>
      </c>
      <c r="J289" s="638"/>
      <c r="K289" s="639">
        <f t="shared" si="54"/>
        <v>5.0909090909090911E-2</v>
      </c>
      <c r="L289" s="641"/>
    </row>
    <row r="290" spans="1:12" ht="14.25" x14ac:dyDescent="0.45">
      <c r="A290" s="239" t="s">
        <v>91</v>
      </c>
      <c r="B290" s="637">
        <v>3</v>
      </c>
      <c r="C290" s="638"/>
      <c r="D290" s="637">
        <v>4</v>
      </c>
      <c r="E290" s="638"/>
      <c r="F290" s="639">
        <f t="shared" si="52"/>
        <v>0.33333333333333326</v>
      </c>
      <c r="G290" s="640"/>
      <c r="H290" s="641"/>
      <c r="I290" s="637">
        <f t="shared" si="53"/>
        <v>1</v>
      </c>
      <c r="J290" s="638"/>
      <c r="K290" s="639">
        <f t="shared" si="54"/>
        <v>1.4545454545454545E-2</v>
      </c>
      <c r="L290" s="641"/>
    </row>
    <row r="291" spans="1:12" ht="14.25" x14ac:dyDescent="0.45">
      <c r="A291" s="240" t="s">
        <v>95</v>
      </c>
      <c r="B291" s="657">
        <v>23</v>
      </c>
      <c r="C291" s="658"/>
      <c r="D291" s="657">
        <v>35</v>
      </c>
      <c r="E291" s="658"/>
      <c r="F291" s="659">
        <f t="shared" si="52"/>
        <v>0.52173913043478271</v>
      </c>
      <c r="G291" s="660"/>
      <c r="H291" s="661"/>
      <c r="I291" s="657">
        <f t="shared" si="53"/>
        <v>12</v>
      </c>
      <c r="J291" s="658"/>
      <c r="K291" s="659">
        <f t="shared" si="54"/>
        <v>0.12727272727272726</v>
      </c>
      <c r="L291" s="661"/>
    </row>
    <row r="292" spans="1:12" ht="21" x14ac:dyDescent="0.65">
      <c r="A292" s="620" t="s">
        <v>30</v>
      </c>
      <c r="B292" s="620"/>
      <c r="C292" s="620"/>
      <c r="D292" s="620"/>
      <c r="E292" s="620"/>
      <c r="F292" s="620"/>
      <c r="G292" s="620"/>
      <c r="H292" s="620"/>
      <c r="I292" s="620"/>
      <c r="J292" s="620"/>
      <c r="K292" s="620"/>
      <c r="L292" s="620"/>
    </row>
    <row r="293" spans="1:12" ht="14.25" x14ac:dyDescent="0.45">
      <c r="A293" s="38"/>
      <c r="B293" s="469" t="s">
        <v>150</v>
      </c>
      <c r="C293" s="470"/>
      <c r="D293" s="470"/>
      <c r="E293" s="470"/>
      <c r="F293" s="470"/>
      <c r="G293" s="470"/>
      <c r="H293" s="470"/>
      <c r="I293" s="470"/>
      <c r="J293" s="470"/>
      <c r="K293" s="470"/>
      <c r="L293" s="471"/>
    </row>
    <row r="294" spans="1:12" ht="30" customHeight="1" x14ac:dyDescent="0.45">
      <c r="A294" s="6"/>
      <c r="B294" s="562">
        <v>2020</v>
      </c>
      <c r="C294" s="563"/>
      <c r="D294" s="562">
        <v>2021</v>
      </c>
      <c r="E294" s="563"/>
      <c r="F294" s="562" t="s">
        <v>1</v>
      </c>
      <c r="G294" s="621"/>
      <c r="H294" s="563"/>
      <c r="I294" s="562" t="s">
        <v>2</v>
      </c>
      <c r="J294" s="563"/>
      <c r="K294" s="562" t="s">
        <v>3</v>
      </c>
      <c r="L294" s="563"/>
    </row>
    <row r="295" spans="1:12" ht="14.25" x14ac:dyDescent="0.45">
      <c r="A295" s="388" t="s">
        <v>56</v>
      </c>
      <c r="B295" s="622">
        <v>64147</v>
      </c>
      <c r="C295" s="623"/>
      <c r="D295" s="622">
        <v>118442</v>
      </c>
      <c r="E295" s="623"/>
      <c r="F295" s="624">
        <f t="shared" ref="F295:F306" si="55">D295/B295-1</f>
        <v>0.84641526493834474</v>
      </c>
      <c r="G295" s="625"/>
      <c r="H295" s="626"/>
      <c r="I295" s="622">
        <f t="shared" ref="I295:I306" si="56">D295-B295</f>
        <v>54295</v>
      </c>
      <c r="J295" s="623"/>
      <c r="K295" s="624">
        <f>D295/$D$295</f>
        <v>1</v>
      </c>
      <c r="L295" s="626"/>
    </row>
    <row r="296" spans="1:12" ht="14.25" x14ac:dyDescent="0.45">
      <c r="A296" s="389" t="s">
        <v>8</v>
      </c>
      <c r="B296" s="627">
        <v>41633</v>
      </c>
      <c r="C296" s="628"/>
      <c r="D296" s="627">
        <v>86479</v>
      </c>
      <c r="E296" s="628"/>
      <c r="F296" s="629">
        <f t="shared" si="55"/>
        <v>1.0771743568803593</v>
      </c>
      <c r="G296" s="630"/>
      <c r="H296" s="631"/>
      <c r="I296" s="627">
        <f t="shared" si="56"/>
        <v>44846</v>
      </c>
      <c r="J296" s="628"/>
      <c r="K296" s="629">
        <f t="shared" ref="K296:K306" si="57">D296/$D$295</f>
        <v>0.73013795781901691</v>
      </c>
      <c r="L296" s="631"/>
    </row>
    <row r="297" spans="1:12" ht="14.25" x14ac:dyDescent="0.45">
      <c r="A297" s="390" t="s">
        <v>57</v>
      </c>
      <c r="B297" s="632">
        <v>10680</v>
      </c>
      <c r="C297" s="633"/>
      <c r="D297" s="632">
        <v>17378</v>
      </c>
      <c r="E297" s="633"/>
      <c r="F297" s="634">
        <f t="shared" si="55"/>
        <v>0.62715355805243456</v>
      </c>
      <c r="G297" s="635"/>
      <c r="H297" s="636"/>
      <c r="I297" s="632">
        <f t="shared" si="56"/>
        <v>6698</v>
      </c>
      <c r="J297" s="633"/>
      <c r="K297" s="634">
        <f t="shared" si="57"/>
        <v>0.14672160213437802</v>
      </c>
      <c r="L297" s="636"/>
    </row>
    <row r="298" spans="1:12" ht="14.25" x14ac:dyDescent="0.45">
      <c r="A298" s="216" t="s">
        <v>58</v>
      </c>
      <c r="B298" s="637">
        <v>22152</v>
      </c>
      <c r="C298" s="638"/>
      <c r="D298" s="637">
        <v>51977</v>
      </c>
      <c r="E298" s="638"/>
      <c r="F298" s="639">
        <f t="shared" si="55"/>
        <v>1.3463795594077284</v>
      </c>
      <c r="G298" s="640"/>
      <c r="H298" s="641"/>
      <c r="I298" s="637">
        <f t="shared" si="56"/>
        <v>29825</v>
      </c>
      <c r="J298" s="638"/>
      <c r="K298" s="639">
        <f t="shared" si="57"/>
        <v>0.43883926309923843</v>
      </c>
      <c r="L298" s="641"/>
    </row>
    <row r="299" spans="1:12" ht="14.25" x14ac:dyDescent="0.45">
      <c r="A299" s="216" t="s">
        <v>59</v>
      </c>
      <c r="B299" s="637">
        <v>8478</v>
      </c>
      <c r="C299" s="638"/>
      <c r="D299" s="637">
        <v>15154</v>
      </c>
      <c r="E299" s="638"/>
      <c r="F299" s="639">
        <f t="shared" si="55"/>
        <v>0.78744987025241797</v>
      </c>
      <c r="G299" s="640"/>
      <c r="H299" s="641"/>
      <c r="I299" s="637">
        <f t="shared" si="56"/>
        <v>6676</v>
      </c>
      <c r="J299" s="638"/>
      <c r="K299" s="639">
        <f t="shared" si="57"/>
        <v>0.12794447915435403</v>
      </c>
      <c r="L299" s="641"/>
    </row>
    <row r="300" spans="1:12" ht="14.25" x14ac:dyDescent="0.45">
      <c r="A300" s="216" t="s">
        <v>60</v>
      </c>
      <c r="B300" s="637">
        <v>87</v>
      </c>
      <c r="C300" s="638"/>
      <c r="D300" s="637">
        <v>1720</v>
      </c>
      <c r="E300" s="638"/>
      <c r="F300" s="639">
        <f t="shared" si="55"/>
        <v>18.770114942528735</v>
      </c>
      <c r="G300" s="640"/>
      <c r="H300" s="641"/>
      <c r="I300" s="637">
        <f t="shared" si="56"/>
        <v>1633</v>
      </c>
      <c r="J300" s="638"/>
      <c r="K300" s="639">
        <f t="shared" si="57"/>
        <v>1.4521875685989767E-2</v>
      </c>
      <c r="L300" s="641"/>
    </row>
    <row r="301" spans="1:12" ht="14.25" x14ac:dyDescent="0.45">
      <c r="A301" s="373" t="s">
        <v>61</v>
      </c>
      <c r="B301" s="642">
        <v>236</v>
      </c>
      <c r="C301" s="643"/>
      <c r="D301" s="642">
        <v>250</v>
      </c>
      <c r="E301" s="643"/>
      <c r="F301" s="644">
        <f t="shared" si="55"/>
        <v>5.9322033898305149E-2</v>
      </c>
      <c r="G301" s="645"/>
      <c r="H301" s="646"/>
      <c r="I301" s="642">
        <f t="shared" si="56"/>
        <v>14</v>
      </c>
      <c r="J301" s="643"/>
      <c r="K301" s="644">
        <f t="shared" si="57"/>
        <v>2.1107377450566523E-3</v>
      </c>
      <c r="L301" s="646"/>
    </row>
    <row r="302" spans="1:12" ht="14.25" x14ac:dyDescent="0.45">
      <c r="A302" s="391" t="s">
        <v>9</v>
      </c>
      <c r="B302" s="627">
        <v>22514</v>
      </c>
      <c r="C302" s="628"/>
      <c r="D302" s="627">
        <v>31963</v>
      </c>
      <c r="E302" s="628"/>
      <c r="F302" s="629">
        <f t="shared" si="55"/>
        <v>0.4196944123656392</v>
      </c>
      <c r="G302" s="630"/>
      <c r="H302" s="631"/>
      <c r="I302" s="627">
        <f t="shared" si="56"/>
        <v>9449</v>
      </c>
      <c r="J302" s="628"/>
      <c r="K302" s="629">
        <f t="shared" si="57"/>
        <v>0.26986204218098309</v>
      </c>
      <c r="L302" s="631"/>
    </row>
    <row r="303" spans="1:12" ht="14.25" x14ac:dyDescent="0.45">
      <c r="A303" s="390" t="s">
        <v>62</v>
      </c>
      <c r="B303" s="632">
        <v>14447</v>
      </c>
      <c r="C303" s="633"/>
      <c r="D303" s="632">
        <v>21234</v>
      </c>
      <c r="E303" s="633"/>
      <c r="F303" s="634">
        <f t="shared" si="55"/>
        <v>0.46978611476431098</v>
      </c>
      <c r="G303" s="635"/>
      <c r="H303" s="636"/>
      <c r="I303" s="632">
        <f t="shared" si="56"/>
        <v>6787</v>
      </c>
      <c r="J303" s="633"/>
      <c r="K303" s="634">
        <f t="shared" si="57"/>
        <v>0.17927762111413181</v>
      </c>
      <c r="L303" s="636"/>
    </row>
    <row r="304" spans="1:12" ht="14.25" x14ac:dyDescent="0.45">
      <c r="A304" s="216" t="s">
        <v>63</v>
      </c>
      <c r="B304" s="637">
        <v>12435</v>
      </c>
      <c r="C304" s="638"/>
      <c r="D304" s="637">
        <v>19004</v>
      </c>
      <c r="E304" s="638"/>
      <c r="F304" s="639">
        <f t="shared" si="55"/>
        <v>0.5282669883393647</v>
      </c>
      <c r="G304" s="640"/>
      <c r="H304" s="641"/>
      <c r="I304" s="637">
        <f t="shared" si="56"/>
        <v>6569</v>
      </c>
      <c r="J304" s="638"/>
      <c r="K304" s="639">
        <f t="shared" si="57"/>
        <v>0.16044984042822646</v>
      </c>
      <c r="L304" s="641"/>
    </row>
    <row r="305" spans="1:12" ht="14.25" x14ac:dyDescent="0.45">
      <c r="A305" s="216" t="s">
        <v>64</v>
      </c>
      <c r="B305" s="637">
        <v>5487</v>
      </c>
      <c r="C305" s="638"/>
      <c r="D305" s="637">
        <v>7731</v>
      </c>
      <c r="E305" s="638"/>
      <c r="F305" s="639">
        <f t="shared" si="55"/>
        <v>0.40896664844177155</v>
      </c>
      <c r="G305" s="640"/>
      <c r="H305" s="641"/>
      <c r="I305" s="637">
        <f t="shared" si="56"/>
        <v>2244</v>
      </c>
      <c r="J305" s="638"/>
      <c r="K305" s="639">
        <f t="shared" si="57"/>
        <v>6.5272454028131907E-2</v>
      </c>
      <c r="L305" s="641"/>
    </row>
    <row r="306" spans="1:12" ht="14.25" x14ac:dyDescent="0.45">
      <c r="A306" s="219" t="s">
        <v>65</v>
      </c>
      <c r="B306" s="647">
        <v>2580</v>
      </c>
      <c r="C306" s="648"/>
      <c r="D306" s="647">
        <v>2998</v>
      </c>
      <c r="E306" s="648"/>
      <c r="F306" s="649">
        <f t="shared" si="55"/>
        <v>0.16201550387596897</v>
      </c>
      <c r="G306" s="650"/>
      <c r="H306" s="651"/>
      <c r="I306" s="647">
        <f t="shared" si="56"/>
        <v>418</v>
      </c>
      <c r="J306" s="648"/>
      <c r="K306" s="649">
        <f t="shared" si="57"/>
        <v>2.5311967038719373E-2</v>
      </c>
      <c r="L306" s="651"/>
    </row>
    <row r="307" spans="1:12" ht="21" x14ac:dyDescent="0.65">
      <c r="A307" s="620" t="s">
        <v>110</v>
      </c>
      <c r="B307" s="620"/>
      <c r="C307" s="620"/>
      <c r="D307" s="620"/>
      <c r="E307" s="620"/>
      <c r="F307" s="620"/>
      <c r="G307" s="620"/>
      <c r="H307" s="620"/>
      <c r="I307" s="620"/>
      <c r="J307" s="620"/>
      <c r="K307" s="620"/>
      <c r="L307" s="620"/>
    </row>
    <row r="308" spans="1:12" ht="14.25" x14ac:dyDescent="0.45">
      <c r="A308" s="38"/>
      <c r="B308" s="469" t="s">
        <v>150</v>
      </c>
      <c r="C308" s="470"/>
      <c r="D308" s="470"/>
      <c r="E308" s="470"/>
      <c r="F308" s="470"/>
      <c r="G308" s="470"/>
      <c r="H308" s="470"/>
      <c r="I308" s="470"/>
      <c r="J308" s="470"/>
      <c r="K308" s="470"/>
      <c r="L308" s="471"/>
    </row>
    <row r="309" spans="1:12" ht="30" customHeight="1" x14ac:dyDescent="0.45">
      <c r="A309" s="6"/>
      <c r="B309" s="562">
        <v>2020</v>
      </c>
      <c r="C309" s="563"/>
      <c r="D309" s="562">
        <v>2021</v>
      </c>
      <c r="E309" s="563"/>
      <c r="F309" s="562" t="s">
        <v>1</v>
      </c>
      <c r="G309" s="563"/>
      <c r="H309" s="392"/>
      <c r="I309" s="562" t="s">
        <v>2</v>
      </c>
      <c r="J309" s="563"/>
      <c r="K309" s="562" t="s">
        <v>3</v>
      </c>
      <c r="L309" s="563"/>
    </row>
    <row r="310" spans="1:12" ht="14.25" x14ac:dyDescent="0.45">
      <c r="A310" s="388" t="s">
        <v>88</v>
      </c>
      <c r="B310" s="622">
        <v>64147</v>
      </c>
      <c r="C310" s="623"/>
      <c r="D310" s="622">
        <v>118442</v>
      </c>
      <c r="E310" s="623"/>
      <c r="F310" s="624">
        <f t="shared" ref="F310:F317" si="58">D310/B310-1</f>
        <v>0.84641526493834474</v>
      </c>
      <c r="G310" s="625"/>
      <c r="H310" s="626"/>
      <c r="I310" s="622">
        <f t="shared" ref="I310:I317" si="59">D310-B310</f>
        <v>54295</v>
      </c>
      <c r="J310" s="623"/>
      <c r="K310" s="624">
        <f t="shared" ref="K310" si="60">D310/$D$310</f>
        <v>1</v>
      </c>
      <c r="L310" s="626"/>
    </row>
    <row r="311" spans="1:12" ht="14.25" x14ac:dyDescent="0.45">
      <c r="A311" s="236" t="s">
        <v>89</v>
      </c>
      <c r="B311" s="652">
        <v>21597</v>
      </c>
      <c r="C311" s="653"/>
      <c r="D311" s="652">
        <v>42803</v>
      </c>
      <c r="E311" s="653"/>
      <c r="F311" s="662">
        <f t="shared" si="58"/>
        <v>0.98189563365282218</v>
      </c>
      <c r="G311" s="663"/>
      <c r="H311" s="664"/>
      <c r="I311" s="652">
        <f t="shared" si="59"/>
        <v>21206</v>
      </c>
      <c r="J311" s="653"/>
      <c r="K311" s="654">
        <f>D311/$D$310</f>
        <v>0.36138363080663954</v>
      </c>
      <c r="L311" s="656"/>
    </row>
    <row r="312" spans="1:12" ht="14.25" x14ac:dyDescent="0.45">
      <c r="A312" s="239" t="s">
        <v>90</v>
      </c>
      <c r="B312" s="637">
        <v>20260</v>
      </c>
      <c r="C312" s="638"/>
      <c r="D312" s="637">
        <v>35848</v>
      </c>
      <c r="E312" s="638"/>
      <c r="F312" s="662">
        <f t="shared" si="58"/>
        <v>0.76939782823297143</v>
      </c>
      <c r="G312" s="663"/>
      <c r="H312" s="664"/>
      <c r="I312" s="637">
        <f t="shared" si="59"/>
        <v>15588</v>
      </c>
      <c r="J312" s="638"/>
      <c r="K312" s="639">
        <f t="shared" ref="K312:K317" si="61">D312/$D$310</f>
        <v>0.30266290673916346</v>
      </c>
      <c r="L312" s="641"/>
    </row>
    <row r="313" spans="1:12" ht="14.25" x14ac:dyDescent="0.45">
      <c r="A313" s="239" t="s">
        <v>92</v>
      </c>
      <c r="B313" s="637">
        <v>7276</v>
      </c>
      <c r="C313" s="638"/>
      <c r="D313" s="637">
        <v>17263</v>
      </c>
      <c r="E313" s="638"/>
      <c r="F313" s="662">
        <f t="shared" si="58"/>
        <v>1.3725948323254538</v>
      </c>
      <c r="G313" s="663"/>
      <c r="H313" s="664"/>
      <c r="I313" s="637">
        <f t="shared" si="59"/>
        <v>9987</v>
      </c>
      <c r="J313" s="638"/>
      <c r="K313" s="639">
        <f t="shared" si="61"/>
        <v>0.14575066277165194</v>
      </c>
      <c r="L313" s="641"/>
    </row>
    <row r="314" spans="1:12" ht="14.25" x14ac:dyDescent="0.45">
      <c r="A314" s="239" t="s">
        <v>93</v>
      </c>
      <c r="B314" s="637">
        <v>1657</v>
      </c>
      <c r="C314" s="638"/>
      <c r="D314" s="637">
        <v>2493</v>
      </c>
      <c r="E314" s="638"/>
      <c r="F314" s="662">
        <f t="shared" si="58"/>
        <v>0.5045262522631262</v>
      </c>
      <c r="G314" s="663"/>
      <c r="H314" s="664"/>
      <c r="I314" s="637">
        <f t="shared" si="59"/>
        <v>836</v>
      </c>
      <c r="J314" s="638"/>
      <c r="K314" s="639">
        <f t="shared" si="61"/>
        <v>2.1048276793704936E-2</v>
      </c>
      <c r="L314" s="641"/>
    </row>
    <row r="315" spans="1:12" ht="14.25" x14ac:dyDescent="0.45">
      <c r="A315" s="239" t="s">
        <v>94</v>
      </c>
      <c r="B315" s="637">
        <v>3828</v>
      </c>
      <c r="C315" s="638"/>
      <c r="D315" s="637">
        <v>6412</v>
      </c>
      <c r="E315" s="638"/>
      <c r="F315" s="662">
        <f t="shared" si="58"/>
        <v>0.67502612330198541</v>
      </c>
      <c r="G315" s="663"/>
      <c r="H315" s="664"/>
      <c r="I315" s="637">
        <f t="shared" si="59"/>
        <v>2584</v>
      </c>
      <c r="J315" s="638"/>
      <c r="K315" s="639">
        <f t="shared" si="61"/>
        <v>5.4136201685213013E-2</v>
      </c>
      <c r="L315" s="641"/>
    </row>
    <row r="316" spans="1:12" ht="14.25" x14ac:dyDescent="0.45">
      <c r="A316" s="239" t="s">
        <v>91</v>
      </c>
      <c r="B316" s="637">
        <v>482</v>
      </c>
      <c r="C316" s="638"/>
      <c r="D316" s="637">
        <v>802</v>
      </c>
      <c r="E316" s="638"/>
      <c r="F316" s="662">
        <f t="shared" si="58"/>
        <v>0.66390041493775942</v>
      </c>
      <c r="G316" s="663"/>
      <c r="H316" s="664"/>
      <c r="I316" s="637">
        <f t="shared" si="59"/>
        <v>320</v>
      </c>
      <c r="J316" s="638"/>
      <c r="K316" s="639">
        <f t="shared" si="61"/>
        <v>6.7712466861417405E-3</v>
      </c>
      <c r="L316" s="641"/>
    </row>
    <row r="317" spans="1:12" ht="14.25" x14ac:dyDescent="0.45">
      <c r="A317" s="240" t="s">
        <v>95</v>
      </c>
      <c r="B317" s="657">
        <v>9047</v>
      </c>
      <c r="C317" s="658"/>
      <c r="D317" s="657">
        <v>12821</v>
      </c>
      <c r="E317" s="658"/>
      <c r="F317" s="662">
        <f t="shared" si="58"/>
        <v>0.4171548579639659</v>
      </c>
      <c r="G317" s="663"/>
      <c r="H317" s="664"/>
      <c r="I317" s="657">
        <f t="shared" si="59"/>
        <v>3774</v>
      </c>
      <c r="J317" s="658"/>
      <c r="K317" s="659">
        <f t="shared" si="61"/>
        <v>0.10824707451748534</v>
      </c>
      <c r="L317" s="661"/>
    </row>
    <row r="318" spans="1:12" ht="21" x14ac:dyDescent="0.65">
      <c r="A318" s="620" t="s">
        <v>111</v>
      </c>
      <c r="B318" s="620"/>
      <c r="C318" s="620"/>
      <c r="D318" s="620"/>
      <c r="E318" s="620"/>
      <c r="F318" s="620"/>
      <c r="G318" s="620"/>
      <c r="H318" s="620"/>
      <c r="I318" s="620"/>
      <c r="J318" s="620"/>
      <c r="K318" s="620"/>
      <c r="L318" s="620"/>
    </row>
  </sheetData>
  <mergeCells count="598">
    <mergeCell ref="A318:L318"/>
    <mergeCell ref="B316:C316"/>
    <mergeCell ref="D316:E316"/>
    <mergeCell ref="F316:H316"/>
    <mergeCell ref="I316:J316"/>
    <mergeCell ref="K316:L316"/>
    <mergeCell ref="B317:C317"/>
    <mergeCell ref="D317:E317"/>
    <mergeCell ref="F317:H317"/>
    <mergeCell ref="I317:J317"/>
    <mergeCell ref="K317:L317"/>
    <mergeCell ref="B314:C314"/>
    <mergeCell ref="D314:E314"/>
    <mergeCell ref="F314:H314"/>
    <mergeCell ref="I314:J314"/>
    <mergeCell ref="K314:L314"/>
    <mergeCell ref="B315:C315"/>
    <mergeCell ref="D315:E315"/>
    <mergeCell ref="F315:H315"/>
    <mergeCell ref="I315:J315"/>
    <mergeCell ref="K315:L315"/>
    <mergeCell ref="B312:C312"/>
    <mergeCell ref="D312:E312"/>
    <mergeCell ref="F312:H312"/>
    <mergeCell ref="I312:J312"/>
    <mergeCell ref="K312:L312"/>
    <mergeCell ref="B313:C313"/>
    <mergeCell ref="D313:E313"/>
    <mergeCell ref="F313:H313"/>
    <mergeCell ref="I313:J313"/>
    <mergeCell ref="K313:L313"/>
    <mergeCell ref="B310:C310"/>
    <mergeCell ref="D310:E310"/>
    <mergeCell ref="F310:H310"/>
    <mergeCell ref="I310:J310"/>
    <mergeCell ref="K310:L310"/>
    <mergeCell ref="B311:C311"/>
    <mergeCell ref="D311:E311"/>
    <mergeCell ref="F311:H311"/>
    <mergeCell ref="I311:J311"/>
    <mergeCell ref="K311:L311"/>
    <mergeCell ref="A307:L307"/>
    <mergeCell ref="B308:L308"/>
    <mergeCell ref="B309:C309"/>
    <mergeCell ref="D309:E309"/>
    <mergeCell ref="F309:G309"/>
    <mergeCell ref="I309:J309"/>
    <mergeCell ref="K309:L309"/>
    <mergeCell ref="B305:C305"/>
    <mergeCell ref="D305:E305"/>
    <mergeCell ref="F305:H305"/>
    <mergeCell ref="I305:J305"/>
    <mergeCell ref="K305:L305"/>
    <mergeCell ref="B306:C306"/>
    <mergeCell ref="D306:E306"/>
    <mergeCell ref="F306:H306"/>
    <mergeCell ref="I306:J306"/>
    <mergeCell ref="K306:L306"/>
    <mergeCell ref="B303:C303"/>
    <mergeCell ref="D303:E303"/>
    <mergeCell ref="F303:H303"/>
    <mergeCell ref="I303:J303"/>
    <mergeCell ref="K303:L303"/>
    <mergeCell ref="B304:C304"/>
    <mergeCell ref="D304:E304"/>
    <mergeCell ref="F304:H304"/>
    <mergeCell ref="I304:J304"/>
    <mergeCell ref="K304:L304"/>
    <mergeCell ref="B301:C301"/>
    <mergeCell ref="D301:E301"/>
    <mergeCell ref="F301:H301"/>
    <mergeCell ref="I301:J301"/>
    <mergeCell ref="K301:L301"/>
    <mergeCell ref="B302:C302"/>
    <mergeCell ref="D302:E302"/>
    <mergeCell ref="F302:H302"/>
    <mergeCell ref="I302:J302"/>
    <mergeCell ref="K302:L302"/>
    <mergeCell ref="B299:C299"/>
    <mergeCell ref="D299:E299"/>
    <mergeCell ref="F299:H299"/>
    <mergeCell ref="I299:J299"/>
    <mergeCell ref="K299:L299"/>
    <mergeCell ref="B300:C300"/>
    <mergeCell ref="D300:E300"/>
    <mergeCell ref="F300:H300"/>
    <mergeCell ref="I300:J300"/>
    <mergeCell ref="K300:L300"/>
    <mergeCell ref="B297:C297"/>
    <mergeCell ref="D297:E297"/>
    <mergeCell ref="F297:H297"/>
    <mergeCell ref="I297:J297"/>
    <mergeCell ref="K297:L297"/>
    <mergeCell ref="B298:C298"/>
    <mergeCell ref="D298:E298"/>
    <mergeCell ref="F298:H298"/>
    <mergeCell ref="I298:J298"/>
    <mergeCell ref="K298:L298"/>
    <mergeCell ref="B295:C295"/>
    <mergeCell ref="D295:E295"/>
    <mergeCell ref="F295:H295"/>
    <mergeCell ref="I295:J295"/>
    <mergeCell ref="K295:L295"/>
    <mergeCell ref="B296:C296"/>
    <mergeCell ref="D296:E296"/>
    <mergeCell ref="F296:H296"/>
    <mergeCell ref="I296:J296"/>
    <mergeCell ref="K296:L296"/>
    <mergeCell ref="A292:L292"/>
    <mergeCell ref="B293:L293"/>
    <mergeCell ref="B294:C294"/>
    <mergeCell ref="D294:E294"/>
    <mergeCell ref="F294:H294"/>
    <mergeCell ref="I294:J294"/>
    <mergeCell ref="K294:L294"/>
    <mergeCell ref="B290:C290"/>
    <mergeCell ref="D290:E290"/>
    <mergeCell ref="F290:H290"/>
    <mergeCell ref="I290:J290"/>
    <mergeCell ref="K290:L290"/>
    <mergeCell ref="B291:C291"/>
    <mergeCell ref="D291:E291"/>
    <mergeCell ref="F291:H291"/>
    <mergeCell ref="I291:J291"/>
    <mergeCell ref="K291:L291"/>
    <mergeCell ref="B288:C288"/>
    <mergeCell ref="D288:E288"/>
    <mergeCell ref="F288:H288"/>
    <mergeCell ref="I288:J288"/>
    <mergeCell ref="K288:L288"/>
    <mergeCell ref="B289:C289"/>
    <mergeCell ref="D289:E289"/>
    <mergeCell ref="F289:H289"/>
    <mergeCell ref="I289:J289"/>
    <mergeCell ref="K289:L289"/>
    <mergeCell ref="B286:C286"/>
    <mergeCell ref="D286:E286"/>
    <mergeCell ref="F286:H286"/>
    <mergeCell ref="I286:J286"/>
    <mergeCell ref="K286:L286"/>
    <mergeCell ref="B287:C287"/>
    <mergeCell ref="D287:E287"/>
    <mergeCell ref="F287:H287"/>
    <mergeCell ref="I287:J287"/>
    <mergeCell ref="K287:L287"/>
    <mergeCell ref="B284:C284"/>
    <mergeCell ref="D284:E284"/>
    <mergeCell ref="F284:H284"/>
    <mergeCell ref="I284:J284"/>
    <mergeCell ref="K284:L284"/>
    <mergeCell ref="B285:C285"/>
    <mergeCell ref="D285:E285"/>
    <mergeCell ref="F285:H285"/>
    <mergeCell ref="I285:J285"/>
    <mergeCell ref="K285:L285"/>
    <mergeCell ref="B282:L282"/>
    <mergeCell ref="B283:C283"/>
    <mergeCell ref="D283:E283"/>
    <mergeCell ref="F283:H283"/>
    <mergeCell ref="I283:J283"/>
    <mergeCell ref="K283:L283"/>
    <mergeCell ref="B280:C280"/>
    <mergeCell ref="D280:E280"/>
    <mergeCell ref="F280:H280"/>
    <mergeCell ref="I280:J280"/>
    <mergeCell ref="K280:L280"/>
    <mergeCell ref="A281:L281"/>
    <mergeCell ref="B278:C278"/>
    <mergeCell ref="D278:E278"/>
    <mergeCell ref="F278:H278"/>
    <mergeCell ref="I278:J278"/>
    <mergeCell ref="K278:L278"/>
    <mergeCell ref="B279:C279"/>
    <mergeCell ref="D279:E279"/>
    <mergeCell ref="F279:H279"/>
    <mergeCell ref="I279:J279"/>
    <mergeCell ref="K279:L279"/>
    <mergeCell ref="B276:C276"/>
    <mergeCell ref="D276:E276"/>
    <mergeCell ref="F276:H276"/>
    <mergeCell ref="I276:J276"/>
    <mergeCell ref="K276:L276"/>
    <mergeCell ref="B277:C277"/>
    <mergeCell ref="D277:E277"/>
    <mergeCell ref="F277:H277"/>
    <mergeCell ref="I277:J277"/>
    <mergeCell ref="K277:L277"/>
    <mergeCell ref="B274:C274"/>
    <mergeCell ref="D274:E274"/>
    <mergeCell ref="F274:H274"/>
    <mergeCell ref="I274:J274"/>
    <mergeCell ref="K274:L274"/>
    <mergeCell ref="B275:C275"/>
    <mergeCell ref="D275:E275"/>
    <mergeCell ref="F275:H275"/>
    <mergeCell ref="I275:J275"/>
    <mergeCell ref="K275:L275"/>
    <mergeCell ref="B272:C272"/>
    <mergeCell ref="D272:E272"/>
    <mergeCell ref="F272:H272"/>
    <mergeCell ref="I272:J272"/>
    <mergeCell ref="K272:L272"/>
    <mergeCell ref="B273:C273"/>
    <mergeCell ref="D273:E273"/>
    <mergeCell ref="F273:H273"/>
    <mergeCell ref="I273:J273"/>
    <mergeCell ref="K273:L273"/>
    <mergeCell ref="B270:C270"/>
    <mergeCell ref="D270:E270"/>
    <mergeCell ref="F270:H270"/>
    <mergeCell ref="I270:J270"/>
    <mergeCell ref="K270:L270"/>
    <mergeCell ref="B271:C271"/>
    <mergeCell ref="D271:E271"/>
    <mergeCell ref="F271:H271"/>
    <mergeCell ref="I271:J271"/>
    <mergeCell ref="K271:L271"/>
    <mergeCell ref="B268:C268"/>
    <mergeCell ref="D268:E268"/>
    <mergeCell ref="F268:H268"/>
    <mergeCell ref="I268:J268"/>
    <mergeCell ref="K268:L268"/>
    <mergeCell ref="B269:C269"/>
    <mergeCell ref="D269:E269"/>
    <mergeCell ref="F269:H269"/>
    <mergeCell ref="I269:J269"/>
    <mergeCell ref="K269:L269"/>
    <mergeCell ref="E263:F263"/>
    <mergeCell ref="K263:L263"/>
    <mergeCell ref="A264:L264"/>
    <mergeCell ref="A265:L265"/>
    <mergeCell ref="A266:L266"/>
    <mergeCell ref="B267:L267"/>
    <mergeCell ref="E260:F260"/>
    <mergeCell ref="K260:L260"/>
    <mergeCell ref="E261:F261"/>
    <mergeCell ref="K261:L261"/>
    <mergeCell ref="E262:F262"/>
    <mergeCell ref="K262:L262"/>
    <mergeCell ref="E257:F257"/>
    <mergeCell ref="K257:L257"/>
    <mergeCell ref="E258:F258"/>
    <mergeCell ref="K258:L258"/>
    <mergeCell ref="E259:F259"/>
    <mergeCell ref="K259:L259"/>
    <mergeCell ref="B254:F254"/>
    <mergeCell ref="H254:L254"/>
    <mergeCell ref="E255:F255"/>
    <mergeCell ref="K255:L255"/>
    <mergeCell ref="E256:F256"/>
    <mergeCell ref="K256:L256"/>
    <mergeCell ref="E250:F250"/>
    <mergeCell ref="K250:L250"/>
    <mergeCell ref="E251:F251"/>
    <mergeCell ref="K251:L251"/>
    <mergeCell ref="A252:L252"/>
    <mergeCell ref="A253:L253"/>
    <mergeCell ref="E247:F247"/>
    <mergeCell ref="K247:L247"/>
    <mergeCell ref="E248:F248"/>
    <mergeCell ref="K248:L248"/>
    <mergeCell ref="E249:F249"/>
    <mergeCell ref="K249:L249"/>
    <mergeCell ref="E244:F244"/>
    <mergeCell ref="K244:L244"/>
    <mergeCell ref="E245:F245"/>
    <mergeCell ref="K245:L245"/>
    <mergeCell ref="E246:F246"/>
    <mergeCell ref="K246:L246"/>
    <mergeCell ref="B241:F241"/>
    <mergeCell ref="H241:L241"/>
    <mergeCell ref="E242:F242"/>
    <mergeCell ref="K242:L242"/>
    <mergeCell ref="E243:F243"/>
    <mergeCell ref="K243:L243"/>
    <mergeCell ref="E237:F237"/>
    <mergeCell ref="K237:L237"/>
    <mergeCell ref="E238:F238"/>
    <mergeCell ref="K238:L238"/>
    <mergeCell ref="A239:L239"/>
    <mergeCell ref="A240:L240"/>
    <mergeCell ref="E234:F234"/>
    <mergeCell ref="K234:L234"/>
    <mergeCell ref="E235:F235"/>
    <mergeCell ref="K235:L235"/>
    <mergeCell ref="E236:F236"/>
    <mergeCell ref="K236:L236"/>
    <mergeCell ref="E231:F231"/>
    <mergeCell ref="K231:L231"/>
    <mergeCell ref="E232:F232"/>
    <mergeCell ref="K232:L232"/>
    <mergeCell ref="E233:F233"/>
    <mergeCell ref="K233:L233"/>
    <mergeCell ref="A227:L227"/>
    <mergeCell ref="A228:L228"/>
    <mergeCell ref="B229:F229"/>
    <mergeCell ref="H229:L229"/>
    <mergeCell ref="E230:F230"/>
    <mergeCell ref="K230:L230"/>
    <mergeCell ref="E224:F224"/>
    <mergeCell ref="K224:L224"/>
    <mergeCell ref="E225:F225"/>
    <mergeCell ref="K225:L225"/>
    <mergeCell ref="E226:F226"/>
    <mergeCell ref="K226:L226"/>
    <mergeCell ref="E221:F221"/>
    <mergeCell ref="K221:L221"/>
    <mergeCell ref="E222:F222"/>
    <mergeCell ref="K222:L222"/>
    <mergeCell ref="E223:F223"/>
    <mergeCell ref="K223:L223"/>
    <mergeCell ref="E218:F218"/>
    <mergeCell ref="K218:L218"/>
    <mergeCell ref="E219:F219"/>
    <mergeCell ref="K219:L219"/>
    <mergeCell ref="E220:F220"/>
    <mergeCell ref="K220:L220"/>
    <mergeCell ref="B205:F205"/>
    <mergeCell ref="H205:L205"/>
    <mergeCell ref="A215:L215"/>
    <mergeCell ref="B216:F216"/>
    <mergeCell ref="H216:L216"/>
    <mergeCell ref="E217:F217"/>
    <mergeCell ref="K217:L217"/>
    <mergeCell ref="A190:L190"/>
    <mergeCell ref="A191:L191"/>
    <mergeCell ref="B192:F192"/>
    <mergeCell ref="H192:L192"/>
    <mergeCell ref="A203:L203"/>
    <mergeCell ref="A204:L204"/>
    <mergeCell ref="E187:F187"/>
    <mergeCell ref="K187:L187"/>
    <mergeCell ref="E188:F188"/>
    <mergeCell ref="K188:L188"/>
    <mergeCell ref="E189:F189"/>
    <mergeCell ref="K189:L189"/>
    <mergeCell ref="E184:F184"/>
    <mergeCell ref="K184:L184"/>
    <mergeCell ref="E185:F185"/>
    <mergeCell ref="K185:L185"/>
    <mergeCell ref="E186:F186"/>
    <mergeCell ref="K186:L186"/>
    <mergeCell ref="E181:F181"/>
    <mergeCell ref="K181:L181"/>
    <mergeCell ref="E182:F182"/>
    <mergeCell ref="K182:L182"/>
    <mergeCell ref="E183:F183"/>
    <mergeCell ref="K183:L183"/>
    <mergeCell ref="E177:F177"/>
    <mergeCell ref="K177:L177"/>
    <mergeCell ref="A178:L178"/>
    <mergeCell ref="A179:L179"/>
    <mergeCell ref="B180:F180"/>
    <mergeCell ref="H180:L180"/>
    <mergeCell ref="E174:F174"/>
    <mergeCell ref="K174:L174"/>
    <mergeCell ref="E175:F175"/>
    <mergeCell ref="K175:L175"/>
    <mergeCell ref="E176:F176"/>
    <mergeCell ref="K176:L176"/>
    <mergeCell ref="E171:F171"/>
    <mergeCell ref="K171:L171"/>
    <mergeCell ref="E172:F172"/>
    <mergeCell ref="K172:L172"/>
    <mergeCell ref="E173:F173"/>
    <mergeCell ref="K173:L173"/>
    <mergeCell ref="E168:F168"/>
    <mergeCell ref="K168:L168"/>
    <mergeCell ref="E169:F169"/>
    <mergeCell ref="K169:L169"/>
    <mergeCell ref="E170:F170"/>
    <mergeCell ref="K170:L170"/>
    <mergeCell ref="E165:F165"/>
    <mergeCell ref="K165:L165"/>
    <mergeCell ref="E166:F166"/>
    <mergeCell ref="K166:L166"/>
    <mergeCell ref="E167:F167"/>
    <mergeCell ref="K167:L167"/>
    <mergeCell ref="B162:C162"/>
    <mergeCell ref="E162:F162"/>
    <mergeCell ref="H162:I162"/>
    <mergeCell ref="K162:L162"/>
    <mergeCell ref="A163:L163"/>
    <mergeCell ref="B164:F164"/>
    <mergeCell ref="H164:L164"/>
    <mergeCell ref="B160:C160"/>
    <mergeCell ref="E160:F160"/>
    <mergeCell ref="H160:I160"/>
    <mergeCell ref="K160:L160"/>
    <mergeCell ref="B161:C161"/>
    <mergeCell ref="E161:F161"/>
    <mergeCell ref="H161:I161"/>
    <mergeCell ref="K161:L161"/>
    <mergeCell ref="B158:C158"/>
    <mergeCell ref="E158:F158"/>
    <mergeCell ref="H158:I158"/>
    <mergeCell ref="K158:L158"/>
    <mergeCell ref="B159:C159"/>
    <mergeCell ref="E159:F159"/>
    <mergeCell ref="H159:I159"/>
    <mergeCell ref="K159:L159"/>
    <mergeCell ref="B156:C156"/>
    <mergeCell ref="E156:F156"/>
    <mergeCell ref="H156:I156"/>
    <mergeCell ref="K156:L156"/>
    <mergeCell ref="B157:C157"/>
    <mergeCell ref="E157:F157"/>
    <mergeCell ref="H157:I157"/>
    <mergeCell ref="K157:L157"/>
    <mergeCell ref="B154:C154"/>
    <mergeCell ref="E154:F154"/>
    <mergeCell ref="H154:I154"/>
    <mergeCell ref="K154:L154"/>
    <mergeCell ref="B155:C155"/>
    <mergeCell ref="E155:F155"/>
    <mergeCell ref="H155:I155"/>
    <mergeCell ref="K155:L155"/>
    <mergeCell ref="B151:C151"/>
    <mergeCell ref="E151:F151"/>
    <mergeCell ref="H151:I151"/>
    <mergeCell ref="K151:L151"/>
    <mergeCell ref="A152:L152"/>
    <mergeCell ref="B153:F153"/>
    <mergeCell ref="H153:L153"/>
    <mergeCell ref="B149:C149"/>
    <mergeCell ref="E149:F149"/>
    <mergeCell ref="H149:I149"/>
    <mergeCell ref="K149:L149"/>
    <mergeCell ref="B150:C150"/>
    <mergeCell ref="E150:F150"/>
    <mergeCell ref="H150:I150"/>
    <mergeCell ref="K150:L150"/>
    <mergeCell ref="B147:C147"/>
    <mergeCell ref="E147:F147"/>
    <mergeCell ref="H147:I147"/>
    <mergeCell ref="K147:L147"/>
    <mergeCell ref="B148:C148"/>
    <mergeCell ref="E148:F148"/>
    <mergeCell ref="H148:I148"/>
    <mergeCell ref="K148:L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C133"/>
    <mergeCell ref="E133:F133"/>
    <mergeCell ref="H133:I133"/>
    <mergeCell ref="K133:L133"/>
    <mergeCell ref="B134:C134"/>
    <mergeCell ref="E134:F134"/>
    <mergeCell ref="H134:I134"/>
    <mergeCell ref="K134:L134"/>
    <mergeCell ref="B131:C131"/>
    <mergeCell ref="E131:F131"/>
    <mergeCell ref="H131:I131"/>
    <mergeCell ref="K131:L131"/>
    <mergeCell ref="B132:C132"/>
    <mergeCell ref="E132:F132"/>
    <mergeCell ref="H132:I132"/>
    <mergeCell ref="K132:L132"/>
    <mergeCell ref="B129:C129"/>
    <mergeCell ref="E129:F129"/>
    <mergeCell ref="H129:I129"/>
    <mergeCell ref="K129:L129"/>
    <mergeCell ref="B130:C130"/>
    <mergeCell ref="E130:F130"/>
    <mergeCell ref="H130:I130"/>
    <mergeCell ref="K130:L130"/>
    <mergeCell ref="B127:F127"/>
    <mergeCell ref="H127:L127"/>
    <mergeCell ref="B128:C128"/>
    <mergeCell ref="E128:F128"/>
    <mergeCell ref="H128:I128"/>
    <mergeCell ref="K128:L128"/>
    <mergeCell ref="B124:C124"/>
    <mergeCell ref="E124:F124"/>
    <mergeCell ref="H124:I124"/>
    <mergeCell ref="K124:L124"/>
    <mergeCell ref="A125:L125"/>
    <mergeCell ref="A126:L126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C114"/>
    <mergeCell ref="E114:F114"/>
    <mergeCell ref="H114:I114"/>
    <mergeCell ref="K114:L114"/>
    <mergeCell ref="B115:C115"/>
    <mergeCell ref="E115:F115"/>
    <mergeCell ref="H115:I115"/>
    <mergeCell ref="K115:L115"/>
    <mergeCell ref="B112:C112"/>
    <mergeCell ref="E112:F112"/>
    <mergeCell ref="H112:I112"/>
    <mergeCell ref="K112:L112"/>
    <mergeCell ref="B113:C113"/>
    <mergeCell ref="E113:F113"/>
    <mergeCell ref="H113:I113"/>
    <mergeCell ref="K113:L113"/>
    <mergeCell ref="A99:L99"/>
    <mergeCell ref="B100:F100"/>
    <mergeCell ref="H100:L100"/>
    <mergeCell ref="A110:L110"/>
    <mergeCell ref="B111:F111"/>
    <mergeCell ref="H111:L111"/>
    <mergeCell ref="A57:L57"/>
    <mergeCell ref="B58:F58"/>
    <mergeCell ref="H58:L58"/>
    <mergeCell ref="A72:L72"/>
    <mergeCell ref="A73:L73"/>
    <mergeCell ref="B74:F74"/>
    <mergeCell ref="H74:L74"/>
    <mergeCell ref="A19:L19"/>
    <mergeCell ref="A20:L20"/>
    <mergeCell ref="B21:F21"/>
    <mergeCell ref="H21:L21"/>
    <mergeCell ref="A46:L46"/>
    <mergeCell ref="B47:F47"/>
    <mergeCell ref="H47:L47"/>
    <mergeCell ref="A1:L1"/>
    <mergeCell ref="A2:L2"/>
    <mergeCell ref="A3:L3"/>
    <mergeCell ref="A4:L4"/>
    <mergeCell ref="B5:F5"/>
    <mergeCell ref="H5:L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9477C-482F-4D9E-B33E-2E9396A8ED11}">
  <sheetPr codeName="Hoja10"/>
  <dimension ref="A1:R78"/>
  <sheetViews>
    <sheetView topLeftCell="A10" workbookViewId="0">
      <selection activeCell="L9" sqref="L9"/>
    </sheetView>
  </sheetViews>
  <sheetFormatPr baseColWidth="10" defaultColWidth="0" defaultRowHeight="15" customHeight="1" zeroHeight="1" x14ac:dyDescent="0.45"/>
  <cols>
    <col min="1" max="1" width="29.86328125" bestFit="1" customWidth="1"/>
    <col min="2" max="3" width="11.3984375" style="89" customWidth="1"/>
    <col min="4" max="4" width="12.265625" style="89" bestFit="1" customWidth="1"/>
    <col min="5" max="5" width="12.73046875" style="89" customWidth="1"/>
    <col min="6" max="6" width="11.3984375" style="89" customWidth="1"/>
    <col min="7" max="7" width="1.265625" style="89" customWidth="1"/>
    <col min="8" max="8" width="12.59765625" style="89" customWidth="1"/>
    <col min="9" max="10" width="11.3984375" style="89" customWidth="1"/>
    <col min="11" max="11" width="14" style="89" customWidth="1"/>
    <col min="12" max="12" width="11.3984375" style="89" customWidth="1"/>
    <col min="13" max="16" width="11.3984375" hidden="1" customWidth="1"/>
    <col min="17" max="17" width="24" hidden="1" customWidth="1"/>
    <col min="18" max="18" width="0" hidden="1" customWidth="1"/>
    <col min="19" max="16384" width="11.3984375" hidden="1"/>
  </cols>
  <sheetData>
    <row r="1" spans="1:18" ht="53.25" customHeight="1" x14ac:dyDescent="0.45">
      <c r="A1" s="543" t="s">
        <v>53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8" ht="21" x14ac:dyDescent="0.65">
      <c r="A2" s="665" t="s">
        <v>112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</row>
    <row r="3" spans="1:18" ht="21" x14ac:dyDescent="0.45">
      <c r="A3" s="546" t="s">
        <v>113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8"/>
    </row>
    <row r="4" spans="1:18" ht="21" x14ac:dyDescent="0.65">
      <c r="A4" s="666" t="s">
        <v>33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</row>
    <row r="5" spans="1:18" ht="14.25" x14ac:dyDescent="0.45">
      <c r="A5" s="38"/>
      <c r="B5" s="469" t="s">
        <v>150</v>
      </c>
      <c r="C5" s="470"/>
      <c r="D5" s="470"/>
      <c r="E5" s="470"/>
      <c r="F5" s="471"/>
      <c r="G5" s="94"/>
      <c r="H5" s="469" t="str">
        <f>CONCATENATE("acumulado ",B5)</f>
        <v>acumulado diciembre</v>
      </c>
      <c r="I5" s="470"/>
      <c r="J5" s="470"/>
      <c r="K5" s="470"/>
      <c r="L5" s="471"/>
    </row>
    <row r="6" spans="1:18" ht="28.5" x14ac:dyDescent="0.45">
      <c r="A6" s="6"/>
      <c r="B6" s="7">
        <v>2020</v>
      </c>
      <c r="C6" s="7">
        <v>2021</v>
      </c>
      <c r="D6" s="7" t="s">
        <v>1</v>
      </c>
      <c r="E6" s="7" t="s">
        <v>2</v>
      </c>
      <c r="F6" s="7" t="s">
        <v>3</v>
      </c>
      <c r="G6" s="96"/>
      <c r="H6" s="7">
        <v>2020</v>
      </c>
      <c r="I6" s="7">
        <v>2021</v>
      </c>
      <c r="J6" s="7" t="s">
        <v>1</v>
      </c>
      <c r="K6" s="7" t="s">
        <v>2</v>
      </c>
      <c r="L6" s="7" t="s">
        <v>3</v>
      </c>
      <c r="R6" s="11"/>
    </row>
    <row r="7" spans="1:18" ht="14.25" x14ac:dyDescent="0.45">
      <c r="A7" s="393" t="s">
        <v>34</v>
      </c>
      <c r="B7" s="394">
        <v>192515</v>
      </c>
      <c r="C7" s="394">
        <v>600272</v>
      </c>
      <c r="D7" s="395">
        <f>C7/B7-1</f>
        <v>2.1180531387164638</v>
      </c>
      <c r="E7" s="394">
        <f>C7-B7</f>
        <v>407757</v>
      </c>
      <c r="F7" s="395">
        <f>C7/$C$7</f>
        <v>1</v>
      </c>
      <c r="G7" s="396"/>
      <c r="H7" s="394">
        <v>2988830</v>
      </c>
      <c r="I7" s="394">
        <v>4213355</v>
      </c>
      <c r="J7" s="395">
        <f>I7/H7-1</f>
        <v>0.40970045134718269</v>
      </c>
      <c r="K7" s="394">
        <f>I7-H7</f>
        <v>1224525</v>
      </c>
      <c r="L7" s="395">
        <f>I7/$I$7</f>
        <v>1</v>
      </c>
      <c r="R7" s="57"/>
    </row>
    <row r="8" spans="1:18" ht="14.25" x14ac:dyDescent="0.45">
      <c r="A8" s="397" t="s">
        <v>35</v>
      </c>
      <c r="B8" s="103">
        <v>185865</v>
      </c>
      <c r="C8" s="103">
        <v>545140</v>
      </c>
      <c r="D8" s="104">
        <f t="shared" ref="D8:D9" si="0">C8/B8-1</f>
        <v>1.9329889973905794</v>
      </c>
      <c r="E8" s="103">
        <f>C8-B8</f>
        <v>359275</v>
      </c>
      <c r="F8" s="104">
        <f>C8/$C$7</f>
        <v>0.90815496974704801</v>
      </c>
      <c r="G8" s="96"/>
      <c r="H8" s="103">
        <v>2741220</v>
      </c>
      <c r="I8" s="103">
        <v>3982970</v>
      </c>
      <c r="J8" s="104">
        <f t="shared" ref="J8:J9" si="1">I8/H8-1</f>
        <v>0.45299173360766365</v>
      </c>
      <c r="K8" s="103">
        <f t="shared" ref="K8:K9" si="2">I8-H8</f>
        <v>1241750</v>
      </c>
      <c r="L8" s="104">
        <f t="shared" ref="L8:L9" si="3">I8/$I$7</f>
        <v>0.94532029700796638</v>
      </c>
    </row>
    <row r="9" spans="1:18" ht="14.25" x14ac:dyDescent="0.45">
      <c r="A9" s="397" t="s">
        <v>36</v>
      </c>
      <c r="B9" s="103">
        <v>6650</v>
      </c>
      <c r="C9" s="103">
        <v>55132</v>
      </c>
      <c r="D9" s="104">
        <f t="shared" si="0"/>
        <v>7.2905263157894744</v>
      </c>
      <c r="E9" s="103">
        <f>C9-B9</f>
        <v>48482</v>
      </c>
      <c r="F9" s="104">
        <f>C9/$C$7</f>
        <v>9.1845030252952001E-2</v>
      </c>
      <c r="G9" s="96"/>
      <c r="H9" s="103">
        <v>247610</v>
      </c>
      <c r="I9" s="103">
        <v>230385</v>
      </c>
      <c r="J9" s="104">
        <f t="shared" si="1"/>
        <v>-6.956504179960421E-2</v>
      </c>
      <c r="K9" s="103">
        <f t="shared" si="2"/>
        <v>-17225</v>
      </c>
      <c r="L9" s="104">
        <f t="shared" si="3"/>
        <v>5.4679702992033667E-2</v>
      </c>
    </row>
    <row r="10" spans="1:18" ht="21" x14ac:dyDescent="0.65">
      <c r="A10" s="666" t="s">
        <v>37</v>
      </c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</row>
    <row r="11" spans="1:18" ht="14.25" x14ac:dyDescent="0.45">
      <c r="A11" s="38"/>
      <c r="B11" s="469" t="s">
        <v>150</v>
      </c>
      <c r="C11" s="470"/>
      <c r="D11" s="470"/>
      <c r="E11" s="470"/>
      <c r="F11" s="471"/>
      <c r="G11" s="94"/>
      <c r="H11" s="469" t="str">
        <f>CONCATENATE("acumulado ",B11)</f>
        <v>acumulado diciembre</v>
      </c>
      <c r="I11" s="470"/>
      <c r="J11" s="470"/>
      <c r="K11" s="470"/>
      <c r="L11" s="471"/>
      <c r="Q11" s="398"/>
    </row>
    <row r="12" spans="1:18" ht="28.5" x14ac:dyDescent="0.45">
      <c r="A12" s="6" t="s">
        <v>114</v>
      </c>
      <c r="B12" s="7">
        <v>2020</v>
      </c>
      <c r="C12" s="7">
        <v>2021</v>
      </c>
      <c r="D12" s="7" t="s">
        <v>1</v>
      </c>
      <c r="E12" s="7" t="s">
        <v>2</v>
      </c>
      <c r="F12" s="7" t="s">
        <v>3</v>
      </c>
      <c r="G12" s="96"/>
      <c r="H12" s="7">
        <v>2020</v>
      </c>
      <c r="I12" s="7">
        <v>2021</v>
      </c>
      <c r="J12" s="7" t="s">
        <v>1</v>
      </c>
      <c r="K12" s="7" t="s">
        <v>2</v>
      </c>
      <c r="L12" s="7" t="s">
        <v>3</v>
      </c>
      <c r="Q12" s="399"/>
    </row>
    <row r="13" spans="1:18" ht="14.25" x14ac:dyDescent="0.45">
      <c r="A13" s="400" t="s">
        <v>115</v>
      </c>
      <c r="B13" s="401">
        <v>192515</v>
      </c>
      <c r="C13" s="401">
        <v>600272</v>
      </c>
      <c r="D13" s="402">
        <f t="shared" ref="D13:D20" si="4">IFERROR(C13/B13-1,"-")</f>
        <v>2.1180531387164638</v>
      </c>
      <c r="E13" s="401">
        <f t="shared" ref="E13:E34" si="5">IFERROR(C13-B13,"-")</f>
        <v>407757</v>
      </c>
      <c r="F13" s="402">
        <f>IFERROR(C13/$C$7,"-")</f>
        <v>1</v>
      </c>
      <c r="G13" s="396"/>
      <c r="H13" s="394">
        <v>2988830</v>
      </c>
      <c r="I13" s="394">
        <v>4213355</v>
      </c>
      <c r="J13" s="395">
        <f t="shared" ref="J13:J20" si="6">IFERROR(I13/H13-1,"-")</f>
        <v>0.40970045134718269</v>
      </c>
      <c r="K13" s="394">
        <f t="shared" ref="K13:K20" si="7">IFERROR(I13-H13,"-")</f>
        <v>1224525</v>
      </c>
      <c r="L13" s="395">
        <f>I13/$I$13</f>
        <v>1</v>
      </c>
      <c r="Q13" s="399"/>
    </row>
    <row r="14" spans="1:18" ht="14.25" x14ac:dyDescent="0.45">
      <c r="A14" s="403" t="s">
        <v>38</v>
      </c>
      <c r="B14" s="404">
        <v>105953</v>
      </c>
      <c r="C14" s="404">
        <v>234096</v>
      </c>
      <c r="D14" s="405">
        <f t="shared" si="4"/>
        <v>1.2094324842146991</v>
      </c>
      <c r="E14" s="404">
        <f t="shared" si="5"/>
        <v>128143</v>
      </c>
      <c r="F14" s="405">
        <f t="shared" ref="F14:F20" si="8">IFERROR(C14/$C$7,"-")</f>
        <v>0.38998320761254895</v>
      </c>
      <c r="G14" s="396"/>
      <c r="H14" s="404">
        <v>1509965</v>
      </c>
      <c r="I14" s="404">
        <v>2151580</v>
      </c>
      <c r="J14" s="405">
        <f t="shared" si="6"/>
        <v>0.42492044517588146</v>
      </c>
      <c r="K14" s="404">
        <f t="shared" si="7"/>
        <v>641615</v>
      </c>
      <c r="L14" s="405">
        <f t="shared" ref="L14:L34" si="9">I14/$I$13</f>
        <v>0.5106571841204931</v>
      </c>
    </row>
    <row r="15" spans="1:18" ht="14.25" x14ac:dyDescent="0.45">
      <c r="A15" s="397" t="s">
        <v>116</v>
      </c>
      <c r="B15" s="103">
        <v>56932</v>
      </c>
      <c r="C15" s="103">
        <v>113923</v>
      </c>
      <c r="D15" s="104">
        <f t="shared" si="4"/>
        <v>1.0010363240356916</v>
      </c>
      <c r="E15" s="103">
        <f t="shared" si="5"/>
        <v>56991</v>
      </c>
      <c r="F15" s="104">
        <f t="shared" si="8"/>
        <v>0.18978563051416691</v>
      </c>
      <c r="G15" s="96"/>
      <c r="H15" s="103">
        <v>759135</v>
      </c>
      <c r="I15" s="103">
        <v>1151639</v>
      </c>
      <c r="J15" s="104">
        <f t="shared" si="6"/>
        <v>0.51704110599563968</v>
      </c>
      <c r="K15" s="103">
        <f t="shared" si="7"/>
        <v>392504</v>
      </c>
      <c r="L15" s="104">
        <f t="shared" si="9"/>
        <v>0.27333063556239623</v>
      </c>
    </row>
    <row r="16" spans="1:18" ht="14.25" x14ac:dyDescent="0.45">
      <c r="A16" s="406" t="s">
        <v>117</v>
      </c>
      <c r="B16" s="118">
        <v>49021</v>
      </c>
      <c r="C16" s="118">
        <v>120173</v>
      </c>
      <c r="D16" s="119">
        <f t="shared" si="4"/>
        <v>1.4514595785479694</v>
      </c>
      <c r="E16" s="118">
        <f t="shared" si="5"/>
        <v>71152</v>
      </c>
      <c r="F16" s="119">
        <f t="shared" si="8"/>
        <v>0.20019757709838207</v>
      </c>
      <c r="G16" s="96"/>
      <c r="H16" s="118">
        <v>750830</v>
      </c>
      <c r="I16" s="118">
        <v>999941</v>
      </c>
      <c r="J16" s="119">
        <f t="shared" si="6"/>
        <v>0.33178082921566809</v>
      </c>
      <c r="K16" s="118">
        <f t="shared" si="7"/>
        <v>249111</v>
      </c>
      <c r="L16" s="119">
        <f t="shared" si="9"/>
        <v>0.23732654855809682</v>
      </c>
    </row>
    <row r="17" spans="1:12" ht="14.25" x14ac:dyDescent="0.45">
      <c r="A17" s="403" t="s">
        <v>39</v>
      </c>
      <c r="B17" s="404">
        <v>86562</v>
      </c>
      <c r="C17" s="404">
        <v>366176</v>
      </c>
      <c r="D17" s="405">
        <f t="shared" si="4"/>
        <v>3.2302164922252254</v>
      </c>
      <c r="E17" s="404">
        <f t="shared" si="5"/>
        <v>279614</v>
      </c>
      <c r="F17" s="405">
        <f t="shared" si="8"/>
        <v>0.61001679238745099</v>
      </c>
      <c r="G17" s="396"/>
      <c r="H17" s="404">
        <v>1478865</v>
      </c>
      <c r="I17" s="404">
        <v>2061775</v>
      </c>
      <c r="J17" s="405">
        <f t="shared" si="6"/>
        <v>0.39416038651262952</v>
      </c>
      <c r="K17" s="404">
        <f t="shared" si="7"/>
        <v>582910</v>
      </c>
      <c r="L17" s="405">
        <f t="shared" si="9"/>
        <v>0.48934281587950695</v>
      </c>
    </row>
    <row r="18" spans="1:12" ht="14.25" x14ac:dyDescent="0.45">
      <c r="A18" s="397" t="s">
        <v>118</v>
      </c>
      <c r="B18" s="103">
        <v>35548</v>
      </c>
      <c r="C18" s="103">
        <v>109512</v>
      </c>
      <c r="D18" s="104">
        <f t="shared" si="4"/>
        <v>2.08067964442444</v>
      </c>
      <c r="E18" s="103">
        <f t="shared" si="5"/>
        <v>73964</v>
      </c>
      <c r="F18" s="104">
        <f t="shared" si="8"/>
        <v>0.18243729509289122</v>
      </c>
      <c r="G18" s="96"/>
      <c r="H18" s="103">
        <v>574682</v>
      </c>
      <c r="I18" s="103">
        <v>626073</v>
      </c>
      <c r="J18" s="104">
        <f t="shared" si="6"/>
        <v>8.9425108146766297E-2</v>
      </c>
      <c r="K18" s="103">
        <f t="shared" si="7"/>
        <v>51391</v>
      </c>
      <c r="L18" s="104">
        <f t="shared" si="9"/>
        <v>0.14859251119357378</v>
      </c>
    </row>
    <row r="19" spans="1:12" ht="14.25" x14ac:dyDescent="0.45">
      <c r="A19" s="397" t="s">
        <v>71</v>
      </c>
      <c r="B19" s="103">
        <v>16719</v>
      </c>
      <c r="C19" s="103">
        <v>72302</v>
      </c>
      <c r="D19" s="104">
        <f t="shared" si="4"/>
        <v>3.3245409414438667</v>
      </c>
      <c r="E19" s="103">
        <f t="shared" si="5"/>
        <v>55583</v>
      </c>
      <c r="F19" s="104">
        <f t="shared" si="8"/>
        <v>0.12044872990910788</v>
      </c>
      <c r="G19" s="96"/>
      <c r="H19" s="103">
        <v>267038</v>
      </c>
      <c r="I19" s="103">
        <v>395826</v>
      </c>
      <c r="J19" s="104">
        <f t="shared" si="6"/>
        <v>0.48228342033718041</v>
      </c>
      <c r="K19" s="103">
        <f t="shared" si="7"/>
        <v>128788</v>
      </c>
      <c r="L19" s="104">
        <f t="shared" si="9"/>
        <v>9.3945561197667893E-2</v>
      </c>
    </row>
    <row r="20" spans="1:12" ht="14.25" x14ac:dyDescent="0.45">
      <c r="A20" s="397" t="s">
        <v>80</v>
      </c>
      <c r="B20" s="103">
        <v>7682</v>
      </c>
      <c r="C20" s="103">
        <v>24632</v>
      </c>
      <c r="D20" s="104">
        <f t="shared" si="4"/>
        <v>2.2064566519135642</v>
      </c>
      <c r="E20" s="103">
        <f t="shared" si="5"/>
        <v>16950</v>
      </c>
      <c r="F20" s="104">
        <f t="shared" si="8"/>
        <v>4.1034730921982038E-2</v>
      </c>
      <c r="G20" s="96"/>
      <c r="H20" s="103">
        <v>107019</v>
      </c>
      <c r="I20" s="103">
        <v>150411</v>
      </c>
      <c r="J20" s="104">
        <f t="shared" si="6"/>
        <v>0.40546071258374683</v>
      </c>
      <c r="K20" s="103">
        <f t="shared" si="7"/>
        <v>43392</v>
      </c>
      <c r="L20" s="104">
        <f t="shared" si="9"/>
        <v>3.5698629714325046E-2</v>
      </c>
    </row>
    <row r="21" spans="1:12" ht="14.25" x14ac:dyDescent="0.45">
      <c r="A21" s="397" t="s">
        <v>76</v>
      </c>
      <c r="B21" s="103">
        <v>2</v>
      </c>
      <c r="C21" s="103">
        <v>10085</v>
      </c>
      <c r="D21" s="104">
        <f>IFERROR(C21/B21-1,"-")</f>
        <v>5041.5</v>
      </c>
      <c r="E21" s="103">
        <f t="shared" si="5"/>
        <v>10083</v>
      </c>
      <c r="F21" s="104">
        <f>IFERROR(C21/$C$7,"-")</f>
        <v>1.6800717008289577E-2</v>
      </c>
      <c r="G21" s="96"/>
      <c r="H21" s="103">
        <v>41224</v>
      </c>
      <c r="I21" s="103">
        <v>23530</v>
      </c>
      <c r="J21" s="104">
        <f>IFERROR(I21/H21-1,"-")</f>
        <v>-0.4292159906850378</v>
      </c>
      <c r="K21" s="103">
        <f>IFERROR(I21-H21,"-")</f>
        <v>-17694</v>
      </c>
      <c r="L21" s="104">
        <f t="shared" si="9"/>
        <v>5.5846231803396576E-3</v>
      </c>
    </row>
    <row r="22" spans="1:12" ht="14.25" x14ac:dyDescent="0.45">
      <c r="A22" s="397" t="s">
        <v>84</v>
      </c>
      <c r="B22" s="103">
        <v>658</v>
      </c>
      <c r="C22" s="103">
        <v>9055</v>
      </c>
      <c r="D22" s="104">
        <f t="shared" ref="D22:D34" si="10">IFERROR(C22/B22-1,"-")</f>
        <v>12.761398176291793</v>
      </c>
      <c r="E22" s="103">
        <f t="shared" si="5"/>
        <v>8397</v>
      </c>
      <c r="F22" s="104">
        <f t="shared" ref="F22:F34" si="11">IFERROR(C22/$C$7,"-")</f>
        <v>1.5084828211210918E-2</v>
      </c>
      <c r="G22" s="96"/>
      <c r="H22" s="103">
        <v>42503</v>
      </c>
      <c r="I22" s="103">
        <v>24457</v>
      </c>
      <c r="J22" s="104">
        <f t="shared" ref="J22:J34" si="12">IFERROR(I22/H22-1,"-")</f>
        <v>-0.42458179422628994</v>
      </c>
      <c r="K22" s="103">
        <f t="shared" ref="K22:K34" si="13">IFERROR(I22-H22,"-")</f>
        <v>-18046</v>
      </c>
      <c r="L22" s="104">
        <f t="shared" si="9"/>
        <v>5.8046378717198054E-3</v>
      </c>
    </row>
    <row r="23" spans="1:12" ht="14.25" x14ac:dyDescent="0.45">
      <c r="A23" s="397" t="s">
        <v>78</v>
      </c>
      <c r="B23" s="103">
        <v>4810</v>
      </c>
      <c r="C23" s="103">
        <v>19067</v>
      </c>
      <c r="D23" s="104">
        <f t="shared" si="10"/>
        <v>2.9640332640332638</v>
      </c>
      <c r="E23" s="103">
        <f t="shared" si="5"/>
        <v>14257</v>
      </c>
      <c r="F23" s="104">
        <f t="shared" si="11"/>
        <v>3.1763933683396861E-2</v>
      </c>
      <c r="G23" s="96"/>
      <c r="H23" s="103">
        <v>54129</v>
      </c>
      <c r="I23" s="103">
        <v>124529</v>
      </c>
      <c r="J23" s="104">
        <f t="shared" si="12"/>
        <v>1.300596722644054</v>
      </c>
      <c r="K23" s="103">
        <f t="shared" si="13"/>
        <v>70400</v>
      </c>
      <c r="L23" s="104">
        <f t="shared" si="9"/>
        <v>2.9555781556503073E-2</v>
      </c>
    </row>
    <row r="24" spans="1:12" ht="14.25" x14ac:dyDescent="0.45">
      <c r="A24" s="397" t="s">
        <v>79</v>
      </c>
      <c r="B24" s="103">
        <v>2458</v>
      </c>
      <c r="C24" s="103">
        <v>18354</v>
      </c>
      <c r="D24" s="104">
        <f t="shared" si="10"/>
        <v>6.467046379170057</v>
      </c>
      <c r="E24" s="103">
        <f t="shared" si="5"/>
        <v>15896</v>
      </c>
      <c r="F24" s="104">
        <f t="shared" si="11"/>
        <v>3.0576138817069595E-2</v>
      </c>
      <c r="G24" s="96"/>
      <c r="H24" s="103">
        <v>51592</v>
      </c>
      <c r="I24" s="103">
        <v>109189</v>
      </c>
      <c r="J24" s="104">
        <f t="shared" si="12"/>
        <v>1.1163940145759033</v>
      </c>
      <c r="K24" s="103">
        <f t="shared" si="13"/>
        <v>57597</v>
      </c>
      <c r="L24" s="104">
        <f t="shared" si="9"/>
        <v>2.591497749418219E-2</v>
      </c>
    </row>
    <row r="25" spans="1:12" ht="14.25" x14ac:dyDescent="0.45">
      <c r="A25" s="397" t="s">
        <v>82</v>
      </c>
      <c r="B25" s="103">
        <v>2691</v>
      </c>
      <c r="C25" s="103">
        <v>27350</v>
      </c>
      <c r="D25" s="104">
        <f t="shared" si="10"/>
        <v>9.1635079895949456</v>
      </c>
      <c r="E25" s="103">
        <f t="shared" si="5"/>
        <v>24659</v>
      </c>
      <c r="F25" s="104">
        <f t="shared" si="11"/>
        <v>4.5562678252525524E-2</v>
      </c>
      <c r="G25" s="96"/>
      <c r="H25" s="103">
        <v>60122</v>
      </c>
      <c r="I25" s="103">
        <v>149050</v>
      </c>
      <c r="J25" s="104">
        <f t="shared" si="12"/>
        <v>1.4791257775855762</v>
      </c>
      <c r="K25" s="103">
        <f t="shared" si="13"/>
        <v>88928</v>
      </c>
      <c r="L25" s="104">
        <f t="shared" si="9"/>
        <v>3.5375609223528517E-2</v>
      </c>
    </row>
    <row r="26" spans="1:12" ht="14.25" x14ac:dyDescent="0.45">
      <c r="A26" s="397" t="s">
        <v>74</v>
      </c>
      <c r="B26" s="103">
        <v>0</v>
      </c>
      <c r="C26" s="103">
        <v>11311</v>
      </c>
      <c r="D26" s="104" t="str">
        <f t="shared" si="10"/>
        <v>-</v>
      </c>
      <c r="E26" s="103">
        <f t="shared" si="5"/>
        <v>11311</v>
      </c>
      <c r="F26" s="104">
        <f t="shared" si="11"/>
        <v>1.8843124450249219E-2</v>
      </c>
      <c r="G26" s="96"/>
      <c r="H26" s="103">
        <v>36005</v>
      </c>
      <c r="I26" s="103">
        <v>35913</v>
      </c>
      <c r="J26" s="104">
        <f t="shared" si="12"/>
        <v>-2.5552006665741089E-3</v>
      </c>
      <c r="K26" s="103">
        <f t="shared" si="13"/>
        <v>-92</v>
      </c>
      <c r="L26" s="104">
        <f t="shared" si="9"/>
        <v>8.5236112314295859E-3</v>
      </c>
    </row>
    <row r="27" spans="1:12" ht="14.25" x14ac:dyDescent="0.45">
      <c r="A27" s="397" t="s">
        <v>119</v>
      </c>
      <c r="B27" s="103">
        <v>4596</v>
      </c>
      <c r="C27" s="103">
        <v>9715</v>
      </c>
      <c r="D27" s="104">
        <f t="shared" si="10"/>
        <v>1.1137946040034814</v>
      </c>
      <c r="E27" s="103">
        <f t="shared" si="5"/>
        <v>5119</v>
      </c>
      <c r="F27" s="104">
        <f t="shared" si="11"/>
        <v>1.618432977050404E-2</v>
      </c>
      <c r="G27" s="96"/>
      <c r="H27" s="103">
        <v>49846</v>
      </c>
      <c r="I27" s="103">
        <v>88655</v>
      </c>
      <c r="J27" s="104">
        <f t="shared" si="12"/>
        <v>0.77857802030253187</v>
      </c>
      <c r="K27" s="103">
        <f t="shared" si="13"/>
        <v>38809</v>
      </c>
      <c r="L27" s="104">
        <f t="shared" si="9"/>
        <v>2.1041426606587862E-2</v>
      </c>
    </row>
    <row r="28" spans="1:12" ht="14.25" x14ac:dyDescent="0.45">
      <c r="A28" s="397" t="s">
        <v>81</v>
      </c>
      <c r="B28" s="103">
        <v>1872</v>
      </c>
      <c r="C28" s="103">
        <v>10034</v>
      </c>
      <c r="D28" s="104">
        <f t="shared" si="10"/>
        <v>4.3600427350427351</v>
      </c>
      <c r="E28" s="103">
        <f t="shared" si="5"/>
        <v>8162</v>
      </c>
      <c r="F28" s="104">
        <f t="shared" si="11"/>
        <v>1.6715755524162379E-2</v>
      </c>
      <c r="G28" s="96"/>
      <c r="H28" s="103">
        <v>37079</v>
      </c>
      <c r="I28" s="103">
        <v>51284</v>
      </c>
      <c r="J28" s="104">
        <f t="shared" si="12"/>
        <v>0.38310094662747107</v>
      </c>
      <c r="K28" s="103">
        <f t="shared" si="13"/>
        <v>14205</v>
      </c>
      <c r="L28" s="104">
        <f t="shared" si="9"/>
        <v>1.2171772850851637E-2</v>
      </c>
    </row>
    <row r="29" spans="1:12" ht="14.25" x14ac:dyDescent="0.45">
      <c r="A29" s="397" t="s">
        <v>85</v>
      </c>
      <c r="B29" s="103">
        <v>3253</v>
      </c>
      <c r="C29" s="103">
        <v>7502</v>
      </c>
      <c r="D29" s="104">
        <f t="shared" si="10"/>
        <v>1.3061789117737472</v>
      </c>
      <c r="E29" s="103">
        <f t="shared" si="5"/>
        <v>4249</v>
      </c>
      <c r="F29" s="104">
        <f t="shared" si="11"/>
        <v>1.2497667723965137E-2</v>
      </c>
      <c r="G29" s="96"/>
      <c r="H29" s="103">
        <v>35101</v>
      </c>
      <c r="I29" s="103">
        <v>65283</v>
      </c>
      <c r="J29" s="104">
        <f t="shared" si="12"/>
        <v>0.85986154240619928</v>
      </c>
      <c r="K29" s="103">
        <f t="shared" si="13"/>
        <v>30182</v>
      </c>
      <c r="L29" s="104">
        <f t="shared" si="9"/>
        <v>1.5494303233409005E-2</v>
      </c>
    </row>
    <row r="30" spans="1:12" ht="14.25" x14ac:dyDescent="0.45">
      <c r="A30" s="397" t="s">
        <v>83</v>
      </c>
      <c r="B30" s="103">
        <v>0</v>
      </c>
      <c r="C30" s="103">
        <v>4438</v>
      </c>
      <c r="D30" s="104" t="str">
        <f t="shared" si="10"/>
        <v>-</v>
      </c>
      <c r="E30" s="103">
        <f t="shared" si="5"/>
        <v>4438</v>
      </c>
      <c r="F30" s="104">
        <f t="shared" si="11"/>
        <v>7.3933150305194976E-3</v>
      </c>
      <c r="G30" s="96"/>
      <c r="H30" s="103">
        <v>20900</v>
      </c>
      <c r="I30" s="103">
        <v>9895</v>
      </c>
      <c r="J30" s="104">
        <f t="shared" si="12"/>
        <v>-0.526555023923445</v>
      </c>
      <c r="K30" s="103">
        <f t="shared" si="13"/>
        <v>-11005</v>
      </c>
      <c r="L30" s="104">
        <f t="shared" si="9"/>
        <v>2.3484847585831243E-3</v>
      </c>
    </row>
    <row r="31" spans="1:12" ht="14.25" x14ac:dyDescent="0.45">
      <c r="A31" s="397" t="s">
        <v>72</v>
      </c>
      <c r="B31" s="103">
        <v>1461</v>
      </c>
      <c r="C31" s="103">
        <v>6239</v>
      </c>
      <c r="D31" s="104">
        <f t="shared" si="10"/>
        <v>3.2703627652292946</v>
      </c>
      <c r="E31" s="103">
        <f t="shared" si="5"/>
        <v>4778</v>
      </c>
      <c r="F31" s="104">
        <f t="shared" si="11"/>
        <v>1.0393621558226937E-2</v>
      </c>
      <c r="G31" s="96"/>
      <c r="H31" s="103">
        <v>23596</v>
      </c>
      <c r="I31" s="103">
        <v>40570</v>
      </c>
      <c r="J31" s="104">
        <f t="shared" si="12"/>
        <v>0.71935921342600451</v>
      </c>
      <c r="K31" s="103">
        <f t="shared" si="13"/>
        <v>16974</v>
      </c>
      <c r="L31" s="104">
        <f t="shared" si="9"/>
        <v>9.628906180466636E-3</v>
      </c>
    </row>
    <row r="32" spans="1:12" ht="14.25" x14ac:dyDescent="0.45">
      <c r="A32" s="397" t="s">
        <v>120</v>
      </c>
      <c r="B32" s="103">
        <v>644</v>
      </c>
      <c r="C32" s="103">
        <v>5365</v>
      </c>
      <c r="D32" s="104">
        <f t="shared" si="10"/>
        <v>7.3307453416149073</v>
      </c>
      <c r="E32" s="103">
        <f t="shared" si="5"/>
        <v>4721</v>
      </c>
      <c r="F32" s="104">
        <f t="shared" si="11"/>
        <v>8.9376149478902905E-3</v>
      </c>
      <c r="G32" s="96"/>
      <c r="H32" s="103">
        <v>16267</v>
      </c>
      <c r="I32" s="103">
        <v>33090</v>
      </c>
      <c r="J32" s="104">
        <f t="shared" si="12"/>
        <v>1.0341796274666502</v>
      </c>
      <c r="K32" s="103">
        <f t="shared" si="13"/>
        <v>16823</v>
      </c>
      <c r="L32" s="104">
        <f t="shared" si="9"/>
        <v>7.8535988541198164E-3</v>
      </c>
    </row>
    <row r="33" spans="1:12" ht="14.25" x14ac:dyDescent="0.45">
      <c r="A33" s="397" t="s">
        <v>121</v>
      </c>
      <c r="B33" s="103">
        <v>0</v>
      </c>
      <c r="C33" s="103">
        <v>392</v>
      </c>
      <c r="D33" s="104" t="str">
        <f t="shared" si="10"/>
        <v>-</v>
      </c>
      <c r="E33" s="103">
        <f t="shared" si="5"/>
        <v>392</v>
      </c>
      <c r="F33" s="104">
        <f t="shared" si="11"/>
        <v>6.5303728976197459E-4</v>
      </c>
      <c r="G33" s="96"/>
      <c r="H33" s="103">
        <v>10861</v>
      </c>
      <c r="I33" s="103">
        <v>2526</v>
      </c>
      <c r="J33" s="104">
        <f t="shared" si="12"/>
        <v>-0.76742473068778194</v>
      </c>
      <c r="K33" s="103">
        <f t="shared" si="13"/>
        <v>-8335</v>
      </c>
      <c r="L33" s="104">
        <f t="shared" si="9"/>
        <v>5.9952223346952725E-4</v>
      </c>
    </row>
    <row r="34" spans="1:12" ht="14.25" x14ac:dyDescent="0.45">
      <c r="A34" s="397" t="s">
        <v>122</v>
      </c>
      <c r="B34" s="103">
        <v>4168</v>
      </c>
      <c r="C34" s="103">
        <v>20823</v>
      </c>
      <c r="D34" s="104">
        <f t="shared" si="10"/>
        <v>3.9959213051823417</v>
      </c>
      <c r="E34" s="103">
        <f t="shared" si="5"/>
        <v>16655</v>
      </c>
      <c r="F34" s="104">
        <f t="shared" si="11"/>
        <v>3.468927419569795E-2</v>
      </c>
      <c r="G34" s="96"/>
      <c r="H34" s="103">
        <v>50901</v>
      </c>
      <c r="I34" s="103">
        <v>131494</v>
      </c>
      <c r="J34" s="104">
        <f t="shared" si="12"/>
        <v>1.5833284218384707</v>
      </c>
      <c r="K34" s="103">
        <f t="shared" si="13"/>
        <v>80593</v>
      </c>
      <c r="L34" s="104">
        <f t="shared" si="9"/>
        <v>3.1208858498749808E-2</v>
      </c>
    </row>
    <row r="35" spans="1:12" ht="21" x14ac:dyDescent="0.65">
      <c r="A35" s="666" t="s">
        <v>40</v>
      </c>
      <c r="B35" s="666"/>
      <c r="C35" s="666"/>
      <c r="D35" s="666"/>
      <c r="E35" s="666"/>
      <c r="F35" s="666"/>
      <c r="G35" s="666"/>
      <c r="H35" s="666"/>
      <c r="I35" s="666"/>
      <c r="J35" s="666"/>
      <c r="K35" s="666"/>
      <c r="L35" s="666"/>
    </row>
    <row r="36" spans="1:12" ht="14.25" x14ac:dyDescent="0.45">
      <c r="A36" s="38"/>
      <c r="B36" s="469" t="s">
        <v>150</v>
      </c>
      <c r="C36" s="470"/>
      <c r="D36" s="470"/>
      <c r="E36" s="470"/>
      <c r="F36" s="471"/>
      <c r="G36" s="94"/>
      <c r="H36" s="469" t="str">
        <f>CONCATENATE("acumulado ",B36)</f>
        <v>acumulado diciembre</v>
      </c>
      <c r="I36" s="470"/>
      <c r="J36" s="470"/>
      <c r="K36" s="470"/>
      <c r="L36" s="471"/>
    </row>
    <row r="37" spans="1:12" ht="28.5" x14ac:dyDescent="0.45">
      <c r="A37" s="6"/>
      <c r="B37" s="7">
        <v>2020</v>
      </c>
      <c r="C37" s="7">
        <v>2021</v>
      </c>
      <c r="D37" s="7" t="s">
        <v>1</v>
      </c>
      <c r="E37" s="7" t="s">
        <v>2</v>
      </c>
      <c r="F37" s="7" t="s">
        <v>3</v>
      </c>
      <c r="G37" s="96"/>
      <c r="H37" s="7">
        <v>2020</v>
      </c>
      <c r="I37" s="7">
        <v>2021</v>
      </c>
      <c r="J37" s="7" t="s">
        <v>1</v>
      </c>
      <c r="K37" s="7" t="s">
        <v>2</v>
      </c>
      <c r="L37" s="7" t="s">
        <v>3</v>
      </c>
    </row>
    <row r="38" spans="1:12" ht="14.25" x14ac:dyDescent="0.45">
      <c r="A38" s="407" t="s">
        <v>34</v>
      </c>
      <c r="B38" s="394">
        <v>192515</v>
      </c>
      <c r="C38" s="394">
        <v>600272</v>
      </c>
      <c r="D38" s="395">
        <f>C38/B38-1</f>
        <v>2.1180531387164638</v>
      </c>
      <c r="E38" s="394">
        <f>C38-B38</f>
        <v>407757</v>
      </c>
      <c r="F38" s="395">
        <f>C38/$C$38</f>
        <v>1</v>
      </c>
      <c r="G38" s="396"/>
      <c r="H38" s="394">
        <v>2988830</v>
      </c>
      <c r="I38" s="394">
        <v>4213355</v>
      </c>
      <c r="J38" s="395">
        <f>I38/H38-1</f>
        <v>0.40970045134718269</v>
      </c>
      <c r="K38" s="394">
        <f>I38-H38</f>
        <v>1224525</v>
      </c>
      <c r="L38" s="395">
        <f>I38/$I$38</f>
        <v>1</v>
      </c>
    </row>
    <row r="39" spans="1:12" ht="14.25" x14ac:dyDescent="0.45">
      <c r="A39" s="397" t="s">
        <v>41</v>
      </c>
      <c r="B39" s="103">
        <v>95801</v>
      </c>
      <c r="C39" s="103">
        <v>201497</v>
      </c>
      <c r="D39" s="104">
        <f t="shared" ref="D39:D40" si="14">C39/B39-1</f>
        <v>1.1032870220561373</v>
      </c>
      <c r="E39" s="103">
        <f>C39-B39</f>
        <v>105696</v>
      </c>
      <c r="F39" s="104">
        <f>C39/$C$38</f>
        <v>0.3356761601407362</v>
      </c>
      <c r="G39" s="96"/>
      <c r="H39" s="103">
        <v>2741220</v>
      </c>
      <c r="I39" s="103">
        <v>3982970</v>
      </c>
      <c r="J39" s="104">
        <f t="shared" ref="J39:J40" si="15">I39/H39-1</f>
        <v>0.45299173360766365</v>
      </c>
      <c r="K39" s="103">
        <f t="shared" ref="K39:K40" si="16">I39-H39</f>
        <v>1241750</v>
      </c>
      <c r="L39" s="104">
        <f t="shared" ref="L39:L40" si="17">I39/$I$38</f>
        <v>0.94532029700796638</v>
      </c>
    </row>
    <row r="40" spans="1:12" ht="14.25" x14ac:dyDescent="0.45">
      <c r="A40" s="397" t="s">
        <v>42</v>
      </c>
      <c r="B40" s="103">
        <v>96714</v>
      </c>
      <c r="C40" s="103">
        <v>398775</v>
      </c>
      <c r="D40" s="104">
        <f t="shared" si="14"/>
        <v>3.1232396550654506</v>
      </c>
      <c r="E40" s="103">
        <f>C40-B40</f>
        <v>302061</v>
      </c>
      <c r="F40" s="104">
        <f>C40/$C$38</f>
        <v>0.6643238398592638</v>
      </c>
      <c r="G40" s="96"/>
      <c r="H40" s="103">
        <v>247610</v>
      </c>
      <c r="I40" s="103">
        <v>230385</v>
      </c>
      <c r="J40" s="104">
        <f t="shared" si="15"/>
        <v>-6.956504179960421E-2</v>
      </c>
      <c r="K40" s="103">
        <f t="shared" si="16"/>
        <v>-17225</v>
      </c>
      <c r="L40" s="104">
        <f t="shared" si="17"/>
        <v>5.4679702992033667E-2</v>
      </c>
    </row>
    <row r="41" spans="1:12" ht="21" x14ac:dyDescent="0.65">
      <c r="A41" s="620" t="s">
        <v>43</v>
      </c>
      <c r="B41" s="620"/>
      <c r="C41" s="620"/>
      <c r="D41" s="620"/>
      <c r="E41" s="620"/>
      <c r="F41" s="620"/>
      <c r="G41" s="620"/>
      <c r="H41" s="620"/>
      <c r="I41" s="620"/>
      <c r="J41" s="620"/>
      <c r="K41" s="620"/>
      <c r="L41" s="620"/>
    </row>
    <row r="42" spans="1:12" ht="14.25" x14ac:dyDescent="0.45">
      <c r="A42" s="38"/>
      <c r="B42" s="469" t="s">
        <v>150</v>
      </c>
      <c r="C42" s="470"/>
      <c r="D42" s="470"/>
      <c r="E42" s="470"/>
      <c r="F42" s="471"/>
      <c r="G42" s="408"/>
      <c r="H42" s="469" t="str">
        <f>CONCATENATE("acumulado ",B42)</f>
        <v>acumulado diciembre</v>
      </c>
      <c r="I42" s="470"/>
      <c r="J42" s="470"/>
      <c r="K42" s="470"/>
      <c r="L42" s="471"/>
    </row>
    <row r="43" spans="1:12" ht="28.5" x14ac:dyDescent="0.45">
      <c r="A43" s="6"/>
      <c r="B43" s="7">
        <v>2020</v>
      </c>
      <c r="C43" s="7">
        <v>2021</v>
      </c>
      <c r="D43" s="7" t="s">
        <v>1</v>
      </c>
      <c r="E43" s="7" t="s">
        <v>2</v>
      </c>
      <c r="F43" s="7" t="s">
        <v>3</v>
      </c>
      <c r="G43" s="409"/>
      <c r="H43" s="7">
        <v>2020</v>
      </c>
      <c r="I43" s="7">
        <v>2021</v>
      </c>
      <c r="J43" s="7" t="s">
        <v>1</v>
      </c>
      <c r="K43" s="7" t="s">
        <v>2</v>
      </c>
      <c r="L43" s="7" t="s">
        <v>3</v>
      </c>
    </row>
    <row r="44" spans="1:12" ht="14.25" x14ac:dyDescent="0.45">
      <c r="A44" s="410" t="s">
        <v>34</v>
      </c>
      <c r="B44" s="411">
        <v>2938</v>
      </c>
      <c r="C44" s="411">
        <v>5617</v>
      </c>
      <c r="D44" s="412">
        <f>C44/B44-1</f>
        <v>0.91184479237576577</v>
      </c>
      <c r="E44" s="411">
        <f>C44-B44</f>
        <v>2679</v>
      </c>
      <c r="F44" s="412">
        <f>C44/$C$44</f>
        <v>1</v>
      </c>
      <c r="G44" s="128"/>
      <c r="H44" s="411">
        <v>34218</v>
      </c>
      <c r="I44" s="411">
        <v>43255</v>
      </c>
      <c r="J44" s="412">
        <f>I44/H44-1</f>
        <v>0.26410076567888252</v>
      </c>
      <c r="K44" s="411">
        <f>I44-H44</f>
        <v>9037</v>
      </c>
      <c r="L44" s="412">
        <f>I44/$I$44</f>
        <v>1</v>
      </c>
    </row>
    <row r="45" spans="1:12" ht="14.25" x14ac:dyDescent="0.45">
      <c r="A45" s="397" t="s">
        <v>35</v>
      </c>
      <c r="B45" s="103">
        <v>2777</v>
      </c>
      <c r="C45" s="103">
        <v>5087</v>
      </c>
      <c r="D45" s="104">
        <f t="shared" ref="D45:D46" si="18">C45/B45-1</f>
        <v>0.8318329132157003</v>
      </c>
      <c r="E45" s="103">
        <f>C45-B45</f>
        <v>2310</v>
      </c>
      <c r="F45" s="104">
        <f>C45/$C$44</f>
        <v>0.90564358198326511</v>
      </c>
      <c r="G45" s="409"/>
      <c r="H45" s="103">
        <v>31872</v>
      </c>
      <c r="I45" s="103">
        <v>40848</v>
      </c>
      <c r="J45" s="104">
        <f t="shared" ref="J45:J46" si="19">I45/H45-1</f>
        <v>0.28162650602409633</v>
      </c>
      <c r="K45" s="103">
        <f t="shared" ref="K45:K46" si="20">I45-H45</f>
        <v>8976</v>
      </c>
      <c r="L45" s="104">
        <f t="shared" ref="L45:L46" si="21">I45/$I$44</f>
        <v>0.94435325395907987</v>
      </c>
    </row>
    <row r="46" spans="1:12" ht="14.25" x14ac:dyDescent="0.45">
      <c r="A46" s="397" t="s">
        <v>36</v>
      </c>
      <c r="B46" s="103">
        <v>161</v>
      </c>
      <c r="C46" s="103">
        <v>530</v>
      </c>
      <c r="D46" s="104">
        <f t="shared" si="18"/>
        <v>2.2919254658385095</v>
      </c>
      <c r="E46" s="103">
        <f>C46-B46</f>
        <v>369</v>
      </c>
      <c r="F46" s="104">
        <f>C46/$C$44</f>
        <v>9.4356418016734916E-2</v>
      </c>
      <c r="G46" s="409"/>
      <c r="H46" s="103">
        <v>2346</v>
      </c>
      <c r="I46" s="103">
        <v>2407</v>
      </c>
      <c r="J46" s="104">
        <f t="shared" si="19"/>
        <v>2.6001705029838007E-2</v>
      </c>
      <c r="K46" s="103">
        <f t="shared" si="20"/>
        <v>61</v>
      </c>
      <c r="L46" s="104">
        <f t="shared" si="21"/>
        <v>5.5646746040920125E-2</v>
      </c>
    </row>
    <row r="47" spans="1:12" ht="21" x14ac:dyDescent="0.65">
      <c r="A47" s="620" t="s">
        <v>45</v>
      </c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</row>
    <row r="48" spans="1:12" ht="14.25" x14ac:dyDescent="0.45">
      <c r="A48" s="38"/>
      <c r="B48" s="469" t="s">
        <v>150</v>
      </c>
      <c r="C48" s="470"/>
      <c r="D48" s="470"/>
      <c r="E48" s="470"/>
      <c r="F48" s="471"/>
      <c r="G48" s="408"/>
      <c r="H48" s="469" t="str">
        <f>CONCATENATE("acumulado ",B48)</f>
        <v>acumulado diciembre</v>
      </c>
      <c r="I48" s="470"/>
      <c r="J48" s="470"/>
      <c r="K48" s="470"/>
      <c r="L48" s="471"/>
    </row>
    <row r="49" spans="1:12" ht="28.5" x14ac:dyDescent="0.45">
      <c r="A49" s="6" t="s">
        <v>114</v>
      </c>
      <c r="B49" s="7">
        <v>2020</v>
      </c>
      <c r="C49" s="7">
        <v>2021</v>
      </c>
      <c r="D49" s="7" t="s">
        <v>1</v>
      </c>
      <c r="E49" s="7" t="s">
        <v>2</v>
      </c>
      <c r="F49" s="7" t="s">
        <v>3</v>
      </c>
      <c r="G49" s="409"/>
      <c r="H49" s="7">
        <v>2020</v>
      </c>
      <c r="I49" s="7">
        <v>2021</v>
      </c>
      <c r="J49" s="7" t="s">
        <v>1</v>
      </c>
      <c r="K49" s="7" t="s">
        <v>2</v>
      </c>
      <c r="L49" s="7" t="s">
        <v>3</v>
      </c>
    </row>
    <row r="50" spans="1:12" ht="14.25" x14ac:dyDescent="0.45">
      <c r="A50" s="413" t="s">
        <v>115</v>
      </c>
      <c r="B50" s="122">
        <v>2938</v>
      </c>
      <c r="C50" s="122">
        <v>5617</v>
      </c>
      <c r="D50" s="123">
        <f t="shared" ref="D50:D57" si="22">IFERROR(C50/B50-1,"-")</f>
        <v>0.91184479237576577</v>
      </c>
      <c r="E50" s="122">
        <f t="shared" ref="E50:E57" si="23">IFERROR(C50-B50,"-")</f>
        <v>2679</v>
      </c>
      <c r="F50" s="123">
        <f t="shared" ref="F50:F57" si="24">IFERROR(C50/$C$50,"-")</f>
        <v>1</v>
      </c>
      <c r="G50" s="128"/>
      <c r="H50" s="122">
        <v>34218</v>
      </c>
      <c r="I50" s="122">
        <v>43255</v>
      </c>
      <c r="J50" s="123">
        <f t="shared" ref="J50:J57" si="25">IFERROR(I50/H50-1,"-")</f>
        <v>0.26410076567888252</v>
      </c>
      <c r="K50" s="122">
        <f t="shared" ref="K50:K57" si="26">IFERROR(I50-H50,"-")</f>
        <v>9037</v>
      </c>
      <c r="L50" s="123">
        <f>I50/$I$50</f>
        <v>1</v>
      </c>
    </row>
    <row r="51" spans="1:12" ht="14.25" x14ac:dyDescent="0.45">
      <c r="A51" s="414" t="s">
        <v>38</v>
      </c>
      <c r="B51" s="415">
        <v>1977</v>
      </c>
      <c r="C51" s="415">
        <v>2784</v>
      </c>
      <c r="D51" s="416">
        <f t="shared" si="22"/>
        <v>0.40819423368740515</v>
      </c>
      <c r="E51" s="415">
        <f t="shared" si="23"/>
        <v>807</v>
      </c>
      <c r="F51" s="416">
        <f t="shared" si="24"/>
        <v>0.49563824105394338</v>
      </c>
      <c r="G51" s="417"/>
      <c r="H51" s="415">
        <v>22889</v>
      </c>
      <c r="I51" s="415">
        <v>27901</v>
      </c>
      <c r="J51" s="416">
        <f t="shared" si="25"/>
        <v>0.21896981082616107</v>
      </c>
      <c r="K51" s="415">
        <f t="shared" si="26"/>
        <v>5012</v>
      </c>
      <c r="L51" s="416">
        <f t="shared" ref="L51:L71" si="27">I51/$I$50</f>
        <v>0.64503525603976419</v>
      </c>
    </row>
    <row r="52" spans="1:12" ht="14.25" x14ac:dyDescent="0.45">
      <c r="A52" s="397" t="s">
        <v>116</v>
      </c>
      <c r="B52" s="103">
        <v>1433</v>
      </c>
      <c r="C52" s="103">
        <v>1925</v>
      </c>
      <c r="D52" s="104">
        <f t="shared" si="22"/>
        <v>0.34333565945568734</v>
      </c>
      <c r="E52" s="103">
        <f t="shared" si="23"/>
        <v>492</v>
      </c>
      <c r="F52" s="104">
        <f t="shared" si="24"/>
        <v>0.3427096314758768</v>
      </c>
      <c r="G52" s="409"/>
      <c r="H52" s="103">
        <v>16342</v>
      </c>
      <c r="I52" s="103">
        <v>20131</v>
      </c>
      <c r="J52" s="104">
        <f t="shared" si="25"/>
        <v>0.2318565659038061</v>
      </c>
      <c r="K52" s="103">
        <f t="shared" si="26"/>
        <v>3789</v>
      </c>
      <c r="L52" s="104">
        <f t="shared" si="27"/>
        <v>0.46540284360189571</v>
      </c>
    </row>
    <row r="53" spans="1:12" ht="14.25" x14ac:dyDescent="0.45">
      <c r="A53" s="397" t="s">
        <v>117</v>
      </c>
      <c r="B53" s="103">
        <v>544</v>
      </c>
      <c r="C53" s="103">
        <v>859</v>
      </c>
      <c r="D53" s="104">
        <f t="shared" si="22"/>
        <v>0.57904411764705888</v>
      </c>
      <c r="E53" s="103">
        <f t="shared" si="23"/>
        <v>315</v>
      </c>
      <c r="F53" s="104">
        <f t="shared" si="24"/>
        <v>0.15292860957806659</v>
      </c>
      <c r="G53" s="409"/>
      <c r="H53" s="103">
        <v>6547</v>
      </c>
      <c r="I53" s="103">
        <v>7770</v>
      </c>
      <c r="J53" s="104">
        <f t="shared" si="25"/>
        <v>0.18680311593096066</v>
      </c>
      <c r="K53" s="103">
        <f t="shared" si="26"/>
        <v>1223</v>
      </c>
      <c r="L53" s="104">
        <f t="shared" si="27"/>
        <v>0.17963241243786846</v>
      </c>
    </row>
    <row r="54" spans="1:12" ht="14.25" x14ac:dyDescent="0.45">
      <c r="A54" s="414" t="s">
        <v>39</v>
      </c>
      <c r="B54" s="415">
        <v>961</v>
      </c>
      <c r="C54" s="415">
        <v>2833</v>
      </c>
      <c r="D54" s="416">
        <f t="shared" si="22"/>
        <v>1.947970863683663</v>
      </c>
      <c r="E54" s="415">
        <f t="shared" si="23"/>
        <v>1872</v>
      </c>
      <c r="F54" s="416">
        <f t="shared" si="24"/>
        <v>0.50436175894605662</v>
      </c>
      <c r="G54" s="417"/>
      <c r="H54" s="415">
        <v>11329</v>
      </c>
      <c r="I54" s="415">
        <v>15354</v>
      </c>
      <c r="J54" s="416">
        <f t="shared" si="25"/>
        <v>0.35528290228616832</v>
      </c>
      <c r="K54" s="415">
        <f t="shared" si="26"/>
        <v>4025</v>
      </c>
      <c r="L54" s="416">
        <f t="shared" si="27"/>
        <v>0.35496474396023581</v>
      </c>
    </row>
    <row r="55" spans="1:12" ht="14.25" x14ac:dyDescent="0.45">
      <c r="A55" s="397" t="s">
        <v>118</v>
      </c>
      <c r="B55" s="103">
        <v>493</v>
      </c>
      <c r="C55" s="103">
        <v>1058</v>
      </c>
      <c r="D55" s="104">
        <f t="shared" si="22"/>
        <v>1.1460446247464504</v>
      </c>
      <c r="E55" s="103">
        <f t="shared" si="23"/>
        <v>565</v>
      </c>
      <c r="F55" s="104">
        <f t="shared" si="24"/>
        <v>0.1883567740786897</v>
      </c>
      <c r="G55" s="409"/>
      <c r="H55" s="103">
        <v>4472</v>
      </c>
      <c r="I55" s="103">
        <v>5227</v>
      </c>
      <c r="J55" s="104">
        <f t="shared" si="25"/>
        <v>0.16882826475849733</v>
      </c>
      <c r="K55" s="103">
        <f t="shared" si="26"/>
        <v>755</v>
      </c>
      <c r="L55" s="104">
        <f t="shared" si="27"/>
        <v>0.12084152121142064</v>
      </c>
    </row>
    <row r="56" spans="1:12" ht="14.25" x14ac:dyDescent="0.45">
      <c r="A56" s="397" t="s">
        <v>71</v>
      </c>
      <c r="B56" s="103">
        <v>160</v>
      </c>
      <c r="C56" s="103">
        <v>522</v>
      </c>
      <c r="D56" s="104">
        <f t="shared" si="22"/>
        <v>2.2625000000000002</v>
      </c>
      <c r="E56" s="103">
        <f t="shared" si="23"/>
        <v>362</v>
      </c>
      <c r="F56" s="104">
        <f t="shared" si="24"/>
        <v>9.2932170197614392E-2</v>
      </c>
      <c r="G56" s="409"/>
      <c r="H56" s="103">
        <v>1973</v>
      </c>
      <c r="I56" s="103">
        <v>2837</v>
      </c>
      <c r="J56" s="104">
        <f t="shared" si="25"/>
        <v>0.43791180942726804</v>
      </c>
      <c r="K56" s="103">
        <f t="shared" si="26"/>
        <v>864</v>
      </c>
      <c r="L56" s="104">
        <f t="shared" si="27"/>
        <v>6.5587793318691481E-2</v>
      </c>
    </row>
    <row r="57" spans="1:12" ht="14.25" x14ac:dyDescent="0.45">
      <c r="A57" s="397" t="s">
        <v>80</v>
      </c>
      <c r="B57" s="103">
        <v>65</v>
      </c>
      <c r="C57" s="103">
        <v>171</v>
      </c>
      <c r="D57" s="104">
        <f t="shared" si="22"/>
        <v>1.6307692307692307</v>
      </c>
      <c r="E57" s="103">
        <f t="shared" si="23"/>
        <v>106</v>
      </c>
      <c r="F57" s="104">
        <f t="shared" si="24"/>
        <v>3.0443297133701263E-2</v>
      </c>
      <c r="G57" s="409"/>
      <c r="H57" s="103">
        <v>781</v>
      </c>
      <c r="I57" s="103">
        <v>1062</v>
      </c>
      <c r="J57" s="104">
        <f t="shared" si="25"/>
        <v>0.35979513444302169</v>
      </c>
      <c r="K57" s="103">
        <f t="shared" si="26"/>
        <v>281</v>
      </c>
      <c r="L57" s="104">
        <f t="shared" si="27"/>
        <v>2.4552074904635301E-2</v>
      </c>
    </row>
    <row r="58" spans="1:12" ht="14.25" x14ac:dyDescent="0.45">
      <c r="A58" s="397" t="s">
        <v>76</v>
      </c>
      <c r="B58" s="103">
        <v>1</v>
      </c>
      <c r="C58" s="103">
        <v>57</v>
      </c>
      <c r="D58" s="104">
        <f>IFERROR(C58/B58-1,"-")</f>
        <v>56</v>
      </c>
      <c r="E58" s="103">
        <f>IFERROR(C58-B58,"-")</f>
        <v>56</v>
      </c>
      <c r="F58" s="104">
        <f>IFERROR(C58/$C$50,"-")</f>
        <v>1.0147765711233755E-2</v>
      </c>
      <c r="G58" s="409"/>
      <c r="H58" s="103">
        <v>249</v>
      </c>
      <c r="I58" s="103">
        <v>132</v>
      </c>
      <c r="J58" s="104">
        <f>IFERROR(I58/H58-1,"-")</f>
        <v>-0.46987951807228912</v>
      </c>
      <c r="K58" s="103">
        <f>IFERROR(I58-H58,"-")</f>
        <v>-117</v>
      </c>
      <c r="L58" s="104">
        <f t="shared" si="27"/>
        <v>3.0516703271298118E-3</v>
      </c>
    </row>
    <row r="59" spans="1:12" ht="14.25" x14ac:dyDescent="0.45">
      <c r="A59" s="397" t="s">
        <v>84</v>
      </c>
      <c r="B59" s="103">
        <v>4</v>
      </c>
      <c r="C59" s="103">
        <v>49</v>
      </c>
      <c r="D59" s="104">
        <f t="shared" ref="D59:D71" si="28">IFERROR(C59/B59-1,"-")</f>
        <v>11.25</v>
      </c>
      <c r="E59" s="103">
        <f t="shared" ref="E59:E71" si="29">IFERROR(C59-B59,"-")</f>
        <v>45</v>
      </c>
      <c r="F59" s="104">
        <f t="shared" ref="F59:F71" si="30">IFERROR(C59/$C$50,"-")</f>
        <v>8.7235178921132271E-3</v>
      </c>
      <c r="G59" s="409"/>
      <c r="H59" s="103">
        <v>238</v>
      </c>
      <c r="I59" s="103">
        <v>128</v>
      </c>
      <c r="J59" s="104">
        <f t="shared" ref="J59:J71" si="31">IFERROR(I59/H59-1,"-")</f>
        <v>-0.46218487394957986</v>
      </c>
      <c r="K59" s="103">
        <f t="shared" ref="K59:K71" si="32">IFERROR(I59-H59,"-")</f>
        <v>-110</v>
      </c>
      <c r="L59" s="104">
        <f t="shared" si="27"/>
        <v>2.9591954687319386E-3</v>
      </c>
    </row>
    <row r="60" spans="1:12" ht="14.25" x14ac:dyDescent="0.45">
      <c r="A60" s="397" t="s">
        <v>78</v>
      </c>
      <c r="B60" s="103">
        <v>37</v>
      </c>
      <c r="C60" s="103">
        <v>126</v>
      </c>
      <c r="D60" s="104">
        <f t="shared" si="28"/>
        <v>2.4054054054054053</v>
      </c>
      <c r="E60" s="103">
        <f t="shared" si="29"/>
        <v>89</v>
      </c>
      <c r="F60" s="104">
        <f t="shared" si="30"/>
        <v>2.2431903151148298E-2</v>
      </c>
      <c r="G60" s="409"/>
      <c r="H60" s="103">
        <v>416</v>
      </c>
      <c r="I60" s="103">
        <v>863</v>
      </c>
      <c r="J60" s="104">
        <f t="shared" si="31"/>
        <v>1.0745192307692308</v>
      </c>
      <c r="K60" s="103">
        <f t="shared" si="32"/>
        <v>447</v>
      </c>
      <c r="L60" s="104">
        <f t="shared" si="27"/>
        <v>1.9951450699341115E-2</v>
      </c>
    </row>
    <row r="61" spans="1:12" ht="14.25" x14ac:dyDescent="0.45">
      <c r="A61" s="397" t="s">
        <v>79</v>
      </c>
      <c r="B61" s="103">
        <v>28</v>
      </c>
      <c r="C61" s="103">
        <v>112</v>
      </c>
      <c r="D61" s="104">
        <f t="shared" si="28"/>
        <v>3</v>
      </c>
      <c r="E61" s="103">
        <f t="shared" si="29"/>
        <v>84</v>
      </c>
      <c r="F61" s="104">
        <f t="shared" si="30"/>
        <v>1.9939469467687376E-2</v>
      </c>
      <c r="G61" s="409"/>
      <c r="H61" s="103">
        <v>412</v>
      </c>
      <c r="I61" s="103">
        <v>689</v>
      </c>
      <c r="J61" s="104">
        <f t="shared" si="31"/>
        <v>0.67233009708737868</v>
      </c>
      <c r="K61" s="103">
        <f t="shared" si="32"/>
        <v>277</v>
      </c>
      <c r="L61" s="104">
        <f t="shared" si="27"/>
        <v>1.5928794359033639E-2</v>
      </c>
    </row>
    <row r="62" spans="1:12" ht="14.25" x14ac:dyDescent="0.45">
      <c r="A62" s="397" t="s">
        <v>82</v>
      </c>
      <c r="B62" s="103">
        <v>30</v>
      </c>
      <c r="C62" s="103">
        <v>186</v>
      </c>
      <c r="D62" s="104">
        <f t="shared" si="28"/>
        <v>5.2</v>
      </c>
      <c r="E62" s="103">
        <f t="shared" si="29"/>
        <v>156</v>
      </c>
      <c r="F62" s="104">
        <f t="shared" si="30"/>
        <v>3.3113761794552249E-2</v>
      </c>
      <c r="G62" s="409"/>
      <c r="H62" s="103">
        <v>499</v>
      </c>
      <c r="I62" s="103">
        <v>1045</v>
      </c>
      <c r="J62" s="104">
        <f t="shared" si="31"/>
        <v>1.094188376753507</v>
      </c>
      <c r="K62" s="103">
        <f t="shared" si="32"/>
        <v>546</v>
      </c>
      <c r="L62" s="104">
        <f t="shared" si="27"/>
        <v>2.4159056756444343E-2</v>
      </c>
    </row>
    <row r="63" spans="1:12" ht="14.25" x14ac:dyDescent="0.45">
      <c r="A63" s="397" t="s">
        <v>74</v>
      </c>
      <c r="B63" s="103">
        <v>0</v>
      </c>
      <c r="C63" s="103">
        <v>75</v>
      </c>
      <c r="D63" s="104" t="str">
        <f t="shared" si="28"/>
        <v>-</v>
      </c>
      <c r="E63" s="103">
        <f t="shared" si="29"/>
        <v>75</v>
      </c>
      <c r="F63" s="104">
        <f t="shared" si="30"/>
        <v>1.335232330425494E-2</v>
      </c>
      <c r="G63" s="409"/>
      <c r="H63" s="103">
        <v>228</v>
      </c>
      <c r="I63" s="103">
        <v>221</v>
      </c>
      <c r="J63" s="104">
        <f t="shared" si="31"/>
        <v>-3.0701754385964897E-2</v>
      </c>
      <c r="K63" s="103">
        <f t="shared" si="32"/>
        <v>-7</v>
      </c>
      <c r="L63" s="104">
        <f t="shared" si="27"/>
        <v>5.1092359264824872E-3</v>
      </c>
    </row>
    <row r="64" spans="1:12" ht="14.25" x14ac:dyDescent="0.45">
      <c r="A64" s="397" t="s">
        <v>119</v>
      </c>
      <c r="B64" s="103">
        <v>35</v>
      </c>
      <c r="C64" s="103">
        <v>54</v>
      </c>
      <c r="D64" s="104">
        <f t="shared" si="28"/>
        <v>0.54285714285714293</v>
      </c>
      <c r="E64" s="103">
        <f t="shared" si="29"/>
        <v>19</v>
      </c>
      <c r="F64" s="104">
        <f t="shared" si="30"/>
        <v>9.6136727790635569E-3</v>
      </c>
      <c r="G64" s="409"/>
      <c r="H64" s="103">
        <v>338</v>
      </c>
      <c r="I64" s="103">
        <v>512</v>
      </c>
      <c r="J64" s="104">
        <f t="shared" si="31"/>
        <v>0.51479289940828399</v>
      </c>
      <c r="K64" s="103">
        <f t="shared" si="32"/>
        <v>174</v>
      </c>
      <c r="L64" s="104">
        <f t="shared" si="27"/>
        <v>1.1836781874927755E-2</v>
      </c>
    </row>
    <row r="65" spans="1:12" ht="14.25" x14ac:dyDescent="0.45">
      <c r="A65" s="397" t="s">
        <v>81</v>
      </c>
      <c r="B65" s="103">
        <v>16</v>
      </c>
      <c r="C65" s="103">
        <v>83</v>
      </c>
      <c r="D65" s="104">
        <f t="shared" si="28"/>
        <v>4.1875</v>
      </c>
      <c r="E65" s="103">
        <f t="shared" si="29"/>
        <v>67</v>
      </c>
      <c r="F65" s="104">
        <f t="shared" si="30"/>
        <v>1.4776571123375467E-2</v>
      </c>
      <c r="G65" s="409"/>
      <c r="H65" s="103">
        <v>325</v>
      </c>
      <c r="I65" s="103">
        <v>385</v>
      </c>
      <c r="J65" s="104">
        <f t="shared" si="31"/>
        <v>0.18461538461538463</v>
      </c>
      <c r="K65" s="103">
        <f t="shared" si="32"/>
        <v>60</v>
      </c>
      <c r="L65" s="104">
        <f t="shared" si="27"/>
        <v>8.9007051207952836E-3</v>
      </c>
    </row>
    <row r="66" spans="1:12" ht="14.25" x14ac:dyDescent="0.45">
      <c r="A66" s="397" t="s">
        <v>85</v>
      </c>
      <c r="B66" s="103">
        <v>31</v>
      </c>
      <c r="C66" s="103">
        <v>75</v>
      </c>
      <c r="D66" s="104">
        <f t="shared" si="28"/>
        <v>1.4193548387096775</v>
      </c>
      <c r="E66" s="103">
        <f t="shared" si="29"/>
        <v>44</v>
      </c>
      <c r="F66" s="104">
        <f t="shared" si="30"/>
        <v>1.335232330425494E-2</v>
      </c>
      <c r="G66" s="409"/>
      <c r="H66" s="103">
        <v>317</v>
      </c>
      <c r="I66" s="103">
        <v>562</v>
      </c>
      <c r="J66" s="104">
        <f t="shared" si="31"/>
        <v>0.7728706624605679</v>
      </c>
      <c r="K66" s="103">
        <f t="shared" si="32"/>
        <v>245</v>
      </c>
      <c r="L66" s="104">
        <f t="shared" si="27"/>
        <v>1.2992717604901168E-2</v>
      </c>
    </row>
    <row r="67" spans="1:12" ht="14.25" x14ac:dyDescent="0.45">
      <c r="A67" s="397" t="s">
        <v>83</v>
      </c>
      <c r="B67" s="103">
        <v>0</v>
      </c>
      <c r="C67" s="103">
        <v>32</v>
      </c>
      <c r="D67" s="104" t="str">
        <f t="shared" si="28"/>
        <v>-</v>
      </c>
      <c r="E67" s="103">
        <f t="shared" si="29"/>
        <v>32</v>
      </c>
      <c r="F67" s="104">
        <f t="shared" si="30"/>
        <v>5.6969912764821082E-3</v>
      </c>
      <c r="G67" s="409"/>
      <c r="H67" s="103">
        <v>123</v>
      </c>
      <c r="I67" s="103">
        <v>64</v>
      </c>
      <c r="J67" s="104">
        <f t="shared" si="31"/>
        <v>-0.47967479674796742</v>
      </c>
      <c r="K67" s="103">
        <f t="shared" si="32"/>
        <v>-59</v>
      </c>
      <c r="L67" s="104">
        <f t="shared" si="27"/>
        <v>1.4795977343659693E-3</v>
      </c>
    </row>
    <row r="68" spans="1:12" ht="14.25" x14ac:dyDescent="0.45">
      <c r="A68" s="397" t="s">
        <v>72</v>
      </c>
      <c r="B68" s="103">
        <v>12</v>
      </c>
      <c r="C68" s="103">
        <v>39</v>
      </c>
      <c r="D68" s="104">
        <f t="shared" si="28"/>
        <v>2.25</v>
      </c>
      <c r="E68" s="103">
        <f t="shared" si="29"/>
        <v>27</v>
      </c>
      <c r="F68" s="104">
        <f t="shared" si="30"/>
        <v>6.9432081182125693E-3</v>
      </c>
      <c r="G68" s="409"/>
      <c r="H68" s="103">
        <v>190</v>
      </c>
      <c r="I68" s="103">
        <v>292</v>
      </c>
      <c r="J68" s="104">
        <f t="shared" si="31"/>
        <v>0.53684210526315779</v>
      </c>
      <c r="K68" s="103">
        <f t="shared" si="32"/>
        <v>102</v>
      </c>
      <c r="L68" s="104">
        <f t="shared" si="27"/>
        <v>6.7506646630447345E-3</v>
      </c>
    </row>
    <row r="69" spans="1:12" ht="14.25" x14ac:dyDescent="0.45">
      <c r="A69" s="397" t="s">
        <v>120</v>
      </c>
      <c r="B69" s="103">
        <v>12</v>
      </c>
      <c r="C69" s="103">
        <v>55</v>
      </c>
      <c r="D69" s="104">
        <f t="shared" si="28"/>
        <v>3.583333333333333</v>
      </c>
      <c r="E69" s="103">
        <f t="shared" si="29"/>
        <v>43</v>
      </c>
      <c r="F69" s="104">
        <f t="shared" si="30"/>
        <v>9.7917037564536225E-3</v>
      </c>
      <c r="G69" s="409"/>
      <c r="H69" s="103">
        <v>225</v>
      </c>
      <c r="I69" s="103">
        <v>338</v>
      </c>
      <c r="J69" s="104">
        <f t="shared" si="31"/>
        <v>0.50222222222222213</v>
      </c>
      <c r="K69" s="103">
        <f t="shared" si="32"/>
        <v>113</v>
      </c>
      <c r="L69" s="104">
        <f t="shared" si="27"/>
        <v>7.814125534620275E-3</v>
      </c>
    </row>
    <row r="70" spans="1:12" ht="14.25" x14ac:dyDescent="0.45">
      <c r="A70" s="397" t="s">
        <v>121</v>
      </c>
      <c r="B70" s="103">
        <v>0</v>
      </c>
      <c r="C70" s="103">
        <v>5</v>
      </c>
      <c r="D70" s="104" t="str">
        <f t="shared" si="28"/>
        <v>-</v>
      </c>
      <c r="E70" s="103">
        <f t="shared" si="29"/>
        <v>5</v>
      </c>
      <c r="F70" s="104">
        <f t="shared" si="30"/>
        <v>8.9015488695032936E-4</v>
      </c>
      <c r="G70" s="409"/>
      <c r="H70" s="103">
        <v>70</v>
      </c>
      <c r="I70" s="103">
        <v>35</v>
      </c>
      <c r="J70" s="104">
        <f t="shared" si="31"/>
        <v>-0.5</v>
      </c>
      <c r="K70" s="103">
        <f t="shared" si="32"/>
        <v>-35</v>
      </c>
      <c r="L70" s="104">
        <f t="shared" si="27"/>
        <v>8.091550109813894E-4</v>
      </c>
    </row>
    <row r="71" spans="1:12" ht="14.25" x14ac:dyDescent="0.45">
      <c r="A71" s="397" t="s">
        <v>122</v>
      </c>
      <c r="B71" s="103">
        <v>37</v>
      </c>
      <c r="C71" s="103">
        <v>134</v>
      </c>
      <c r="D71" s="104">
        <f t="shared" si="28"/>
        <v>2.6216216216216215</v>
      </c>
      <c r="E71" s="103">
        <f t="shared" si="29"/>
        <v>97</v>
      </c>
      <c r="F71" s="104">
        <f t="shared" si="30"/>
        <v>2.3856150970268827E-2</v>
      </c>
      <c r="G71" s="409"/>
      <c r="H71" s="103">
        <v>473</v>
      </c>
      <c r="I71" s="103">
        <v>962</v>
      </c>
      <c r="J71" s="104">
        <f t="shared" si="31"/>
        <v>1.0338266384778012</v>
      </c>
      <c r="K71" s="103">
        <f t="shared" si="32"/>
        <v>489</v>
      </c>
      <c r="L71" s="104">
        <f t="shared" si="27"/>
        <v>2.2240203444688474E-2</v>
      </c>
    </row>
    <row r="72" spans="1:12" ht="21" x14ac:dyDescent="0.65">
      <c r="A72" s="620" t="s">
        <v>46</v>
      </c>
      <c r="B72" s="620"/>
      <c r="C72" s="620"/>
      <c r="D72" s="620"/>
      <c r="E72" s="620"/>
      <c r="F72" s="620"/>
      <c r="G72" s="620"/>
      <c r="H72" s="620"/>
      <c r="I72" s="620"/>
      <c r="J72" s="620"/>
      <c r="K72" s="620"/>
      <c r="L72" s="620"/>
    </row>
    <row r="73" spans="1:12" ht="14.25" x14ac:dyDescent="0.45">
      <c r="A73" s="38"/>
      <c r="B73" s="469" t="s">
        <v>150</v>
      </c>
      <c r="C73" s="470"/>
      <c r="D73" s="470"/>
      <c r="E73" s="470"/>
      <c r="F73" s="471"/>
      <c r="G73" s="408"/>
      <c r="H73" s="469" t="str">
        <f>CONCATENATE("acumulado ",B73)</f>
        <v>acumulado diciembre</v>
      </c>
      <c r="I73" s="470"/>
      <c r="J73" s="470"/>
      <c r="K73" s="470"/>
      <c r="L73" s="471"/>
    </row>
    <row r="74" spans="1:12" ht="28.5" x14ac:dyDescent="0.45">
      <c r="A74" s="6"/>
      <c r="B74" s="7">
        <v>2020</v>
      </c>
      <c r="C74" s="7">
        <v>2021</v>
      </c>
      <c r="D74" s="7" t="s">
        <v>1</v>
      </c>
      <c r="E74" s="7" t="s">
        <v>2</v>
      </c>
      <c r="F74" s="7" t="s">
        <v>3</v>
      </c>
      <c r="G74" s="409"/>
      <c r="H74" s="7">
        <v>2020</v>
      </c>
      <c r="I74" s="7">
        <v>2021</v>
      </c>
      <c r="J74" s="7" t="s">
        <v>1</v>
      </c>
      <c r="K74" s="7" t="s">
        <v>2</v>
      </c>
      <c r="L74" s="7" t="s">
        <v>3</v>
      </c>
    </row>
    <row r="75" spans="1:12" ht="14.25" x14ac:dyDescent="0.45">
      <c r="A75" s="410" t="s">
        <v>34</v>
      </c>
      <c r="B75" s="411">
        <v>2938</v>
      </c>
      <c r="C75" s="411">
        <v>5617</v>
      </c>
      <c r="D75" s="412">
        <f>C75/B75-1</f>
        <v>0.91184479237576577</v>
      </c>
      <c r="E75" s="411">
        <f>C75-B75</f>
        <v>2679</v>
      </c>
      <c r="F75" s="412">
        <f>C75/$C$75</f>
        <v>1</v>
      </c>
      <c r="G75" s="128"/>
      <c r="H75" s="411">
        <v>34218</v>
      </c>
      <c r="I75" s="411">
        <v>43255</v>
      </c>
      <c r="J75" s="412">
        <f>I75/H75-1</f>
        <v>0.26410076567888252</v>
      </c>
      <c r="K75" s="411">
        <f>I75-H75</f>
        <v>9037</v>
      </c>
      <c r="L75" s="412">
        <f>I75/$I$75</f>
        <v>1</v>
      </c>
    </row>
    <row r="76" spans="1:12" ht="14.25" x14ac:dyDescent="0.45">
      <c r="A76" s="397" t="s">
        <v>41</v>
      </c>
      <c r="B76" s="103">
        <v>1806</v>
      </c>
      <c r="C76" s="103">
        <v>2501</v>
      </c>
      <c r="D76" s="104">
        <f t="shared" ref="D76:D77" si="33">C76/B76-1</f>
        <v>0.384828349944629</v>
      </c>
      <c r="E76" s="103">
        <f>C76-B76</f>
        <v>695</v>
      </c>
      <c r="F76" s="104">
        <f>C76/$C$75</f>
        <v>0.44525547445255476</v>
      </c>
      <c r="G76" s="409"/>
      <c r="H76" s="103">
        <v>21239</v>
      </c>
      <c r="I76" s="103">
        <v>25489</v>
      </c>
      <c r="J76" s="104">
        <f t="shared" ref="J76:J77" si="34">I76/H76-1</f>
        <v>0.20010358303121611</v>
      </c>
      <c r="K76" s="103">
        <f t="shared" ref="K76:K77" si="35">I76-H76</f>
        <v>4250</v>
      </c>
      <c r="L76" s="104">
        <f t="shared" ref="L76:L77" si="36">I76/$I$75</f>
        <v>0.58927291642584667</v>
      </c>
    </row>
    <row r="77" spans="1:12" ht="14.25" x14ac:dyDescent="0.45">
      <c r="A77" s="397" t="s">
        <v>42</v>
      </c>
      <c r="B77" s="103">
        <v>1132</v>
      </c>
      <c r="C77" s="103">
        <v>3116</v>
      </c>
      <c r="D77" s="104">
        <f t="shared" si="33"/>
        <v>1.7526501766784452</v>
      </c>
      <c r="E77" s="103">
        <f>C77-B77</f>
        <v>1984</v>
      </c>
      <c r="F77" s="104">
        <f>C77/$C$75</f>
        <v>0.55474452554744524</v>
      </c>
      <c r="G77" s="409"/>
      <c r="H77" s="103">
        <v>12979</v>
      </c>
      <c r="I77" s="103">
        <v>17766</v>
      </c>
      <c r="J77" s="104">
        <f t="shared" si="34"/>
        <v>0.36882656599121666</v>
      </c>
      <c r="K77" s="103">
        <f t="shared" si="35"/>
        <v>4787</v>
      </c>
      <c r="L77" s="104">
        <f t="shared" si="36"/>
        <v>0.41072708357415327</v>
      </c>
    </row>
    <row r="78" spans="1:12" ht="21" x14ac:dyDescent="0.65">
      <c r="A78" s="620" t="s">
        <v>123</v>
      </c>
      <c r="B78" s="620"/>
      <c r="C78" s="620"/>
      <c r="D78" s="620"/>
      <c r="E78" s="620"/>
      <c r="F78" s="620"/>
      <c r="G78" s="620"/>
      <c r="H78" s="620"/>
      <c r="I78" s="620"/>
      <c r="J78" s="620"/>
      <c r="K78" s="620"/>
      <c r="L78" s="620"/>
    </row>
  </sheetData>
  <mergeCells count="22">
    <mergeCell ref="A72:L72"/>
    <mergeCell ref="B73:F73"/>
    <mergeCell ref="H73:L73"/>
    <mergeCell ref="A78:L78"/>
    <mergeCell ref="A41:L41"/>
    <mergeCell ref="B42:F42"/>
    <mergeCell ref="H42:L42"/>
    <mergeCell ref="A47:L47"/>
    <mergeCell ref="B48:F48"/>
    <mergeCell ref="H48:L48"/>
    <mergeCell ref="A10:L10"/>
    <mergeCell ref="B11:F11"/>
    <mergeCell ref="H11:L11"/>
    <mergeCell ref="A35:L35"/>
    <mergeCell ref="B36:F36"/>
    <mergeCell ref="H36:L36"/>
    <mergeCell ref="A1:L1"/>
    <mergeCell ref="A2:L2"/>
    <mergeCell ref="A3:L3"/>
    <mergeCell ref="A4:L4"/>
    <mergeCell ref="B5:F5"/>
    <mergeCell ref="H5:L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51027-22C1-418B-9603-1F1804B476CC}">
  <sheetPr codeName="Hoja11"/>
  <dimension ref="A1:L53"/>
  <sheetViews>
    <sheetView workbookViewId="0">
      <selection activeCell="L9" sqref="L9"/>
    </sheetView>
  </sheetViews>
  <sheetFormatPr baseColWidth="10" defaultColWidth="0" defaultRowHeight="15" customHeight="1" zeroHeight="1" x14ac:dyDescent="0.45"/>
  <cols>
    <col min="1" max="1" width="37.86328125" customWidth="1"/>
    <col min="2" max="3" width="11.3984375" style="89" customWidth="1"/>
    <col min="4" max="4" width="12.265625" style="89" bestFit="1" customWidth="1"/>
    <col min="5" max="5" width="12.73046875" style="89" customWidth="1"/>
    <col min="6" max="6" width="11.3984375" style="89" customWidth="1"/>
    <col min="7" max="7" width="1.265625" style="89" customWidth="1"/>
    <col min="8" max="8" width="12.59765625" style="89" customWidth="1"/>
    <col min="9" max="10" width="11.3984375" style="89" customWidth="1"/>
    <col min="11" max="11" width="14" style="89" customWidth="1"/>
    <col min="12" max="12" width="11.3984375" style="89" customWidth="1"/>
    <col min="13" max="16384" width="11.3984375" hidden="1"/>
  </cols>
  <sheetData>
    <row r="1" spans="1:12" ht="53.25" customHeight="1" x14ac:dyDescent="0.45">
      <c r="A1" s="543" t="s">
        <v>53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2" ht="36.75" customHeight="1" x14ac:dyDescent="0.45">
      <c r="A2" s="667" t="s">
        <v>124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</row>
    <row r="3" spans="1:12" ht="21" x14ac:dyDescent="0.45">
      <c r="A3" s="546" t="s">
        <v>125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8"/>
    </row>
    <row r="4" spans="1:12" ht="21" x14ac:dyDescent="0.65">
      <c r="A4" s="668" t="s">
        <v>48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</row>
    <row r="5" spans="1:12" ht="14.25" x14ac:dyDescent="0.45">
      <c r="A5" s="38"/>
      <c r="B5" s="469" t="s">
        <v>150</v>
      </c>
      <c r="C5" s="470"/>
      <c r="D5" s="470"/>
      <c r="E5" s="470"/>
      <c r="F5" s="471"/>
      <c r="G5" s="135"/>
      <c r="H5" s="469" t="str">
        <f>CONCATENATE("acumulado ",B5)</f>
        <v>acumulado diciembre</v>
      </c>
      <c r="I5" s="470"/>
      <c r="J5" s="470"/>
      <c r="K5" s="470"/>
      <c r="L5" s="471"/>
    </row>
    <row r="6" spans="1:12" ht="28.5" x14ac:dyDescent="0.45">
      <c r="A6" s="6"/>
      <c r="B6" s="7">
        <v>2020</v>
      </c>
      <c r="C6" s="7">
        <v>2021</v>
      </c>
      <c r="D6" s="7" t="s">
        <v>1</v>
      </c>
      <c r="E6" s="7" t="s">
        <v>2</v>
      </c>
      <c r="F6" s="7" t="s">
        <v>3</v>
      </c>
      <c r="G6" s="135"/>
      <c r="H6" s="7">
        <v>2020</v>
      </c>
      <c r="I6" s="7">
        <v>2021</v>
      </c>
      <c r="J6" s="7" t="s">
        <v>1</v>
      </c>
      <c r="K6" s="7" t="s">
        <v>2</v>
      </c>
      <c r="L6" s="7" t="s">
        <v>3</v>
      </c>
    </row>
    <row r="7" spans="1:12" ht="14.25" x14ac:dyDescent="0.45">
      <c r="A7" s="418" t="s">
        <v>49</v>
      </c>
      <c r="B7" s="398">
        <v>109315</v>
      </c>
      <c r="C7" s="398">
        <v>415641</v>
      </c>
      <c r="D7" s="419">
        <f>C7/B7-1</f>
        <v>2.8022320815990485</v>
      </c>
      <c r="E7" s="398">
        <f t="shared" ref="E7:E18" si="0">C7-B7</f>
        <v>306326</v>
      </c>
      <c r="F7" s="419">
        <f t="shared" ref="F7:F18" si="1">C7/$C$7</f>
        <v>1</v>
      </c>
      <c r="G7" s="135"/>
      <c r="H7" s="398">
        <v>1931945</v>
      </c>
      <c r="I7" s="398">
        <v>2762750</v>
      </c>
      <c r="J7" s="419">
        <f>I7/H7-1</f>
        <v>0.43003553413787654</v>
      </c>
      <c r="K7" s="398">
        <f>I7-H7</f>
        <v>830805</v>
      </c>
      <c r="L7" s="419">
        <f>I7/$I$7</f>
        <v>1</v>
      </c>
    </row>
    <row r="8" spans="1:12" ht="14.25" x14ac:dyDescent="0.45">
      <c r="A8" s="420" t="s">
        <v>50</v>
      </c>
      <c r="B8" s="399">
        <v>16662</v>
      </c>
      <c r="C8" s="399">
        <v>47830</v>
      </c>
      <c r="D8" s="421">
        <f>C8/B8-1</f>
        <v>1.8706037690553354</v>
      </c>
      <c r="E8" s="399">
        <f t="shared" si="0"/>
        <v>31168</v>
      </c>
      <c r="F8" s="421">
        <f t="shared" si="1"/>
        <v>0.11507526928286671</v>
      </c>
      <c r="G8" s="135"/>
      <c r="H8" s="399">
        <v>352762</v>
      </c>
      <c r="I8" s="399">
        <v>573642</v>
      </c>
      <c r="J8" s="421">
        <f>I8/H8-1</f>
        <v>0.62614453937782422</v>
      </c>
      <c r="K8" s="399">
        <f>I8-H8</f>
        <v>220880</v>
      </c>
      <c r="L8" s="421">
        <f t="shared" ref="L8:L18" si="2">I8/$I$7</f>
        <v>0.20763442222423309</v>
      </c>
    </row>
    <row r="9" spans="1:12" ht="14.25" x14ac:dyDescent="0.45">
      <c r="A9" s="420" t="s">
        <v>51</v>
      </c>
      <c r="B9" s="399">
        <v>92652</v>
      </c>
      <c r="C9" s="399">
        <v>367811</v>
      </c>
      <c r="D9" s="421">
        <f t="shared" ref="D9:D18" si="3">C9/B9-1</f>
        <v>2.9698117687691576</v>
      </c>
      <c r="E9" s="399">
        <f t="shared" si="0"/>
        <v>275159</v>
      </c>
      <c r="F9" s="421">
        <f t="shared" si="1"/>
        <v>0.88492473071713329</v>
      </c>
      <c r="G9" s="135"/>
      <c r="H9" s="399">
        <v>1579182</v>
      </c>
      <c r="I9" s="399">
        <v>2189109</v>
      </c>
      <c r="J9" s="421">
        <f t="shared" ref="J9:J18" si="4">I9/H9-1</f>
        <v>0.38622970626564901</v>
      </c>
      <c r="K9" s="399">
        <f t="shared" ref="K9:K18" si="5">I9-H9</f>
        <v>609927</v>
      </c>
      <c r="L9" s="421">
        <f t="shared" si="2"/>
        <v>0.79236593973396074</v>
      </c>
    </row>
    <row r="10" spans="1:12" ht="14.25" x14ac:dyDescent="0.45">
      <c r="A10" s="397" t="s">
        <v>71</v>
      </c>
      <c r="B10" s="422">
        <v>19169</v>
      </c>
      <c r="C10" s="422">
        <v>68414</v>
      </c>
      <c r="D10" s="423">
        <f t="shared" si="3"/>
        <v>2.5689916010224843</v>
      </c>
      <c r="E10" s="422">
        <f t="shared" si="0"/>
        <v>49245</v>
      </c>
      <c r="F10" s="423">
        <f t="shared" si="1"/>
        <v>0.16459877634785788</v>
      </c>
      <c r="G10" s="135"/>
      <c r="H10" s="422">
        <v>282818</v>
      </c>
      <c r="I10" s="422">
        <v>393332</v>
      </c>
      <c r="J10" s="423">
        <f t="shared" si="4"/>
        <v>0.39076013549349753</v>
      </c>
      <c r="K10" s="422">
        <f t="shared" si="5"/>
        <v>110514</v>
      </c>
      <c r="L10" s="423">
        <f t="shared" si="2"/>
        <v>0.14236974029499594</v>
      </c>
    </row>
    <row r="11" spans="1:12" ht="14.25" x14ac:dyDescent="0.45">
      <c r="A11" s="397" t="s">
        <v>80</v>
      </c>
      <c r="B11" s="173">
        <v>6637</v>
      </c>
      <c r="C11" s="173">
        <v>23591</v>
      </c>
      <c r="D11" s="174">
        <f t="shared" si="3"/>
        <v>2.5544673798402893</v>
      </c>
      <c r="E11" s="173">
        <f t="shared" si="0"/>
        <v>16954</v>
      </c>
      <c r="F11" s="174">
        <f t="shared" si="1"/>
        <v>5.6758115777798629E-2</v>
      </c>
      <c r="G11" s="135"/>
      <c r="H11" s="173">
        <v>95337</v>
      </c>
      <c r="I11" s="173">
        <v>153738</v>
      </c>
      <c r="J11" s="174">
        <f t="shared" si="4"/>
        <v>0.61257434154630408</v>
      </c>
      <c r="K11" s="173">
        <f t="shared" si="5"/>
        <v>58401</v>
      </c>
      <c r="L11" s="174">
        <f t="shared" si="2"/>
        <v>5.5646728802823273E-2</v>
      </c>
    </row>
    <row r="12" spans="1:12" ht="14.25" x14ac:dyDescent="0.45">
      <c r="A12" s="397" t="s">
        <v>78</v>
      </c>
      <c r="B12" s="173">
        <v>7199</v>
      </c>
      <c r="C12" s="173">
        <v>27178</v>
      </c>
      <c r="D12" s="174">
        <f t="shared" si="3"/>
        <v>2.7752465620225033</v>
      </c>
      <c r="E12" s="173">
        <f t="shared" si="0"/>
        <v>19979</v>
      </c>
      <c r="F12" s="174">
        <f t="shared" si="1"/>
        <v>6.5388159493408982E-2</v>
      </c>
      <c r="G12" s="135"/>
      <c r="H12" s="173">
        <v>85975</v>
      </c>
      <c r="I12" s="173">
        <v>202743</v>
      </c>
      <c r="J12" s="174">
        <f t="shared" si="4"/>
        <v>1.3581622564699041</v>
      </c>
      <c r="K12" s="173">
        <f t="shared" si="5"/>
        <v>116768</v>
      </c>
      <c r="L12" s="174">
        <f t="shared" si="2"/>
        <v>7.3384490091394444E-2</v>
      </c>
    </row>
    <row r="13" spans="1:12" ht="14.25" x14ac:dyDescent="0.45">
      <c r="A13" s="397" t="s">
        <v>79</v>
      </c>
      <c r="B13" s="173">
        <v>2549</v>
      </c>
      <c r="C13" s="173">
        <v>16706</v>
      </c>
      <c r="D13" s="174">
        <f t="shared" si="3"/>
        <v>5.5539427226363278</v>
      </c>
      <c r="E13" s="173">
        <f t="shared" si="0"/>
        <v>14157</v>
      </c>
      <c r="F13" s="174">
        <f t="shared" si="1"/>
        <v>4.0193339925560762E-2</v>
      </c>
      <c r="G13" s="135"/>
      <c r="H13" s="173">
        <v>57771</v>
      </c>
      <c r="I13" s="173">
        <v>116178</v>
      </c>
      <c r="J13" s="174">
        <f t="shared" si="4"/>
        <v>1.0110089837461702</v>
      </c>
      <c r="K13" s="173">
        <f t="shared" si="5"/>
        <v>58407</v>
      </c>
      <c r="L13" s="174">
        <f t="shared" si="2"/>
        <v>4.2051579042620579E-2</v>
      </c>
    </row>
    <row r="14" spans="1:12" ht="14.25" x14ac:dyDescent="0.45">
      <c r="A14" s="397" t="s">
        <v>81</v>
      </c>
      <c r="B14" s="173">
        <v>2307</v>
      </c>
      <c r="C14" s="173">
        <v>10641</v>
      </c>
      <c r="D14" s="174">
        <f t="shared" si="3"/>
        <v>3.6124837451235372</v>
      </c>
      <c r="E14" s="173">
        <f t="shared" si="0"/>
        <v>8334</v>
      </c>
      <c r="F14" s="174">
        <f t="shared" si="1"/>
        <v>2.5601420456595955E-2</v>
      </c>
      <c r="G14" s="135"/>
      <c r="H14" s="173">
        <v>40784</v>
      </c>
      <c r="I14" s="173">
        <v>60835</v>
      </c>
      <c r="J14" s="174">
        <f t="shared" si="4"/>
        <v>0.49163887799136918</v>
      </c>
      <c r="K14" s="173">
        <f t="shared" si="5"/>
        <v>20051</v>
      </c>
      <c r="L14" s="174">
        <f t="shared" si="2"/>
        <v>2.2019726721563659E-2</v>
      </c>
    </row>
    <row r="15" spans="1:12" ht="14.25" x14ac:dyDescent="0.45">
      <c r="A15" s="397" t="s">
        <v>82</v>
      </c>
      <c r="B15" s="173">
        <v>1913</v>
      </c>
      <c r="C15" s="173">
        <v>21010</v>
      </c>
      <c r="D15" s="174">
        <f t="shared" si="3"/>
        <v>9.9827496079456353</v>
      </c>
      <c r="E15" s="173">
        <f t="shared" si="0"/>
        <v>19097</v>
      </c>
      <c r="F15" s="174">
        <f t="shared" si="1"/>
        <v>5.0548430015325725E-2</v>
      </c>
      <c r="G15" s="135"/>
      <c r="H15" s="173">
        <v>64755</v>
      </c>
      <c r="I15" s="173">
        <v>138223</v>
      </c>
      <c r="J15" s="174">
        <f t="shared" si="4"/>
        <v>1.1345533163462282</v>
      </c>
      <c r="K15" s="173">
        <f t="shared" si="5"/>
        <v>73468</v>
      </c>
      <c r="L15" s="174">
        <f t="shared" si="2"/>
        <v>5.0030947425572347E-2</v>
      </c>
    </row>
    <row r="16" spans="1:12" ht="14.25" x14ac:dyDescent="0.45">
      <c r="A16" s="397" t="s">
        <v>126</v>
      </c>
      <c r="B16" s="173">
        <v>908</v>
      </c>
      <c r="C16" s="173">
        <v>34627</v>
      </c>
      <c r="D16" s="174">
        <f t="shared" si="3"/>
        <v>37.135462555066077</v>
      </c>
      <c r="E16" s="173">
        <f t="shared" si="0"/>
        <v>33719</v>
      </c>
      <c r="F16" s="174">
        <f t="shared" si="1"/>
        <v>8.3309875589751739E-2</v>
      </c>
      <c r="G16" s="135"/>
      <c r="H16" s="173">
        <v>156178</v>
      </c>
      <c r="I1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hared" si="2"/>
        <v>3.7040991765451094E-2</v>
      </c>
    </row>
    <row r="17" spans="1:12" ht="14.25" x14ac:dyDescent="0.45">
      <c r="A17" s="397" t="s">
        <v>118</v>
      </c>
      <c r="B17" s="173">
        <v>37448</v>
      </c>
      <c r="C17" s="173">
        <v>113796</v>
      </c>
      <c r="D17" s="174">
        <f t="shared" si="3"/>
        <v>2.0387737662892542</v>
      </c>
      <c r="E17" s="173">
        <f t="shared" si="0"/>
        <v>76348</v>
      </c>
      <c r="F17" s="174">
        <f t="shared" si="1"/>
        <v>0.27378434754992892</v>
      </c>
      <c r="G17" s="135"/>
      <c r="H17" s="173">
        <v>585804</v>
      </c>
      <c r="I17" s="173">
        <v>627514</v>
      </c>
      <c r="J17" s="174">
        <f t="shared" si="4"/>
        <v>7.1201289168390858E-2</v>
      </c>
      <c r="K17" s="173">
        <f t="shared" si="5"/>
        <v>41710</v>
      </c>
      <c r="L17" s="174">
        <f t="shared" si="2"/>
        <v>0.22713383404216814</v>
      </c>
    </row>
    <row r="18" spans="1:12" ht="14.25" x14ac:dyDescent="0.45">
      <c r="A18" s="397" t="s">
        <v>86</v>
      </c>
      <c r="B18" s="173">
        <v>14523</v>
      </c>
      <c r="C18" s="173">
        <v>51848</v>
      </c>
      <c r="D18" s="174">
        <f t="shared" si="3"/>
        <v>2.5700612821042483</v>
      </c>
      <c r="E18" s="173">
        <f t="shared" si="0"/>
        <v>37325</v>
      </c>
      <c r="F18" s="174">
        <f t="shared" si="1"/>
        <v>0.12474226556090472</v>
      </c>
      <c r="G18" s="135"/>
      <c r="H18" s="173">
        <v>209763</v>
      </c>
      <c r="I18" s="173">
        <v>394218</v>
      </c>
      <c r="J18" s="174">
        <f t="shared" si="4"/>
        <v>0.87934955163684725</v>
      </c>
      <c r="K18" s="173">
        <f t="shared" si="5"/>
        <v>184455</v>
      </c>
      <c r="L18" s="174">
        <f t="shared" si="2"/>
        <v>0.14269043525472808</v>
      </c>
    </row>
    <row r="19" spans="1:12" ht="21" x14ac:dyDescent="0.65">
      <c r="A19" s="669" t="s">
        <v>127</v>
      </c>
      <c r="B19" s="669"/>
      <c r="C19" s="669"/>
      <c r="D19" s="669"/>
      <c r="E19" s="669"/>
      <c r="F19" s="669"/>
      <c r="G19" s="669"/>
      <c r="H19" s="669"/>
      <c r="I19" s="669"/>
      <c r="J19" s="669"/>
      <c r="K19" s="669"/>
      <c r="L19" s="669"/>
    </row>
    <row r="20" spans="1:12" ht="14.25" x14ac:dyDescent="0.45">
      <c r="A20" s="38"/>
      <c r="B20" s="469" t="s">
        <v>150</v>
      </c>
      <c r="C20" s="470"/>
      <c r="D20" s="470"/>
      <c r="E20" s="470"/>
      <c r="F20" s="471"/>
      <c r="G20" s="424"/>
      <c r="H20" s="469" t="str">
        <f>CONCATENATE("acumulado ",B20)</f>
        <v>acumulado diciembre</v>
      </c>
      <c r="I20" s="470"/>
      <c r="J20" s="470"/>
      <c r="K20" s="470"/>
      <c r="L20" s="471"/>
    </row>
    <row r="21" spans="1:12" ht="28.5" x14ac:dyDescent="0.45">
      <c r="A21" s="6"/>
      <c r="B21" s="7">
        <v>2020</v>
      </c>
      <c r="C21" s="7">
        <v>2021</v>
      </c>
      <c r="D21" s="7" t="s">
        <v>1</v>
      </c>
      <c r="E21" s="7" t="s">
        <v>2</v>
      </c>
      <c r="F21" s="7" t="s">
        <v>3</v>
      </c>
      <c r="G21" s="424"/>
      <c r="H21" s="7">
        <v>2020</v>
      </c>
      <c r="I21" s="7">
        <v>2021</v>
      </c>
      <c r="J21" s="7" t="s">
        <v>1</v>
      </c>
      <c r="K21" s="7" t="s">
        <v>2</v>
      </c>
      <c r="L21" s="7" t="s">
        <v>3</v>
      </c>
    </row>
    <row r="22" spans="1:12" ht="14.25" x14ac:dyDescent="0.45">
      <c r="A22" s="425" t="s">
        <v>128</v>
      </c>
      <c r="B22" s="426">
        <v>109315</v>
      </c>
      <c r="C22" s="426">
        <v>415641</v>
      </c>
      <c r="D22" s="427">
        <f>C22/B22-1</f>
        <v>2.8022320815990485</v>
      </c>
      <c r="E22" s="426">
        <f>C22-B22</f>
        <v>306326</v>
      </c>
      <c r="F22" s="427">
        <f>C22/$C$22</f>
        <v>1</v>
      </c>
      <c r="G22" s="424"/>
      <c r="H22" s="426">
        <v>1931945</v>
      </c>
      <c r="I22" s="426">
        <v>2762750</v>
      </c>
      <c r="J22" s="427">
        <f>I22/H22-1</f>
        <v>0.43003553413787654</v>
      </c>
      <c r="K22" s="426">
        <f>I22-H22</f>
        <v>830805</v>
      </c>
      <c r="L22" s="427">
        <f>I22/$I$22</f>
        <v>1</v>
      </c>
    </row>
    <row r="23" spans="1:12" ht="14.25" x14ac:dyDescent="0.45">
      <c r="A23" s="397" t="s">
        <v>129</v>
      </c>
      <c r="B23" s="422">
        <v>61225</v>
      </c>
      <c r="C23" s="422">
        <v>257659</v>
      </c>
      <c r="D23" s="423">
        <f t="shared" ref="D23:D26" si="6">C23/B23-1</f>
        <v>3.2083952633728048</v>
      </c>
      <c r="E23" s="422">
        <f>C23-B23</f>
        <v>196434</v>
      </c>
      <c r="F23" s="423">
        <f>C23/$C$22</f>
        <v>0.61990756446067641</v>
      </c>
      <c r="G23" s="424"/>
      <c r="H23" s="422">
        <v>1236325</v>
      </c>
      <c r="I23" s="422">
        <v>1623042</v>
      </c>
      <c r="J23" s="423">
        <f t="shared" ref="J23:J26" si="7">I23/H23-1</f>
        <v>0.31279558368551963</v>
      </c>
      <c r="K23" s="422">
        <f t="shared" ref="K23:K26" si="8">I23-H23</f>
        <v>386717</v>
      </c>
      <c r="L23" s="423">
        <f t="shared" ref="L23:L26" si="9">I23/$I$22</f>
        <v>0.58747335082797936</v>
      </c>
    </row>
    <row r="24" spans="1:12" ht="14.25" x14ac:dyDescent="0.45">
      <c r="A24" s="397" t="s">
        <v>130</v>
      </c>
      <c r="B24" s="422">
        <v>31173</v>
      </c>
      <c r="C24" s="422">
        <v>119392</v>
      </c>
      <c r="D24" s="423">
        <f t="shared" si="6"/>
        <v>2.8299810733647708</v>
      </c>
      <c r="E24" s="422">
        <f>C24-B24</f>
        <v>88219</v>
      </c>
      <c r="F24" s="423">
        <f>C24/$C$22</f>
        <v>0.28724788940455825</v>
      </c>
      <c r="G24" s="424"/>
      <c r="H24" s="422">
        <v>537892</v>
      </c>
      <c r="I24" s="422">
        <v>886717</v>
      </c>
      <c r="J24" s="423">
        <f t="shared" si="7"/>
        <v>0.64850378886467919</v>
      </c>
      <c r="K24" s="422">
        <f t="shared" si="8"/>
        <v>348825</v>
      </c>
      <c r="L24" s="423">
        <f t="shared" si="9"/>
        <v>0.32095448375712604</v>
      </c>
    </row>
    <row r="25" spans="1:12" ht="14.25" x14ac:dyDescent="0.45">
      <c r="A25" s="397" t="s">
        <v>131</v>
      </c>
      <c r="B25" s="422">
        <v>10026</v>
      </c>
      <c r="C25" s="422">
        <v>26293</v>
      </c>
      <c r="D25" s="423">
        <f t="shared" si="6"/>
        <v>1.6224815479752643</v>
      </c>
      <c r="E25" s="422">
        <f>C25-B25</f>
        <v>16267</v>
      </c>
      <c r="F25" s="423">
        <f>C25/$C$22</f>
        <v>6.3258918152925239E-2</v>
      </c>
      <c r="G25" s="424"/>
      <c r="H25" s="422">
        <v>117512</v>
      </c>
      <c r="I25" s="422">
        <v>184094</v>
      </c>
      <c r="J25" s="423">
        <f t="shared" si="7"/>
        <v>0.56659745387705085</v>
      </c>
      <c r="K25" s="422">
        <f t="shared" si="8"/>
        <v>66582</v>
      </c>
      <c r="L25" s="423">
        <f t="shared" si="9"/>
        <v>6.6634331734684638E-2</v>
      </c>
    </row>
    <row r="26" spans="1:12" ht="14.25" x14ac:dyDescent="0.45">
      <c r="A26" s="397" t="s">
        <v>132</v>
      </c>
      <c r="B26" s="422">
        <v>6891</v>
      </c>
      <c r="C26" s="422">
        <v>12298</v>
      </c>
      <c r="D26" s="423">
        <f t="shared" si="6"/>
        <v>0.78464664054563915</v>
      </c>
      <c r="E26" s="422">
        <f>C26-B26</f>
        <v>5407</v>
      </c>
      <c r="F26" s="423">
        <f>C26/$C$22</f>
        <v>2.9588033904258723E-2</v>
      </c>
      <c r="G26" s="424"/>
      <c r="H26" s="422">
        <v>40218</v>
      </c>
      <c r="I26" s="422">
        <v>68901</v>
      </c>
      <c r="J26" s="423">
        <f t="shared" si="7"/>
        <v>0.71318812472027449</v>
      </c>
      <c r="K26" s="422">
        <f t="shared" si="8"/>
        <v>28683</v>
      </c>
      <c r="L26" s="423">
        <f t="shared" si="9"/>
        <v>2.4939281512985249E-2</v>
      </c>
    </row>
    <row r="27" spans="1:12" ht="21" x14ac:dyDescent="0.65">
      <c r="A27" s="670" t="s">
        <v>133</v>
      </c>
      <c r="B27" s="670"/>
      <c r="C27" s="670"/>
      <c r="D27" s="670"/>
      <c r="E27" s="670"/>
      <c r="F27" s="670"/>
      <c r="G27" s="670"/>
      <c r="H27" s="670"/>
      <c r="I27" s="670"/>
      <c r="J27" s="670"/>
      <c r="K27" s="670"/>
      <c r="L27" s="670"/>
    </row>
    <row r="28" spans="1:12" ht="14.25" x14ac:dyDescent="0.45">
      <c r="A28" s="38"/>
      <c r="B28" s="469" t="s">
        <v>150</v>
      </c>
      <c r="C28" s="470"/>
      <c r="D28" s="470"/>
      <c r="E28" s="470"/>
      <c r="F28" s="471"/>
      <c r="G28" s="428"/>
      <c r="H28" s="469" t="str">
        <f>CONCATENATE("acumulado ",B28)</f>
        <v>acumulado diciembre</v>
      </c>
      <c r="I28" s="470"/>
      <c r="J28" s="470"/>
      <c r="K28" s="470"/>
      <c r="L28" s="471"/>
    </row>
    <row r="29" spans="1:12" ht="28.5" x14ac:dyDescent="0.45">
      <c r="A29" s="6"/>
      <c r="B29" s="7">
        <v>2020</v>
      </c>
      <c r="C29" s="7">
        <v>2021</v>
      </c>
      <c r="D29" s="7" t="s">
        <v>1</v>
      </c>
      <c r="E29" s="7" t="s">
        <v>2</v>
      </c>
      <c r="F29" s="7" t="s">
        <v>3</v>
      </c>
      <c r="G29" s="428"/>
      <c r="H29" s="7">
        <v>2020</v>
      </c>
      <c r="I29" s="7">
        <v>2021</v>
      </c>
      <c r="J29" s="7" t="s">
        <v>1</v>
      </c>
      <c r="K29" s="7" t="s">
        <v>2</v>
      </c>
      <c r="L29" s="7" t="s">
        <v>3</v>
      </c>
    </row>
    <row r="30" spans="1:12" ht="14.25" x14ac:dyDescent="0.45">
      <c r="A30" s="429" t="s">
        <v>134</v>
      </c>
      <c r="B30" s="430">
        <v>109315</v>
      </c>
      <c r="C30" s="430">
        <v>415641</v>
      </c>
      <c r="D30" s="431">
        <f>C30/B30-1</f>
        <v>2.8022320815990485</v>
      </c>
      <c r="E30" s="430">
        <f t="shared" ref="E30:E35" si="10">C30-B30</f>
        <v>306326</v>
      </c>
      <c r="F30" s="431">
        <f t="shared" ref="F30:F35" si="11">C30/$C$30</f>
        <v>1</v>
      </c>
      <c r="G30" s="432"/>
      <c r="H30" s="430">
        <v>1931945</v>
      </c>
      <c r="I30" s="430">
        <v>2762750</v>
      </c>
      <c r="J30" s="431">
        <f>I30/H30-1</f>
        <v>0.43003553413787654</v>
      </c>
      <c r="K30" s="430">
        <f>I30-H30</f>
        <v>830805</v>
      </c>
      <c r="L30" s="431">
        <f>I30/$I$30</f>
        <v>1</v>
      </c>
    </row>
    <row r="31" spans="1:12" ht="14.25" x14ac:dyDescent="0.45">
      <c r="A31" s="397" t="s">
        <v>135</v>
      </c>
      <c r="B31" s="103">
        <v>70943</v>
      </c>
      <c r="C31" s="103">
        <v>308845</v>
      </c>
      <c r="D31" s="433">
        <f>C31/B31-1</f>
        <v>3.3534245802968581</v>
      </c>
      <c r="E31" s="103">
        <f t="shared" si="10"/>
        <v>237902</v>
      </c>
      <c r="F31" s="433">
        <f t="shared" si="11"/>
        <v>0.74305710938045089</v>
      </c>
      <c r="G31" s="428"/>
      <c r="H31" s="103">
        <v>1402325</v>
      </c>
      <c r="I31" s="103">
        <v>1967673</v>
      </c>
      <c r="J31" s="433">
        <f>I31/H31-1</f>
        <v>0.40315048223485994</v>
      </c>
      <c r="K31" s="103">
        <f>I31-H31</f>
        <v>565348</v>
      </c>
      <c r="L31" s="433">
        <f t="shared" ref="L31:L35" si="12">I31/$I$30</f>
        <v>0.71221536512532801</v>
      </c>
    </row>
    <row r="32" spans="1:12" ht="14.25" x14ac:dyDescent="0.45">
      <c r="A32" s="397" t="s">
        <v>136</v>
      </c>
      <c r="B32" s="103">
        <v>10641</v>
      </c>
      <c r="C32" s="103">
        <v>20806</v>
      </c>
      <c r="D32" s="433">
        <f t="shared" ref="D32:D35" si="13">C32/B32-1</f>
        <v>0.95526736209002916</v>
      </c>
      <c r="E32" s="103">
        <f t="shared" si="10"/>
        <v>10165</v>
      </c>
      <c r="F32" s="433">
        <f t="shared" si="11"/>
        <v>5.0057621841926088E-2</v>
      </c>
      <c r="G32" s="428"/>
      <c r="H32" s="103">
        <v>100382</v>
      </c>
      <c r="I32" s="103">
        <v>171720</v>
      </c>
      <c r="J32" s="433">
        <f t="shared" ref="J32:J35" si="14">I32/H32-1</f>
        <v>0.71066525871172126</v>
      </c>
      <c r="K32" s="103">
        <f t="shared" ref="K32:K35" si="15">I32-H32</f>
        <v>71338</v>
      </c>
      <c r="L32" s="433">
        <f t="shared" si="12"/>
        <v>6.2155461044249391E-2</v>
      </c>
    </row>
    <row r="33" spans="1:12" ht="14.25" x14ac:dyDescent="0.45">
      <c r="A33" s="434" t="s">
        <v>137</v>
      </c>
      <c r="B33" s="103">
        <v>8820</v>
      </c>
      <c r="C33" s="103">
        <v>22493</v>
      </c>
      <c r="D33" s="433">
        <f t="shared" si="13"/>
        <v>1.5502267573696145</v>
      </c>
      <c r="E33" s="103">
        <f t="shared" si="10"/>
        <v>13673</v>
      </c>
      <c r="F33" s="433">
        <f t="shared" si="11"/>
        <v>5.4116412962147621E-2</v>
      </c>
      <c r="G33" s="428"/>
      <c r="H33" s="103">
        <v>172810</v>
      </c>
      <c r="I33" s="103">
        <v>247925</v>
      </c>
      <c r="J33" s="433">
        <f t="shared" si="14"/>
        <v>0.4346681326312134</v>
      </c>
      <c r="K33" s="103">
        <f t="shared" si="15"/>
        <v>75115</v>
      </c>
      <c r="L33" s="433">
        <f t="shared" si="12"/>
        <v>8.9738485204958821E-2</v>
      </c>
    </row>
    <row r="34" spans="1:12" ht="14.25" x14ac:dyDescent="0.45">
      <c r="A34" s="397" t="s">
        <v>138</v>
      </c>
      <c r="B34" s="103">
        <v>14012</v>
      </c>
      <c r="C34" s="103">
        <v>51484</v>
      </c>
      <c r="D34" s="433">
        <f>C34/B34-1</f>
        <v>2.6742791892663433</v>
      </c>
      <c r="E34" s="103">
        <f>C34-B34</f>
        <v>37472</v>
      </c>
      <c r="F34" s="433">
        <f>C34/$C$30</f>
        <v>0.12386650980052497</v>
      </c>
      <c r="G34" s="428"/>
      <c r="H34" s="103">
        <v>155612</v>
      </c>
      <c r="I34" s="103">
        <v>322712</v>
      </c>
      <c r="J34" s="433">
        <f>I34/H34-1</f>
        <v>1.0738246407732053</v>
      </c>
      <c r="K34" s="103">
        <f>I34-H34</f>
        <v>167100</v>
      </c>
      <c r="L34" s="433">
        <f>I34/$I$30</f>
        <v>0.11680825264681929</v>
      </c>
    </row>
    <row r="35" spans="1:12" ht="14.25" x14ac:dyDescent="0.45">
      <c r="A35" s="397" t="s">
        <v>139</v>
      </c>
      <c r="B35" s="103">
        <v>4899</v>
      </c>
      <c r="C35" s="103">
        <v>12014</v>
      </c>
      <c r="D35" s="433">
        <f t="shared" si="13"/>
        <v>1.4523372116758524</v>
      </c>
      <c r="E35" s="103">
        <f t="shared" si="10"/>
        <v>7115</v>
      </c>
      <c r="F35" s="433">
        <f t="shared" si="11"/>
        <v>2.8904751937369029E-2</v>
      </c>
      <c r="G35" s="428"/>
      <c r="H35" s="103">
        <v>100817</v>
      </c>
      <c r="I35" s="103">
        <v>52722</v>
      </c>
      <c r="J35" s="433">
        <f t="shared" si="14"/>
        <v>-0.4770524812283643</v>
      </c>
      <c r="K35" s="103">
        <f t="shared" si="15"/>
        <v>-48095</v>
      </c>
      <c r="L35" s="433">
        <f t="shared" si="12"/>
        <v>1.9083159895032124E-2</v>
      </c>
    </row>
    <row r="36" spans="1:12" ht="21" x14ac:dyDescent="0.65">
      <c r="A36" s="671" t="s">
        <v>140</v>
      </c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</row>
    <row r="37" spans="1:12" ht="14.25" x14ac:dyDescent="0.45">
      <c r="A37" s="38"/>
      <c r="B37" s="469" t="s">
        <v>150</v>
      </c>
      <c r="C37" s="470"/>
      <c r="D37" s="470"/>
      <c r="E37" s="470"/>
      <c r="F37" s="471"/>
      <c r="G37" s="435"/>
      <c r="H37" s="469" t="str">
        <f>CONCATENATE("acumulado ",B37)</f>
        <v>acumulado diciembre</v>
      </c>
      <c r="I37" s="470"/>
      <c r="J37" s="470"/>
      <c r="K37" s="470"/>
      <c r="L37" s="471"/>
    </row>
    <row r="38" spans="1:12" ht="28.5" x14ac:dyDescent="0.45">
      <c r="A38" s="6"/>
      <c r="B38" s="7">
        <v>2020</v>
      </c>
      <c r="C38" s="7">
        <v>2021</v>
      </c>
      <c r="D38" s="7" t="s">
        <v>1</v>
      </c>
      <c r="E38" s="7" t="s">
        <v>2</v>
      </c>
      <c r="F38" s="7" t="s">
        <v>3</v>
      </c>
      <c r="G38" s="435"/>
      <c r="H38" s="7">
        <v>2020</v>
      </c>
      <c r="I38" s="7">
        <v>2021</v>
      </c>
      <c r="J38" s="7" t="s">
        <v>1</v>
      </c>
      <c r="K38" s="7" t="s">
        <v>2</v>
      </c>
      <c r="L38" s="7" t="s">
        <v>3</v>
      </c>
    </row>
    <row r="39" spans="1:12" ht="14.25" x14ac:dyDescent="0.45">
      <c r="A39" s="436" t="s">
        <v>141</v>
      </c>
      <c r="B39" s="437">
        <v>109315</v>
      </c>
      <c r="C39" s="437">
        <v>415641</v>
      </c>
      <c r="D39" s="438">
        <f>C39/B39-1</f>
        <v>2.8022320815990485</v>
      </c>
      <c r="E39" s="437">
        <f>C39-B39</f>
        <v>306326</v>
      </c>
      <c r="F39" s="438">
        <f>C39/$C$39</f>
        <v>1</v>
      </c>
      <c r="G39" s="439"/>
      <c r="H39" s="437">
        <v>1931945</v>
      </c>
      <c r="I39" s="437">
        <v>2762750</v>
      </c>
      <c r="J39" s="438">
        <f>I39/H39-1</f>
        <v>0.43003553413787654</v>
      </c>
      <c r="K39" s="437">
        <f>I39-H39</f>
        <v>830805</v>
      </c>
      <c r="L39" s="438">
        <f>I39/$I$39</f>
        <v>1</v>
      </c>
    </row>
    <row r="40" spans="1:12" ht="14.25" x14ac:dyDescent="0.45">
      <c r="A40" s="397" t="s">
        <v>142</v>
      </c>
      <c r="B40" s="103">
        <v>96468</v>
      </c>
      <c r="C40" s="103">
        <v>394263</v>
      </c>
      <c r="D40" s="104">
        <f>C40/B40-1</f>
        <v>3.0869822117178751</v>
      </c>
      <c r="E40" s="103">
        <f>C40-B40</f>
        <v>297795</v>
      </c>
      <c r="F40" s="104">
        <f>C40/$C$39</f>
        <v>0.94856619053461999</v>
      </c>
      <c r="G40" s="435"/>
      <c r="H40" s="103">
        <v>1825098</v>
      </c>
      <c r="I40" s="103">
        <v>2558352</v>
      </c>
      <c r="J40" s="104">
        <f>I40/H40-1</f>
        <v>0.40176143965967848</v>
      </c>
      <c r="K40" s="103">
        <f>I40-H40</f>
        <v>733254</v>
      </c>
      <c r="L40" s="104">
        <f t="shared" ref="L40:L43" si="16">I40/$I$39</f>
        <v>0.92601646909781921</v>
      </c>
    </row>
    <row r="41" spans="1:12" ht="14.25" x14ac:dyDescent="0.45">
      <c r="A41" s="397" t="s">
        <v>143</v>
      </c>
      <c r="B41" s="103">
        <v>6711</v>
      </c>
      <c r="C41" s="103">
        <v>10189</v>
      </c>
      <c r="D41" s="104">
        <f t="shared" ref="D41:D43" si="17">C41/B41-1</f>
        <v>0.51825361347042165</v>
      </c>
      <c r="E41" s="103">
        <f>C41-B41</f>
        <v>3478</v>
      </c>
      <c r="F41" s="104">
        <f>C41/$C$39</f>
        <v>2.4513943523377144E-2</v>
      </c>
      <c r="G41" s="435"/>
      <c r="H41" s="103">
        <v>49521</v>
      </c>
      <c r="I41" s="103">
        <v>79533</v>
      </c>
      <c r="J41" s="104">
        <f t="shared" ref="J41:J43" si="18">I41/H41-1</f>
        <v>0.60604591991276435</v>
      </c>
      <c r="K41" s="103">
        <f t="shared" ref="K41:K43" si="19">I41-H41</f>
        <v>30012</v>
      </c>
      <c r="L41" s="104">
        <f t="shared" si="16"/>
        <v>2.878762102977106E-2</v>
      </c>
    </row>
    <row r="42" spans="1:12" ht="28.5" x14ac:dyDescent="0.45">
      <c r="A42" s="434" t="s">
        <v>144</v>
      </c>
      <c r="B42" s="103">
        <v>2473</v>
      </c>
      <c r="C42" s="103">
        <v>6676</v>
      </c>
      <c r="D42" s="104">
        <f t="shared" si="17"/>
        <v>1.6995551961180753</v>
      </c>
      <c r="E42" s="103">
        <f>C42-B42</f>
        <v>4203</v>
      </c>
      <c r="F42" s="104">
        <f>C42/$C$39</f>
        <v>1.60619380667451E-2</v>
      </c>
      <c r="G42" s="435"/>
      <c r="H42" s="103">
        <v>10884</v>
      </c>
      <c r="I42" s="103">
        <v>39243</v>
      </c>
      <c r="J42" s="104">
        <f t="shared" si="18"/>
        <v>2.6055678059536933</v>
      </c>
      <c r="K42" s="103">
        <f t="shared" si="19"/>
        <v>28359</v>
      </c>
      <c r="L42" s="104">
        <f t="shared" si="16"/>
        <v>1.4204325400416253E-2</v>
      </c>
    </row>
    <row r="43" spans="1:12" ht="14.25" x14ac:dyDescent="0.45">
      <c r="A43" s="397" t="s">
        <v>145</v>
      </c>
      <c r="B43" s="103">
        <v>3662</v>
      </c>
      <c r="C43" s="103">
        <v>4513</v>
      </c>
      <c r="D43" s="104">
        <f t="shared" si="17"/>
        <v>0.23238667394866197</v>
      </c>
      <c r="E43" s="103">
        <f>C43-B43</f>
        <v>851</v>
      </c>
      <c r="F43" s="104">
        <f>C43/$C$39</f>
        <v>1.0857927875257734E-2</v>
      </c>
      <c r="G43" s="435"/>
      <c r="H43" s="103">
        <v>46442</v>
      </c>
      <c r="I43" s="103">
        <v>85622</v>
      </c>
      <c r="J43" s="104">
        <f t="shared" si="18"/>
        <v>0.84363291847896305</v>
      </c>
      <c r="K43" s="103">
        <f t="shared" si="19"/>
        <v>39180</v>
      </c>
      <c r="L43" s="104">
        <f t="shared" si="16"/>
        <v>3.0991584471993485E-2</v>
      </c>
    </row>
    <row r="44" spans="1:12" ht="21" x14ac:dyDescent="0.65">
      <c r="A44" s="672" t="s">
        <v>146</v>
      </c>
      <c r="B44" s="672"/>
      <c r="C44" s="672"/>
      <c r="D44" s="672"/>
      <c r="E44" s="672"/>
      <c r="F44" s="672"/>
      <c r="G44" s="672"/>
      <c r="H44" s="672"/>
      <c r="I44" s="672"/>
      <c r="J44" s="672"/>
      <c r="K44" s="672"/>
      <c r="L44" s="672"/>
    </row>
    <row r="45" spans="1:12" ht="14.25" x14ac:dyDescent="0.45">
      <c r="A45" s="38"/>
      <c r="B45" s="469" t="s">
        <v>150</v>
      </c>
      <c r="C45" s="470"/>
      <c r="D45" s="470"/>
      <c r="E45" s="470"/>
      <c r="F45" s="471"/>
      <c r="G45" s="440"/>
      <c r="H45" s="469" t="str">
        <f>CONCATENATE("acumulado ",B45)</f>
        <v>acumulado diciembre</v>
      </c>
      <c r="I45" s="470"/>
      <c r="J45" s="470"/>
      <c r="K45" s="470"/>
      <c r="L45" s="471"/>
    </row>
    <row r="46" spans="1:12" ht="28.5" x14ac:dyDescent="0.45">
      <c r="A46" s="6"/>
      <c r="B46" s="7">
        <v>2020</v>
      </c>
      <c r="C46" s="7">
        <v>2021</v>
      </c>
      <c r="D46" s="7" t="s">
        <v>1</v>
      </c>
      <c r="E46" s="7" t="s">
        <v>2</v>
      </c>
      <c r="F46" s="7" t="s">
        <v>3</v>
      </c>
      <c r="G46" s="440"/>
      <c r="H46" s="7">
        <v>2020</v>
      </c>
      <c r="I46" s="7">
        <v>2021</v>
      </c>
      <c r="J46" s="7" t="s">
        <v>1</v>
      </c>
      <c r="K46" s="7" t="s">
        <v>2</v>
      </c>
      <c r="L46" s="7" t="s">
        <v>3</v>
      </c>
    </row>
    <row r="47" spans="1:12" ht="14.25" x14ac:dyDescent="0.45">
      <c r="A47" s="441" t="s">
        <v>49</v>
      </c>
      <c r="B47" s="442">
        <v>109315</v>
      </c>
      <c r="C47" s="442">
        <v>415641</v>
      </c>
      <c r="D47" s="443">
        <f>C47/B47-1</f>
        <v>2.8022320815990485</v>
      </c>
      <c r="E47" s="442">
        <f>C47-B47</f>
        <v>306326</v>
      </c>
      <c r="F47" s="443">
        <f>C47/$C$47</f>
        <v>1</v>
      </c>
      <c r="G47" s="444"/>
      <c r="H47" s="442">
        <v>1931945</v>
      </c>
      <c r="I47" s="442">
        <v>2762750</v>
      </c>
      <c r="J47" s="443">
        <f>I47/H47-1</f>
        <v>0.43003553413787654</v>
      </c>
      <c r="K47" s="442">
        <f>I47-H47</f>
        <v>830805</v>
      </c>
      <c r="L47" s="443">
        <f>I47/$I$47</f>
        <v>1</v>
      </c>
    </row>
    <row r="48" spans="1:12" ht="14.25" x14ac:dyDescent="0.45">
      <c r="A48" s="397" t="s">
        <v>147</v>
      </c>
      <c r="B48" s="103">
        <v>36307</v>
      </c>
      <c r="C48" s="103">
        <v>207021</v>
      </c>
      <c r="D48" s="104">
        <f>C48/B48-1</f>
        <v>4.7019583000523317</v>
      </c>
      <c r="E48" s="103">
        <f>C48-B48</f>
        <v>170714</v>
      </c>
      <c r="F48" s="104">
        <f>C48/$C$47</f>
        <v>0.49807646502630876</v>
      </c>
      <c r="G48" s="440"/>
      <c r="H48" s="103">
        <v>831168</v>
      </c>
      <c r="I48" s="103">
        <v>1115452</v>
      </c>
      <c r="J48" s="104">
        <f>I48/H48-1</f>
        <v>0.34202952952952947</v>
      </c>
      <c r="K48" s="103">
        <f>I48-H48</f>
        <v>284284</v>
      </c>
      <c r="L48" s="104">
        <f t="shared" ref="L48:L49" si="20">I48/$I$47</f>
        <v>0.40374699122251378</v>
      </c>
    </row>
    <row r="49" spans="1:12" ht="14.25" x14ac:dyDescent="0.45">
      <c r="A49" s="397" t="s">
        <v>148</v>
      </c>
      <c r="B49" s="103">
        <v>73007</v>
      </c>
      <c r="C49" s="103">
        <v>208621</v>
      </c>
      <c r="D49" s="104">
        <f t="shared" ref="D49" si="21">C49/B49-1</f>
        <v>1.8575479063651432</v>
      </c>
      <c r="E49" s="103">
        <f>C49-B49</f>
        <v>135614</v>
      </c>
      <c r="F49" s="104">
        <f>C49/$C$47</f>
        <v>0.50192594089610987</v>
      </c>
      <c r="G49" s="440"/>
      <c r="H49" s="103">
        <v>1100778</v>
      </c>
      <c r="I49" s="103">
        <v>1647302</v>
      </c>
      <c r="J49" s="104">
        <f t="shared" ref="J49" si="22">I49/H49-1</f>
        <v>0.49648884697913664</v>
      </c>
      <c r="K49" s="103">
        <f t="shared" ref="K49" si="23">I49-H49</f>
        <v>546524</v>
      </c>
      <c r="L49" s="104">
        <f t="shared" si="20"/>
        <v>0.59625445661026155</v>
      </c>
    </row>
    <row r="50" spans="1:12" ht="21" x14ac:dyDescent="0.65">
      <c r="A50" s="620" t="s">
        <v>149</v>
      </c>
      <c r="B50" s="620"/>
      <c r="C50" s="620"/>
      <c r="D50" s="620"/>
      <c r="E50" s="620"/>
      <c r="F50" s="620"/>
      <c r="G50" s="620"/>
      <c r="H50" s="620"/>
      <c r="I50" s="620"/>
      <c r="J50" s="620"/>
      <c r="K50" s="620"/>
      <c r="L50" s="620"/>
    </row>
    <row r="51" spans="1:12" ht="14.25" x14ac:dyDescent="0.45"/>
    <row r="52" spans="1:12" ht="14.25" x14ac:dyDescent="0.45"/>
    <row r="53" spans="1:12" ht="14.25" x14ac:dyDescent="0.45"/>
  </sheetData>
  <mergeCells count="19">
    <mergeCell ref="A50:L50"/>
    <mergeCell ref="A36:L36"/>
    <mergeCell ref="B37:F37"/>
    <mergeCell ref="H37:L37"/>
    <mergeCell ref="A44:L44"/>
    <mergeCell ref="B45:F45"/>
    <mergeCell ref="H45:L45"/>
    <mergeCell ref="A19:L19"/>
    <mergeCell ref="B20:F20"/>
    <mergeCell ref="H20:L20"/>
    <mergeCell ref="A27:L27"/>
    <mergeCell ref="B28:F28"/>
    <mergeCell ref="H28:L28"/>
    <mergeCell ref="A1:L1"/>
    <mergeCell ref="A2:L2"/>
    <mergeCell ref="A3:L3"/>
    <mergeCell ref="A4:L4"/>
    <mergeCell ref="B5:F5"/>
    <mergeCell ref="H5:L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7" ma:contentTypeDescription="Crear nuevo documento." ma:contentTypeScope="" ma:versionID="28c30c2f192ead6e99ae8cbe25c4cfc2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24e0e84cb67ec0eade9d98934e2e9530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82f571-e864-4b98-84bd-930f661ed42a">
      <Terms xmlns="http://schemas.microsoft.com/office/infopath/2007/PartnerControls"/>
    </lcf76f155ced4ddcb4097134ff3c332f>
    <TaxCatchAll xmlns="8c9163ab-4d1c-46a7-8d61-b5cee27b7450" xsi:nil="true"/>
  </documentManagement>
</p:properties>
</file>

<file path=customXml/itemProps1.xml><?xml version="1.0" encoding="utf-8"?>
<ds:datastoreItem xmlns:ds="http://schemas.openxmlformats.org/officeDocument/2006/customXml" ds:itemID="{C2418D78-271F-414E-A2FE-7A66B5B6883A}"/>
</file>

<file path=customXml/itemProps2.xml><?xml version="1.0" encoding="utf-8"?>
<ds:datastoreItem xmlns:ds="http://schemas.openxmlformats.org/officeDocument/2006/customXml" ds:itemID="{C5D8FD9F-DBFF-4116-B607-9322F07E20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0B42E-B325-4F58-8060-0AE55D653F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indicadores</vt:lpstr>
      <vt:lpstr>Indicadores alojativos</vt:lpstr>
      <vt:lpstr>Pasajeros</vt:lpstr>
      <vt:lpstr>Turistas FRONTUR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Silvia Canales Tafur</cp:lastModifiedBy>
  <dcterms:created xsi:type="dcterms:W3CDTF">2022-02-03T11:37:48Z</dcterms:created>
  <dcterms:modified xsi:type="dcterms:W3CDTF">2022-02-14T17:06:59Z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</Properties>
</file>