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51.xml" ContentType="application/vnd.openxmlformats-officedocument.drawingml.chartshapes+xml"/>
  <Override PartName="/xl/drawings/drawing39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7.xml" ContentType="application/vnd.openxmlformats-officedocument.drawingml.chartshapes+xml"/>
  <Override PartName="/xl/drawings/drawing75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109.xml" ContentType="application/vnd.openxmlformats-officedocument.drawingml.chartshapes+xml"/>
  <Override PartName="/xl/drawings/drawing25.xml" ContentType="application/vnd.openxmlformats-officedocument.drawingml.chartshapes+xml"/>
  <Override PartName="/xl/drawings/drawing23.xml" ContentType="application/vnd.openxmlformats-officedocument.drawingml.chartshapes+xml"/>
  <Override PartName="/xl/drawings/drawing21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8.xml" ContentType="application/vnd.openxmlformats-officedocument.drawingml.chartshapes+xml"/>
  <Override PartName="/xl/drawings/drawing118.xml" ContentType="application/vnd.openxmlformats-officedocument.drawingml.chartshapes+xml"/>
  <Override PartName="/xl/drawings/drawing15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3.xml" ContentType="application/vnd.openxmlformats-officedocument.drawingml.chartshapes+xml"/>
  <Override PartName="/xl/drawings/drawing130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23.xml" ContentType="application/vnd.openxmlformats-officedocument.spreadsheetml.worksheet+xml"/>
  <Override PartName="/xl/charts/chart78.xml" ContentType="application/vnd.openxmlformats-officedocument.drawingml.chart+xml"/>
  <Override PartName="/xl/worksheets/sheet22.xml" ContentType="application/vnd.openxmlformats-officedocument.spreadsheetml.worksheet+xml"/>
  <Override PartName="/xl/charts/chart79.xml" ContentType="application/vnd.openxmlformats-officedocument.drawingml.chart+xml"/>
  <Override PartName="/xl/charts/chart77.xml" ContentType="application/vnd.openxmlformats-officedocument.drawingml.chart+xml"/>
  <Override PartName="/xl/worksheets/sheet24.xml" ContentType="application/vnd.openxmlformats-officedocument.spreadsheetml.worksheet+xml"/>
  <Override PartName="/xl/charts/chart76.xml" ContentType="application/vnd.openxmlformats-officedocument.drawingml.chart+xml"/>
  <Override PartName="/xl/worksheets/sheet25.xml" ContentType="application/vnd.openxmlformats-officedocument.spreadsheetml.worksheet+xml"/>
  <Override PartName="/xl/charts/chart75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drawings/drawing131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worksheets/sheet20.xml" ContentType="application/vnd.openxmlformats-officedocument.spreadsheetml.worksheet+xml"/>
  <Override PartName="/xl/charts/chart80.xml" ContentType="application/vnd.openxmlformats-officedocument.drawingml.chart+xml"/>
  <Override PartName="/xl/drawings/drawing132.xml" ContentType="application/vnd.openxmlformats-officedocument.drawing+xml"/>
  <Override PartName="/xl/charts/chart74.xml" ContentType="application/vnd.openxmlformats-officedocument.drawingml.chart+xml"/>
  <Override PartName="/xl/worksheets/sheet27.xml" ContentType="application/vnd.openxmlformats-officedocument.spreadsheetml.worksheet+xml"/>
  <Override PartName="/xl/charts/chart73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charts/chart62.xml" ContentType="application/vnd.openxmlformats-officedocument.drawingml.chart+xml"/>
  <Override PartName="/xl/charts/chart61.xml" ContentType="application/vnd.openxmlformats-officedocument.drawingml.chart+xml"/>
  <Override PartName="/xl/worksheets/sheet1.xml" ContentType="application/vnd.openxmlformats-officedocument.spreadsheetml.worksheet+xml"/>
  <Override PartName="/xl/drawings/drawing120.xml" ContentType="application/vnd.openxmlformats-officedocument.drawing+xml"/>
  <Override PartName="/xl/drawings/drawing119.xml" ContentType="application/vnd.openxmlformats-officedocument.drawing+xml"/>
  <Override PartName="/xl/worksheets/sheet30.xml" ContentType="application/vnd.openxmlformats-officedocument.spreadsheetml.workshee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worksheets/sheet28.xml" ContentType="application/vnd.openxmlformats-officedocument.spreadsheetml.worksheet+xml"/>
  <Override PartName="/xl/charts/chart72.xml" ContentType="application/vnd.openxmlformats-officedocument.drawingml.chart+xml"/>
  <Override PartName="/xl/worksheets/sheet29.xml" ContentType="application/vnd.openxmlformats-officedocument.spreadsheetml.worksheet+xml"/>
  <Override PartName="/xl/charts/chart71.xml" ContentType="application/vnd.openxmlformats-officedocument.drawingml.chart+xml"/>
  <Override PartName="/xl/drawings/drawing121.xml" ContentType="application/vnd.openxmlformats-officedocument.drawing+xml"/>
  <Override PartName="/xl/charts/chart70.xml" ContentType="application/vnd.openxmlformats-officedocument.drawingml.chart+xml"/>
  <Override PartName="/xl/charts/chart69.xml" ContentType="application/vnd.openxmlformats-officedocument.drawingml.chart+xml"/>
  <Override PartName="/xl/charts/chart68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7.xml" ContentType="application/vnd.openxmlformats-officedocument.drawing+xml"/>
  <Override PartName="/xl/charts/chart84.xml" ContentType="application/vnd.openxmlformats-officedocument.drawingml.chart+xml"/>
  <Override PartName="/xl/charts/chart83.xml" ContentType="application/vnd.openxmlformats-officedocument.drawingml.chart+xml"/>
  <Override PartName="/xl/charts/chart60.xml" ContentType="application/vnd.openxmlformats-officedocument.drawingml.chart+xml"/>
  <Override PartName="/xl/charts/chart59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worksheets/sheet47.xml" ContentType="application/vnd.openxmlformats-officedocument.spreadsheetml.workshee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drawings/drawing45.xml" ContentType="application/vnd.openxmlformats-officedocument.drawing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drawings/drawing46.xml" ContentType="application/vnd.openxmlformats-officedocument.drawing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worksheets/sheet31.xml" ContentType="application/vnd.openxmlformats-officedocument.spreadsheetml.workshee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7.xml" ContentType="application/vnd.openxmlformats-officedocument.drawing+xml"/>
  <Override PartName="/xl/drawings/drawing50.xml" ContentType="application/vnd.openxmlformats-officedocument.drawing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drawings/drawing48.xml" ContentType="application/vnd.openxmlformats-officedocument.drawing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worksheets/sheet38.xml" ContentType="application/vnd.openxmlformats-officedocument.spreadsheetml.worksheet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worksheets/sheet60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theme/themeOverride3.xml" ContentType="application/vnd.openxmlformats-officedocument.themeOverride+xml"/>
  <Override PartName="/xl/worksheets/sheet59.xml" ContentType="application/vnd.openxmlformats-officedocument.spreadsheetml.worksheet+xml"/>
  <Override PartName="/xl/drawings/drawing18.xml" ContentType="application/vnd.openxmlformats-officedocument.drawing+xml"/>
  <Override PartName="/xl/drawings/drawing22.xml" ContentType="application/vnd.openxmlformats-officedocument.drawing+xml"/>
  <Override PartName="/xl/worksheets/sheet58.xml" ContentType="application/vnd.openxmlformats-officedocument.spreadsheetml.workshee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drawings/drawing13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8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worksheets/sheet62.xml" ContentType="application/vnd.openxmlformats-officedocument.spreadsheetml.workshee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02.xml" ContentType="application/vnd.openxmlformats-officedocument.drawing+xml"/>
  <Override PartName="/xl/drawings/drawing92.xml" ContentType="application/vnd.openxmlformats-officedocument.drawing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6.xml" ContentType="application/vnd.openxmlformats-officedocument.drawingml.chart+xml"/>
  <Override PartName="/xl/drawings/drawing95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worksheets/sheet35.xml" ContentType="application/vnd.openxmlformats-officedocument.spreadsheetml.worksheet+xml"/>
  <Override PartName="/xl/charts/chart34.xml" ContentType="application/vnd.openxmlformats-officedocument.drawingml.chart+xml"/>
  <Override PartName="/xl/drawings/drawing89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Override PartName="/xl/drawings/drawing107.xml" ContentType="application/vnd.openxmlformats-officedocument.drawing+xml"/>
  <Override PartName="/xl/drawings/drawing88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drawings/drawing96.xml" ContentType="application/vnd.openxmlformats-officedocument.drawing+xml"/>
  <Override PartName="/xl/drawings/drawing105.xml" ContentType="application/vnd.openxmlformats-officedocument.drawing+xml"/>
  <Override PartName="/xl/charts/chart43.xml" ContentType="application/vnd.openxmlformats-officedocument.drawingml.chart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03.xml" ContentType="application/vnd.openxmlformats-officedocument.drawing+xml"/>
  <Override PartName="/xl/charts/chart48.xml" ContentType="application/vnd.openxmlformats-officedocument.drawingml.chart+xml"/>
  <Override PartName="/xl/worksheets/sheet33.xml" ContentType="application/vnd.openxmlformats-officedocument.spreadsheetml.worksheet+xml"/>
  <Override PartName="/xl/charts/chart47.xml" ContentType="application/vnd.openxmlformats-officedocument.drawingml.chart+xml"/>
  <Override PartName="/xl/worksheets/sheet34.xml" ContentType="application/vnd.openxmlformats-officedocument.spreadsheetml.worksheet+xml"/>
  <Override PartName="/xl/charts/chart42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29.xml" ContentType="application/vnd.openxmlformats-officedocument.drawingml.chart+xml"/>
  <Override PartName="/xl/charts/chart37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98.xml" ContentType="application/vnd.openxmlformats-officedocument.drawing+xml"/>
  <Override PartName="/xl/drawings/drawing106.xml" ContentType="application/vnd.openxmlformats-officedocument.drawing+xml"/>
  <Override PartName="/xl/drawings/drawing97.xml" ContentType="application/vnd.openxmlformats-officedocument.drawing+xml"/>
  <Override PartName="/xl/drawings/drawing83.xml" ContentType="application/vnd.openxmlformats-officedocument.drawing+xml"/>
  <Override PartName="/xl/drawings/drawing86.xml" ContentType="application/vnd.openxmlformats-officedocument.drawing+xml"/>
  <Override PartName="/xl/drawings/drawing71.xml" ContentType="application/vnd.openxmlformats-officedocument.drawing+xml"/>
  <Override PartName="/xl/drawings/drawing76.xml" ContentType="application/vnd.openxmlformats-officedocument.drawing+xml"/>
  <Override PartName="/xl/worksheets/sheet37.xml" ContentType="application/vnd.openxmlformats-officedocument.spreadsheetml.worksheet+xml"/>
  <Override PartName="/xl/charts/chart30.xml" ContentType="application/vnd.openxmlformats-officedocument.drawingml.chart+xml"/>
  <Override PartName="/xl/drawings/drawing112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15.xml" ContentType="application/vnd.openxmlformats-officedocument.drawing+xml"/>
  <Override PartName="/xl/charts/chart56.xml" ContentType="application/vnd.openxmlformats-officedocument.drawingml.chart+xml"/>
  <Override PartName="/xl/drawings/drawing74.xml" ContentType="application/vnd.openxmlformats-officedocument.drawing+xml"/>
  <Override PartName="/xl/drawings/drawing114.xml" ContentType="application/vnd.openxmlformats-officedocument.drawing+xml"/>
  <Override PartName="/xl/drawings/drawing72.xml" ContentType="application/vnd.openxmlformats-officedocument.drawing+xml"/>
  <Override PartName="/xl/drawings/drawing113.xml" ContentType="application/vnd.openxmlformats-officedocument.drawing+xml"/>
  <Override PartName="/xl/drawings/drawing73.xml" ContentType="application/vnd.openxmlformats-officedocument.drawing+xml"/>
  <Override PartName="/xl/drawings/drawing70.xml" ContentType="application/vnd.openxmlformats-officedocument.drawing+xml"/>
  <Override PartName="/xl/drawings/drawing77.xml" ContentType="application/vnd.openxmlformats-officedocument.drawing+xml"/>
  <Override PartName="/xl/drawings/drawing69.xml" ContentType="application/vnd.openxmlformats-officedocument.drawing+xml"/>
  <Override PartName="/xl/drawings/drawing80.xml" ContentType="application/vnd.openxmlformats-officedocument.drawing+xml"/>
  <Override PartName="/xl/drawings/drawing11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drawings/drawing81.xml" ContentType="application/vnd.openxmlformats-officedocument.drawing+xml"/>
  <Override PartName="/xl/charts/chart53.xml" ContentType="application/vnd.openxmlformats-officedocument.drawingml.chart+xml"/>
  <Override PartName="/xl/drawings/drawing82.xml" ContentType="application/vnd.openxmlformats-officedocument.drawing+xml"/>
  <Override PartName="/xl/drawings/drawing68.xml" ContentType="application/vnd.openxmlformats-officedocument.drawing+xml"/>
  <Override PartName="/xl/drawings/drawing111.xml" ContentType="application/vnd.openxmlformats-officedocument.drawing+xml"/>
  <Override PartName="/xl/drawings/drawing116.xml" ContentType="application/vnd.openxmlformats-officedocument.drawing+xml"/>
  <Override PartName="/xl/charts/chart54.xml" ContentType="application/vnd.openxmlformats-officedocument.drawingml.chart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24735" windowHeight="11190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95" r:id="rId55"/>
    <sheet name="tablas evol EM CAT" sheetId="55" r:id="rId56"/>
    <sheet name="evolución EM CAT" sheetId="56" r:id="rId57"/>
    <sheet name="EM Tipología" sheetId="57" r:id="rId58"/>
    <sheet name="EM zonas y tipología " sheetId="58" r:id="rId59"/>
    <sheet name="gráfico EM zona y tipología" sheetId="59" r:id="rId60"/>
    <sheet name="EM tipología y categoría" sheetId="60" r:id="rId61"/>
    <sheet name="Gráfica EM tipología" sheetId="61" r:id="rId62"/>
    <sheet name="EM evolución mensual" sheetId="62" r:id="rId63"/>
    <sheet name="Gráfica evolución mensual EM" sheetId="63" r:id="rId64"/>
    <sheet name="Alojados por municipio" sheetId="64" r:id="rId65"/>
    <sheet name="Gráfica alojados municipio" sheetId="65" r:id="rId66"/>
    <sheet name="Alojados tipología y categoría" sheetId="66" r:id="rId67"/>
    <sheet name="Gráfico aloj tipolog y categorí" sheetId="67" r:id="rId68"/>
    <sheet name="Pernoctaciones munic y tipologí" sheetId="68" r:id="rId69"/>
    <sheet name="Gráfica pernoct munic tipología" sheetId="69" r:id="rId70"/>
    <sheet name="pernocta municipio y catego" sheetId="70" r:id="rId71"/>
    <sheet name="Gráfico pernocta munic y cate" sheetId="71" r:id="rId72"/>
    <sheet name="IO municipio y Tipología" sheetId="72" r:id="rId73"/>
    <sheet name="gráfica IO MUNICIPI y tipología" sheetId="73" r:id="rId74"/>
    <sheet name="IO municipio y catego" sheetId="74" r:id="rId75"/>
    <sheet name="Gráfico IOa munic y ca " sheetId="75" r:id="rId76"/>
    <sheet name="EM MUNICIPIO y tipología" sheetId="76" r:id="rId77"/>
    <sheet name="gráfico EM MUNICIPI y tipología" sheetId="77" r:id="rId78"/>
    <sheet name="EM municipio y catego" sheetId="78" r:id="rId79"/>
    <sheet name="Gráfico EM munic y ca " sheetId="79" r:id="rId80"/>
    <sheet name="Nacionalidad-Zona (datos)" sheetId="80" r:id="rId81"/>
    <sheet name="evolucion nac zonas" sheetId="81" r:id="rId82"/>
    <sheet name="Nacionalidad-Zona" sheetId="82" r:id="rId83"/>
    <sheet name="Ofe Aloj Estim zona cat " sheetId="83" r:id="rId84"/>
    <sheet name="Graf plazas estim zona tipologí" sheetId="84" r:id="rId85"/>
    <sheet name="Oferta Alojat Estim tipol categ" sheetId="85" r:id="rId86"/>
    <sheet name="Gráfica plazas estim tipo categ" sheetId="86" r:id="rId87"/>
    <sheet name="Gráfica distrib plazas est tipo" sheetId="87" r:id="rId88"/>
    <sheet name="Plazas Autorizadas tipología" sheetId="88" r:id="rId89"/>
    <sheet name="Gráfic Plazas Autoriz tipología" sheetId="89" r:id="rId90"/>
    <sheet name="Cuotas Plazas Autorizadas05" sheetId="90" r:id="rId91"/>
    <sheet name="Distrib Plazas Autor 03_04-05" sheetId="91" r:id="rId92"/>
    <sheet name="Gráfica Distrib Plazas Autoriza" sheetId="92" r:id="rId93"/>
    <sheet name="Hoja1" sheetId="93" state="hidden" r:id="rId94"/>
    <sheet name="actualizaciones" sheetId="94" state="hidden" r:id="rId95"/>
  </sheets>
  <externalReferences>
    <externalReference r:id="rId96"/>
    <externalReference r:id="rId97"/>
    <externalReference r:id="rId98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mensual'!$B$6:$F$69</definedName>
    <definedName name="_xlnm.Print_Area" localSheetId="64">'Alojados por municipio'!$B$6:$G$28</definedName>
    <definedName name="_xlnm.Print_Area" localSheetId="1">'Alojados tipología'!$C$10:$H$15</definedName>
    <definedName name="_xlnm.Print_Area" localSheetId="66">'Alojados tipología y categoría'!$B$7:$N$33</definedName>
    <definedName name="_xlnm.Print_Area" localSheetId="7">'Alojados zona tipología'!$C$3:$H$17</definedName>
    <definedName name="_xlnm.Print_Area" localSheetId="90">'Cuotas Plazas Autorizadas05'!$C$5:$M$40</definedName>
    <definedName name="_xlnm.Print_Area" localSheetId="91">'Distrib Plazas Autor 03_04-05'!$C$6:$I$62</definedName>
    <definedName name="_xlnm.Print_Area" localSheetId="23">'Distribución Nacionalidades'!$C$4:$E$29</definedName>
    <definedName name="_xlnm.Print_Area" localSheetId="62">'EM evolución mensual'!$B$6:$F$69</definedName>
    <definedName name="_xlnm.Print_Area" localSheetId="78">'EM municipio y catego'!$B$7:$J$33</definedName>
    <definedName name="_xlnm.Print_Area" localSheetId="76">'EM MUNICIPIO y tipología'!$B$6:$E$28</definedName>
    <definedName name="_xlnm.Print_Area" localSheetId="57">'EM Tipología'!$C$10:$F$15</definedName>
    <definedName name="_xlnm.Print_Area" localSheetId="60">'EM tipología y categoría'!$B$6:$E$17</definedName>
    <definedName name="_xlnm.Print_Area" localSheetId="58">'EM zonas y tipología '!$B$6:$E$20</definedName>
    <definedName name="_xlnm.Print_Area" localSheetId="56">'evolución EM CAT'!$C$3:$I$53</definedName>
    <definedName name="_xlnm.Print_Area" localSheetId="54">'evolución EM zona'!$C$3:$L$54</definedName>
    <definedName name="_xlnm.Print_Area" localSheetId="45">'evolución IO CAT '!$C$3:$I$53</definedName>
    <definedName name="_xlnm.Print_Area" localSheetId="43">'evolución IO zona'!$C$3:$L$54</definedName>
    <definedName name="_xlnm.Print_Area" localSheetId="81">'evolucion nac zonas'!$B$5:$G$31</definedName>
    <definedName name="_xlnm.Print_Area" localSheetId="27">'EVOLUCIÓN NACIO CATEGORIA '!$B$4:$H$31</definedName>
    <definedName name="_xlnm.Print_Area" localSheetId="36">'evolución pernocta cat ev anual'!$C$3:$I$53</definedName>
    <definedName name="_xlnm.Print_Area" localSheetId="34">'evoución PERNOCTA zona'!$C$3:$L$54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Autoriza'!$B$4:$P$42</definedName>
    <definedName name="_xlnm.Print_Area" localSheetId="87">'Gráfica distrib plazas est tipo'!$B$2:$P$76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categ'!$B$2:$R$89</definedName>
    <definedName name="_xlnm.Print_Area" localSheetId="12">'grafica zona mensual'!$C$2:$J$62</definedName>
    <definedName name="_xlnm.Print_Area" localSheetId="20">'graficas evol mensual merc'!$B$2:$N$73,'graficas evol mensual merc'!$B$76:$N$145,'graficas evol mensual merc'!$B$148:$N$217,'graficas evol mensual merc'!$B$220:$N$289</definedName>
    <definedName name="_xlnm.Print_Area" localSheetId="67">'Gráfico aloj tipolog y categorí'!$B$5:$Q$39</definedName>
    <definedName name="_xlnm.Print_Area" localSheetId="32">'Gráfico alojados mensual'!$B$3:$K$28</definedName>
    <definedName name="_xlnm.Print_Area" localSheetId="8">'Gráfico alojados zona y tipolog'!$B$2:$J$25</definedName>
    <definedName name="_xlnm.Print_Area" localSheetId="79">'Gráfico EM munic y ca '!$B$5:$Q$39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'!$B$5:$Q$39</definedName>
    <definedName name="_xlnm.Print_Area" localSheetId="71">'Gráfico pernocta munic y cate'!$B$5:$Q$39</definedName>
    <definedName name="_xlnm.Print_Area" localSheetId="51">'IO evolución mensual'!$B$6:$F$69</definedName>
    <definedName name="_xlnm.Print_Area" localSheetId="74">'IO municipio y catego'!$B$7:$J$33</definedName>
    <definedName name="_xlnm.Print_Area" localSheetId="72">'IO municipio y Tipología'!$B$6:$E$28</definedName>
    <definedName name="_xlnm.Print_Area" localSheetId="46">'IO Tipología'!$C$7:$F$12</definedName>
    <definedName name="_xlnm.Print_Area" localSheetId="49">'IO tipología y categoría'!$B$7:$E$18</definedName>
    <definedName name="_xlnm.Print_Area" localSheetId="47">'IO zona y Tipología '!$B$6:$E$20</definedName>
    <definedName name="_xlnm.Print_Area" localSheetId="0">'Menú Principal'!$C$4:$G$22</definedName>
    <definedName name="_xlnm.Print_Area" localSheetId="29">'Nacionalidad-Alojamiento'!$B$7:$H$34</definedName>
    <definedName name="_xlnm.Print_Area" localSheetId="26">'Nacionalidad-Alojamiento(datos)'!$B$7:$H$34</definedName>
    <definedName name="_xlnm.Print_Area" localSheetId="22">'Nacionalidades '!$C$4:$G$29</definedName>
    <definedName name="_xlnm.Print_Area" localSheetId="21">'Nacionalidades  evolución mensu'!$B$5:$AV$67</definedName>
    <definedName name="_xlnm.Print_Area" localSheetId="28">'nacionalidades distribucion alo'!$B$5:$H$32</definedName>
    <definedName name="_xlnm.Print_Area" localSheetId="30">'Nacionalidad-evolución cuota'!$B$5:$Y$67</definedName>
    <definedName name="_xlnm.Print_Area" localSheetId="82">'Nacionalidad-Zona'!$B$6:$G$32</definedName>
    <definedName name="_xlnm.Print_Area" localSheetId="80">'Nacionalidad-Zona (datos)'!$B$6:$G$32</definedName>
    <definedName name="_xlnm.Print_Area" localSheetId="83">'Ofe Aloj Estim zona cat '!$B$6:$N$40</definedName>
    <definedName name="_xlnm.Print_Area" localSheetId="85">'Oferta Alojat Estim tipol categ'!$C$6:$O$51</definedName>
    <definedName name="_xlnm.Print_Area" localSheetId="70">'pernocta municipio y catego'!$B$7:$N$33</definedName>
    <definedName name="_xlnm.Print_Area" localSheetId="40">'Pernoctacion mensual'!$B$6:$F$69</definedName>
    <definedName name="_xlnm.Print_Area" localSheetId="38">'Pernoctaciones  tipolog y categ'!$B$7:$G$18</definedName>
    <definedName name="_xlnm.Print_Area" localSheetId="68">'Pernoctaciones munic y tipologí'!$B$6:$G$28</definedName>
    <definedName name="_xlnm.Print_Area" localSheetId="37">'Pernoctaciones tipología'!$B$11:$G$17</definedName>
    <definedName name="_xlnm.Print_Area" localSheetId="88">'Plazas Autorizadas tipología'!$C$4:$M$40</definedName>
    <definedName name="_xlnm.Print_Area" localSheetId="19">'tab,Evolución mensual categoría'!$C$3:$I$39</definedName>
    <definedName name="_xlnm.Print_Area" localSheetId="2">'tab. Turistas alojados tip'!$C$3:$F$66</definedName>
    <definedName name="_xlnm.Print_Area" localSheetId="5">'tab.Evolución mensual tipología'!$C$3:$F$38</definedName>
    <definedName name="_xlnm.Print_Area" localSheetId="13">'Tablas Evo. mens. zonas y TIPO'!$C$3:$R$58</definedName>
    <definedName name="_xlnm.Print_Area" localSheetId="55">'tablas evol EM CAT'!$C$3:$I$66</definedName>
    <definedName name="_xlnm.Print_Area" localSheetId="53">'Tablas evol EM zona'!$C$3:$L$67</definedName>
    <definedName name="_xlnm.Print_Area" localSheetId="44">'tablas evol IO CAT '!$C$3:$I$66</definedName>
    <definedName name="_xlnm.Print_Area" localSheetId="42">'Tablas evol IO zona'!$C$3:$L$67</definedName>
    <definedName name="_xlnm.Print_Area" localSheetId="35">'tablas pernocta cat ev anual'!$C$3:$I$66</definedName>
    <definedName name="_xlnm.Print_Area" localSheetId="33">'Tablas PERNOCTA zona'!$C$3:$K$67</definedName>
    <definedName name="_xlnm.Print_Area" localSheetId="14">'tablas turistas por categorías '!$C$3:$I$66</definedName>
    <definedName name="_xlnm.Print_Area" localSheetId="6">'tablas turistas por Temporada'!$C$3:$G$26</definedName>
    <definedName name="_xlnm.Print_Area" localSheetId="9">'Tablas turistas zona y tip.'!$C$3:$K$68</definedName>
    <definedName name="_xlnm.Print_Area" localSheetId="11">'tablas Zonas mensual '!$C$3:$J$55</definedName>
    <definedName name="_xlnm.Print_Area" localSheetId="4">'var evolu x tipolo'!$C$3:$F$54</definedName>
    <definedName name="_xlnm.Print_Area" localSheetId="18">'VARIACIÓN EVOL POR CATEGORIA'!$B$3:$H$53</definedName>
    <definedName name="_xlnm.Print_Area" localSheetId="10">'variación x zonas tipo '!$B$3:$K$54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merc'!$2:$3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C14" i="95"/>
  <c r="E92" i="91" l="1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8"/>
  <c r="E69"/>
  <c r="I61" l="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E61" l="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I32" l="1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E32" l="1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7" i="90"/>
  <c r="H7" i="91" s="1"/>
  <c r="F39" i="90" l="1"/>
  <c r="G39" s="1"/>
  <c r="H39"/>
  <c r="I39" s="1"/>
  <c r="J39"/>
  <c r="K39" s="1"/>
  <c r="L39"/>
  <c r="M39" s="1"/>
  <c r="D67" i="91"/>
  <c r="D36"/>
  <c r="H36"/>
  <c r="D7"/>
  <c r="F7" i="90"/>
  <c r="H7" s="1"/>
  <c r="J7" s="1"/>
  <c r="L7" s="1"/>
  <c r="E39" i="88"/>
  <c r="D39"/>
  <c r="D39" i="90" s="1"/>
  <c r="E39" s="1"/>
  <c r="F38" l="1"/>
  <c r="G38" s="1"/>
  <c r="H38"/>
  <c r="I38" s="1"/>
  <c r="J38"/>
  <c r="K38" s="1"/>
  <c r="L38"/>
  <c r="M38" s="1"/>
  <c r="E38" i="88"/>
  <c r="D38"/>
  <c r="D38" i="90" s="1"/>
  <c r="E38" s="1"/>
  <c r="F37" l="1"/>
  <c r="G37"/>
  <c r="H37"/>
  <c r="J37"/>
  <c r="L37"/>
  <c r="M37" s="1"/>
  <c r="E37" i="88"/>
  <c r="D37"/>
  <c r="D37" i="90" s="1"/>
  <c r="E37" s="1"/>
  <c r="F36" l="1"/>
  <c r="H36"/>
  <c r="I36" s="1"/>
  <c r="G36"/>
  <c r="J36"/>
  <c r="L36"/>
  <c r="M36" s="1"/>
  <c r="E36" i="88"/>
  <c r="D36"/>
  <c r="D36" i="90" s="1"/>
  <c r="E36" s="1"/>
  <c r="F35" l="1"/>
  <c r="H35"/>
  <c r="G35"/>
  <c r="J35"/>
  <c r="K35" s="1"/>
  <c r="L35"/>
  <c r="E35" i="88"/>
  <c r="D35"/>
  <c r="D35" i="90" s="1"/>
  <c r="E35" s="1"/>
  <c r="F34" l="1"/>
  <c r="G34"/>
  <c r="H34"/>
  <c r="I34" s="1"/>
  <c r="J34"/>
  <c r="L34"/>
  <c r="M34" s="1"/>
  <c r="E34" i="88"/>
  <c r="D34"/>
  <c r="D34" i="90" s="1"/>
  <c r="E34" s="1"/>
  <c r="F33" l="1"/>
  <c r="G33"/>
  <c r="H33"/>
  <c r="I33" s="1"/>
  <c r="J33"/>
  <c r="L33"/>
  <c r="E33" i="88"/>
  <c r="D33"/>
  <c r="D33" i="90" s="1"/>
  <c r="E33" s="1"/>
  <c r="F32" l="1"/>
  <c r="G32" s="1"/>
  <c r="H32"/>
  <c r="J32"/>
  <c r="L32"/>
  <c r="M32" s="1"/>
  <c r="E32" i="88"/>
  <c r="D32"/>
  <c r="D32" i="90" s="1"/>
  <c r="E32" s="1"/>
  <c r="F31" l="1"/>
  <c r="G31" s="1"/>
  <c r="H31"/>
  <c r="I31" s="1"/>
  <c r="J31"/>
  <c r="L31"/>
  <c r="E31" i="88"/>
  <c r="D31"/>
  <c r="D31" i="90" s="1"/>
  <c r="E31" s="1"/>
  <c r="F30" l="1"/>
  <c r="G30" s="1"/>
  <c r="H30"/>
  <c r="I30" s="1"/>
  <c r="J30"/>
  <c r="L30"/>
  <c r="E30" i="88"/>
  <c r="D30"/>
  <c r="D30" i="90" s="1"/>
  <c r="E30" s="1"/>
  <c r="F29" l="1"/>
  <c r="G29" s="1"/>
  <c r="H29"/>
  <c r="I29" s="1"/>
  <c r="J29"/>
  <c r="L29"/>
  <c r="M29" s="1"/>
  <c r="E29" i="88"/>
  <c r="D29"/>
  <c r="D29" i="90" s="1"/>
  <c r="E29" s="1"/>
  <c r="F28" l="1"/>
  <c r="G28" s="1"/>
  <c r="H28"/>
  <c r="I28" s="1"/>
  <c r="J28"/>
  <c r="L28"/>
  <c r="M28" s="1"/>
  <c r="E28" i="88"/>
  <c r="D28"/>
  <c r="D28" i="90" s="1"/>
  <c r="E28" s="1"/>
  <c r="F27" l="1"/>
  <c r="H27"/>
  <c r="G27"/>
  <c r="J27"/>
  <c r="K27" s="1"/>
  <c r="L27"/>
  <c r="M27" s="1"/>
  <c r="E27" i="88"/>
  <c r="D27"/>
  <c r="D27" i="90" s="1"/>
  <c r="E27" s="1"/>
  <c r="F26" l="1"/>
  <c r="G26" s="1"/>
  <c r="H26"/>
  <c r="I26" s="1"/>
  <c r="J26"/>
  <c r="K26" s="1"/>
  <c r="L26"/>
  <c r="M26" s="1"/>
  <c r="E26" i="88"/>
  <c r="D26"/>
  <c r="D26" i="90" s="1"/>
  <c r="E26" s="1"/>
  <c r="F25" l="1"/>
  <c r="G25" s="1"/>
  <c r="H25"/>
  <c r="I25" s="1"/>
  <c r="J25"/>
  <c r="K25" s="1"/>
  <c r="L25"/>
  <c r="M25" s="1"/>
  <c r="E25" i="88"/>
  <c r="D25"/>
  <c r="D25" i="90" s="1"/>
  <c r="E25" s="1"/>
  <c r="F24" l="1"/>
  <c r="G24" s="1"/>
  <c r="H24"/>
  <c r="I24" s="1"/>
  <c r="J24"/>
  <c r="L24"/>
  <c r="E24" i="88"/>
  <c r="D24"/>
  <c r="D24" i="90" s="1"/>
  <c r="E24" s="1"/>
  <c r="F23" l="1"/>
  <c r="G23" s="1"/>
  <c r="H23"/>
  <c r="I23" s="1"/>
  <c r="J23"/>
  <c r="K23" s="1"/>
  <c r="L23"/>
  <c r="M23" s="1"/>
  <c r="E23" i="88"/>
  <c r="D23"/>
  <c r="D23" i="90" s="1"/>
  <c r="E23" s="1"/>
  <c r="F22" l="1"/>
  <c r="G22"/>
  <c r="H22"/>
  <c r="J22"/>
  <c r="L22"/>
  <c r="M22" s="1"/>
  <c r="E22" i="88"/>
  <c r="D22"/>
  <c r="D22" i="90" s="1"/>
  <c r="E22" s="1"/>
  <c r="F21" l="1"/>
  <c r="G21" s="1"/>
  <c r="H21"/>
  <c r="I21" s="1"/>
  <c r="J21"/>
  <c r="K21" s="1"/>
  <c r="L21"/>
  <c r="M21" s="1"/>
  <c r="E21" i="88"/>
  <c r="D21"/>
  <c r="D21" i="90" s="1"/>
  <c r="E21" s="1"/>
  <c r="F20" l="1"/>
  <c r="H20"/>
  <c r="G20"/>
  <c r="J20"/>
  <c r="L20"/>
  <c r="M20" s="1"/>
  <c r="E20" i="88"/>
  <c r="D20"/>
  <c r="D20" i="90" s="1"/>
  <c r="E20" s="1"/>
  <c r="F19" l="1"/>
  <c r="G19"/>
  <c r="H19"/>
  <c r="J19"/>
  <c r="K19" s="1"/>
  <c r="L19"/>
  <c r="M19" s="1"/>
  <c r="E19" i="88"/>
  <c r="D19"/>
  <c r="D19" i="90" s="1"/>
  <c r="E19" s="1"/>
  <c r="F18" l="1"/>
  <c r="G18" s="1"/>
  <c r="H18"/>
  <c r="I18" s="1"/>
  <c r="J18"/>
  <c r="K18" s="1"/>
  <c r="L18"/>
  <c r="M18" s="1"/>
  <c r="E18" i="88"/>
  <c r="D18"/>
  <c r="D18" i="90" s="1"/>
  <c r="E18" s="1"/>
  <c r="F17" l="1"/>
  <c r="H17"/>
  <c r="G17"/>
  <c r="I17"/>
  <c r="J17"/>
  <c r="L17"/>
  <c r="M17" s="1"/>
  <c r="E17" i="88"/>
  <c r="D17"/>
  <c r="D17" i="90" s="1"/>
  <c r="E17" s="1"/>
  <c r="F16" l="1"/>
  <c r="G16" s="1"/>
  <c r="H16"/>
  <c r="I16" s="1"/>
  <c r="J16"/>
  <c r="K16" s="1"/>
  <c r="L16"/>
  <c r="M16" s="1"/>
  <c r="E16" i="88"/>
  <c r="D16"/>
  <c r="D16" i="90" s="1"/>
  <c r="E16" s="1"/>
  <c r="F15" l="1"/>
  <c r="G15" s="1"/>
  <c r="H15"/>
  <c r="I15" s="1"/>
  <c r="J15"/>
  <c r="K15" s="1"/>
  <c r="L15"/>
  <c r="M15" s="1"/>
  <c r="E15" i="88"/>
  <c r="D15"/>
  <c r="D15" i="90" s="1"/>
  <c r="E15" s="1"/>
  <c r="F14" l="1"/>
  <c r="G14"/>
  <c r="H14"/>
  <c r="I14"/>
  <c r="J14"/>
  <c r="L14"/>
  <c r="M14" s="1"/>
  <c r="E14" i="88"/>
  <c r="D14"/>
  <c r="D14" i="90" s="1"/>
  <c r="E14" s="1"/>
  <c r="F13" l="1"/>
  <c r="G13" s="1"/>
  <c r="H13"/>
  <c r="I13" s="1"/>
  <c r="J13"/>
  <c r="L13"/>
  <c r="M13" s="1"/>
  <c r="E13" i="88"/>
  <c r="D13"/>
  <c r="D13" i="90" s="1"/>
  <c r="E13" s="1"/>
  <c r="F12" l="1"/>
  <c r="G12"/>
  <c r="H12"/>
  <c r="I12"/>
  <c r="J12"/>
  <c r="L12"/>
  <c r="M12" s="1"/>
  <c r="E12" i="88"/>
  <c r="D12"/>
  <c r="D12" i="90" s="1"/>
  <c r="E12" s="1"/>
  <c r="F11" l="1"/>
  <c r="G11" s="1"/>
  <c r="H11"/>
  <c r="I11" s="1"/>
  <c r="J11"/>
  <c r="L11"/>
  <c r="M11" s="1"/>
  <c r="E11" i="88"/>
  <c r="D11"/>
  <c r="D11" i="90" s="1"/>
  <c r="E11" s="1"/>
  <c r="F10" l="1"/>
  <c r="G10" s="1"/>
  <c r="H10"/>
  <c r="I10" s="1"/>
  <c r="J10"/>
  <c r="L10"/>
  <c r="M10" s="1"/>
  <c r="E10" i="88"/>
  <c r="D10"/>
  <c r="D10" i="90" s="1"/>
  <c r="E10" s="1"/>
  <c r="F9" l="1"/>
  <c r="H9"/>
  <c r="G9"/>
  <c r="J9"/>
  <c r="I9"/>
  <c r="L9"/>
  <c r="M9" s="1"/>
  <c r="E9" i="88"/>
  <c r="D9"/>
  <c r="D9" i="90" s="1"/>
  <c r="E9" s="1"/>
  <c r="F8" l="1"/>
  <c r="G8" s="1"/>
  <c r="H8"/>
  <c r="I8" s="1"/>
  <c r="J8"/>
  <c r="K8" s="1"/>
  <c r="L8"/>
  <c r="M8" s="1"/>
  <c r="E8" i="88"/>
  <c r="D8"/>
  <c r="D8" i="90" s="1"/>
  <c r="E8" s="1"/>
  <c r="O63" i="85" l="1"/>
  <c r="P75"/>
  <c r="O75"/>
  <c r="H63" l="1"/>
  <c r="O62" l="1"/>
  <c r="P74"/>
  <c r="O74"/>
  <c r="H62" l="1"/>
  <c r="O61" l="1"/>
  <c r="P73"/>
  <c r="O73"/>
  <c r="H61" l="1"/>
  <c r="O60" l="1"/>
  <c r="O72"/>
  <c r="P72"/>
  <c r="H60" l="1"/>
  <c r="O59" l="1"/>
  <c r="O71"/>
  <c r="P71"/>
  <c r="H59" l="1"/>
  <c r="O58" l="1"/>
  <c r="P70"/>
  <c r="O70"/>
  <c r="H58" l="1"/>
  <c r="O57" l="1"/>
  <c r="O69"/>
  <c r="P69"/>
  <c r="H57" l="1"/>
  <c r="N63" l="1"/>
  <c r="N62"/>
  <c r="N61"/>
  <c r="N60"/>
  <c r="N59"/>
  <c r="N58"/>
  <c r="N57"/>
  <c r="N56"/>
  <c r="L63" l="1"/>
  <c r="L62"/>
  <c r="L61"/>
  <c r="L60"/>
  <c r="L59"/>
  <c r="L58"/>
  <c r="L57"/>
  <c r="L56"/>
  <c r="O56"/>
  <c r="P68"/>
  <c r="O68"/>
  <c r="G63" l="1"/>
  <c r="G62"/>
  <c r="G61"/>
  <c r="G60"/>
  <c r="G59"/>
  <c r="G58"/>
  <c r="G57"/>
  <c r="G56"/>
  <c r="E63" l="1"/>
  <c r="E62"/>
  <c r="E61"/>
  <c r="E60"/>
  <c r="E59"/>
  <c r="E58"/>
  <c r="E57"/>
  <c r="H56"/>
  <c r="E56"/>
  <c r="M55"/>
  <c r="K55"/>
  <c r="F55"/>
  <c r="D55"/>
  <c r="O49" l="1"/>
  <c r="H49" l="1"/>
  <c r="O48" l="1"/>
  <c r="H48" l="1"/>
  <c r="O47" l="1"/>
  <c r="H47" l="1"/>
  <c r="O46" l="1"/>
  <c r="H46" l="1"/>
  <c r="O45" l="1"/>
  <c r="H45" l="1"/>
  <c r="N50" l="1"/>
  <c r="N49"/>
  <c r="N48"/>
  <c r="N47"/>
  <c r="N46"/>
  <c r="N45"/>
  <c r="N44"/>
  <c r="L50" l="1"/>
  <c r="L49"/>
  <c r="L48"/>
  <c r="L47"/>
  <c r="L46"/>
  <c r="L45"/>
  <c r="O44"/>
  <c r="L44"/>
  <c r="G50" l="1"/>
  <c r="G49"/>
  <c r="G48"/>
  <c r="G47"/>
  <c r="G46"/>
  <c r="G45"/>
  <c r="G44"/>
  <c r="E50" l="1"/>
  <c r="E49"/>
  <c r="E48"/>
  <c r="E47"/>
  <c r="E46"/>
  <c r="E45"/>
  <c r="H44"/>
  <c r="E44"/>
  <c r="M43"/>
  <c r="K43"/>
  <c r="F43"/>
  <c r="D43"/>
  <c r="O38" l="1"/>
  <c r="M75"/>
  <c r="L75"/>
  <c r="H38" l="1"/>
  <c r="O37" l="1"/>
  <c r="L73"/>
  <c r="H37" l="1"/>
  <c r="O36" l="1"/>
  <c r="M72"/>
  <c r="L72"/>
  <c r="H36" l="1"/>
  <c r="O35" l="1"/>
  <c r="L70"/>
  <c r="H35" l="1"/>
  <c r="O34" l="1"/>
  <c r="M69"/>
  <c r="L69"/>
  <c r="H34" l="1"/>
  <c r="N38" l="1"/>
  <c r="N37"/>
  <c r="N36"/>
  <c r="N35"/>
  <c r="N34"/>
  <c r="N33"/>
  <c r="L38" l="1"/>
  <c r="L37"/>
  <c r="L36"/>
  <c r="L35"/>
  <c r="L34"/>
  <c r="L33"/>
  <c r="O33"/>
  <c r="L68"/>
  <c r="M68"/>
  <c r="G38" l="1"/>
  <c r="G37"/>
  <c r="G36"/>
  <c r="G35"/>
  <c r="G34"/>
  <c r="G33"/>
  <c r="E38" l="1"/>
  <c r="E37"/>
  <c r="E36"/>
  <c r="E35"/>
  <c r="E34"/>
  <c r="E33"/>
  <c r="H33"/>
  <c r="M32"/>
  <c r="K32"/>
  <c r="F32"/>
  <c r="D32"/>
  <c r="O27" l="1"/>
  <c r="H27" l="1"/>
  <c r="O26" l="1"/>
  <c r="H26" l="1"/>
  <c r="O25" l="1"/>
  <c r="H25" l="1"/>
  <c r="O24" l="1"/>
  <c r="H24" l="1"/>
  <c r="O23" l="1"/>
  <c r="H23" l="1"/>
  <c r="O22" l="1"/>
  <c r="H22" l="1"/>
  <c r="N27" l="1"/>
  <c r="N26"/>
  <c r="N25"/>
  <c r="N24"/>
  <c r="N23"/>
  <c r="N22"/>
  <c r="N21"/>
  <c r="L27" l="1"/>
  <c r="L26"/>
  <c r="L25"/>
  <c r="L24"/>
  <c r="L23"/>
  <c r="L22"/>
  <c r="O21"/>
  <c r="L21"/>
  <c r="G27" l="1"/>
  <c r="G26"/>
  <c r="G25"/>
  <c r="G24"/>
  <c r="G23"/>
  <c r="G22"/>
  <c r="G21"/>
  <c r="E27" l="1"/>
  <c r="E26"/>
  <c r="E25"/>
  <c r="E24"/>
  <c r="E23"/>
  <c r="E22"/>
  <c r="H21"/>
  <c r="E21"/>
  <c r="M20"/>
  <c r="K20"/>
  <c r="F20"/>
  <c r="D20"/>
  <c r="O14" l="1"/>
  <c r="H14" l="1"/>
  <c r="O13" l="1"/>
  <c r="H13" l="1"/>
  <c r="O12" l="1"/>
  <c r="H12" l="1"/>
  <c r="O11" l="1"/>
  <c r="H11" l="1"/>
  <c r="O10" l="1"/>
  <c r="H10" l="1"/>
  <c r="O9" l="1"/>
  <c r="H9" l="1"/>
  <c r="N14" l="1"/>
  <c r="N13"/>
  <c r="N12"/>
  <c r="N11"/>
  <c r="N10"/>
  <c r="N9"/>
  <c r="N8"/>
  <c r="L14" l="1"/>
  <c r="L13"/>
  <c r="L12"/>
  <c r="L11"/>
  <c r="L10"/>
  <c r="L9"/>
  <c r="O8"/>
  <c r="L8"/>
  <c r="G14" l="1"/>
  <c r="G13"/>
  <c r="G12"/>
  <c r="G11"/>
  <c r="G10"/>
  <c r="G9"/>
  <c r="G8"/>
  <c r="E14" l="1"/>
  <c r="E13"/>
  <c r="E12"/>
  <c r="E11"/>
  <c r="E10"/>
  <c r="E9"/>
  <c r="H8"/>
  <c r="E8"/>
  <c r="M7"/>
  <c r="K7"/>
  <c r="F7"/>
  <c r="D7"/>
  <c r="N39" i="83" l="1"/>
  <c r="G39" l="1"/>
  <c r="N38" l="1"/>
  <c r="G38" l="1"/>
  <c r="M39" l="1"/>
  <c r="M38"/>
  <c r="M37"/>
  <c r="K39" l="1"/>
  <c r="K38"/>
  <c r="N37"/>
  <c r="K37"/>
  <c r="F39" l="1"/>
  <c r="F38"/>
  <c r="F37"/>
  <c r="D39" l="1"/>
  <c r="D38"/>
  <c r="G37"/>
  <c r="D37"/>
  <c r="N35" l="1"/>
  <c r="G35" l="1"/>
  <c r="N34" l="1"/>
  <c r="G34" l="1"/>
  <c r="M35" l="1"/>
  <c r="M34"/>
  <c r="M33"/>
  <c r="K35" l="1"/>
  <c r="K34"/>
  <c r="N33"/>
  <c r="K33"/>
  <c r="F35" l="1"/>
  <c r="F34"/>
  <c r="F33"/>
  <c r="D35" l="1"/>
  <c r="D34"/>
  <c r="G33"/>
  <c r="D33"/>
  <c r="N31" l="1"/>
  <c r="G31" l="1"/>
  <c r="N30" l="1"/>
  <c r="G30" l="1"/>
  <c r="M31" l="1"/>
  <c r="M30"/>
  <c r="M29"/>
  <c r="K31" l="1"/>
  <c r="K30"/>
  <c r="N29"/>
  <c r="K29"/>
  <c r="F31" l="1"/>
  <c r="F30"/>
  <c r="F29"/>
  <c r="D31" l="1"/>
  <c r="D30"/>
  <c r="G29"/>
  <c r="D29"/>
  <c r="N27" l="1"/>
  <c r="G27" l="1"/>
  <c r="N26" l="1"/>
  <c r="G26" l="1"/>
  <c r="M27" l="1"/>
  <c r="M26"/>
  <c r="M25"/>
  <c r="K27" l="1"/>
  <c r="K26"/>
  <c r="N25"/>
  <c r="K25"/>
  <c r="F27" l="1"/>
  <c r="F26"/>
  <c r="F25"/>
  <c r="D27" l="1"/>
  <c r="D26"/>
  <c r="G25"/>
  <c r="D25"/>
  <c r="N23" l="1"/>
  <c r="G23" l="1"/>
  <c r="N22" l="1"/>
  <c r="G22" l="1"/>
  <c r="M23" l="1"/>
  <c r="M22"/>
  <c r="M21"/>
  <c r="K23" l="1"/>
  <c r="K22"/>
  <c r="N21"/>
  <c r="K21"/>
  <c r="F23" l="1"/>
  <c r="F22"/>
  <c r="F21"/>
  <c r="D23" l="1"/>
  <c r="D22"/>
  <c r="G21"/>
  <c r="D21"/>
  <c r="N19" l="1"/>
  <c r="G19" l="1"/>
  <c r="N18" l="1"/>
  <c r="G18" l="1"/>
  <c r="M19" l="1"/>
  <c r="M18"/>
  <c r="M17"/>
  <c r="K19" l="1"/>
  <c r="K18"/>
  <c r="N17"/>
  <c r="K17"/>
  <c r="F19" l="1"/>
  <c r="F18"/>
  <c r="F17"/>
  <c r="D19" l="1"/>
  <c r="D18"/>
  <c r="G17"/>
  <c r="D17"/>
  <c r="N14" l="1"/>
  <c r="F14" l="1"/>
  <c r="G14" l="1"/>
  <c r="M14" l="1"/>
  <c r="M13"/>
  <c r="K14" l="1"/>
  <c r="K13"/>
  <c r="N13"/>
  <c r="F13" l="1"/>
  <c r="D14" l="1"/>
  <c r="D13"/>
  <c r="G13"/>
  <c r="N11" l="1"/>
  <c r="G11" l="1"/>
  <c r="N10" l="1"/>
  <c r="G10" l="1"/>
  <c r="M11" l="1"/>
  <c r="M10"/>
  <c r="M9"/>
  <c r="K11" l="1"/>
  <c r="K10"/>
  <c r="N9"/>
  <c r="K9"/>
  <c r="F11" l="1"/>
  <c r="F10"/>
  <c r="F9"/>
  <c r="D11" l="1"/>
  <c r="D10"/>
  <c r="G9"/>
  <c r="D9"/>
  <c r="L7"/>
  <c r="J7"/>
  <c r="E7"/>
  <c r="C7"/>
  <c r="B7" i="82"/>
  <c r="B6" i="81"/>
  <c r="C31" i="82" l="1"/>
  <c r="D31"/>
  <c r="E31"/>
  <c r="F31"/>
  <c r="G31"/>
  <c r="C18" l="1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G17" i="80"/>
  <c r="G17" i="82" s="1"/>
  <c r="F17" i="80"/>
  <c r="F17" i="82" s="1"/>
  <c r="E17" i="80"/>
  <c r="E17" i="82" s="1"/>
  <c r="D17" i="80"/>
  <c r="D17" i="82" s="1"/>
  <c r="C17" i="80"/>
  <c r="C17" i="82" s="1"/>
  <c r="C9" l="1"/>
  <c r="C30" i="80"/>
  <c r="C30" i="82" s="1"/>
  <c r="D9"/>
  <c r="D30" i="80"/>
  <c r="D30" i="82" s="1"/>
  <c r="E9"/>
  <c r="E30" i="80"/>
  <c r="E30" i="82" s="1"/>
  <c r="F9"/>
  <c r="F30" i="80"/>
  <c r="F30" i="82" s="1"/>
  <c r="G9"/>
  <c r="G30" i="80"/>
  <c r="G30" i="82" s="1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B7" i="80"/>
  <c r="K48" i="78" l="1"/>
  <c r="E48"/>
  <c r="K46" l="1"/>
  <c r="E46"/>
  <c r="K45" l="1"/>
  <c r="E45"/>
  <c r="K44" l="1"/>
  <c r="E44"/>
  <c r="K43" l="1"/>
  <c r="E43"/>
  <c r="K42" l="1"/>
  <c r="E42"/>
  <c r="K41" l="1"/>
  <c r="E41"/>
  <c r="K39" l="1"/>
  <c r="E39"/>
  <c r="D37"/>
  <c r="C37"/>
  <c r="J32"/>
  <c r="I48" l="1"/>
  <c r="E31"/>
  <c r="J30" l="1"/>
  <c r="J29" l="1"/>
  <c r="E29" l="1"/>
  <c r="J28" l="1"/>
  <c r="I44" l="1"/>
  <c r="E28"/>
  <c r="J27" l="1"/>
  <c r="E27" l="1"/>
  <c r="J26" l="1"/>
  <c r="I41" l="1"/>
  <c r="E26"/>
  <c r="J24" l="1"/>
  <c r="I39" l="1"/>
  <c r="E24"/>
  <c r="I22"/>
  <c r="H22"/>
  <c r="D22"/>
  <c r="C22"/>
  <c r="J18" l="1"/>
  <c r="E18" l="1"/>
  <c r="J16" l="1"/>
  <c r="E16" l="1"/>
  <c r="J15" l="1"/>
  <c r="E15" l="1"/>
  <c r="J14" l="1"/>
  <c r="E14" l="1"/>
  <c r="J13" l="1"/>
  <c r="E13" l="1"/>
  <c r="J12" l="1"/>
  <c r="E12" l="1"/>
  <c r="J10" l="1"/>
  <c r="E10" l="1"/>
  <c r="I8"/>
  <c r="H8"/>
  <c r="D8"/>
  <c r="C8"/>
  <c r="E26" i="76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K48" i="74" l="1"/>
  <c r="E48"/>
  <c r="K46" l="1"/>
  <c r="E46"/>
  <c r="K45" l="1"/>
  <c r="E45"/>
  <c r="K44" l="1"/>
  <c r="E44"/>
  <c r="K43" l="1"/>
  <c r="E43"/>
  <c r="K42" l="1"/>
  <c r="E42"/>
  <c r="K41" l="1"/>
  <c r="E41"/>
  <c r="K39" l="1"/>
  <c r="E39"/>
  <c r="D37"/>
  <c r="C37"/>
  <c r="J32" l="1"/>
  <c r="I48" l="1"/>
  <c r="E31"/>
  <c r="J30" l="1"/>
  <c r="J29" l="1"/>
  <c r="E29" l="1"/>
  <c r="J28" l="1"/>
  <c r="I44" l="1"/>
  <c r="E28"/>
  <c r="J27" l="1"/>
  <c r="E27" l="1"/>
  <c r="J26" l="1"/>
  <c r="I41" l="1"/>
  <c r="E26"/>
  <c r="J24" l="1"/>
  <c r="I39" l="1"/>
  <c r="E24"/>
  <c r="I22"/>
  <c r="H22"/>
  <c r="D22"/>
  <c r="C22"/>
  <c r="J18" l="1"/>
  <c r="E18" l="1"/>
  <c r="J16" l="1"/>
  <c r="E16" l="1"/>
  <c r="J15" l="1"/>
  <c r="E15" l="1"/>
  <c r="J14" l="1"/>
  <c r="E14" l="1"/>
  <c r="J13" l="1"/>
  <c r="E13" l="1"/>
  <c r="J12" l="1"/>
  <c r="E12" l="1"/>
  <c r="J10" l="1"/>
  <c r="E10" l="1"/>
  <c r="I8"/>
  <c r="H8"/>
  <c r="D8"/>
  <c r="C8"/>
  <c r="E26" i="72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G48" i="70" l="1"/>
  <c r="M48"/>
  <c r="G46" l="1"/>
  <c r="M46"/>
  <c r="G45" l="1"/>
  <c r="M45"/>
  <c r="G44" l="1"/>
  <c r="M44"/>
  <c r="G43" l="1"/>
  <c r="M43"/>
  <c r="G42" l="1"/>
  <c r="M42"/>
  <c r="G41" l="1"/>
  <c r="M41"/>
  <c r="F48" l="1"/>
  <c r="F46"/>
  <c r="F45"/>
  <c r="F44"/>
  <c r="F43"/>
  <c r="F42"/>
  <c r="F41"/>
  <c r="F39"/>
  <c r="D48" l="1"/>
  <c r="D46"/>
  <c r="D45"/>
  <c r="D44"/>
  <c r="D43"/>
  <c r="D42"/>
  <c r="D41"/>
  <c r="M39"/>
  <c r="D39"/>
  <c r="G39"/>
  <c r="E37"/>
  <c r="C37"/>
  <c r="N32" l="1"/>
  <c r="G31" l="1"/>
  <c r="K48"/>
  <c r="N30" l="1"/>
  <c r="N29" l="1"/>
  <c r="G29" l="1"/>
  <c r="N28" l="1"/>
  <c r="G28" l="1"/>
  <c r="K44"/>
  <c r="N27" l="1"/>
  <c r="G27" l="1"/>
  <c r="K42"/>
  <c r="N26" l="1"/>
  <c r="G26" l="1"/>
  <c r="K41"/>
  <c r="N24" l="1"/>
  <c r="G24" l="1"/>
  <c r="K39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D10"/>
  <c r="G10"/>
  <c r="L8"/>
  <c r="J8"/>
  <c r="E8"/>
  <c r="C8"/>
  <c r="G27" i="68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F15" l="1"/>
  <c r="G14" l="1"/>
  <c r="F14" l="1"/>
  <c r="F13"/>
  <c r="D15" l="1"/>
  <c r="D14"/>
  <c r="D13"/>
  <c r="G13"/>
  <c r="G11" l="1"/>
  <c r="G10" l="1"/>
  <c r="F11" l="1"/>
  <c r="F10"/>
  <c r="F9"/>
  <c r="D11" l="1"/>
  <c r="D10"/>
  <c r="G9"/>
  <c r="D9"/>
  <c r="E7"/>
  <c r="C7"/>
  <c r="G47" i="66" l="1"/>
  <c r="M47"/>
  <c r="G45" l="1"/>
  <c r="M45"/>
  <c r="G44" l="1"/>
  <c r="M44"/>
  <c r="G43" l="1"/>
  <c r="M43"/>
  <c r="G42" l="1"/>
  <c r="M42"/>
  <c r="G41" l="1"/>
  <c r="M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N32" l="1"/>
  <c r="G31" l="1"/>
  <c r="K47"/>
  <c r="N30" l="1"/>
  <c r="N29" l="1"/>
  <c r="G29" l="1"/>
  <c r="N28" l="1"/>
  <c r="G28" l="1"/>
  <c r="K43"/>
  <c r="N27" l="1"/>
  <c r="G27" l="1"/>
  <c r="N26" l="1"/>
  <c r="G26" l="1"/>
  <c r="K40"/>
  <c r="N24" l="1"/>
  <c r="G24" l="1"/>
  <c r="K38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64" l="1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G14" l="1"/>
  <c r="F15" l="1"/>
  <c r="F14"/>
  <c r="F13"/>
  <c r="D15" l="1"/>
  <c r="D14"/>
  <c r="G13"/>
  <c r="D13"/>
  <c r="G11" l="1"/>
  <c r="G10" l="1"/>
  <c r="F11" l="1"/>
  <c r="F10"/>
  <c r="F9"/>
  <c r="D11" l="1"/>
  <c r="D10"/>
  <c r="G9"/>
  <c r="D9"/>
  <c r="E7"/>
  <c r="C7"/>
  <c r="E68" i="62"/>
  <c r="F67"/>
  <c r="E67" l="1"/>
  <c r="F66"/>
  <c r="D66" l="1"/>
  <c r="E66"/>
  <c r="F65"/>
  <c r="E65" l="1"/>
  <c r="D65"/>
  <c r="F64"/>
  <c r="E64" l="1"/>
  <c r="D64"/>
  <c r="F63"/>
  <c r="E63" l="1"/>
  <c r="D63"/>
  <c r="F62"/>
  <c r="E62" l="1"/>
  <c r="D62"/>
  <c r="F61"/>
  <c r="E61" l="1"/>
  <c r="D61"/>
  <c r="F60"/>
  <c r="E60" l="1"/>
  <c r="D60"/>
  <c r="F59"/>
  <c r="E59" l="1"/>
  <c r="D59"/>
  <c r="F58"/>
  <c r="E58" l="1"/>
  <c r="D58"/>
  <c r="F57"/>
  <c r="E57" l="1"/>
  <c r="D57"/>
  <c r="F68" l="1"/>
  <c r="E56"/>
  <c r="D56"/>
  <c r="F56"/>
  <c r="E55"/>
  <c r="F54" l="1"/>
  <c r="E54"/>
  <c r="E53" l="1"/>
  <c r="F53"/>
  <c r="D53"/>
  <c r="F52" l="1"/>
  <c r="D52"/>
  <c r="E52"/>
  <c r="F51" l="1"/>
  <c r="D51"/>
  <c r="E51"/>
  <c r="F50" l="1"/>
  <c r="E50"/>
  <c r="D50"/>
  <c r="F49" l="1"/>
  <c r="E49"/>
  <c r="D49"/>
  <c r="F48" l="1"/>
  <c r="E48"/>
  <c r="D48"/>
  <c r="F47" l="1"/>
  <c r="E47"/>
  <c r="D47"/>
  <c r="F46" l="1"/>
  <c r="E46"/>
  <c r="D46"/>
  <c r="F45" l="1"/>
  <c r="D45"/>
  <c r="E45"/>
  <c r="F44" l="1"/>
  <c r="E44"/>
  <c r="D44"/>
  <c r="F55" l="1"/>
  <c r="F43"/>
  <c r="E43"/>
  <c r="D43"/>
  <c r="E42"/>
  <c r="F41" l="1"/>
  <c r="E41"/>
  <c r="E40" l="1"/>
  <c r="D40"/>
  <c r="F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E34"/>
  <c r="D34"/>
  <c r="F33" l="1"/>
  <c r="E33"/>
  <c r="D33"/>
  <c r="F32" l="1"/>
  <c r="D32"/>
  <c r="E32"/>
  <c r="F31" l="1"/>
  <c r="E31"/>
  <c r="D31"/>
  <c r="F42" l="1"/>
  <c r="F30"/>
  <c r="D30"/>
  <c r="E30"/>
  <c r="E29"/>
  <c r="F28" l="1"/>
  <c r="E28"/>
  <c r="E27" l="1"/>
  <c r="F27"/>
  <c r="D27"/>
  <c r="F26" l="1"/>
  <c r="D26"/>
  <c r="E26"/>
  <c r="F25" l="1"/>
  <c r="E25"/>
  <c r="D25"/>
  <c r="F24" l="1"/>
  <c r="E24"/>
  <c r="D24"/>
  <c r="F23" l="1"/>
  <c r="E23"/>
  <c r="D23"/>
  <c r="F22" l="1"/>
  <c r="E22"/>
  <c r="D22"/>
  <c r="F21" l="1"/>
  <c r="D21"/>
  <c r="E21"/>
  <c r="F20" l="1"/>
  <c r="D20"/>
  <c r="E20"/>
  <c r="F19" l="1"/>
  <c r="E19"/>
  <c r="D19"/>
  <c r="F18" l="1"/>
  <c r="D18"/>
  <c r="E18"/>
  <c r="F29" l="1"/>
  <c r="F17"/>
  <c r="E17"/>
  <c r="D17"/>
  <c r="B16"/>
  <c r="E15" l="1"/>
  <c r="F15"/>
  <c r="E14" l="1"/>
  <c r="F14"/>
  <c r="D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D8"/>
  <c r="E8"/>
  <c r="E16" i="60" l="1"/>
  <c r="E14" l="1"/>
  <c r="E13" l="1"/>
  <c r="E12" l="1"/>
  <c r="E11" l="1"/>
  <c r="E9" l="1"/>
  <c r="D7"/>
  <c r="C7"/>
  <c r="E19" i="58" l="1"/>
  <c r="E18" l="1"/>
  <c r="E17" l="1"/>
  <c r="E15" l="1"/>
  <c r="E14" l="1"/>
  <c r="E13" l="1"/>
  <c r="E11" l="1"/>
  <c r="E10" l="1"/>
  <c r="E9" l="1"/>
  <c r="D7"/>
  <c r="C7"/>
  <c r="F14" i="57" l="1"/>
  <c r="F13" l="1"/>
  <c r="F12" l="1"/>
  <c r="E11"/>
  <c r="D11"/>
  <c r="C13" i="56"/>
  <c r="I52"/>
  <c r="H52"/>
  <c r="G52"/>
  <c r="F52"/>
  <c r="E52"/>
  <c r="D52"/>
  <c r="D40" l="1"/>
  <c r="E40"/>
  <c r="F40"/>
  <c r="G40"/>
  <c r="H40"/>
  <c r="I40"/>
  <c r="D41"/>
  <c r="E41"/>
  <c r="F41"/>
  <c r="G41"/>
  <c r="H41"/>
  <c r="I41"/>
  <c r="D42"/>
  <c r="E42"/>
  <c r="F42"/>
  <c r="G42"/>
  <c r="H42"/>
  <c r="I42"/>
  <c r="D43"/>
  <c r="E43"/>
  <c r="F43"/>
  <c r="G43"/>
  <c r="H43"/>
  <c r="I43"/>
  <c r="D44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I39"/>
  <c r="H39"/>
  <c r="G39"/>
  <c r="F39"/>
  <c r="E39"/>
  <c r="D39"/>
  <c r="D27" l="1"/>
  <c r="E27"/>
  <c r="F27"/>
  <c r="G27"/>
  <c r="H27"/>
  <c r="I27"/>
  <c r="D28"/>
  <c r="E28"/>
  <c r="F28"/>
  <c r="G28"/>
  <c r="H28"/>
  <c r="I28"/>
  <c r="D29"/>
  <c r="E29"/>
  <c r="F29"/>
  <c r="G29"/>
  <c r="H29"/>
  <c r="I29"/>
  <c r="D30"/>
  <c r="E30"/>
  <c r="F30"/>
  <c r="G30"/>
  <c r="H30"/>
  <c r="I30"/>
  <c r="D3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I26"/>
  <c r="H26"/>
  <c r="G26"/>
  <c r="F26"/>
  <c r="E26"/>
  <c r="D26"/>
  <c r="D14" l="1"/>
  <c r="E14"/>
  <c r="F14"/>
  <c r="G14"/>
  <c r="H14"/>
  <c r="I14"/>
  <c r="D15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C13" i="55"/>
  <c r="D5" i="56" l="1"/>
  <c r="E5"/>
  <c r="F5"/>
  <c r="G5"/>
  <c r="H5"/>
  <c r="I5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C14" i="54"/>
  <c r="D66" i="52" l="1"/>
  <c r="D65" l="1"/>
  <c r="D64" l="1"/>
  <c r="D63" l="1"/>
  <c r="D62" l="1"/>
  <c r="D61" l="1"/>
  <c r="D60" l="1"/>
  <c r="D59" l="1"/>
  <c r="D58" l="1"/>
  <c r="D57" l="1"/>
  <c r="D56" l="1"/>
  <c r="F55"/>
  <c r="E55"/>
  <c r="E54" l="1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D43" l="1"/>
  <c r="E43"/>
  <c r="E42"/>
  <c r="E41" l="1"/>
  <c r="F41"/>
  <c r="F42"/>
  <c r="F40" l="1"/>
  <c r="D40"/>
  <c r="E40"/>
  <c r="F39" l="1"/>
  <c r="E39"/>
  <c r="D39"/>
  <c r="F38" l="1"/>
  <c r="E38"/>
  <c r="D38"/>
  <c r="F37" l="1"/>
  <c r="E37"/>
  <c r="D37"/>
  <c r="F36" l="1"/>
  <c r="E36"/>
  <c r="D36"/>
  <c r="F35" l="1"/>
  <c r="E35"/>
  <c r="D35"/>
  <c r="F34" l="1"/>
  <c r="E34"/>
  <c r="D34"/>
  <c r="F33" l="1"/>
  <c r="D33"/>
  <c r="E33"/>
  <c r="F32" l="1"/>
  <c r="D32"/>
  <c r="E32"/>
  <c r="F31" l="1"/>
  <c r="E31"/>
  <c r="D31"/>
  <c r="F30" l="1"/>
  <c r="D30"/>
  <c r="E30"/>
  <c r="F29"/>
  <c r="E28" l="1"/>
  <c r="F28"/>
  <c r="E29"/>
  <c r="F27" l="1"/>
  <c r="D27"/>
  <c r="E27"/>
  <c r="F26" l="1"/>
  <c r="E26"/>
  <c r="D26"/>
  <c r="F25" l="1"/>
  <c r="E25"/>
  <c r="D25"/>
  <c r="F24" l="1"/>
  <c r="D24"/>
  <c r="E24"/>
  <c r="F23" l="1"/>
  <c r="E23"/>
  <c r="D23"/>
  <c r="F22" l="1"/>
  <c r="D22"/>
  <c r="E22"/>
  <c r="F21" l="1"/>
  <c r="E21"/>
  <c r="D21"/>
  <c r="F20" l="1"/>
  <c r="E20"/>
  <c r="D20"/>
  <c r="F19" l="1"/>
  <c r="D19"/>
  <c r="E19"/>
  <c r="F18" l="1"/>
  <c r="E18"/>
  <c r="D18"/>
  <c r="F17" l="1"/>
  <c r="D17"/>
  <c r="E17"/>
  <c r="F15" l="1"/>
  <c r="E15"/>
  <c r="E14" l="1"/>
  <c r="F14"/>
  <c r="D14"/>
  <c r="F13" l="1"/>
  <c r="D13"/>
  <c r="E13"/>
  <c r="F12" l="1"/>
  <c r="E12"/>
  <c r="D12"/>
  <c r="F11" l="1"/>
  <c r="D11"/>
  <c r="E11"/>
  <c r="F10" l="1"/>
  <c r="E10"/>
  <c r="D10"/>
  <c r="F9" l="1"/>
  <c r="D9"/>
  <c r="E9"/>
  <c r="F8" l="1"/>
  <c r="E8"/>
  <c r="D8"/>
  <c r="E17" i="50" l="1"/>
  <c r="E15" l="1"/>
  <c r="E14" l="1"/>
  <c r="E13" l="1"/>
  <c r="E12" l="1"/>
  <c r="E10" l="1"/>
  <c r="D8"/>
  <c r="C8"/>
  <c r="E19" i="48" l="1"/>
  <c r="E18" l="1"/>
  <c r="E17" l="1"/>
  <c r="E15" l="1"/>
  <c r="E14" l="1"/>
  <c r="E13" l="1"/>
  <c r="E11" l="1"/>
  <c r="E10" l="1"/>
  <c r="E9" l="1"/>
  <c r="D7"/>
  <c r="C7"/>
  <c r="F11" i="47" l="1"/>
  <c r="F10" l="1"/>
  <c r="F9" l="1"/>
  <c r="E8"/>
  <c r="D8"/>
  <c r="C13" i="46"/>
  <c r="I52"/>
  <c r="H52"/>
  <c r="G52"/>
  <c r="F52"/>
  <c r="E52"/>
  <c r="D52"/>
  <c r="D40" l="1"/>
  <c r="E40"/>
  <c r="F40"/>
  <c r="G40"/>
  <c r="H40"/>
  <c r="I40"/>
  <c r="D41"/>
  <c r="E41"/>
  <c r="F41"/>
  <c r="G41"/>
  <c r="H41"/>
  <c r="I41"/>
  <c r="D42"/>
  <c r="E42"/>
  <c r="F42"/>
  <c r="G42"/>
  <c r="H42"/>
  <c r="I42"/>
  <c r="D43"/>
  <c r="E43"/>
  <c r="F43"/>
  <c r="G43"/>
  <c r="H43"/>
  <c r="I43"/>
  <c r="D44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I39"/>
  <c r="H39"/>
  <c r="G39"/>
  <c r="F39"/>
  <c r="E39"/>
  <c r="D39"/>
  <c r="D27" l="1"/>
  <c r="E27"/>
  <c r="F27"/>
  <c r="G27"/>
  <c r="H27"/>
  <c r="I27"/>
  <c r="D28"/>
  <c r="E28"/>
  <c r="F28"/>
  <c r="G28"/>
  <c r="H28"/>
  <c r="I28"/>
  <c r="D29"/>
  <c r="E29"/>
  <c r="F29"/>
  <c r="G29"/>
  <c r="H29"/>
  <c r="I29"/>
  <c r="D30"/>
  <c r="E30"/>
  <c r="F30"/>
  <c r="G30"/>
  <c r="H30"/>
  <c r="I30"/>
  <c r="D3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I26"/>
  <c r="H26"/>
  <c r="G26"/>
  <c r="F26"/>
  <c r="E26"/>
  <c r="D26"/>
  <c r="D14" l="1"/>
  <c r="E14"/>
  <c r="F14"/>
  <c r="G14"/>
  <c r="H14"/>
  <c r="I14"/>
  <c r="D15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C13" i="45"/>
  <c r="D5" i="46" l="1"/>
  <c r="E5"/>
  <c r="F5"/>
  <c r="G5"/>
  <c r="H5"/>
  <c r="I5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C14" i="44"/>
  <c r="G53" l="1"/>
  <c r="H53"/>
  <c r="I53"/>
  <c r="J53"/>
  <c r="K53"/>
  <c r="L53"/>
  <c r="F53"/>
  <c r="E53"/>
  <c r="D53"/>
  <c r="G40" l="1"/>
  <c r="H40"/>
  <c r="I40"/>
  <c r="J40"/>
  <c r="K40"/>
  <c r="L40"/>
  <c r="D41"/>
  <c r="E41"/>
  <c r="F41"/>
  <c r="G4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F40"/>
  <c r="E40"/>
  <c r="D40"/>
  <c r="G27" l="1"/>
  <c r="H27"/>
  <c r="I27"/>
  <c r="J27"/>
  <c r="K27"/>
  <c r="L27"/>
  <c r="D28"/>
  <c r="E28"/>
  <c r="F28"/>
  <c r="G28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F27"/>
  <c r="E27"/>
  <c r="D27"/>
  <c r="D15" l="1"/>
  <c r="E15"/>
  <c r="F15"/>
  <c r="G15"/>
  <c r="H15"/>
  <c r="I15"/>
  <c r="J15"/>
  <c r="K15"/>
  <c r="L15"/>
  <c r="D16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C14" i="43"/>
  <c r="D6" i="44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66" i="41" l="1"/>
  <c r="D65" l="1"/>
  <c r="D64" l="1"/>
  <c r="D63" l="1"/>
  <c r="D62" l="1"/>
  <c r="D61" l="1"/>
  <c r="D60" l="1"/>
  <c r="D59" l="1"/>
  <c r="D58" l="1"/>
  <c r="D57" l="1"/>
  <c r="D56" l="1"/>
  <c r="F55" l="1"/>
  <c r="E55"/>
  <c r="E54" l="1"/>
  <c r="E53" l="1"/>
  <c r="D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D43" l="1"/>
  <c r="E43"/>
  <c r="E42" l="1"/>
  <c r="F42"/>
  <c r="E41" l="1"/>
  <c r="F41"/>
  <c r="E40" l="1"/>
  <c r="F40"/>
  <c r="D40"/>
  <c r="F39" l="1"/>
  <c r="E39"/>
  <c r="D39"/>
  <c r="F38" l="1"/>
  <c r="E38"/>
  <c r="D38"/>
  <c r="F37" l="1"/>
  <c r="D37"/>
  <c r="E37"/>
  <c r="F36" l="1"/>
  <c r="E36"/>
  <c r="D36"/>
  <c r="F35" l="1"/>
  <c r="E35"/>
  <c r="D35"/>
  <c r="F34" l="1"/>
  <c r="D34"/>
  <c r="E34"/>
  <c r="F33" l="1"/>
  <c r="E33"/>
  <c r="D33"/>
  <c r="F32" l="1"/>
  <c r="E32"/>
  <c r="D32"/>
  <c r="F31" l="1"/>
  <c r="E31"/>
  <c r="D31"/>
  <c r="F30" l="1"/>
  <c r="D30"/>
  <c r="E30"/>
  <c r="F29" l="1"/>
  <c r="E29"/>
  <c r="E28" l="1"/>
  <c r="F28"/>
  <c r="E27" l="1"/>
  <c r="D27"/>
  <c r="F27"/>
  <c r="F26" l="1"/>
  <c r="D26"/>
  <c r="E26"/>
  <c r="F25" l="1"/>
  <c r="E25"/>
  <c r="D25"/>
  <c r="F24" l="1"/>
  <c r="E24"/>
  <c r="D24"/>
  <c r="F23" l="1"/>
  <c r="D23"/>
  <c r="E23"/>
  <c r="F22" l="1"/>
  <c r="E22"/>
  <c r="D22"/>
  <c r="F21" l="1"/>
  <c r="E21"/>
  <c r="D21"/>
  <c r="F20" l="1"/>
  <c r="E20"/>
  <c r="D20"/>
  <c r="F19" l="1"/>
  <c r="E19"/>
  <c r="D19"/>
  <c r="F18" l="1"/>
  <c r="D18"/>
  <c r="E18"/>
  <c r="F17" l="1"/>
  <c r="E17"/>
  <c r="D17"/>
  <c r="B16"/>
  <c r="F15" l="1"/>
  <c r="E15"/>
  <c r="E14" l="1"/>
  <c r="F14"/>
  <c r="D14"/>
  <c r="F13" l="1"/>
  <c r="D13"/>
  <c r="E13"/>
  <c r="F12" l="1"/>
  <c r="E12"/>
  <c r="D12"/>
  <c r="F11" l="1"/>
  <c r="E11"/>
  <c r="D11"/>
  <c r="F10" l="1"/>
  <c r="D10"/>
  <c r="E10"/>
  <c r="F9" l="1"/>
  <c r="D9"/>
  <c r="E9"/>
  <c r="F8" l="1"/>
  <c r="E8"/>
  <c r="D8"/>
  <c r="G17" i="39" l="1"/>
  <c r="G15" l="1"/>
  <c r="G14" l="1"/>
  <c r="G13" l="1"/>
  <c r="G12" l="1"/>
  <c r="F17" l="1"/>
  <c r="F15"/>
  <c r="F14"/>
  <c r="F13"/>
  <c r="F12"/>
  <c r="F10"/>
  <c r="D17" l="1"/>
  <c r="D15"/>
  <c r="D14"/>
  <c r="D13"/>
  <c r="D12"/>
  <c r="D10"/>
  <c r="G10"/>
  <c r="E8"/>
  <c r="C8"/>
  <c r="G16" i="38" l="1"/>
  <c r="G15" l="1"/>
  <c r="F16" l="1"/>
  <c r="F15"/>
  <c r="F14"/>
  <c r="D16" l="1"/>
  <c r="D15"/>
  <c r="G14"/>
  <c r="D14"/>
  <c r="E12"/>
  <c r="C12"/>
  <c r="C13" i="37"/>
  <c r="D14" l="1"/>
  <c r="E14"/>
  <c r="F14"/>
  <c r="G14"/>
  <c r="H14"/>
  <c r="I14"/>
  <c r="D15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D26"/>
  <c r="E26"/>
  <c r="F26"/>
  <c r="G26"/>
  <c r="H26"/>
  <c r="I26"/>
  <c r="D27"/>
  <c r="E27"/>
  <c r="F27"/>
  <c r="G27"/>
  <c r="H27"/>
  <c r="I27"/>
  <c r="D28"/>
  <c r="E28"/>
  <c r="F28"/>
  <c r="G28"/>
  <c r="H28"/>
  <c r="I28"/>
  <c r="D29"/>
  <c r="E29"/>
  <c r="F29"/>
  <c r="G29"/>
  <c r="H29"/>
  <c r="I29"/>
  <c r="D30"/>
  <c r="E30"/>
  <c r="F30"/>
  <c r="G30"/>
  <c r="H30"/>
  <c r="I30"/>
  <c r="D3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D39"/>
  <c r="E39"/>
  <c r="F39"/>
  <c r="G39"/>
  <c r="H39"/>
  <c r="I39"/>
  <c r="D40"/>
  <c r="E40"/>
  <c r="F40"/>
  <c r="G40"/>
  <c r="H40"/>
  <c r="I40"/>
  <c r="D41"/>
  <c r="E41"/>
  <c r="F41"/>
  <c r="G41"/>
  <c r="H41"/>
  <c r="I41"/>
  <c r="D42"/>
  <c r="E42"/>
  <c r="F42"/>
  <c r="G42"/>
  <c r="H42"/>
  <c r="I42"/>
  <c r="D43"/>
  <c r="E43"/>
  <c r="F43"/>
  <c r="G43"/>
  <c r="H43"/>
  <c r="I43"/>
  <c r="D44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D52"/>
  <c r="E52"/>
  <c r="F52"/>
  <c r="G52"/>
  <c r="H52"/>
  <c r="I52"/>
  <c r="C13" i="36"/>
  <c r="D5" i="37" l="1"/>
  <c r="E5"/>
  <c r="F5"/>
  <c r="G5"/>
  <c r="H5"/>
  <c r="I5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C14" i="35"/>
  <c r="D15" l="1"/>
  <c r="E15"/>
  <c r="F15"/>
  <c r="G15"/>
  <c r="H15"/>
  <c r="I15"/>
  <c r="J15"/>
  <c r="K15"/>
  <c r="L15"/>
  <c r="D16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D28"/>
  <c r="E28"/>
  <c r="F28"/>
  <c r="G28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D41"/>
  <c r="E41"/>
  <c r="F41"/>
  <c r="G4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C14" i="34"/>
  <c r="D6" i="35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66" i="32" l="1"/>
  <c r="D65" l="1"/>
  <c r="D64" l="1"/>
  <c r="D63" l="1"/>
  <c r="D62" l="1"/>
  <c r="D61" l="1"/>
  <c r="D60" l="1"/>
  <c r="D59" l="1"/>
  <c r="D58" l="1"/>
  <c r="D57" l="1"/>
  <c r="D56" l="1"/>
  <c r="E55" l="1"/>
  <c r="F55"/>
  <c r="E54" l="1"/>
  <c r="E53" l="1"/>
  <c r="D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E43" l="1"/>
  <c r="D43"/>
  <c r="F43"/>
  <c r="F42" l="1"/>
  <c r="E42"/>
  <c r="E41" l="1"/>
  <c r="F41"/>
  <c r="E40" l="1"/>
  <c r="F40"/>
  <c r="D40"/>
  <c r="F39" l="1"/>
  <c r="D39"/>
  <c r="E39"/>
  <c r="F38" l="1"/>
  <c r="E38"/>
  <c r="D38"/>
  <c r="F37" l="1"/>
  <c r="E37"/>
  <c r="D37"/>
  <c r="F36" l="1"/>
  <c r="E36"/>
  <c r="D36"/>
  <c r="F35" l="1"/>
  <c r="D35"/>
  <c r="E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E29"/>
  <c r="E28" l="1"/>
  <c r="F28"/>
  <c r="E27" l="1"/>
  <c r="D27"/>
  <c r="F27"/>
  <c r="F26" l="1"/>
  <c r="D26"/>
  <c r="E26"/>
  <c r="F25" l="1"/>
  <c r="E25"/>
  <c r="D25"/>
  <c r="F24" l="1"/>
  <c r="E24"/>
  <c r="D24"/>
  <c r="F23" l="1"/>
  <c r="E23"/>
  <c r="D23"/>
  <c r="F22" l="1"/>
  <c r="D22"/>
  <c r="E22"/>
  <c r="F21" l="1"/>
  <c r="D21"/>
  <c r="E21"/>
  <c r="F20" l="1"/>
  <c r="E20"/>
  <c r="D20"/>
  <c r="F19" l="1"/>
  <c r="E19"/>
  <c r="D19"/>
  <c r="F18" l="1"/>
  <c r="E18"/>
  <c r="D18"/>
  <c r="F17" l="1"/>
  <c r="D17"/>
  <c r="E17"/>
  <c r="F15" l="1"/>
  <c r="E15"/>
  <c r="E14" l="1"/>
  <c r="D14"/>
  <c r="F14"/>
  <c r="F13" l="1"/>
  <c r="D13"/>
  <c r="E13"/>
  <c r="F12" l="1"/>
  <c r="E12"/>
  <c r="D12"/>
  <c r="F11" l="1"/>
  <c r="E11"/>
  <c r="D11"/>
  <c r="F10" l="1"/>
  <c r="E10"/>
  <c r="D10"/>
  <c r="F9" l="1"/>
  <c r="D9"/>
  <c r="E9"/>
  <c r="F8" l="1"/>
  <c r="D8"/>
  <c r="E8"/>
  <c r="B8" i="30" l="1"/>
  <c r="B6" i="29"/>
  <c r="B5" i="28"/>
  <c r="C33" i="30" l="1"/>
  <c r="D33"/>
  <c r="E33"/>
  <c r="F33"/>
  <c r="G33"/>
  <c r="H33"/>
  <c r="C20" l="1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H19" i="27"/>
  <c r="H19" i="30" s="1"/>
  <c r="G19" i="27"/>
  <c r="G19" i="30" s="1"/>
  <c r="F19" i="27"/>
  <c r="F19" i="30" s="1"/>
  <c r="E19" i="27"/>
  <c r="E19" i="30" s="1"/>
  <c r="D19" i="27"/>
  <c r="D19" i="30" s="1"/>
  <c r="C19" i="27"/>
  <c r="C19" i="30" s="1"/>
  <c r="C11" l="1"/>
  <c r="C32" i="27"/>
  <c r="C32" i="30" s="1"/>
  <c r="D11"/>
  <c r="D32" i="27"/>
  <c r="D32" i="30" s="1"/>
  <c r="E11"/>
  <c r="E32" i="27"/>
  <c r="E32" i="30" s="1"/>
  <c r="F11"/>
  <c r="F32" i="27"/>
  <c r="F32" i="30" s="1"/>
  <c r="G11"/>
  <c r="G32" i="27"/>
  <c r="G32" i="30" s="1"/>
  <c r="H11"/>
  <c r="H32" i="27"/>
  <c r="H32" i="30" s="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B8" i="27"/>
  <c r="E5" i="24"/>
  <c r="D5"/>
  <c r="D28" l="1"/>
  <c r="E28"/>
  <c r="G28" i="23"/>
  <c r="F28"/>
  <c r="D26" i="24" l="1"/>
  <c r="E26"/>
  <c r="F26" i="23"/>
  <c r="G26"/>
  <c r="D25" i="24" l="1"/>
  <c r="E25"/>
  <c r="G25" i="23"/>
  <c r="F25"/>
  <c r="D24" i="24" l="1"/>
  <c r="E24"/>
  <c r="F24" i="23"/>
  <c r="G24"/>
  <c r="D23" i="24" l="1"/>
  <c r="E23"/>
  <c r="F23" i="23"/>
  <c r="G23"/>
  <c r="D22" i="24" l="1"/>
  <c r="E22"/>
  <c r="G22" i="23"/>
  <c r="F22"/>
  <c r="D21" i="24" l="1"/>
  <c r="E21"/>
  <c r="F21" i="23"/>
  <c r="G21"/>
  <c r="D20" i="24" l="1"/>
  <c r="E20"/>
  <c r="F20" i="23"/>
  <c r="G20"/>
  <c r="D19" i="24" l="1"/>
  <c r="E19"/>
  <c r="F19" i="23"/>
  <c r="G19"/>
  <c r="D18" i="24" l="1"/>
  <c r="E18"/>
  <c r="F18" i="23"/>
  <c r="G18"/>
  <c r="D17" i="24" l="1"/>
  <c r="E17"/>
  <c r="G17" i="23"/>
  <c r="F17"/>
  <c r="D16" i="24" l="1"/>
  <c r="E16"/>
  <c r="G16" i="23"/>
  <c r="F16"/>
  <c r="D15" i="24" l="1"/>
  <c r="E15"/>
  <c r="F15" i="23"/>
  <c r="G15"/>
  <c r="G14"/>
  <c r="F14"/>
  <c r="E14"/>
  <c r="E14" i="24" s="1"/>
  <c r="D14" i="23"/>
  <c r="D14" i="24" s="1"/>
  <c r="D13" l="1"/>
  <c r="E13"/>
  <c r="F13" i="23"/>
  <c r="G13"/>
  <c r="D12" i="24" l="1"/>
  <c r="E12"/>
  <c r="F12" i="23"/>
  <c r="G12"/>
  <c r="D11" i="24" l="1"/>
  <c r="E11"/>
  <c r="F11" i="23"/>
  <c r="G11"/>
  <c r="D10" i="24" l="1"/>
  <c r="E10"/>
  <c r="G10" i="23"/>
  <c r="F10"/>
  <c r="D9" i="24" l="1"/>
  <c r="E9"/>
  <c r="G9" i="23"/>
  <c r="F9"/>
  <c r="D8" i="24" l="1"/>
  <c r="E8"/>
  <c r="F8" i="23"/>
  <c r="G8"/>
  <c r="D7" i="24" l="1"/>
  <c r="E7"/>
  <c r="G7" i="23"/>
  <c r="F7"/>
  <c r="D6" i="24" l="1"/>
  <c r="D27" i="23"/>
  <c r="D27" i="24" s="1"/>
  <c r="E6"/>
  <c r="E27" i="23"/>
  <c r="F6"/>
  <c r="G6"/>
  <c r="E5"/>
  <c r="D5"/>
  <c r="AV67" i="22" l="1"/>
  <c r="E27" i="24"/>
  <c r="F27" i="23"/>
  <c r="G27"/>
  <c r="AR67" i="22" l="1"/>
  <c r="AP67" l="1"/>
  <c r="AN67" l="1"/>
  <c r="AL67" l="1"/>
  <c r="AJ67" l="1"/>
  <c r="AH67" l="1"/>
  <c r="AF67" l="1"/>
  <c r="AD67" l="1"/>
  <c r="AB67" l="1"/>
  <c r="Z67" l="1"/>
  <c r="X67" l="1"/>
  <c r="V67" l="1"/>
  <c r="S67"/>
  <c r="T67" s="1"/>
  <c r="R67" l="1"/>
  <c r="P67" l="1"/>
  <c r="N67" l="1"/>
  <c r="L67" l="1"/>
  <c r="J67" l="1"/>
  <c r="H67" l="1"/>
  <c r="F67" l="1"/>
  <c r="AS67" l="1"/>
  <c r="AT67" s="1"/>
  <c r="D67"/>
  <c r="AV66" l="1"/>
  <c r="AR66" l="1"/>
  <c r="AP66" l="1"/>
  <c r="AN66" l="1"/>
  <c r="AL66" l="1"/>
  <c r="AJ66" l="1"/>
  <c r="AH66" l="1"/>
  <c r="AF66" l="1"/>
  <c r="AD66" l="1"/>
  <c r="AB66" l="1"/>
  <c r="Z66" l="1"/>
  <c r="X66" l="1"/>
  <c r="V66" l="1"/>
  <c r="S66"/>
  <c r="T66" s="1"/>
  <c r="R66" l="1"/>
  <c r="P66" l="1"/>
  <c r="N66" l="1"/>
  <c r="L66" l="1"/>
  <c r="J66" l="1"/>
  <c r="H66" l="1"/>
  <c r="F66" l="1"/>
  <c r="AS66" l="1"/>
  <c r="AT66" s="1"/>
  <c r="D66"/>
  <c r="AV65" l="1"/>
  <c r="AR65" l="1"/>
  <c r="AP65" l="1"/>
  <c r="AN65" l="1"/>
  <c r="AL65" l="1"/>
  <c r="AJ65" l="1"/>
  <c r="AH65" l="1"/>
  <c r="AF65" l="1"/>
  <c r="AD65" l="1"/>
  <c r="AB65" l="1"/>
  <c r="Z65" l="1"/>
  <c r="X65" l="1"/>
  <c r="V65" l="1"/>
  <c r="T65"/>
  <c r="S65"/>
  <c r="R65" l="1"/>
  <c r="P65" l="1"/>
  <c r="N65" l="1"/>
  <c r="L65" l="1"/>
  <c r="J65" l="1"/>
  <c r="H65" l="1"/>
  <c r="F65" l="1"/>
  <c r="AS65" l="1"/>
  <c r="AT65" s="1"/>
  <c r="D65"/>
  <c r="AV64" l="1"/>
  <c r="AR64" l="1"/>
  <c r="AP64" l="1"/>
  <c r="AN64" l="1"/>
  <c r="AL64" l="1"/>
  <c r="AJ64" l="1"/>
  <c r="AH64" l="1"/>
  <c r="AF64" l="1"/>
  <c r="AD64" l="1"/>
  <c r="AB64" l="1"/>
  <c r="Z64" l="1"/>
  <c r="X64" l="1"/>
  <c r="V64" l="1"/>
  <c r="S64"/>
  <c r="T64" s="1"/>
  <c r="R64" l="1"/>
  <c r="P64" l="1"/>
  <c r="N64" l="1"/>
  <c r="L64" l="1"/>
  <c r="J64" l="1"/>
  <c r="H64" l="1"/>
  <c r="F64" l="1"/>
  <c r="AS64" l="1"/>
  <c r="AT64" s="1"/>
  <c r="D64"/>
  <c r="AV63" l="1"/>
  <c r="AR63" l="1"/>
  <c r="AP63" l="1"/>
  <c r="AN63" l="1"/>
  <c r="AL63" l="1"/>
  <c r="AJ63" l="1"/>
  <c r="AH63" l="1"/>
  <c r="AF63" l="1"/>
  <c r="AD63" l="1"/>
  <c r="AB63" l="1"/>
  <c r="Z63" l="1"/>
  <c r="X63" l="1"/>
  <c r="V63" l="1"/>
  <c r="T63"/>
  <c r="S63"/>
  <c r="R63" l="1"/>
  <c r="P63" l="1"/>
  <c r="N63" l="1"/>
  <c r="L63" l="1"/>
  <c r="J63" l="1"/>
  <c r="H63" l="1"/>
  <c r="F63" l="1"/>
  <c r="AS63" l="1"/>
  <c r="AT63" s="1"/>
  <c r="D63"/>
  <c r="AV62" l="1"/>
  <c r="AR62" l="1"/>
  <c r="AP62" l="1"/>
  <c r="AN62" l="1"/>
  <c r="AL62" l="1"/>
  <c r="AJ62" l="1"/>
  <c r="AH62" l="1"/>
  <c r="AF62" l="1"/>
  <c r="AD62" l="1"/>
  <c r="AB62" l="1"/>
  <c r="Z62" l="1"/>
  <c r="X62" l="1"/>
  <c r="V62" l="1"/>
  <c r="S62"/>
  <c r="T62" s="1"/>
  <c r="R62" l="1"/>
  <c r="P62" l="1"/>
  <c r="N62" l="1"/>
  <c r="L62" l="1"/>
  <c r="J62" l="1"/>
  <c r="H62" l="1"/>
  <c r="F62" l="1"/>
  <c r="AS62" l="1"/>
  <c r="AT62" s="1"/>
  <c r="D62"/>
  <c r="AV61" l="1"/>
  <c r="AR61" l="1"/>
  <c r="AP61" l="1"/>
  <c r="AN61" l="1"/>
  <c r="AL61" l="1"/>
  <c r="AJ61" l="1"/>
  <c r="AH61" l="1"/>
  <c r="AF61" l="1"/>
  <c r="AD61" l="1"/>
  <c r="AB61" l="1"/>
  <c r="Z61" l="1"/>
  <c r="X61" l="1"/>
  <c r="V61" l="1"/>
  <c r="S61"/>
  <c r="T61" s="1"/>
  <c r="R61" l="1"/>
  <c r="P61" l="1"/>
  <c r="N61" l="1"/>
  <c r="L61" l="1"/>
  <c r="J61" l="1"/>
  <c r="H61" l="1"/>
  <c r="F61" l="1"/>
  <c r="AS61" l="1"/>
  <c r="AT61" s="1"/>
  <c r="D61"/>
  <c r="AV60" l="1"/>
  <c r="AR60" l="1"/>
  <c r="AP60" l="1"/>
  <c r="AN60" l="1"/>
  <c r="AL60" l="1"/>
  <c r="AJ60" l="1"/>
  <c r="AH60" l="1"/>
  <c r="AF60" l="1"/>
  <c r="AD60" l="1"/>
  <c r="AB60" l="1"/>
  <c r="Z60" l="1"/>
  <c r="X60" l="1"/>
  <c r="V60" l="1"/>
  <c r="S60"/>
  <c r="T60" s="1"/>
  <c r="R60" l="1"/>
  <c r="P60" l="1"/>
  <c r="N60" l="1"/>
  <c r="L60" l="1"/>
  <c r="J60" l="1"/>
  <c r="H60" l="1"/>
  <c r="F60" l="1"/>
  <c r="AS60" l="1"/>
  <c r="AT60" s="1"/>
  <c r="D60"/>
  <c r="AV59" l="1"/>
  <c r="AR59" l="1"/>
  <c r="AP59" l="1"/>
  <c r="AN59" l="1"/>
  <c r="AL59" l="1"/>
  <c r="AJ59" l="1"/>
  <c r="AH59" l="1"/>
  <c r="AF59" l="1"/>
  <c r="AD59" l="1"/>
  <c r="AB59" l="1"/>
  <c r="Z59" l="1"/>
  <c r="X59" l="1"/>
  <c r="V59" l="1"/>
  <c r="S59"/>
  <c r="T59" s="1"/>
  <c r="R59" l="1"/>
  <c r="P59" l="1"/>
  <c r="N59" l="1"/>
  <c r="L59" l="1"/>
  <c r="J59" l="1"/>
  <c r="H59" l="1"/>
  <c r="F59" l="1"/>
  <c r="AS59" l="1"/>
  <c r="AT59" s="1"/>
  <c r="D59"/>
  <c r="AV58" l="1"/>
  <c r="AR58" l="1"/>
  <c r="AP58" l="1"/>
  <c r="AN58" l="1"/>
  <c r="AL58" l="1"/>
  <c r="AJ58" l="1"/>
  <c r="AH58" l="1"/>
  <c r="AF58" l="1"/>
  <c r="AD58" l="1"/>
  <c r="AB58" l="1"/>
  <c r="Z58" l="1"/>
  <c r="X58" l="1"/>
  <c r="V58" l="1"/>
  <c r="S58"/>
  <c r="T58" s="1"/>
  <c r="R58" l="1"/>
  <c r="P58" l="1"/>
  <c r="N58" l="1"/>
  <c r="L58" l="1"/>
  <c r="J58" l="1"/>
  <c r="H58" l="1"/>
  <c r="F58" l="1"/>
  <c r="AS58" l="1"/>
  <c r="AT58" s="1"/>
  <c r="D58"/>
  <c r="AV57" l="1"/>
  <c r="AR57" l="1"/>
  <c r="AP57" l="1"/>
  <c r="AN57" l="1"/>
  <c r="AL57" l="1"/>
  <c r="AJ57" l="1"/>
  <c r="AH57" l="1"/>
  <c r="AF57" l="1"/>
  <c r="AD57" l="1"/>
  <c r="AB57" l="1"/>
  <c r="Z57" l="1"/>
  <c r="X57" l="1"/>
  <c r="V57" l="1"/>
  <c r="S57"/>
  <c r="T57" s="1"/>
  <c r="R57" l="1"/>
  <c r="P57" l="1"/>
  <c r="N57" l="1"/>
  <c r="L57" l="1"/>
  <c r="J57" l="1"/>
  <c r="H57" l="1"/>
  <c r="F57" l="1"/>
  <c r="AS57" l="1"/>
  <c r="AT57" s="1"/>
  <c r="D57"/>
  <c r="AV56" l="1"/>
  <c r="AR56" l="1"/>
  <c r="AP56" l="1"/>
  <c r="AN56" l="1"/>
  <c r="AL56" l="1"/>
  <c r="AJ56" l="1"/>
  <c r="AH56" l="1"/>
  <c r="AF56" l="1"/>
  <c r="AD56" l="1"/>
  <c r="AB56" l="1"/>
  <c r="Z56" l="1"/>
  <c r="X56" l="1"/>
  <c r="V56" l="1"/>
  <c r="T56"/>
  <c r="S56"/>
  <c r="R56" l="1"/>
  <c r="P56" l="1"/>
  <c r="N56" l="1"/>
  <c r="L56" l="1"/>
  <c r="J56" l="1"/>
  <c r="H56" l="1"/>
  <c r="F56" l="1"/>
  <c r="AS56" l="1"/>
  <c r="AT56" s="1"/>
  <c r="D56"/>
  <c r="AV55" l="1"/>
  <c r="AR55" l="1"/>
  <c r="AP55" l="1"/>
  <c r="AN55" l="1"/>
  <c r="AL55" l="1"/>
  <c r="AJ55" l="1"/>
  <c r="AH55" l="1"/>
  <c r="AF55" l="1"/>
  <c r="AD55" l="1"/>
  <c r="AB55" l="1"/>
  <c r="Z55" l="1"/>
  <c r="X55" l="1"/>
  <c r="V55" l="1"/>
  <c r="S55"/>
  <c r="T55" s="1"/>
  <c r="R55" l="1"/>
  <c r="P55" l="1"/>
  <c r="N55" l="1"/>
  <c r="L55" l="1"/>
  <c r="J55" l="1"/>
  <c r="H55" l="1"/>
  <c r="F55" l="1"/>
  <c r="AS55" l="1"/>
  <c r="AT55" s="1"/>
  <c r="D55"/>
  <c r="AV54" l="1"/>
  <c r="AR54" l="1"/>
  <c r="AP54" l="1"/>
  <c r="AN54" l="1"/>
  <c r="AL54" l="1"/>
  <c r="AJ54" l="1"/>
  <c r="AH54" l="1"/>
  <c r="AF54" l="1"/>
  <c r="AD54" l="1"/>
  <c r="AB54" l="1"/>
  <c r="Z54" l="1"/>
  <c r="X54" l="1"/>
  <c r="V54" l="1"/>
  <c r="S54"/>
  <c r="T54" s="1"/>
  <c r="R54" l="1"/>
  <c r="P54" l="1"/>
  <c r="N54" l="1"/>
  <c r="L54" l="1"/>
  <c r="J54" l="1"/>
  <c r="H54" l="1"/>
  <c r="F54" l="1"/>
  <c r="AS54" l="1"/>
  <c r="AT54" s="1"/>
  <c r="D54"/>
  <c r="AV53" l="1"/>
  <c r="AR53" l="1"/>
  <c r="AP53" l="1"/>
  <c r="AN53" l="1"/>
  <c r="AL53" l="1"/>
  <c r="AJ53" l="1"/>
  <c r="AH53" l="1"/>
  <c r="AF53" l="1"/>
  <c r="AD53" l="1"/>
  <c r="AB53" l="1"/>
  <c r="Z53" l="1"/>
  <c r="X53" l="1"/>
  <c r="V53" l="1"/>
  <c r="S53"/>
  <c r="T53" s="1"/>
  <c r="R53" l="1"/>
  <c r="P53" l="1"/>
  <c r="N53" l="1"/>
  <c r="L53" l="1"/>
  <c r="J53" l="1"/>
  <c r="H53" l="1"/>
  <c r="F53" l="1"/>
  <c r="AS53" l="1"/>
  <c r="AT53" s="1"/>
  <c r="D53"/>
  <c r="AV52" l="1"/>
  <c r="AR52" l="1"/>
  <c r="AP52" l="1"/>
  <c r="AN52" l="1"/>
  <c r="AL52" l="1"/>
  <c r="AJ52" l="1"/>
  <c r="AH52" l="1"/>
  <c r="AF52" l="1"/>
  <c r="AD52" l="1"/>
  <c r="AB52" l="1"/>
  <c r="Z52" l="1"/>
  <c r="X52" l="1"/>
  <c r="V52" l="1"/>
  <c r="S52"/>
  <c r="T52" s="1"/>
  <c r="R52" l="1"/>
  <c r="P52" l="1"/>
  <c r="N52" l="1"/>
  <c r="L52" l="1"/>
  <c r="J52" l="1"/>
  <c r="H52" l="1"/>
  <c r="F52" l="1"/>
  <c r="AS52" l="1"/>
  <c r="AT52" s="1"/>
  <c r="D52"/>
  <c r="AV51" l="1"/>
  <c r="AR51" l="1"/>
  <c r="AP51" l="1"/>
  <c r="AN51" l="1"/>
  <c r="AL51" l="1"/>
  <c r="AJ51" l="1"/>
  <c r="AH51" l="1"/>
  <c r="AF51" l="1"/>
  <c r="AD51" l="1"/>
  <c r="AB51" l="1"/>
  <c r="Z51" l="1"/>
  <c r="X51" l="1"/>
  <c r="V51" l="1"/>
  <c r="S51"/>
  <c r="T51" s="1"/>
  <c r="R51" l="1"/>
  <c r="P51" l="1"/>
  <c r="N51" l="1"/>
  <c r="L51" l="1"/>
  <c r="J51" l="1"/>
  <c r="H51" l="1"/>
  <c r="F51" l="1"/>
  <c r="AS51" l="1"/>
  <c r="AT51" s="1"/>
  <c r="D51"/>
  <c r="AV50" l="1"/>
  <c r="AR50" l="1"/>
  <c r="AP50" l="1"/>
  <c r="AN50" l="1"/>
  <c r="AL50" l="1"/>
  <c r="AJ50" l="1"/>
  <c r="AH50" l="1"/>
  <c r="AF50" l="1"/>
  <c r="AD50" l="1"/>
  <c r="AB50" l="1"/>
  <c r="Z50" l="1"/>
  <c r="X50" l="1"/>
  <c r="V50" l="1"/>
  <c r="S50"/>
  <c r="T50" s="1"/>
  <c r="R50" l="1"/>
  <c r="P50" l="1"/>
  <c r="N50" l="1"/>
  <c r="L50" l="1"/>
  <c r="J50" l="1"/>
  <c r="H50" l="1"/>
  <c r="F50" l="1"/>
  <c r="AS50" l="1"/>
  <c r="AT50" s="1"/>
  <c r="D50"/>
  <c r="AV49" l="1"/>
  <c r="AR49" l="1"/>
  <c r="AP49" l="1"/>
  <c r="AN49" l="1"/>
  <c r="AL49" l="1"/>
  <c r="AJ49" l="1"/>
  <c r="AH49" l="1"/>
  <c r="AF49" l="1"/>
  <c r="AD49" l="1"/>
  <c r="AB49" l="1"/>
  <c r="Z49" l="1"/>
  <c r="X49" l="1"/>
  <c r="V49" l="1"/>
  <c r="S49"/>
  <c r="T49" s="1"/>
  <c r="R49" l="1"/>
  <c r="P49" l="1"/>
  <c r="N49" l="1"/>
  <c r="L49" l="1"/>
  <c r="J49" l="1"/>
  <c r="H49" l="1"/>
  <c r="F49" l="1"/>
  <c r="AS49" l="1"/>
  <c r="AT49" s="1"/>
  <c r="D49"/>
  <c r="AV48" l="1"/>
  <c r="AR48" l="1"/>
  <c r="AP48" l="1"/>
  <c r="AN48" l="1"/>
  <c r="AL48" l="1"/>
  <c r="AJ48" l="1"/>
  <c r="AH48" l="1"/>
  <c r="AF48" l="1"/>
  <c r="AD48" l="1"/>
  <c r="AB48" l="1"/>
  <c r="Z48" l="1"/>
  <c r="X48" l="1"/>
  <c r="V48" l="1"/>
  <c r="S48"/>
  <c r="T48" s="1"/>
  <c r="R48" l="1"/>
  <c r="P48" l="1"/>
  <c r="N48" l="1"/>
  <c r="L48" l="1"/>
  <c r="J48" l="1"/>
  <c r="H48" l="1"/>
  <c r="F48" l="1"/>
  <c r="AS48" l="1"/>
  <c r="AT48" s="1"/>
  <c r="D48"/>
  <c r="AV47" l="1"/>
  <c r="AR47" l="1"/>
  <c r="AP47" l="1"/>
  <c r="AN47" l="1"/>
  <c r="AL47" l="1"/>
  <c r="AJ47" l="1"/>
  <c r="AH47" l="1"/>
  <c r="AF47" l="1"/>
  <c r="AD47" l="1"/>
  <c r="AB47" l="1"/>
  <c r="Z47" l="1"/>
  <c r="X47" l="1"/>
  <c r="V47" l="1"/>
  <c r="T47"/>
  <c r="S47"/>
  <c r="R47" l="1"/>
  <c r="P47" l="1"/>
  <c r="N47" l="1"/>
  <c r="L47" l="1"/>
  <c r="J47" l="1"/>
  <c r="H47" l="1"/>
  <c r="F47" l="1"/>
  <c r="AS47" l="1"/>
  <c r="AT47" s="1"/>
  <c r="D47"/>
  <c r="AV46" l="1"/>
  <c r="AR46" l="1"/>
  <c r="AP46" l="1"/>
  <c r="AN46" l="1"/>
  <c r="AL46" l="1"/>
  <c r="AJ46" l="1"/>
  <c r="AH46" l="1"/>
  <c r="AF46" l="1"/>
  <c r="AD46" l="1"/>
  <c r="AB46" l="1"/>
  <c r="Z46" l="1"/>
  <c r="X46" l="1"/>
  <c r="V46" l="1"/>
  <c r="S46"/>
  <c r="T46" s="1"/>
  <c r="R46" l="1"/>
  <c r="P46" l="1"/>
  <c r="N46" l="1"/>
  <c r="L46" l="1"/>
  <c r="J46" l="1"/>
  <c r="H46" l="1"/>
  <c r="F46" l="1"/>
  <c r="AS46" l="1"/>
  <c r="AT46" s="1"/>
  <c r="D46"/>
  <c r="AV45" l="1"/>
  <c r="AR45" l="1"/>
  <c r="AP45" l="1"/>
  <c r="AN45" l="1"/>
  <c r="AL45" l="1"/>
  <c r="AJ45" l="1"/>
  <c r="AH45" l="1"/>
  <c r="AF45" l="1"/>
  <c r="AD45" l="1"/>
  <c r="AB45" l="1"/>
  <c r="Z45" l="1"/>
  <c r="X45" l="1"/>
  <c r="V45" l="1"/>
  <c r="S45"/>
  <c r="T45" s="1"/>
  <c r="R45" l="1"/>
  <c r="P45" l="1"/>
  <c r="N45" l="1"/>
  <c r="L45" l="1"/>
  <c r="J45" l="1"/>
  <c r="H45" l="1"/>
  <c r="F45" l="1"/>
  <c r="AS45" l="1"/>
  <c r="AT45" s="1"/>
  <c r="D45"/>
  <c r="AV44" l="1"/>
  <c r="AR44" l="1"/>
  <c r="AP44" l="1"/>
  <c r="AN44" l="1"/>
  <c r="AL44" l="1"/>
  <c r="AJ44" l="1"/>
  <c r="AH44" l="1"/>
  <c r="AF44" l="1"/>
  <c r="AD44" l="1"/>
  <c r="AB44" l="1"/>
  <c r="Z44" l="1"/>
  <c r="X44" l="1"/>
  <c r="V44" l="1"/>
  <c r="S44"/>
  <c r="T44" s="1"/>
  <c r="R44" l="1"/>
  <c r="P44" l="1"/>
  <c r="N44" l="1"/>
  <c r="L44" l="1"/>
  <c r="J44" l="1"/>
  <c r="H44" l="1"/>
  <c r="F44" l="1"/>
  <c r="AS44" l="1"/>
  <c r="AT44" s="1"/>
  <c r="D44"/>
  <c r="AV43" l="1"/>
  <c r="AR43" l="1"/>
  <c r="AP43" l="1"/>
  <c r="AN43" l="1"/>
  <c r="AL43" l="1"/>
  <c r="AJ43" l="1"/>
  <c r="AH43" l="1"/>
  <c r="AF43" l="1"/>
  <c r="AD43" l="1"/>
  <c r="AB43" l="1"/>
  <c r="Z43" l="1"/>
  <c r="X43" l="1"/>
  <c r="V43" l="1"/>
  <c r="S43"/>
  <c r="T43" s="1"/>
  <c r="R43" l="1"/>
  <c r="P43" l="1"/>
  <c r="N43" l="1"/>
  <c r="L43" l="1"/>
  <c r="J43" l="1"/>
  <c r="H43" l="1"/>
  <c r="F43" l="1"/>
  <c r="AS43" l="1"/>
  <c r="AT43" s="1"/>
  <c r="D43"/>
  <c r="AV42" l="1"/>
  <c r="AR42" l="1"/>
  <c r="AP42" l="1"/>
  <c r="AN42" l="1"/>
  <c r="AL42" l="1"/>
  <c r="AJ42" l="1"/>
  <c r="AH42" l="1"/>
  <c r="AF42" l="1"/>
  <c r="AD42" l="1"/>
  <c r="AB42" l="1"/>
  <c r="Z42" l="1"/>
  <c r="X42" l="1"/>
  <c r="V42" l="1"/>
  <c r="S42"/>
  <c r="T42" s="1"/>
  <c r="R42" l="1"/>
  <c r="P42" l="1"/>
  <c r="N42" l="1"/>
  <c r="L42" l="1"/>
  <c r="J42" l="1"/>
  <c r="H42" l="1"/>
  <c r="F42" l="1"/>
  <c r="AS42" l="1"/>
  <c r="AT42" s="1"/>
  <c r="D42"/>
  <c r="AV41" l="1"/>
  <c r="AR41" l="1"/>
  <c r="AP41" l="1"/>
  <c r="AN41" l="1"/>
  <c r="AL41" l="1"/>
  <c r="AJ41" l="1"/>
  <c r="AH41" l="1"/>
  <c r="AF41" l="1"/>
  <c r="AD41" l="1"/>
  <c r="AB41" l="1"/>
  <c r="Z41" l="1"/>
  <c r="X41" l="1"/>
  <c r="V41" l="1"/>
  <c r="T41"/>
  <c r="S41"/>
  <c r="R41" l="1"/>
  <c r="P41" l="1"/>
  <c r="N41" l="1"/>
  <c r="L41" l="1"/>
  <c r="J41" l="1"/>
  <c r="H41" l="1"/>
  <c r="F41" l="1"/>
  <c r="AS41" l="1"/>
  <c r="AT41" s="1"/>
  <c r="D41"/>
  <c r="AV40" l="1"/>
  <c r="AR40" l="1"/>
  <c r="AP40" l="1"/>
  <c r="AN40" l="1"/>
  <c r="AL40" l="1"/>
  <c r="AJ40" l="1"/>
  <c r="AH40" l="1"/>
  <c r="AF40" l="1"/>
  <c r="AD40" l="1"/>
  <c r="AB40" l="1"/>
  <c r="Z40" l="1"/>
  <c r="X40" l="1"/>
  <c r="V40" l="1"/>
  <c r="S40"/>
  <c r="T40" s="1"/>
  <c r="R40" l="1"/>
  <c r="P40" l="1"/>
  <c r="N40" l="1"/>
  <c r="L40" l="1"/>
  <c r="J40" l="1"/>
  <c r="H40" l="1"/>
  <c r="F40" l="1"/>
  <c r="AS40" l="1"/>
  <c r="AT40" s="1"/>
  <c r="D40"/>
  <c r="AV39" l="1"/>
  <c r="AR39" l="1"/>
  <c r="AP39" l="1"/>
  <c r="AN39" l="1"/>
  <c r="AL39" l="1"/>
  <c r="AJ39" l="1"/>
  <c r="AH39" l="1"/>
  <c r="AF39" l="1"/>
  <c r="AD39" l="1"/>
  <c r="AB39" l="1"/>
  <c r="Z39" l="1"/>
  <c r="X39" l="1"/>
  <c r="V39" l="1"/>
  <c r="S39"/>
  <c r="T39" s="1"/>
  <c r="R39" l="1"/>
  <c r="P39" l="1"/>
  <c r="N39" l="1"/>
  <c r="L39" l="1"/>
  <c r="J39" l="1"/>
  <c r="H39" l="1"/>
  <c r="F39" l="1"/>
  <c r="AS39" l="1"/>
  <c r="AT39" s="1"/>
  <c r="D39"/>
  <c r="AV38" l="1"/>
  <c r="AR38" l="1"/>
  <c r="AP38" l="1"/>
  <c r="AN38" l="1"/>
  <c r="AL38" l="1"/>
  <c r="AJ38" l="1"/>
  <c r="AH38" l="1"/>
  <c r="AF38" l="1"/>
  <c r="AD38" l="1"/>
  <c r="AB38" l="1"/>
  <c r="Z38" l="1"/>
  <c r="X38" l="1"/>
  <c r="V38" l="1"/>
  <c r="T38"/>
  <c r="S38"/>
  <c r="R38" l="1"/>
  <c r="P38" l="1"/>
  <c r="N38" l="1"/>
  <c r="L38" l="1"/>
  <c r="J38" l="1"/>
  <c r="H38" l="1"/>
  <c r="F38" l="1"/>
  <c r="AS38" l="1"/>
  <c r="AT38" s="1"/>
  <c r="D38"/>
  <c r="AV37" l="1"/>
  <c r="AR37" l="1"/>
  <c r="AP37" l="1"/>
  <c r="AN37" l="1"/>
  <c r="AL37" l="1"/>
  <c r="AJ37" l="1"/>
  <c r="AH37" l="1"/>
  <c r="AF37" l="1"/>
  <c r="AD37" l="1"/>
  <c r="AB37" l="1"/>
  <c r="Z37" l="1"/>
  <c r="X37" l="1"/>
  <c r="V37" l="1"/>
  <c r="S37"/>
  <c r="T37" s="1"/>
  <c r="R37" l="1"/>
  <c r="P37" l="1"/>
  <c r="N37" l="1"/>
  <c r="L37" l="1"/>
  <c r="J37" l="1"/>
  <c r="H37" l="1"/>
  <c r="F37" l="1"/>
  <c r="AS37" l="1"/>
  <c r="AT37" s="1"/>
  <c r="D37"/>
  <c r="AV36" l="1"/>
  <c r="AR36" l="1"/>
  <c r="AP36" l="1"/>
  <c r="AN36" l="1"/>
  <c r="AL36" l="1"/>
  <c r="AJ36" l="1"/>
  <c r="AH36" l="1"/>
  <c r="AF36" l="1"/>
  <c r="AD36" l="1"/>
  <c r="AB36" l="1"/>
  <c r="Z36" l="1"/>
  <c r="X36" l="1"/>
  <c r="V36" l="1"/>
  <c r="S36"/>
  <c r="T36" s="1"/>
  <c r="R36" l="1"/>
  <c r="P36" l="1"/>
  <c r="N36" l="1"/>
  <c r="L36" l="1"/>
  <c r="J36" l="1"/>
  <c r="H36" l="1"/>
  <c r="F36" l="1"/>
  <c r="AS36" l="1"/>
  <c r="AT36" s="1"/>
  <c r="D36"/>
  <c r="AV35" l="1"/>
  <c r="AR35" l="1"/>
  <c r="AP35" l="1"/>
  <c r="AN35" l="1"/>
  <c r="AL35" l="1"/>
  <c r="AJ35" l="1"/>
  <c r="AH35" l="1"/>
  <c r="AF35" l="1"/>
  <c r="AD35" l="1"/>
  <c r="AB35" l="1"/>
  <c r="Z35" l="1"/>
  <c r="X35" l="1"/>
  <c r="V35" l="1"/>
  <c r="S35"/>
  <c r="T35" s="1"/>
  <c r="R35" l="1"/>
  <c r="P35" l="1"/>
  <c r="N35" l="1"/>
  <c r="L35" l="1"/>
  <c r="J35" l="1"/>
  <c r="H35" l="1"/>
  <c r="F35" l="1"/>
  <c r="AS35" l="1"/>
  <c r="AT35" s="1"/>
  <c r="D35"/>
  <c r="AV34" l="1"/>
  <c r="AR34" l="1"/>
  <c r="AP34" l="1"/>
  <c r="AN34" l="1"/>
  <c r="AL34" l="1"/>
  <c r="AJ34" l="1"/>
  <c r="AH34" l="1"/>
  <c r="AF34" l="1"/>
  <c r="AD34" l="1"/>
  <c r="AB34" l="1"/>
  <c r="Z34" l="1"/>
  <c r="X34" l="1"/>
  <c r="V34" l="1"/>
  <c r="S34"/>
  <c r="T34" s="1"/>
  <c r="R34" l="1"/>
  <c r="P34" l="1"/>
  <c r="N34" l="1"/>
  <c r="L34" l="1"/>
  <c r="J34" l="1"/>
  <c r="H34" l="1"/>
  <c r="F34" l="1"/>
  <c r="AS34" l="1"/>
  <c r="AT34" s="1"/>
  <c r="D34"/>
  <c r="AV33" l="1"/>
  <c r="AR33" l="1"/>
  <c r="AP33" l="1"/>
  <c r="AN33" l="1"/>
  <c r="AL33" l="1"/>
  <c r="AJ33" l="1"/>
  <c r="AH33" l="1"/>
  <c r="AF33" l="1"/>
  <c r="AD33" l="1"/>
  <c r="AB33" l="1"/>
  <c r="Z33" l="1"/>
  <c r="X33" l="1"/>
  <c r="V33" l="1"/>
  <c r="S33"/>
  <c r="T33" s="1"/>
  <c r="R33" l="1"/>
  <c r="P33" l="1"/>
  <c r="N33" l="1"/>
  <c r="L33" l="1"/>
  <c r="J33" l="1"/>
  <c r="H33" l="1"/>
  <c r="F33" l="1"/>
  <c r="AS33" l="1"/>
  <c r="AT33" s="1"/>
  <c r="D33"/>
  <c r="AV32" l="1"/>
  <c r="AR32" l="1"/>
  <c r="AP32" l="1"/>
  <c r="AN32" l="1"/>
  <c r="AL32" l="1"/>
  <c r="AJ32" l="1"/>
  <c r="AH32" l="1"/>
  <c r="AF32" l="1"/>
  <c r="AD32" l="1"/>
  <c r="AB32" l="1"/>
  <c r="Z32" l="1"/>
  <c r="X32" l="1"/>
  <c r="V32" l="1"/>
  <c r="T32"/>
  <c r="S32"/>
  <c r="R32" l="1"/>
  <c r="P32" l="1"/>
  <c r="N32" l="1"/>
  <c r="L32" l="1"/>
  <c r="J32" l="1"/>
  <c r="H32" l="1"/>
  <c r="F32" l="1"/>
  <c r="AS32" l="1"/>
  <c r="AT32" s="1"/>
  <c r="D32"/>
  <c r="AV31" l="1"/>
  <c r="AR31" l="1"/>
  <c r="AP31" l="1"/>
  <c r="AN31" l="1"/>
  <c r="AL31" l="1"/>
  <c r="AJ31" l="1"/>
  <c r="AH31" l="1"/>
  <c r="AF31" l="1"/>
  <c r="AD31" l="1"/>
  <c r="AB31" l="1"/>
  <c r="Z31" l="1"/>
  <c r="X31" l="1"/>
  <c r="V31" l="1"/>
  <c r="S31"/>
  <c r="T31" s="1"/>
  <c r="R31" l="1"/>
  <c r="P31" l="1"/>
  <c r="N31" l="1"/>
  <c r="L31" l="1"/>
  <c r="J31" l="1"/>
  <c r="H31" l="1"/>
  <c r="F31" l="1"/>
  <c r="AS31" l="1"/>
  <c r="AT31" s="1"/>
  <c r="D31"/>
  <c r="AV30" l="1"/>
  <c r="AR30" l="1"/>
  <c r="AP30" l="1"/>
  <c r="AN30" l="1"/>
  <c r="AL30" l="1"/>
  <c r="AJ30" l="1"/>
  <c r="AH30" l="1"/>
  <c r="AF30" l="1"/>
  <c r="AD30" l="1"/>
  <c r="AB30" l="1"/>
  <c r="Z30" l="1"/>
  <c r="X30" l="1"/>
  <c r="V30" l="1"/>
  <c r="S30"/>
  <c r="T30" s="1"/>
  <c r="R30" l="1"/>
  <c r="P30" l="1"/>
  <c r="N30" l="1"/>
  <c r="L30" l="1"/>
  <c r="J30" l="1"/>
  <c r="H30" l="1"/>
  <c r="F30" l="1"/>
  <c r="AS30" l="1"/>
  <c r="AT30" s="1"/>
  <c r="D30"/>
  <c r="AV29" l="1"/>
  <c r="AR29" l="1"/>
  <c r="AP29" l="1"/>
  <c r="AN29" l="1"/>
  <c r="AL29" l="1"/>
  <c r="AJ29" l="1"/>
  <c r="AH29" l="1"/>
  <c r="AF29" l="1"/>
  <c r="AD29" l="1"/>
  <c r="AB29" l="1"/>
  <c r="Z29" l="1"/>
  <c r="X29" l="1"/>
  <c r="V29" l="1"/>
  <c r="S29"/>
  <c r="T29" s="1"/>
  <c r="R29" l="1"/>
  <c r="P29" l="1"/>
  <c r="N29" l="1"/>
  <c r="L29" l="1"/>
  <c r="J29" l="1"/>
  <c r="H29" l="1"/>
  <c r="F29" l="1"/>
  <c r="AS29" l="1"/>
  <c r="AT29" s="1"/>
  <c r="D29"/>
  <c r="AV28" l="1"/>
  <c r="AR28" l="1"/>
  <c r="AP28" l="1"/>
  <c r="AN28" l="1"/>
  <c r="AL28" l="1"/>
  <c r="AJ28" l="1"/>
  <c r="AH28" l="1"/>
  <c r="AF28" l="1"/>
  <c r="AD28" l="1"/>
  <c r="AB28" l="1"/>
  <c r="Z28" l="1"/>
  <c r="X28" l="1"/>
  <c r="V28" l="1"/>
  <c r="S28"/>
  <c r="T28" s="1"/>
  <c r="R28" l="1"/>
  <c r="P28" l="1"/>
  <c r="N28" l="1"/>
  <c r="L28" l="1"/>
  <c r="J28" l="1"/>
  <c r="H28" l="1"/>
  <c r="F28" l="1"/>
  <c r="AS28" l="1"/>
  <c r="AT28" s="1"/>
  <c r="D28"/>
  <c r="AV27" l="1"/>
  <c r="AR27" l="1"/>
  <c r="AP27" l="1"/>
  <c r="AN27" l="1"/>
  <c r="AL27" l="1"/>
  <c r="AJ27" l="1"/>
  <c r="AH27" l="1"/>
  <c r="AF27" l="1"/>
  <c r="AD27" l="1"/>
  <c r="AB27" l="1"/>
  <c r="Z27" l="1"/>
  <c r="X27" l="1"/>
  <c r="V27" l="1"/>
  <c r="T27"/>
  <c r="S27"/>
  <c r="R27" l="1"/>
  <c r="P27" l="1"/>
  <c r="N27" l="1"/>
  <c r="L27" l="1"/>
  <c r="J27" l="1"/>
  <c r="H27" l="1"/>
  <c r="F27" l="1"/>
  <c r="AS27" l="1"/>
  <c r="AT27" s="1"/>
  <c r="D27"/>
  <c r="AV26" l="1"/>
  <c r="AR26" l="1"/>
  <c r="AP26" l="1"/>
  <c r="AN26" l="1"/>
  <c r="AL26" l="1"/>
  <c r="AJ26" l="1"/>
  <c r="AH26" l="1"/>
  <c r="AF26" l="1"/>
  <c r="AD26" l="1"/>
  <c r="AB26" l="1"/>
  <c r="Z26" l="1"/>
  <c r="X26" l="1"/>
  <c r="V26" l="1"/>
  <c r="S26"/>
  <c r="T26" s="1"/>
  <c r="R26" l="1"/>
  <c r="P26" l="1"/>
  <c r="N26" l="1"/>
  <c r="L26" l="1"/>
  <c r="J26" l="1"/>
  <c r="H26" l="1"/>
  <c r="F26" l="1"/>
  <c r="AS26" l="1"/>
  <c r="AT26" s="1"/>
  <c r="D26"/>
  <c r="AV25" l="1"/>
  <c r="AR25" l="1"/>
  <c r="AP25" l="1"/>
  <c r="AN25" l="1"/>
  <c r="AL25" l="1"/>
  <c r="AJ25" l="1"/>
  <c r="AH25" l="1"/>
  <c r="AF25" l="1"/>
  <c r="AD25" l="1"/>
  <c r="AB25" l="1"/>
  <c r="Z25" l="1"/>
  <c r="X25" l="1"/>
  <c r="V25" l="1"/>
  <c r="S25"/>
  <c r="T25" s="1"/>
  <c r="R25" l="1"/>
  <c r="P25" l="1"/>
  <c r="N25" l="1"/>
  <c r="L25" l="1"/>
  <c r="J25" l="1"/>
  <c r="H25" l="1"/>
  <c r="F25" l="1"/>
  <c r="AS25" l="1"/>
  <c r="AT25" s="1"/>
  <c r="D25"/>
  <c r="AV24" l="1"/>
  <c r="AR24" l="1"/>
  <c r="AP24" l="1"/>
  <c r="AN24" l="1"/>
  <c r="AL24" l="1"/>
  <c r="AJ24" l="1"/>
  <c r="AH24" l="1"/>
  <c r="AF24" l="1"/>
  <c r="AD24" l="1"/>
  <c r="AB24" l="1"/>
  <c r="Z24" l="1"/>
  <c r="X24" l="1"/>
  <c r="V24" l="1"/>
  <c r="T24"/>
  <c r="S24"/>
  <c r="R24" l="1"/>
  <c r="P24" l="1"/>
  <c r="N24" l="1"/>
  <c r="L24" l="1"/>
  <c r="J24" l="1"/>
  <c r="H24" l="1"/>
  <c r="F24" l="1"/>
  <c r="AS24" l="1"/>
  <c r="AT24" s="1"/>
  <c r="D24"/>
  <c r="AV23" l="1"/>
  <c r="AR23" l="1"/>
  <c r="AP23" l="1"/>
  <c r="AN23" l="1"/>
  <c r="AL23" l="1"/>
  <c r="AJ23" l="1"/>
  <c r="AH23" l="1"/>
  <c r="AF23" l="1"/>
  <c r="AD23" l="1"/>
  <c r="AB23" l="1"/>
  <c r="Z23" l="1"/>
  <c r="X23" l="1"/>
  <c r="V23" l="1"/>
  <c r="S23"/>
  <c r="T23" s="1"/>
  <c r="R23" l="1"/>
  <c r="P23" l="1"/>
  <c r="N23" l="1"/>
  <c r="L23" l="1"/>
  <c r="J23" l="1"/>
  <c r="H23" l="1"/>
  <c r="F23" l="1"/>
  <c r="AS23" l="1"/>
  <c r="AT23" s="1"/>
  <c r="D23"/>
  <c r="AV22" l="1"/>
  <c r="AR22" l="1"/>
  <c r="AP22" l="1"/>
  <c r="AN22" l="1"/>
  <c r="AL22" l="1"/>
  <c r="AJ22" l="1"/>
  <c r="AH22" l="1"/>
  <c r="AF22" l="1"/>
  <c r="AD22" l="1"/>
  <c r="AB22" l="1"/>
  <c r="Z22" l="1"/>
  <c r="X22" l="1"/>
  <c r="V22" l="1"/>
  <c r="S22"/>
  <c r="T22" s="1"/>
  <c r="R22" l="1"/>
  <c r="P22" l="1"/>
  <c r="N22" l="1"/>
  <c r="L22" l="1"/>
  <c r="J22" l="1"/>
  <c r="H22" l="1"/>
  <c r="F22" l="1"/>
  <c r="AS22" l="1"/>
  <c r="AT22" s="1"/>
  <c r="D22"/>
  <c r="AV21" l="1"/>
  <c r="AR21" l="1"/>
  <c r="AP21" l="1"/>
  <c r="AN21" l="1"/>
  <c r="AL21" l="1"/>
  <c r="AJ21" l="1"/>
  <c r="AH21" l="1"/>
  <c r="AF21" l="1"/>
  <c r="AD21" l="1"/>
  <c r="AB21" l="1"/>
  <c r="Z21" l="1"/>
  <c r="X21" l="1"/>
  <c r="V21" l="1"/>
  <c r="T21"/>
  <c r="S21"/>
  <c r="R21" l="1"/>
  <c r="P21" l="1"/>
  <c r="N21" l="1"/>
  <c r="L21" l="1"/>
  <c r="J21" l="1"/>
  <c r="H21" l="1"/>
  <c r="F21" l="1"/>
  <c r="AS21" l="1"/>
  <c r="AT21" s="1"/>
  <c r="D21"/>
  <c r="AV20" l="1"/>
  <c r="AR20" l="1"/>
  <c r="AP20" l="1"/>
  <c r="AN20" l="1"/>
  <c r="AL20" l="1"/>
  <c r="AJ20" l="1"/>
  <c r="AH20" l="1"/>
  <c r="AF20" l="1"/>
  <c r="AD20" l="1"/>
  <c r="AB20" l="1"/>
  <c r="Z20" l="1"/>
  <c r="X20" l="1"/>
  <c r="V20" l="1"/>
  <c r="S20"/>
  <c r="T20" s="1"/>
  <c r="R20" l="1"/>
  <c r="P20" l="1"/>
  <c r="N20" l="1"/>
  <c r="L20" l="1"/>
  <c r="J20" l="1"/>
  <c r="H20" l="1"/>
  <c r="F20" l="1"/>
  <c r="AS20" l="1"/>
  <c r="AT20" s="1"/>
  <c r="D20"/>
  <c r="AV19" l="1"/>
  <c r="AR19" l="1"/>
  <c r="AP19" l="1"/>
  <c r="AN19" l="1"/>
  <c r="AL19" l="1"/>
  <c r="AJ19" l="1"/>
  <c r="AH19" l="1"/>
  <c r="AF19" l="1"/>
  <c r="AD19" l="1"/>
  <c r="AB19" l="1"/>
  <c r="Z19" l="1"/>
  <c r="X19" l="1"/>
  <c r="V19" l="1"/>
  <c r="S19"/>
  <c r="T19" s="1"/>
  <c r="R19" l="1"/>
  <c r="P19" l="1"/>
  <c r="N19" l="1"/>
  <c r="L19" l="1"/>
  <c r="J19" l="1"/>
  <c r="H19" l="1"/>
  <c r="F19" l="1"/>
  <c r="AS19" l="1"/>
  <c r="AT19" s="1"/>
  <c r="D19"/>
  <c r="AV18" l="1"/>
  <c r="AR18" l="1"/>
  <c r="AP18" l="1"/>
  <c r="AN18" l="1"/>
  <c r="AL18" l="1"/>
  <c r="AJ18" l="1"/>
  <c r="AH18" l="1"/>
  <c r="AF18" l="1"/>
  <c r="AD18" l="1"/>
  <c r="AB18" l="1"/>
  <c r="Z18" l="1"/>
  <c r="X18" l="1"/>
  <c r="V18" l="1"/>
  <c r="S18"/>
  <c r="T18" s="1"/>
  <c r="R18" l="1"/>
  <c r="P18" l="1"/>
  <c r="N18" l="1"/>
  <c r="L18" l="1"/>
  <c r="J18" l="1"/>
  <c r="H18" l="1"/>
  <c r="F18" l="1"/>
  <c r="AS18" l="1"/>
  <c r="AT18" s="1"/>
  <c r="D18"/>
  <c r="AV17" l="1"/>
  <c r="AR17" l="1"/>
  <c r="AP17" l="1"/>
  <c r="AN17" l="1"/>
  <c r="AL17" l="1"/>
  <c r="AJ17" l="1"/>
  <c r="AH17" l="1"/>
  <c r="AF17" l="1"/>
  <c r="AD17" l="1"/>
  <c r="AB17" l="1"/>
  <c r="Z17" l="1"/>
  <c r="X17" l="1"/>
  <c r="V17" l="1"/>
  <c r="S17"/>
  <c r="T17" s="1"/>
  <c r="R17" l="1"/>
  <c r="P17" l="1"/>
  <c r="N17" l="1"/>
  <c r="L17" l="1"/>
  <c r="J17" l="1"/>
  <c r="H17" l="1"/>
  <c r="F17" l="1"/>
  <c r="AS17" l="1"/>
  <c r="AT17" s="1"/>
  <c r="D17"/>
  <c r="AV16" l="1"/>
  <c r="AR16" l="1"/>
  <c r="AP16" l="1"/>
  <c r="AN16" l="1"/>
  <c r="AL16" l="1"/>
  <c r="AJ16" l="1"/>
  <c r="AH16" l="1"/>
  <c r="AF16" l="1"/>
  <c r="AD16" l="1"/>
  <c r="AB16" l="1"/>
  <c r="Z16" l="1"/>
  <c r="X16" l="1"/>
  <c r="V16" l="1"/>
  <c r="T16"/>
  <c r="S16"/>
  <c r="R16" l="1"/>
  <c r="P16" l="1"/>
  <c r="N16" l="1"/>
  <c r="L16" l="1"/>
  <c r="J16" l="1"/>
  <c r="H16" l="1"/>
  <c r="F16" l="1"/>
  <c r="AS16" l="1"/>
  <c r="AT16" s="1"/>
  <c r="D16"/>
  <c r="S15"/>
  <c r="AS15" l="1"/>
  <c r="B15"/>
  <c r="AV14" l="1"/>
  <c r="AR14" l="1"/>
  <c r="AP14" l="1"/>
  <c r="AN14" l="1"/>
  <c r="AL14" l="1"/>
  <c r="AJ14" l="1"/>
  <c r="AH14" l="1"/>
  <c r="AF14" l="1"/>
  <c r="AD14" l="1"/>
  <c r="AB14" l="1"/>
  <c r="Z14" l="1"/>
  <c r="X14" l="1"/>
  <c r="V14" l="1"/>
  <c r="S14"/>
  <c r="T14" s="1"/>
  <c r="R14" l="1"/>
  <c r="P14" l="1"/>
  <c r="N14" l="1"/>
  <c r="L14" l="1"/>
  <c r="J14" l="1"/>
  <c r="H14" l="1"/>
  <c r="F14" l="1"/>
  <c r="AS14" l="1"/>
  <c r="AT14" s="1"/>
  <c r="D14"/>
  <c r="AV13" l="1"/>
  <c r="AR13" l="1"/>
  <c r="AP13" l="1"/>
  <c r="AN13" l="1"/>
  <c r="AL13" l="1"/>
  <c r="AJ13" l="1"/>
  <c r="AH13" l="1"/>
  <c r="AF13" l="1"/>
  <c r="AD13" l="1"/>
  <c r="AB13" l="1"/>
  <c r="Z13" l="1"/>
  <c r="X13" l="1"/>
  <c r="V13" l="1"/>
  <c r="S13"/>
  <c r="T13" s="1"/>
  <c r="R13" l="1"/>
  <c r="P13" l="1"/>
  <c r="N13" l="1"/>
  <c r="L13" l="1"/>
  <c r="J13" l="1"/>
  <c r="H13" l="1"/>
  <c r="F13" l="1"/>
  <c r="AS13" l="1"/>
  <c r="AT13" s="1"/>
  <c r="D13"/>
  <c r="AV12" l="1"/>
  <c r="AR12" l="1"/>
  <c r="AP12" l="1"/>
  <c r="AN12" l="1"/>
  <c r="AL12" l="1"/>
  <c r="AJ12" l="1"/>
  <c r="AH12" l="1"/>
  <c r="AF12" l="1"/>
  <c r="AD12" l="1"/>
  <c r="AB12" l="1"/>
  <c r="Z12" l="1"/>
  <c r="X12" l="1"/>
  <c r="V12" l="1"/>
  <c r="T12"/>
  <c r="S12"/>
  <c r="R12" l="1"/>
  <c r="P12" l="1"/>
  <c r="N12" l="1"/>
  <c r="L12" l="1"/>
  <c r="J12" l="1"/>
  <c r="H12" l="1"/>
  <c r="F12" l="1"/>
  <c r="AS12" l="1"/>
  <c r="AT12" s="1"/>
  <c r="D12"/>
  <c r="AV11" l="1"/>
  <c r="AR11" l="1"/>
  <c r="AP11" l="1"/>
  <c r="AN11" l="1"/>
  <c r="AL11" l="1"/>
  <c r="AJ11" l="1"/>
  <c r="AH11" l="1"/>
  <c r="AF11" l="1"/>
  <c r="AD11" l="1"/>
  <c r="AB11" l="1"/>
  <c r="Z11" l="1"/>
  <c r="X11" l="1"/>
  <c r="V11" l="1"/>
  <c r="S11"/>
  <c r="T11" s="1"/>
  <c r="R11" l="1"/>
  <c r="P11" l="1"/>
  <c r="N11" l="1"/>
  <c r="L11" l="1"/>
  <c r="J11" l="1"/>
  <c r="H11" l="1"/>
  <c r="F11" l="1"/>
  <c r="AS11" l="1"/>
  <c r="AT11" s="1"/>
  <c r="D11"/>
  <c r="AV10" l="1"/>
  <c r="AR10" l="1"/>
  <c r="AP10" l="1"/>
  <c r="AN10" l="1"/>
  <c r="AL10" l="1"/>
  <c r="AJ10" l="1"/>
  <c r="AH10" l="1"/>
  <c r="AF10" l="1"/>
  <c r="AD10" l="1"/>
  <c r="AB10" l="1"/>
  <c r="Z10" l="1"/>
  <c r="X10" l="1"/>
  <c r="V10" l="1"/>
  <c r="S10"/>
  <c r="T10" s="1"/>
  <c r="R10" l="1"/>
  <c r="P10" l="1"/>
  <c r="N10" l="1"/>
  <c r="L10" l="1"/>
  <c r="J10" l="1"/>
  <c r="H10" l="1"/>
  <c r="F10" l="1"/>
  <c r="AS10" l="1"/>
  <c r="AT10" s="1"/>
  <c r="D10"/>
  <c r="AV9" l="1"/>
  <c r="AR9" l="1"/>
  <c r="AP9" l="1"/>
  <c r="AN9" l="1"/>
  <c r="AL9" l="1"/>
  <c r="AJ9" l="1"/>
  <c r="AH9" l="1"/>
  <c r="AF9" l="1"/>
  <c r="AD9" l="1"/>
  <c r="AB9" l="1"/>
  <c r="Z9" l="1"/>
  <c r="X9" l="1"/>
  <c r="V9" l="1"/>
  <c r="T9"/>
  <c r="S9"/>
  <c r="R9" l="1"/>
  <c r="P9" l="1"/>
  <c r="N9" l="1"/>
  <c r="L9" l="1"/>
  <c r="J9" l="1"/>
  <c r="H9" l="1"/>
  <c r="F9" l="1"/>
  <c r="AS9" l="1"/>
  <c r="AT9" s="1"/>
  <c r="D9"/>
  <c r="AV8" l="1"/>
  <c r="AR8" l="1"/>
  <c r="AP8" l="1"/>
  <c r="AN8" l="1"/>
  <c r="AL8" l="1"/>
  <c r="AJ8" l="1"/>
  <c r="AH8" l="1"/>
  <c r="AF8" l="1"/>
  <c r="AD8" l="1"/>
  <c r="AB8" l="1"/>
  <c r="Z8" l="1"/>
  <c r="X8" l="1"/>
  <c r="V8" l="1"/>
  <c r="S8"/>
  <c r="T8" s="1"/>
  <c r="R8" l="1"/>
  <c r="P8" l="1"/>
  <c r="N8" l="1"/>
  <c r="L8" l="1"/>
  <c r="J8" l="1"/>
  <c r="H8" l="1"/>
  <c r="F8" l="1"/>
  <c r="AS8" l="1"/>
  <c r="AT8" s="1"/>
  <c r="D8"/>
  <c r="AV7" l="1"/>
  <c r="AR7" l="1"/>
  <c r="AP7" l="1"/>
  <c r="AN7" l="1"/>
  <c r="AL7" l="1"/>
  <c r="AJ7" l="1"/>
  <c r="AH7" l="1"/>
  <c r="AF7" l="1"/>
  <c r="AD7" l="1"/>
  <c r="AB7" l="1"/>
  <c r="Z7" l="1"/>
  <c r="X7" l="1"/>
  <c r="V7" l="1"/>
  <c r="S7"/>
  <c r="T7" s="1"/>
  <c r="R7" l="1"/>
  <c r="P7" l="1"/>
  <c r="N7" l="1"/>
  <c r="L7" l="1"/>
  <c r="J7" l="1"/>
  <c r="H7" l="1"/>
  <c r="F7" l="1"/>
  <c r="AS7" l="1"/>
  <c r="AT7" s="1"/>
  <c r="D7"/>
  <c r="F287" i="21" l="1"/>
  <c r="F286" l="1"/>
  <c r="F285" l="1"/>
  <c r="F284" l="1"/>
  <c r="F283" l="1"/>
  <c r="G283"/>
  <c r="F282" l="1"/>
  <c r="G282"/>
  <c r="F281" l="1"/>
  <c r="G281"/>
  <c r="F280" l="1"/>
  <c r="G280"/>
  <c r="F279" l="1"/>
  <c r="G279"/>
  <c r="F278" l="1"/>
  <c r="G278"/>
  <c r="F277" l="1"/>
  <c r="G277"/>
  <c r="C288" l="1"/>
  <c r="D288"/>
  <c r="F276"/>
  <c r="E288"/>
  <c r="G276"/>
  <c r="F269" l="1"/>
  <c r="F288"/>
  <c r="F268" l="1"/>
  <c r="F267" l="1"/>
  <c r="F266" l="1"/>
  <c r="F265" l="1"/>
  <c r="G265"/>
  <c r="F264" l="1"/>
  <c r="G264"/>
  <c r="F263" l="1"/>
  <c r="G263"/>
  <c r="F262" l="1"/>
  <c r="G262"/>
  <c r="F261" l="1"/>
  <c r="G261"/>
  <c r="F260" l="1"/>
  <c r="G260"/>
  <c r="F259" l="1"/>
  <c r="G259"/>
  <c r="C270" l="1"/>
  <c r="D270"/>
  <c r="F270" s="1"/>
  <c r="F258"/>
  <c r="E270"/>
  <c r="G258"/>
  <c r="F251" l="1"/>
  <c r="F250" l="1"/>
  <c r="F249" l="1"/>
  <c r="F248" l="1"/>
  <c r="F247" l="1"/>
  <c r="G247"/>
  <c r="F246" l="1"/>
  <c r="G246"/>
  <c r="F245" l="1"/>
  <c r="G245"/>
  <c r="F244" l="1"/>
  <c r="G244"/>
  <c r="F243" l="1"/>
  <c r="G243"/>
  <c r="F242" l="1"/>
  <c r="G242"/>
  <c r="F241" l="1"/>
  <c r="G241"/>
  <c r="C252" l="1"/>
  <c r="D252"/>
  <c r="F252" s="1"/>
  <c r="F240"/>
  <c r="E252"/>
  <c r="G240"/>
  <c r="F233" l="1"/>
  <c r="F232" l="1"/>
  <c r="F231" l="1"/>
  <c r="F230" l="1"/>
  <c r="F229" l="1"/>
  <c r="G229"/>
  <c r="F228" l="1"/>
  <c r="G228"/>
  <c r="F227" l="1"/>
  <c r="G227"/>
  <c r="F226" l="1"/>
  <c r="G226"/>
  <c r="F225" l="1"/>
  <c r="G225"/>
  <c r="F224" l="1"/>
  <c r="G224"/>
  <c r="F223" l="1"/>
  <c r="G223"/>
  <c r="C234" l="1"/>
  <c r="D234"/>
  <c r="F222"/>
  <c r="E234"/>
  <c r="G222"/>
  <c r="F234" l="1"/>
  <c r="F197" l="1"/>
  <c r="F196" l="1"/>
  <c r="F195" l="1"/>
  <c r="F194" l="1"/>
  <c r="F193" l="1"/>
  <c r="G193"/>
  <c r="F192" l="1"/>
  <c r="G192"/>
  <c r="F191" l="1"/>
  <c r="G191"/>
  <c r="F190" l="1"/>
  <c r="G190"/>
  <c r="F189" l="1"/>
  <c r="G189"/>
  <c r="F188" l="1"/>
  <c r="G188"/>
  <c r="F187" l="1"/>
  <c r="G187"/>
  <c r="C198" l="1"/>
  <c r="D198"/>
  <c r="F198" s="1"/>
  <c r="F186"/>
  <c r="E198"/>
  <c r="G186"/>
  <c r="F179" l="1"/>
  <c r="F178" l="1"/>
  <c r="F177" l="1"/>
  <c r="F176" l="1"/>
  <c r="F175" l="1"/>
  <c r="G175"/>
  <c r="F174" l="1"/>
  <c r="G174"/>
  <c r="F173" l="1"/>
  <c r="G173"/>
  <c r="F172" l="1"/>
  <c r="G172"/>
  <c r="F171" l="1"/>
  <c r="G171"/>
  <c r="F170" l="1"/>
  <c r="G170"/>
  <c r="F169" l="1"/>
  <c r="G169"/>
  <c r="C180" l="1"/>
  <c r="D180"/>
  <c r="F180" s="1"/>
  <c r="F168"/>
  <c r="E180"/>
  <c r="G168"/>
  <c r="F161" l="1"/>
  <c r="F160" l="1"/>
  <c r="F159" l="1"/>
  <c r="F158" l="1"/>
  <c r="F157" l="1"/>
  <c r="G157"/>
  <c r="F156" l="1"/>
  <c r="G156"/>
  <c r="F155" l="1"/>
  <c r="G155"/>
  <c r="F154" l="1"/>
  <c r="G154"/>
  <c r="F153" l="1"/>
  <c r="G153"/>
  <c r="F152" l="1"/>
  <c r="G152"/>
  <c r="F151" l="1"/>
  <c r="G151"/>
  <c r="C162" l="1"/>
  <c r="D162"/>
  <c r="F150"/>
  <c r="E162"/>
  <c r="G150"/>
  <c r="F143" l="1"/>
  <c r="F162"/>
  <c r="F142" l="1"/>
  <c r="F141" l="1"/>
  <c r="F140" l="1"/>
  <c r="F139" l="1"/>
  <c r="G139"/>
  <c r="F138" l="1"/>
  <c r="G138"/>
  <c r="F137" l="1"/>
  <c r="G137"/>
  <c r="F136" l="1"/>
  <c r="G136"/>
  <c r="F135" l="1"/>
  <c r="G135"/>
  <c r="F134" l="1"/>
  <c r="G134"/>
  <c r="F133" l="1"/>
  <c r="G133"/>
  <c r="C144" l="1"/>
  <c r="D144"/>
  <c r="F144" s="1"/>
  <c r="F132"/>
  <c r="E144"/>
  <c r="G132"/>
  <c r="F107" l="1"/>
  <c r="F106" l="1"/>
  <c r="F105" l="1"/>
  <c r="F104" l="1"/>
  <c r="F103" l="1"/>
  <c r="G103"/>
  <c r="F102" l="1"/>
  <c r="G102"/>
  <c r="F101" l="1"/>
  <c r="G101"/>
  <c r="F100" l="1"/>
  <c r="G100"/>
  <c r="F99" l="1"/>
  <c r="G99"/>
  <c r="F98" l="1"/>
  <c r="G98"/>
  <c r="F97" l="1"/>
  <c r="G97"/>
  <c r="C108" l="1"/>
  <c r="D108"/>
  <c r="F108" s="1"/>
  <c r="F96"/>
  <c r="E108"/>
  <c r="G96"/>
  <c r="F89" l="1"/>
  <c r="F88" l="1"/>
  <c r="F87" l="1"/>
  <c r="F86" l="1"/>
  <c r="F85" l="1"/>
  <c r="G85"/>
  <c r="F84" l="1"/>
  <c r="G84"/>
  <c r="F83" l="1"/>
  <c r="G83"/>
  <c r="F82" l="1"/>
  <c r="G82"/>
  <c r="F81" l="1"/>
  <c r="G81"/>
  <c r="F80" l="1"/>
  <c r="G80"/>
  <c r="F79" l="1"/>
  <c r="G79"/>
  <c r="C90" l="1"/>
  <c r="D90"/>
  <c r="F90" s="1"/>
  <c r="F78"/>
  <c r="E90"/>
  <c r="G78"/>
  <c r="F71" l="1"/>
  <c r="F70" l="1"/>
  <c r="F69" l="1"/>
  <c r="F68" l="1"/>
  <c r="F67" l="1"/>
  <c r="G67"/>
  <c r="F66" l="1"/>
  <c r="G66"/>
  <c r="F65" l="1"/>
  <c r="G65"/>
  <c r="F64" l="1"/>
  <c r="G64"/>
  <c r="F63" l="1"/>
  <c r="G63"/>
  <c r="F62" l="1"/>
  <c r="G62"/>
  <c r="F61" l="1"/>
  <c r="G61"/>
  <c r="C72" l="1"/>
  <c r="D72"/>
  <c r="F72" s="1"/>
  <c r="F60"/>
  <c r="E72"/>
  <c r="G60"/>
  <c r="F53" l="1"/>
  <c r="F52" l="1"/>
  <c r="F51" l="1"/>
  <c r="F50" l="1"/>
  <c r="F49" l="1"/>
  <c r="G49"/>
  <c r="F48" l="1"/>
  <c r="G48"/>
  <c r="F47" l="1"/>
  <c r="G47"/>
  <c r="F46" l="1"/>
  <c r="G46"/>
  <c r="F45" l="1"/>
  <c r="G45"/>
  <c r="F44" l="1"/>
  <c r="G44"/>
  <c r="F43" l="1"/>
  <c r="G43"/>
  <c r="C54" l="1"/>
  <c r="D54"/>
  <c r="F54" s="1"/>
  <c r="F42"/>
  <c r="E54"/>
  <c r="G42"/>
  <c r="F35" l="1"/>
  <c r="F34" l="1"/>
  <c r="F33" l="1"/>
  <c r="F32" l="1"/>
  <c r="F31" l="1"/>
  <c r="G31"/>
  <c r="F30" l="1"/>
  <c r="G30"/>
  <c r="F29" l="1"/>
  <c r="G29"/>
  <c r="F28" l="1"/>
  <c r="G28"/>
  <c r="F27" l="1"/>
  <c r="G27"/>
  <c r="F26" l="1"/>
  <c r="G26"/>
  <c r="F25" l="1"/>
  <c r="G25"/>
  <c r="C36" l="1"/>
  <c r="D36"/>
  <c r="F36" s="1"/>
  <c r="F24"/>
  <c r="E36"/>
  <c r="G24"/>
  <c r="F17" l="1"/>
  <c r="F16" l="1"/>
  <c r="F15" l="1"/>
  <c r="F14" l="1"/>
  <c r="F13" l="1"/>
  <c r="G13"/>
  <c r="F12" l="1"/>
  <c r="G12"/>
  <c r="F11" l="1"/>
  <c r="G11"/>
  <c r="F10" l="1"/>
  <c r="G10"/>
  <c r="F9" l="1"/>
  <c r="G9"/>
  <c r="F8" l="1"/>
  <c r="G8"/>
  <c r="F7" l="1"/>
  <c r="G7"/>
  <c r="C18" l="1"/>
  <c r="D18"/>
  <c r="F18" s="1"/>
  <c r="F6"/>
  <c r="E18"/>
  <c r="G6"/>
  <c r="C14" i="19" l="1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C19"/>
  <c r="D19"/>
  <c r="E19"/>
  <c r="F19"/>
  <c r="G19"/>
  <c r="H19"/>
  <c r="C20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32"/>
  <c r="D32"/>
  <c r="E32"/>
  <c r="F32"/>
  <c r="G32"/>
  <c r="H32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D45"/>
  <c r="E45"/>
  <c r="F45"/>
  <c r="G45"/>
  <c r="H45"/>
  <c r="C46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13" i="15"/>
  <c r="C5" i="19" l="1"/>
  <c r="D5"/>
  <c r="E5"/>
  <c r="F5"/>
  <c r="G5"/>
  <c r="H5"/>
  <c r="C6"/>
  <c r="D6"/>
  <c r="E6"/>
  <c r="F6"/>
  <c r="G6"/>
  <c r="H6"/>
  <c r="C7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M57" i="14" l="1"/>
  <c r="N57"/>
  <c r="O57"/>
  <c r="M56" l="1"/>
  <c r="N56"/>
  <c r="O56"/>
  <c r="M55" l="1"/>
  <c r="N55"/>
  <c r="O55"/>
  <c r="M54" l="1"/>
  <c r="N54"/>
  <c r="O54"/>
  <c r="M53" l="1"/>
  <c r="N53"/>
  <c r="O53"/>
  <c r="M52" l="1"/>
  <c r="N52"/>
  <c r="O52"/>
  <c r="P52"/>
  <c r="Q52"/>
  <c r="R52"/>
  <c r="M51" l="1"/>
  <c r="N51"/>
  <c r="O51"/>
  <c r="P51"/>
  <c r="Q51"/>
  <c r="R51"/>
  <c r="M50" l="1"/>
  <c r="N50"/>
  <c r="O50"/>
  <c r="P50"/>
  <c r="Q50"/>
  <c r="R50"/>
  <c r="M49" l="1"/>
  <c r="N49"/>
  <c r="O49"/>
  <c r="P49"/>
  <c r="Q49"/>
  <c r="R49"/>
  <c r="M48" l="1"/>
  <c r="N48"/>
  <c r="O48"/>
  <c r="P48"/>
  <c r="Q48"/>
  <c r="R48"/>
  <c r="M47" l="1"/>
  <c r="N47"/>
  <c r="O47"/>
  <c r="P47"/>
  <c r="Q47"/>
  <c r="R47"/>
  <c r="M46" l="1"/>
  <c r="N46"/>
  <c r="O46"/>
  <c r="P46"/>
  <c r="Q46"/>
  <c r="R46"/>
  <c r="M45" l="1"/>
  <c r="N45"/>
  <c r="O45"/>
  <c r="P45"/>
  <c r="Q45"/>
  <c r="R45"/>
  <c r="M37" l="1"/>
  <c r="N37"/>
  <c r="O37"/>
  <c r="M36" l="1"/>
  <c r="N36"/>
  <c r="O36"/>
  <c r="M35" l="1"/>
  <c r="N35"/>
  <c r="O35"/>
  <c r="M34" l="1"/>
  <c r="N34"/>
  <c r="O34"/>
  <c r="M33" l="1"/>
  <c r="N33"/>
  <c r="O33"/>
  <c r="M32" l="1"/>
  <c r="N32"/>
  <c r="O32"/>
  <c r="P32"/>
  <c r="Q32"/>
  <c r="R32"/>
  <c r="M31" l="1"/>
  <c r="N31"/>
  <c r="O31"/>
  <c r="P31"/>
  <c r="Q31"/>
  <c r="R31"/>
  <c r="M30" l="1"/>
  <c r="N30"/>
  <c r="O30"/>
  <c r="P30"/>
  <c r="Q30"/>
  <c r="R30"/>
  <c r="M29" l="1"/>
  <c r="N29"/>
  <c r="O29"/>
  <c r="P29"/>
  <c r="Q29"/>
  <c r="R29"/>
  <c r="M28" l="1"/>
  <c r="N28"/>
  <c r="O28"/>
  <c r="P28"/>
  <c r="Q28"/>
  <c r="R28"/>
  <c r="M27" l="1"/>
  <c r="N27"/>
  <c r="O27"/>
  <c r="P27"/>
  <c r="Q27"/>
  <c r="R27"/>
  <c r="M26" l="1"/>
  <c r="N26"/>
  <c r="O26"/>
  <c r="P26"/>
  <c r="Q26"/>
  <c r="R26"/>
  <c r="M25" l="1"/>
  <c r="N25"/>
  <c r="O25"/>
  <c r="P25"/>
  <c r="Q25"/>
  <c r="R25"/>
  <c r="M18" l="1"/>
  <c r="N18"/>
  <c r="O18"/>
  <c r="M17" l="1"/>
  <c r="N17"/>
  <c r="O17"/>
  <c r="M16" l="1"/>
  <c r="N16"/>
  <c r="O16"/>
  <c r="M15" l="1"/>
  <c r="N15"/>
  <c r="O15"/>
  <c r="M14" l="1"/>
  <c r="N14"/>
  <c r="O14"/>
  <c r="M13" l="1"/>
  <c r="N13"/>
  <c r="O13"/>
  <c r="P13"/>
  <c r="Q13"/>
  <c r="R13"/>
  <c r="M12" l="1"/>
  <c r="N12"/>
  <c r="O12"/>
  <c r="P12"/>
  <c r="Q12"/>
  <c r="R12"/>
  <c r="M11" l="1"/>
  <c r="N11"/>
  <c r="O11"/>
  <c r="P11"/>
  <c r="Q11"/>
  <c r="R11"/>
  <c r="M10" l="1"/>
  <c r="N10"/>
  <c r="O10"/>
  <c r="P10"/>
  <c r="Q10"/>
  <c r="R10"/>
  <c r="M9" l="1"/>
  <c r="N9"/>
  <c r="O9"/>
  <c r="P9"/>
  <c r="Q9"/>
  <c r="R9"/>
  <c r="M8" l="1"/>
  <c r="N8"/>
  <c r="O8"/>
  <c r="P8"/>
  <c r="Q8"/>
  <c r="R8"/>
  <c r="M7" l="1"/>
  <c r="N7"/>
  <c r="O7"/>
  <c r="P7"/>
  <c r="Q7"/>
  <c r="R7"/>
  <c r="M6" l="1"/>
  <c r="N6"/>
  <c r="O6"/>
  <c r="P6"/>
  <c r="Q6"/>
  <c r="R6"/>
  <c r="H53" i="12" l="1"/>
  <c r="I53"/>
  <c r="H52" l="1"/>
  <c r="I52"/>
  <c r="H51" l="1"/>
  <c r="I51"/>
  <c r="H50" l="1"/>
  <c r="I50"/>
  <c r="H49" l="1"/>
  <c r="I49"/>
  <c r="J49"/>
  <c r="H48" l="1"/>
  <c r="I48"/>
  <c r="J48"/>
  <c r="H47" l="1"/>
  <c r="I47"/>
  <c r="J47"/>
  <c r="H46" l="1"/>
  <c r="I46"/>
  <c r="J46"/>
  <c r="H45" l="1"/>
  <c r="I45"/>
  <c r="J45"/>
  <c r="H44" l="1"/>
  <c r="I44"/>
  <c r="J44"/>
  <c r="H43" l="1"/>
  <c r="I43"/>
  <c r="J43"/>
  <c r="D54" l="1"/>
  <c r="E54"/>
  <c r="H54" s="1"/>
  <c r="H42"/>
  <c r="F54"/>
  <c r="I42"/>
  <c r="G54"/>
  <c r="J42"/>
  <c r="H34" l="1"/>
  <c r="I34"/>
  <c r="H33" l="1"/>
  <c r="I33"/>
  <c r="H32" l="1"/>
  <c r="I32"/>
  <c r="H31" l="1"/>
  <c r="I31"/>
  <c r="H30" l="1"/>
  <c r="I30"/>
  <c r="J30"/>
  <c r="H29" l="1"/>
  <c r="I29"/>
  <c r="J29"/>
  <c r="H28" l="1"/>
  <c r="I28"/>
  <c r="J28"/>
  <c r="H27" l="1"/>
  <c r="I27"/>
  <c r="J27"/>
  <c r="H26" l="1"/>
  <c r="I26"/>
  <c r="J26"/>
  <c r="H25" l="1"/>
  <c r="I25"/>
  <c r="J25"/>
  <c r="H24" l="1"/>
  <c r="I24"/>
  <c r="J24"/>
  <c r="D35" l="1"/>
  <c r="E35"/>
  <c r="H23"/>
  <c r="F35"/>
  <c r="I23"/>
  <c r="G35"/>
  <c r="J23"/>
  <c r="H17" l="1"/>
  <c r="I17"/>
  <c r="H35"/>
  <c r="I35"/>
  <c r="H16" l="1"/>
  <c r="I16"/>
  <c r="H15" l="1"/>
  <c r="I15"/>
  <c r="H14" l="1"/>
  <c r="I14"/>
  <c r="H13" l="1"/>
  <c r="I13"/>
  <c r="H12" l="1"/>
  <c r="I12"/>
  <c r="J12"/>
  <c r="H11" l="1"/>
  <c r="I11"/>
  <c r="J11"/>
  <c r="H10" l="1"/>
  <c r="I10"/>
  <c r="J10"/>
  <c r="H9" l="1"/>
  <c r="I9"/>
  <c r="J9"/>
  <c r="H8" l="1"/>
  <c r="I8"/>
  <c r="J8"/>
  <c r="H7" l="1"/>
  <c r="I7"/>
  <c r="J7"/>
  <c r="H6" l="1"/>
  <c r="I6"/>
  <c r="J6"/>
  <c r="H5" l="1"/>
  <c r="I5"/>
  <c r="J5"/>
  <c r="B14" i="11"/>
  <c r="C15" l="1"/>
  <c r="D15"/>
  <c r="E15"/>
  <c r="F15"/>
  <c r="G15"/>
  <c r="H15"/>
  <c r="I15"/>
  <c r="J15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40"/>
  <c r="D40"/>
  <c r="E40"/>
  <c r="F40"/>
  <c r="G40"/>
  <c r="H40"/>
  <c r="I40"/>
  <c r="J40"/>
  <c r="K40"/>
  <c r="C41"/>
  <c r="D41"/>
  <c r="E41"/>
  <c r="F41"/>
  <c r="G41"/>
  <c r="H41"/>
  <c r="I41"/>
  <c r="J41"/>
  <c r="K41"/>
  <c r="C42"/>
  <c r="D42"/>
  <c r="E42"/>
  <c r="F42"/>
  <c r="G42"/>
  <c r="H42"/>
  <c r="I42"/>
  <c r="J42"/>
  <c r="K42"/>
  <c r="C43"/>
  <c r="D43"/>
  <c r="E43"/>
  <c r="F43"/>
  <c r="G43"/>
  <c r="H43"/>
  <c r="I43"/>
  <c r="J43"/>
  <c r="K43"/>
  <c r="C44"/>
  <c r="D44"/>
  <c r="E44"/>
  <c r="F44"/>
  <c r="G44"/>
  <c r="H44"/>
  <c r="I44"/>
  <c r="J44"/>
  <c r="K44"/>
  <c r="C45"/>
  <c r="D45"/>
  <c r="E45"/>
  <c r="F45"/>
  <c r="G45"/>
  <c r="H45"/>
  <c r="I45"/>
  <c r="J45"/>
  <c r="K45"/>
  <c r="C46"/>
  <c r="D46"/>
  <c r="E46"/>
  <c r="F46"/>
  <c r="G46"/>
  <c r="H46"/>
  <c r="I46"/>
  <c r="J46"/>
  <c r="K46"/>
  <c r="C47"/>
  <c r="D47"/>
  <c r="E47"/>
  <c r="F47"/>
  <c r="G47"/>
  <c r="H47"/>
  <c r="I47"/>
  <c r="J47"/>
  <c r="K47"/>
  <c r="C48"/>
  <c r="D48"/>
  <c r="E48"/>
  <c r="F48"/>
  <c r="G48"/>
  <c r="H48"/>
  <c r="I48"/>
  <c r="J48"/>
  <c r="K48"/>
  <c r="C49"/>
  <c r="D49"/>
  <c r="E49"/>
  <c r="F49"/>
  <c r="G49"/>
  <c r="H49"/>
  <c r="I49"/>
  <c r="J49"/>
  <c r="K49"/>
  <c r="C50"/>
  <c r="D50"/>
  <c r="E50"/>
  <c r="F50"/>
  <c r="G50"/>
  <c r="H50"/>
  <c r="I50"/>
  <c r="J50"/>
  <c r="K50"/>
  <c r="C51"/>
  <c r="D51"/>
  <c r="E51"/>
  <c r="F51"/>
  <c r="G51"/>
  <c r="H51"/>
  <c r="I51"/>
  <c r="J51"/>
  <c r="K51"/>
  <c r="C52"/>
  <c r="D52"/>
  <c r="E52"/>
  <c r="F52"/>
  <c r="G52"/>
  <c r="H52"/>
  <c r="I52"/>
  <c r="J52"/>
  <c r="K52"/>
  <c r="C53"/>
  <c r="D53"/>
  <c r="E53"/>
  <c r="F53"/>
  <c r="G53"/>
  <c r="H53"/>
  <c r="I53"/>
  <c r="J53"/>
  <c r="K53"/>
  <c r="C14" i="10"/>
  <c r="C6" i="11" l="1"/>
  <c r="D6"/>
  <c r="E6"/>
  <c r="F6"/>
  <c r="G6"/>
  <c r="H6"/>
  <c r="I6"/>
  <c r="J6"/>
  <c r="K6"/>
  <c r="C7"/>
  <c r="D7"/>
  <c r="E7"/>
  <c r="F7"/>
  <c r="G7"/>
  <c r="H7"/>
  <c r="I7"/>
  <c r="J7"/>
  <c r="K7"/>
  <c r="C8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H16" i="8" l="1"/>
  <c r="H15" l="1"/>
  <c r="G16" l="1"/>
  <c r="G15"/>
  <c r="G14"/>
  <c r="E16" l="1"/>
  <c r="E15"/>
  <c r="H14"/>
  <c r="E14"/>
  <c r="H12" l="1"/>
  <c r="H11" l="1"/>
  <c r="G12" l="1"/>
  <c r="G11"/>
  <c r="G10"/>
  <c r="E12" l="1"/>
  <c r="E11"/>
  <c r="H10"/>
  <c r="E10"/>
  <c r="H8" l="1"/>
  <c r="H7" l="1"/>
  <c r="G8" l="1"/>
  <c r="G7"/>
  <c r="G6"/>
  <c r="E8" l="1"/>
  <c r="E7"/>
  <c r="H6"/>
  <c r="E6"/>
  <c r="F4"/>
  <c r="D4"/>
  <c r="D24" i="7" l="1"/>
  <c r="E24"/>
  <c r="E25" s="1"/>
  <c r="F24"/>
  <c r="G24"/>
  <c r="D12" l="1"/>
  <c r="E12"/>
  <c r="E13" s="1"/>
  <c r="F12"/>
  <c r="F13" s="1"/>
  <c r="G12"/>
  <c r="G13" s="1"/>
  <c r="F25"/>
  <c r="C14" i="5"/>
  <c r="D15" l="1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C13" i="3"/>
  <c r="D6" i="5" l="1"/>
  <c r="E6"/>
  <c r="F6"/>
  <c r="D7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H14" i="2" l="1"/>
  <c r="H13" l="1"/>
  <c r="G14" l="1"/>
  <c r="G13"/>
  <c r="G12"/>
  <c r="E14" l="1"/>
  <c r="E13"/>
  <c r="H12"/>
  <c r="E12"/>
  <c r="F11"/>
  <c r="D11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<sst xmlns="http://schemas.openxmlformats.org/spreadsheetml/2006/main" count="3970" uniqueCount="496">
  <si>
    <t xml:space="preserve">acumulado agosto 2010 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</si>
  <si>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</si>
  <si>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</si>
  <si>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</si>
  <si>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</si>
  <si>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</si>
  <si>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</si>
  <si>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</si>
  <si>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</si>
  <si>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</si>
  <si>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</si>
  <si>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</si>
  <si>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</si>
  <si>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</si>
  <si>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</si>
  <si>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</si>
  <si>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</si>
  <si>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</si>
  <si>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</si>
  <si>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</si>
  <si>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</si>
  <si>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</si>
  <si>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</si>
  <si>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</si>
  <si>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</si>
  <si>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</si>
  <si>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</si>
  <si>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</si>
  <si>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</si>
  <si>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</si>
  <si>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</si>
  <si>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</si>
  <si>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</si>
  <si>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</si>
  <si>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</si>
  <si>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</si>
  <si>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</si>
  <si>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</si>
  <si>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</si>
  <si>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</si>
  <si>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</si>
  <si>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</si>
  <si>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</si>
  <si>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</si>
  <si>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</si>
  <si>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</si>
  <si>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</si>
  <si>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</si>
  <si>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</si>
  <si>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</si>
  <si>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</si>
  <si>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</si>
  <si>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</si>
  <si>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</si>
  <si>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</si>
  <si>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</si>
  <si>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</si>
  <si>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</si>
  <si>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</si>
  <si>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</si>
  <si>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</si>
  <si>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</si>
  <si>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</si>
  <si>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</si>
  <si>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</si>
  <si>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</si>
  <si>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</si>
  <si>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</si>
  <si>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</si>
  <si>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</si>
  <si>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</si>
  <si>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</si>
  <si>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</si>
  <si>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</si>
  <si>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</si>
  <si>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</si>
  <si>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</si>
  <si>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</si>
  <si>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</si>
  <si>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</si>
  <si>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</si>
  <si>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</si>
  <si>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</si>
  <si>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</si>
  <si>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</si>
  <si>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</si>
  <si>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</si>
  <si>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PUERTO DE LA CRUZ  POR TIPOLOGÍA DE ESTABLECIMIENTO
VARIACIONES INTERANUALES</t>
  </si>
  <si>
    <t xml:space="preserve">Hotelero </t>
  </si>
  <si>
    <t>TURISTAS ALOJADOS EN PUERTO DE LA CRUZ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</si>
  <si>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</si>
  <si>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</si>
  <si>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</si>
  <si>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</si>
  <si>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</si>
  <si>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</si>
  <si>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</si>
  <si>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</si>
  <si>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</si>
  <si>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</si>
  <si>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</si>
  <si>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</si>
  <si>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</si>
  <si>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</si>
  <si>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</si>
  <si>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</si>
  <si>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</si>
  <si>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</si>
  <si>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</si>
  <si>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</si>
  <si>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</si>
  <si>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</si>
  <si>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</si>
  <si>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</si>
  <si>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</si>
  <si>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</si>
  <si>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</si>
  <si>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>ZONA NORTE</t>
  </si>
  <si>
    <t>PUERTO DE LA CRUZ</t>
  </si>
  <si>
    <t xml:space="preserve">FUENTE: STDE Cabildo Insular de Tenerife. ELABORACIÓN: Turismo de Tenerife </t>
  </si>
  <si>
    <t xml:space="preserve">TURISTAS ALOJADOS EN TENERIFE POR ZONAS Y TIPOLOGÍA </t>
  </si>
  <si>
    <t>Zona Norte</t>
  </si>
  <si>
    <t>TENERIFE</t>
  </si>
  <si>
    <t xml:space="preserve">Hotel </t>
  </si>
  <si>
    <t>Extrahotelero</t>
  </si>
  <si>
    <t xml:space="preserve">VARIACIONES INTERANUALES DE LOS TURISTAS ALOJADOS EN TENERIFE POR ZONAS Y TIPOLOGÍA </t>
  </si>
  <si>
    <t>TOTAL</t>
  </si>
  <si>
    <t xml:space="preserve"> Hotel</t>
  </si>
  <si>
    <t>TURISTAS  ALOJADOS EN PUERTO DE LA CRUZ</t>
  </si>
  <si>
    <t>Var. 08/07</t>
  </si>
  <si>
    <t>Var. 09/08</t>
  </si>
  <si>
    <t>Var. 10/09</t>
  </si>
  <si>
    <t>Total general</t>
  </si>
  <si>
    <t>TURISTAS  ALOJADOS EN LA ZONA NORTE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</si>
  <si>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</si>
  <si>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</si>
  <si>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</si>
  <si>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</si>
  <si>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</si>
  <si>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</si>
  <si>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</si>
  <si>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 xml:space="preserve">EVOLUCIÓN DEL TURISMO  ALOJADO EN PUERTO DE LA CRUZ  POR CATEGORÍA </t>
  </si>
  <si>
    <t xml:space="preserve"> 1 * y 2 *</t>
  </si>
  <si>
    <t xml:space="preserve"> 3 *</t>
  </si>
  <si>
    <t xml:space="preserve"> 4 * y 5 *</t>
  </si>
  <si>
    <t>Extrahoteleros</t>
  </si>
  <si>
    <t>Gráfica 1</t>
  </si>
  <si>
    <t>Gráfica 2</t>
  </si>
  <si>
    <t xml:space="preserve">VARIACIÓN INTERANUAL DEL TURISMO ALOJADO EN PUERTO DE LA CRUZ POR CATEGORÍA 
VARIACIONES INTERANUALES </t>
  </si>
  <si>
    <t xml:space="preserve"> TOTAL HOTELERO</t>
  </si>
  <si>
    <t>acumulado julio 2010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</si>
  <si>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</si>
  <si>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</si>
  <si>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</si>
  <si>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</si>
  <si>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</si>
  <si>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</si>
  <si>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09/08</t>
  </si>
  <si>
    <t>var. 10/09</t>
  </si>
  <si>
    <t>FUENTE: STDE del Cabildo Insular de Tenerife. 
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</si>
  <si>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</si>
  <si>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</si>
  <si>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</si>
  <si>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</si>
  <si>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</si>
  <si>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</si>
  <si>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</si>
  <si>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</si>
  <si>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</si>
  <si>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</si>
  <si>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</si>
  <si>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</si>
  <si>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</si>
  <si>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</si>
  <si>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</si>
  <si>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</si>
  <si>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</si>
  <si>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</si>
  <si>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</si>
  <si>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</si>
  <si>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</si>
  <si>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</si>
  <si>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</si>
  <si>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</si>
  <si>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</si>
  <si>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</si>
  <si>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</si>
  <si>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</si>
  <si>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</si>
  <si>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</si>
  <si>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</si>
  <si>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</si>
  <si>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</si>
  <si>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</si>
  <si>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</si>
  <si>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</si>
  <si>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</si>
  <si>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</si>
  <si>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</si>
  <si>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</si>
  <si>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</si>
  <si>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>cuota  2010</t>
  </si>
  <si>
    <t>FUENTE: STDE Cabildo Insular de Tenerife.
ELABORACIÓN: Turismo de Tenerife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</si>
  <si>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</si>
  <si>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</si>
  <si>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TURISTAS ALOJADOS EN PUERTO DE LA CRUZ POR NACIONALIDADES SEGÚN TIPOLOGÍA Y CATEGORÍA DEL ESTABLECIMIENTO</t>
  </si>
  <si>
    <t>ESTABLECIMIENTOS HOTELEROS</t>
  </si>
  <si>
    <t>TOTAL EXTRAHOTELERO</t>
  </si>
  <si>
    <t>TOTAL HOTELERO</t>
  </si>
  <si>
    <t>Hoteles 4 * y 5 *</t>
  </si>
  <si>
    <t>Hoteles 3 *</t>
  </si>
  <si>
    <t xml:space="preserve">Hoteles 1* y 2 * </t>
  </si>
  <si>
    <t>EVOLUCIÓN DEL NÚMERO DE TURISTAS ALOJADOS EN PUERTO DE LA CRUZ POR NACIONALIDADES SEGÚN TIPOLOGÍA Y CATEGORÍA DEL ESTABLECIMIENTO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</si>
  <si>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</si>
  <si>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</si>
  <si>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</si>
  <si>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</si>
  <si>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 xml:space="preserve">EVOLUCIÓN MENSUAL DE TURISTAS  ALOJADOS EN PUERTO DE LA CRUZ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</si>
  <si>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</si>
  <si>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</si>
  <si>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</si>
  <si>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</si>
  <si>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</si>
  <si>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</si>
  <si>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</si>
  <si>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</si>
  <si>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</si>
  <si>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</si>
  <si>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</si>
  <si>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</si>
  <si>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</si>
  <si>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</si>
  <si>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</si>
  <si>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</si>
  <si>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</si>
  <si>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</si>
  <si>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</si>
  <si>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</si>
  <si>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</si>
  <si>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PÙERTO DE LA CRUZ EN TENERIFE POR CATEGORÍA </t>
  </si>
  <si>
    <t>PERNOCTACIONES POR LOS TURISTAS EN PUERTO DE LA CRUZ SEGÚN TIPOLOGÍA DE ESTABLECIMIENTO</t>
  </si>
  <si>
    <t>PERNOCTACIONES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</si>
  <si>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</si>
  <si>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</si>
  <si>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</si>
  <si>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</si>
  <si>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</si>
  <si>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</si>
  <si>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</si>
  <si>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</si>
  <si>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</si>
  <si>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</si>
  <si>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</si>
  <si>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</si>
  <si>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</si>
  <si>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</si>
  <si>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>EVOLUCIÓN  DE PERNOCTACIONES EN PUERTO DE LA CRUZ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</si>
  <si>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</si>
  <si>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</si>
  <si>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</si>
  <si>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PUERTO DE LA CRUZ POR CATEGORÍA (%)</t>
  </si>
  <si>
    <t>1* y  2 *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</si>
  <si>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</si>
  <si>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</si>
  <si>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</si>
  <si>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</si>
  <si>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</si>
  <si>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</si>
  <si>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</si>
  <si>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</si>
  <si>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</si>
  <si>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</si>
  <si>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</si>
  <si>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</si>
  <si>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</si>
  <si>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</si>
  <si>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</si>
  <si>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</si>
  <si>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</si>
  <si>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</si>
  <si>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</si>
  <si>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</si>
  <si>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</si>
  <si>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</si>
  <si>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</si>
  <si>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</si>
  <si>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</si>
  <si>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</si>
  <si>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</si>
  <si>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</si>
  <si>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</si>
  <si>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</si>
  <si>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</si>
  <si>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</si>
  <si>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</si>
  <si>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ARONA</t>
  </si>
  <si>
    <t>SANTA CRUZ</t>
  </si>
  <si>
    <t>TURISMO ALOJADO EN ADEJE SEGÚN TIPOLOGÍA Y CATEGORÍA DE ESTABLECIMIENTO</t>
  </si>
  <si>
    <t>TURISMO ALOJADO EN ARONA SEGÚN TIPOLOGÍA Y CATEGORÍA DE ESTABLECIMIENTO</t>
  </si>
  <si>
    <t>5*</t>
  </si>
  <si>
    <t>4*</t>
  </si>
  <si>
    <t>TURISMO ALOJADO EN PUERTO DE LA CRUZ SEGÚN TIPOLOGÍA Y CATEGORÍA DE ESTABLECIMIENTO</t>
  </si>
  <si>
    <t>TURISMO ALOJADO EN SANTA CRUZ SEGÚN TIPOLOGÍA Y CATEGORÍA DE ESTABLECIMIENTO</t>
  </si>
  <si>
    <t>2*</t>
  </si>
  <si>
    <t>1*</t>
  </si>
  <si>
    <t>TURISMO ALOJADO EN TENERIFE SEGÚN TIPOLOGÍA Y CATEGORÍA DE ESTABLECIMIENTO</t>
  </si>
  <si>
    <t>TURISMO ALOJADO EN TENERIFE  Y PUERTO DE LA CRUZ SEGÚN TIPOLOGÍA Y CATEGORÍA DE ESTABLECIMIENTO
ACUMULADO JULIO 2010</t>
  </si>
  <si>
    <t>PERNOCTACIONES POR MUNICIPIO TURÍSTICO Y TIPOLOGÍA DE ESTABLECIMIENTO</t>
  </si>
  <si>
    <t>PERNOCTACIONES EN ADEJE SEGÚN TIPOLOGÍA Y CATEGORÍA DE ESTABLECIMIENTO</t>
  </si>
  <si>
    <t>PERNOCTACIONES EN ARONA SEGÚN TIPOLOGÍA Y CATEGORÍA DE ESTABLECIMIENTO</t>
  </si>
  <si>
    <t>Total Pernoctaciones</t>
  </si>
  <si>
    <t>PERNOCTACIONES EN SANTA CRUZ SEGÚN TIPOLOGÍA Y CATEGORÍA DE ESTABLECIMIENTO</t>
  </si>
  <si>
    <t>PERNOCTACIONES EN TENERIFE SEGÚN TIPOLOGÍA Y CATEGORÍA DE ESTABLECIMIENTO</t>
  </si>
  <si>
    <t>PERNOCTACIONES EN TENERIFE  Y PUERTO DE LA CRUZ SEGÚN TIPOLOGÍA Y CATEGORÍA DE ESTABLECIMIENTO
ACUMULADO JULIO 2010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</si>
  <si>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</si>
  <si>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</si>
  <si>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</si>
  <si>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</si>
  <si>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</si>
  <si>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</si>
  <si>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</si>
  <si>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>INDICES DE OCUPACIÓN EN ALOJAMIENTO DE TENERIFE Y PUERTO DE LA CRUZ SEGÚN TIPOLOGÍA Y CATEGORÍA DE ESTABLECIMIENTO
ACUMULADO JULIO 2010</t>
  </si>
  <si>
    <t>ESTANCIAS MEDIAS POR MUNICIPIO TURÍSTICO Y TIPOLOGÍA DE ESTABLECIMIENTO</t>
  </si>
  <si>
    <t>ZONA 1: S/C de Tenerife. ZONA 2: La Laguna, Bajamar, Punta del Hidalgo, Tacoronte
ZONA 3: Puerto de La Cruz y Resto del Norte. ZONA 4:  Sur
FUENTE: STDE Cabildo Insular de Tenerife.  ELABORACIÓN: Turismo de Tenerife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</si>
  <si>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</si>
  <si>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</si>
  <si>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</si>
  <si>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</si>
  <si>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</si>
  <si>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</si>
  <si>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</si>
  <si>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PUERTO DE LA CRUZ SEGÚN TIPOLOGÍA Y CATEGORÍA DE ESTABLECIMIENTO
ACUMULADO JULIO 2010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</si>
  <si>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</si>
  <si>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</si>
  <si>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</si>
  <si>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</si>
  <si>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</si>
  <si>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</si>
  <si>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</si>
  <si>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</si>
  <si>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</si>
  <si>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</si>
  <si>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</si>
  <si>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</si>
  <si>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</si>
  <si>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</si>
  <si>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</si>
  <si>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</si>
  <si>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</si>
  <si>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</si>
  <si>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</si>
  <si>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</si>
  <si>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</si>
  <si>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</si>
  <si>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</si>
  <si>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</si>
  <si>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</si>
  <si>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</si>
  <si>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</si>
  <si>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</si>
  <si>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</si>
  <si>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</si>
  <si>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</si>
  <si>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</si>
  <si>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</si>
  <si>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</si>
  <si>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PLAZAS ALOJATIVAS ESTIMADAS EN TENERIFE SEGÚN TIPOLOGÍA Y CATEGORÍA (*)</t>
  </si>
  <si>
    <t>PLAZAS ALOJATIVAS ESTIMADAS EN TENERIFE Y PUERTO DE LA CRUZ SEGÚN TIPOLOGÍA Y CATEGORÍA (*)
II SEMESTRE 2010</t>
  </si>
  <si>
    <t>PLAZAS TURISTICAS AUTORIZADAS* SEGÚN TIPOLOGÍA DEL ESTABLECIMIENTO.
Municipios e Isla</t>
  </si>
  <si>
    <t>agosto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</si>
  <si>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</si>
  <si>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</si>
  <si>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</si>
  <si>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</si>
  <si>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</si>
  <si>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</si>
  <si>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</si>
  <si>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</si>
  <si>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</si>
  <si>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</si>
  <si>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</si>
  <si>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</si>
  <si>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</si>
  <si>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</si>
  <si>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</si>
  <si>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</si>
  <si>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</si>
  <si>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</si>
  <si>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</si>
  <si>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</si>
  <si>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</si>
  <si>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</si>
  <si>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</si>
  <si>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</si>
  <si>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</si>
  <si>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</si>
  <si>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</si>
  <si>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</si>
  <si>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</si>
  <si>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</si>
  <si>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</si>
  <si>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</si>
  <si>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</si>
  <si>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</si>
  <si>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</si>
  <si>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</si>
  <si>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</si>
  <si>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</si>
  <si>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</si>
  <si>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</si>
  <si>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</si>
  <si>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</si>
  <si>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</si>
  <si>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</si>
  <si>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</si>
  <si>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</si>
  <si>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</si>
  <si>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</si>
  <si>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</si>
  <si>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</si>
  <si>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</si>
  <si>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</si>
  <si>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</si>
  <si>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</si>
  <si>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</si>
  <si>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</si>
  <si>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</si>
  <si>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</si>
  <si>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</si>
  <si>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</si>
  <si>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</si>
  <si>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</si>
  <si>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</si>
  <si>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</si>
  <si>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</si>
  <si>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</si>
  <si>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</si>
  <si>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</si>
  <si>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</si>
  <si>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</si>
  <si>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</si>
  <si>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</si>
  <si>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</si>
  <si>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</si>
  <si>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</si>
  <si>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</si>
  <si>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</si>
  <si>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</si>
  <si>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</si>
  <si>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</si>
  <si>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</si>
  <si>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</si>
  <si>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</si>
  <si>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</si>
  <si>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</si>
  <si>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</si>
  <si>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</si>
  <si>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</si>
  <si>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</si>
  <si>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</si>
  <si>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</si>
  <si>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</si>
  <si>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</si>
  <si>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</si>
  <si>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</si>
  <si>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</si>
  <si>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</si>
  <si>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</si>
  <si>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</si>
  <si>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</si>
  <si>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</si>
  <si>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</si>
  <si>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</si>
  <si>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</si>
  <si>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</si>
  <si>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</si>
  <si>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</si>
  <si>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</si>
  <si>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</si>
  <si>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</si>
  <si>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</si>
  <si>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</si>
  <si>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</si>
  <si>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</si>
  <si>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>acumulado agosto 2009</t>
  </si>
  <si>
    <t>I semestre 2009</t>
  </si>
  <si>
    <t>I semestre 2010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</si>
  <si>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</si>
  <si>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</si>
  <si>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</si>
  <si>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</si>
  <si>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</si>
  <si>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</si>
  <si>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</si>
  <si>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 xml:space="preserve">DIFERENCIA INTERANUAL DE  LA ESTANCIA MEDIA SEGÚN ZONAS Y TIPOLOGÍA </t>
  </si>
  <si>
    <t>TURISMO EN CIFRAS PUERTO DE LA CRUZ</t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</si>
</sst>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u/>
      <sz val="7.5"/>
      <color indexed="12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indexed="9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9" fontId="2" fillId="0" borderId="0" applyFont="0" applyFill="0" applyBorder="0" applyProtection="0">
      <alignment vertical="center"/>
    </xf>
    <xf numFmtId="0" fontId="20" fillId="0" borderId="0"/>
    <xf numFmtId="0" fontId="20" fillId="0" borderId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69" fontId="50" fillId="0" borderId="0">
      <protection locked="0"/>
    </xf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70" fontId="2" fillId="0" borderId="0" applyFont="0" applyFill="0" applyBorder="0" applyAlignment="0" applyProtection="0"/>
    <xf numFmtId="171" fontId="50" fillId="0" borderId="0">
      <protection locked="0"/>
    </xf>
    <xf numFmtId="172" fontId="50" fillId="0" borderId="0">
      <protection locked="0"/>
    </xf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173" fontId="50" fillId="0" borderId="0">
      <protection locked="0"/>
    </xf>
    <xf numFmtId="174" fontId="50" fillId="0" borderId="0">
      <protection locked="0"/>
    </xf>
    <xf numFmtId="175" fontId="50" fillId="0" borderId="0">
      <protection locked="0"/>
    </xf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</cellStyleXfs>
  <cellXfs count="62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1" fontId="2" fillId="2" borderId="0" xfId="2" applyFont="1" applyFill="1">
      <alignment vertical="center"/>
    </xf>
    <xf numFmtId="3" fontId="10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0" fillId="2" borderId="0" xfId="0" applyNumberFormat="1" applyFill="1" applyAlignment="1">
      <alignment vertical="center"/>
    </xf>
    <xf numFmtId="1" fontId="0" fillId="4" borderId="0" xfId="0" applyNumberForma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1" fillId="2" borderId="0" xfId="2" applyFont="1" applyFill="1" applyAlignment="1">
      <alignment horizontal="left" vertical="center" indent="1"/>
    </xf>
    <xf numFmtId="1" fontId="13" fillId="0" borderId="0" xfId="2" applyFont="1">
      <alignment vertical="center"/>
    </xf>
    <xf numFmtId="1" fontId="15" fillId="0" borderId="0" xfId="2" applyFont="1">
      <alignment vertical="center"/>
    </xf>
    <xf numFmtId="1" fontId="17" fillId="5" borderId="1" xfId="2" applyFont="1" applyFill="1" applyBorder="1" applyAlignment="1" applyProtection="1">
      <alignment horizontal="center" vertical="center"/>
      <protection hidden="1"/>
    </xf>
    <xf numFmtId="17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5" xfId="2" applyFont="1" applyFill="1" applyBorder="1" applyAlignment="1" applyProtection="1">
      <alignment horizontal="left"/>
      <protection hidden="1"/>
    </xf>
    <xf numFmtId="164" fontId="2" fillId="6" borderId="6" xfId="2" applyNumberFormat="1" applyFont="1" applyFill="1" applyBorder="1" applyProtection="1">
      <alignment vertical="center"/>
      <protection hidden="1"/>
    </xf>
    <xf numFmtId="165" fontId="2" fillId="6" borderId="6" xfId="4" applyNumberFormat="1" applyFont="1" applyFill="1" applyBorder="1" applyProtection="1">
      <alignment vertical="center"/>
      <protection hidden="1"/>
    </xf>
    <xf numFmtId="10" fontId="2" fillId="6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19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5" borderId="4" xfId="0" applyFill="1" applyBorder="1" applyAlignment="1">
      <alignment horizontal="center"/>
    </xf>
    <xf numFmtId="0" fontId="0" fillId="7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8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9" borderId="8" xfId="0" applyNumberFormat="1" applyFill="1" applyBorder="1" applyAlignment="1">
      <alignment horizontal="center" vertical="center" wrapText="1"/>
    </xf>
    <xf numFmtId="3" fontId="0" fillId="9" borderId="8" xfId="0" applyNumberFormat="1" applyFill="1" applyBorder="1" applyAlignment="1">
      <alignment vertical="center"/>
    </xf>
    <xf numFmtId="0" fontId="0" fillId="6" borderId="8" xfId="0" applyFill="1" applyBorder="1" applyAlignment="1">
      <alignment horizontal="center" vertical="center" wrapText="1"/>
    </xf>
    <xf numFmtId="3" fontId="0" fillId="6" borderId="8" xfId="0" applyNumberFormat="1" applyFill="1" applyBorder="1"/>
    <xf numFmtId="0" fontId="0" fillId="10" borderId="8" xfId="0" applyFill="1" applyBorder="1" applyAlignment="1">
      <alignment horizontal="center" vertical="center" wrapText="1"/>
    </xf>
    <xf numFmtId="3" fontId="0" fillId="10" borderId="8" xfId="0" applyNumberFormat="1" applyFill="1" applyBorder="1"/>
    <xf numFmtId="0" fontId="21" fillId="2" borderId="10" xfId="3" applyNumberFormat="1" applyFont="1" applyFill="1" applyBorder="1" applyAlignment="1" applyProtection="1">
      <alignment horizontal="center" vertical="center" wrapText="1"/>
    </xf>
    <xf numFmtId="10" fontId="0" fillId="0" borderId="8" xfId="0" applyNumberFormat="1" applyBorder="1"/>
    <xf numFmtId="10" fontId="0" fillId="9" borderId="8" xfId="0" applyNumberFormat="1" applyFill="1" applyBorder="1" applyAlignment="1">
      <alignment vertical="center"/>
    </xf>
    <xf numFmtId="10" fontId="0" fillId="6" borderId="8" xfId="0" applyNumberFormat="1" applyFill="1" applyBorder="1"/>
    <xf numFmtId="10" fontId="0" fillId="10" borderId="8" xfId="0" applyNumberFormat="1" applyFill="1" applyBorder="1"/>
    <xf numFmtId="0" fontId="0" fillId="5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6" borderId="9" xfId="0" applyFill="1" applyBorder="1" applyAlignment="1">
      <alignment horizontal="left"/>
    </xf>
    <xf numFmtId="3" fontId="0" fillId="6" borderId="9" xfId="0" applyNumberFormat="1" applyFill="1" applyBorder="1"/>
    <xf numFmtId="0" fontId="0" fillId="5" borderId="4" xfId="0" applyFill="1" applyBorder="1"/>
    <xf numFmtId="0" fontId="0" fillId="5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6" borderId="4" xfId="0" applyFill="1" applyBorder="1" applyAlignment="1"/>
    <xf numFmtId="3" fontId="0" fillId="6" borderId="4" xfId="0" applyNumberFormat="1" applyFill="1" applyBorder="1"/>
    <xf numFmtId="0" fontId="0" fillId="10" borderId="4" xfId="0" applyFill="1" applyBorder="1" applyAlignment="1"/>
    <xf numFmtId="10" fontId="1" fillId="10" borderId="4" xfId="1" applyNumberFormat="1" applyFont="1" applyFill="1" applyBorder="1"/>
    <xf numFmtId="0" fontId="0" fillId="0" borderId="9" xfId="0" applyBorder="1" applyAlignment="1"/>
    <xf numFmtId="0" fontId="0" fillId="10" borderId="4" xfId="0" applyFill="1" applyBorder="1"/>
    <xf numFmtId="1" fontId="17" fillId="5" borderId="1" xfId="2" applyFont="1" applyFill="1" applyBorder="1" applyProtection="1">
      <alignment vertical="center"/>
      <protection hidden="1"/>
    </xf>
    <xf numFmtId="1" fontId="2" fillId="5" borderId="13" xfId="2" applyFont="1" applyFill="1" applyBorder="1" applyProtection="1">
      <alignment vertical="center"/>
      <protection hidden="1"/>
    </xf>
    <xf numFmtId="1" fontId="2" fillId="5" borderId="14" xfId="2" applyFont="1" applyFill="1" applyBorder="1" applyProtection="1">
      <alignment vertical="center"/>
      <protection hidden="1"/>
    </xf>
    <xf numFmtId="1" fontId="2" fillId="6" borderId="6" xfId="2" applyFont="1" applyFill="1" applyBorder="1" applyAlignment="1" applyProtection="1">
      <alignment horizontal="left"/>
      <protection hidden="1"/>
    </xf>
    <xf numFmtId="10" fontId="2" fillId="6" borderId="14" xfId="4" applyNumberFormat="1" applyFont="1" applyFill="1" applyBorder="1" applyProtection="1">
      <alignment vertical="center"/>
      <protection hidden="1"/>
    </xf>
    <xf numFmtId="1" fontId="2" fillId="6" borderId="8" xfId="2" applyFont="1" applyFill="1" applyBorder="1" applyAlignment="1" applyProtection="1">
      <alignment horizontal="left"/>
      <protection hidden="1"/>
    </xf>
    <xf numFmtId="164" fontId="2" fillId="6" borderId="8" xfId="2" applyNumberFormat="1" applyFont="1" applyFill="1" applyBorder="1" applyProtection="1">
      <alignment vertical="center"/>
      <protection hidden="1"/>
    </xf>
    <xf numFmtId="165" fontId="2" fillId="6" borderId="8" xfId="4" applyNumberFormat="1" applyFont="1" applyFill="1" applyBorder="1" applyProtection="1">
      <alignment vertical="center"/>
      <protection hidden="1"/>
    </xf>
    <xf numFmtId="10" fontId="2" fillId="6" borderId="15" xfId="4" applyNumberFormat="1" applyFont="1" applyFill="1" applyBorder="1" applyProtection="1">
      <alignment vertical="center"/>
      <protection hidden="1"/>
    </xf>
    <xf numFmtId="1" fontId="2" fillId="5" borderId="2" xfId="2" applyFont="1" applyFill="1" applyBorder="1" applyProtection="1">
      <alignment vertical="center"/>
      <protection hidden="1"/>
    </xf>
    <xf numFmtId="1" fontId="2" fillId="5" borderId="3" xfId="2" applyFont="1" applyFill="1" applyBorder="1" applyProtection="1">
      <alignment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9" borderId="8" xfId="0" applyNumberFormat="1" applyFill="1" applyBorder="1" applyAlignment="1" applyProtection="1">
      <alignment horizontal="center" vertical="center" wrapText="1"/>
      <protection hidden="1"/>
    </xf>
    <xf numFmtId="3" fontId="0" fillId="9" borderId="8" xfId="0" applyNumberFormat="1" applyFill="1" applyBorder="1" applyAlignment="1" applyProtection="1">
      <alignment vertical="center"/>
      <protection hidden="1"/>
    </xf>
    <xf numFmtId="0" fontId="0" fillId="6" borderId="8" xfId="0" applyFill="1" applyBorder="1" applyAlignment="1" applyProtection="1">
      <alignment horizontal="left"/>
      <protection hidden="1"/>
    </xf>
    <xf numFmtId="3" fontId="0" fillId="6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left"/>
      <protection hidden="1"/>
    </xf>
    <xf numFmtId="3" fontId="0" fillId="10" borderId="8" xfId="0" applyNumberFormat="1" applyFill="1" applyBorder="1" applyProtection="1">
      <protection hidden="1"/>
    </xf>
    <xf numFmtId="3" fontId="0" fillId="10" borderId="0" xfId="0" applyNumberFormat="1" applyFill="1" applyBorder="1" applyProtection="1">
      <protection hidden="1"/>
    </xf>
    <xf numFmtId="0" fontId="0" fillId="0" borderId="0" xfId="0" applyAlignment="1">
      <alignment wrapText="1"/>
    </xf>
    <xf numFmtId="10" fontId="0" fillId="8" borderId="8" xfId="0" applyNumberFormat="1" applyFill="1" applyBorder="1" applyProtection="1">
      <protection hidden="1"/>
    </xf>
    <xf numFmtId="10" fontId="0" fillId="9" borderId="8" xfId="0" applyNumberFormat="1" applyFill="1" applyBorder="1" applyAlignment="1" applyProtection="1">
      <alignment vertical="center"/>
      <protection hidden="1"/>
    </xf>
    <xf numFmtId="10" fontId="0" fillId="6" borderId="8" xfId="0" applyNumberFormat="1" applyFill="1" applyBorder="1" applyProtection="1">
      <protection hidden="1"/>
    </xf>
    <xf numFmtId="10" fontId="0" fillId="10" borderId="8" xfId="0" applyNumberFormat="1" applyFill="1" applyBorder="1" applyProtection="1"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vertical="center" wrapText="1"/>
      <protection hidden="1"/>
    </xf>
    <xf numFmtId="0" fontId="0" fillId="5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6" borderId="9" xfId="0" applyFill="1" applyBorder="1" applyAlignment="1" applyProtection="1">
      <alignment horizontal="left"/>
      <protection hidden="1"/>
    </xf>
    <xf numFmtId="3" fontId="0" fillId="6" borderId="9" xfId="0" applyNumberFormat="1" applyFill="1" applyBorder="1" applyProtection="1">
      <protection hidden="1"/>
    </xf>
    <xf numFmtId="10" fontId="0" fillId="6" borderId="9" xfId="0" applyNumberFormat="1" applyFill="1" applyBorder="1" applyProtection="1">
      <protection hidden="1"/>
    </xf>
    <xf numFmtId="0" fontId="0" fillId="5" borderId="4" xfId="0" applyFill="1" applyBorder="1" applyAlignment="1" applyProtection="1">
      <alignment horizontal="center" wrapText="1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12" borderId="4" xfId="0" applyFill="1" applyBorder="1" applyAlignment="1" applyProtection="1">
      <alignment horizontal="center" vertical="center" wrapText="1"/>
      <protection hidden="1"/>
    </xf>
    <xf numFmtId="0" fontId="0" fillId="12" borderId="4" xfId="0" applyFill="1" applyBorder="1" applyAlignment="1" applyProtection="1">
      <alignment horizontal="center" wrapText="1"/>
      <protection hidden="1"/>
    </xf>
    <xf numFmtId="0" fontId="0" fillId="6" borderId="8" xfId="0" applyFill="1" applyBorder="1" applyAlignment="1" applyProtection="1">
      <alignment horizontal="center" vertical="center" wrapText="1"/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9" borderId="8" xfId="1" applyNumberFormat="1" applyFont="1" applyFill="1" applyBorder="1" applyAlignment="1" applyProtection="1">
      <alignment vertical="center"/>
      <protection hidden="1"/>
    </xf>
    <xf numFmtId="10" fontId="0" fillId="6" borderId="8" xfId="1" applyNumberFormat="1" applyFont="1" applyFill="1" applyBorder="1" applyProtection="1">
      <protection hidden="1"/>
    </xf>
    <xf numFmtId="10" fontId="0" fillId="10" borderId="8" xfId="1" applyNumberFormat="1" applyFont="1" applyFill="1" applyBorder="1" applyProtection="1"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6" borderId="9" xfId="0" applyFill="1" applyBorder="1" applyAlignment="1" applyProtection="1">
      <alignment horizontal="left" vertical="center" wrapText="1"/>
      <protection hidden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6" borderId="9" xfId="0" applyFill="1" applyBorder="1"/>
    <xf numFmtId="165" fontId="0" fillId="6" borderId="9" xfId="1" applyNumberFormat="1" applyFont="1" applyFill="1" applyBorder="1"/>
    <xf numFmtId="0" fontId="26" fillId="0" borderId="0" xfId="0" applyFont="1" applyBorder="1" applyAlignment="1">
      <alignment horizontal="left" wrapText="1"/>
    </xf>
    <xf numFmtId="1" fontId="17" fillId="5" borderId="6" xfId="2" applyFont="1" applyFill="1" applyBorder="1" applyAlignment="1" applyProtection="1">
      <alignment horizontal="left" vertical="center" wrapText="1"/>
      <protection hidden="1"/>
    </xf>
    <xf numFmtId="1" fontId="2" fillId="5" borderId="5" xfId="2" applyFont="1" applyFill="1" applyBorder="1" applyAlignment="1" applyProtection="1">
      <alignment horizontal="left" vertical="center" wrapText="1"/>
      <protection hidden="1"/>
    </xf>
    <xf numFmtId="166" fontId="2" fillId="5" borderId="5" xfId="2" applyNumberFormat="1" applyFont="1" applyFill="1" applyBorder="1" applyAlignment="1" applyProtection="1">
      <alignment horizontal="left" vertical="center" wrapText="1"/>
      <protection hidden="1"/>
    </xf>
    <xf numFmtId="1" fontId="28" fillId="5" borderId="5" xfId="2" applyFont="1" applyFill="1" applyBorder="1" applyAlignment="1" applyProtection="1">
      <alignment horizontal="left" vertical="center" wrapText="1"/>
      <protection hidden="1"/>
    </xf>
    <xf numFmtId="1" fontId="2" fillId="5" borderId="5" xfId="2" applyFill="1" applyBorder="1" applyAlignment="1" applyProtection="1">
      <alignment vertical="center" wrapText="1"/>
      <protection hidden="1"/>
    </xf>
    <xf numFmtId="1" fontId="2" fillId="5" borderId="4" xfId="2" applyFont="1" applyFill="1" applyBorder="1" applyAlignment="1" applyProtection="1">
      <alignment horizontal="left" vertical="center" wrapText="1"/>
      <protection hidden="1"/>
    </xf>
    <xf numFmtId="1" fontId="2" fillId="0" borderId="0" xfId="2" applyAlignment="1">
      <alignment vertical="center" wrapText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17" fillId="6" borderId="8" xfId="2" applyNumberFormat="1" applyFont="1" applyFill="1" applyBorder="1" applyProtection="1">
      <alignment vertical="center"/>
      <protection hidden="1"/>
    </xf>
    <xf numFmtId="165" fontId="17" fillId="6" borderId="8" xfId="1" applyNumberFormat="1" applyFont="1" applyFill="1" applyBorder="1" applyAlignment="1" applyProtection="1">
      <alignment vertical="center"/>
      <protection hidden="1"/>
    </xf>
    <xf numFmtId="164" fontId="2" fillId="9" borderId="9" xfId="2" applyNumberFormat="1" applyFont="1" applyFill="1" applyBorder="1" applyProtection="1">
      <alignment vertical="center"/>
      <protection hidden="1"/>
    </xf>
    <xf numFmtId="165" fontId="2" fillId="9" borderId="9" xfId="1" applyNumberFormat="1" applyFont="1" applyFill="1" applyBorder="1" applyAlignment="1" applyProtection="1">
      <alignment vertical="center"/>
      <protection hidden="1"/>
    </xf>
    <xf numFmtId="49" fontId="29" fillId="6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6" borderId="9" xfId="2" applyNumberFormat="1" applyFont="1" applyFill="1" applyBorder="1" applyProtection="1">
      <alignment vertical="center"/>
      <protection hidden="1"/>
    </xf>
    <xf numFmtId="165" fontId="2" fillId="6" borderId="9" xfId="1" applyNumberFormat="1" applyFont="1" applyFill="1" applyBorder="1" applyAlignment="1" applyProtection="1">
      <alignment vertical="center"/>
      <protection hidden="1"/>
    </xf>
    <xf numFmtId="164" fontId="17" fillId="6" borderId="9" xfId="2" applyNumberFormat="1" applyFont="1" applyFill="1" applyBorder="1" applyProtection="1">
      <alignment vertical="center"/>
      <protection hidden="1"/>
    </xf>
    <xf numFmtId="165" fontId="17" fillId="6" borderId="9" xfId="1" applyNumberFormat="1" applyFont="1" applyFill="1" applyBorder="1" applyAlignment="1" applyProtection="1">
      <alignment vertical="center"/>
      <protection hidden="1"/>
    </xf>
    <xf numFmtId="49" fontId="29" fillId="10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10" borderId="9" xfId="2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164" fontId="2" fillId="10" borderId="8" xfId="2" applyNumberFormat="1" applyFont="1" applyFill="1" applyBorder="1" applyProtection="1">
      <alignment vertical="center"/>
      <protection hidden="1"/>
    </xf>
    <xf numFmtId="165" fontId="2" fillId="10" borderId="8" xfId="1" applyNumberFormat="1" applyFont="1" applyFill="1" applyBorder="1" applyAlignment="1" applyProtection="1">
      <alignment vertical="center"/>
      <protection hidden="1"/>
    </xf>
    <xf numFmtId="1" fontId="17" fillId="5" borderId="6" xfId="2" applyFont="1" applyFill="1" applyBorder="1" applyAlignment="1" applyProtection="1">
      <alignment horizontal="left" vertical="center"/>
      <protection hidden="1"/>
    </xf>
    <xf numFmtId="17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28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0" borderId="7" xfId="2" applyFill="1" applyBorder="1" applyProtection="1">
      <alignment vertical="center"/>
      <protection hidden="1"/>
    </xf>
    <xf numFmtId="10" fontId="2" fillId="10" borderId="8" xfId="4" applyNumberFormat="1" applyFont="1" applyFill="1" applyBorder="1" applyProtection="1">
      <alignment vertical="center"/>
      <protection hidden="1"/>
    </xf>
    <xf numFmtId="1" fontId="17" fillId="6" borderId="11" xfId="2" applyFont="1" applyFill="1" applyBorder="1" applyAlignment="1" applyProtection="1">
      <alignment horizontal="left"/>
      <protection hidden="1"/>
    </xf>
    <xf numFmtId="10" fontId="17" fillId="6" borderId="9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0" borderId="8" xfId="4" applyNumberFormat="1" applyFont="1" applyFill="1" applyBorder="1" applyAlignment="1" applyProtection="1">
      <alignment horizontal="center"/>
      <protection hidden="1"/>
    </xf>
    <xf numFmtId="165" fontId="2" fillId="10" borderId="15" xfId="4" applyNumberFormat="1" applyFont="1" applyFill="1" applyBorder="1" applyAlignment="1" applyProtection="1">
      <alignment horizontal="center"/>
      <protection hidden="1"/>
    </xf>
    <xf numFmtId="165" fontId="17" fillId="6" borderId="9" xfId="4" applyNumberFormat="1" applyFont="1" applyFill="1" applyBorder="1" applyAlignment="1" applyProtection="1">
      <alignment horizontal="center"/>
      <protection hidden="1"/>
    </xf>
    <xf numFmtId="165" fontId="17" fillId="6" borderId="16" xfId="4" applyNumberFormat="1" applyFont="1" applyFill="1" applyBorder="1" applyAlignment="1" applyProtection="1">
      <alignment horizontal="center"/>
      <protection hidden="1"/>
    </xf>
    <xf numFmtId="1" fontId="30" fillId="0" borderId="0" xfId="2" applyFont="1" applyAlignment="1">
      <alignment vertical="center" wrapText="1"/>
    </xf>
    <xf numFmtId="1" fontId="30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0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0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28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0" fillId="0" borderId="0" xfId="2" applyFont="1" applyAlignment="1" applyProtection="1">
      <alignment vertical="center" wrapText="1"/>
      <protection hidden="1"/>
    </xf>
    <xf numFmtId="1" fontId="2" fillId="10" borderId="7" xfId="2" applyFont="1" applyFill="1" applyBorder="1" applyAlignment="1" applyProtection="1">
      <alignment vertical="center" wrapText="1"/>
      <protection hidden="1"/>
    </xf>
    <xf numFmtId="3" fontId="30" fillId="10" borderId="8" xfId="4" applyNumberFormat="1" applyFont="1" applyFill="1" applyBorder="1" applyAlignment="1" applyProtection="1">
      <alignment vertical="center" wrapText="1"/>
      <protection hidden="1"/>
    </xf>
    <xf numFmtId="1" fontId="17" fillId="6" borderId="11" xfId="2" applyFont="1" applyFill="1" applyBorder="1" applyAlignment="1" applyProtection="1">
      <alignment horizontal="left" vertical="center" wrapText="1"/>
      <protection hidden="1"/>
    </xf>
    <xf numFmtId="3" fontId="29" fillId="6" borderId="9" xfId="4" applyNumberFormat="1" applyFont="1" applyFill="1" applyBorder="1" applyAlignment="1" applyProtection="1">
      <alignment vertical="center" wrapText="1"/>
      <protection hidden="1"/>
    </xf>
    <xf numFmtId="165" fontId="30" fillId="0" borderId="6" xfId="1" applyNumberFormat="1" applyFont="1" applyBorder="1" applyAlignment="1" applyProtection="1">
      <alignment vertical="center" wrapText="1"/>
      <protection hidden="1"/>
    </xf>
    <xf numFmtId="165" fontId="30" fillId="0" borderId="8" xfId="1" applyNumberFormat="1" applyFont="1" applyBorder="1" applyAlignment="1" applyProtection="1">
      <alignment vertical="center" wrapText="1"/>
      <protection hidden="1"/>
    </xf>
    <xf numFmtId="165" fontId="30" fillId="10" borderId="8" xfId="1" applyNumberFormat="1" applyFont="1" applyFill="1" applyBorder="1" applyAlignment="1" applyProtection="1">
      <alignment vertical="center" wrapText="1"/>
      <protection hidden="1"/>
    </xf>
    <xf numFmtId="165" fontId="29" fillId="6" borderId="9" xfId="1" applyNumberFormat="1" applyFont="1" applyFill="1" applyBorder="1" applyAlignment="1" applyProtection="1">
      <alignment vertical="center" wrapText="1"/>
      <protection hidden="1"/>
    </xf>
    <xf numFmtId="165" fontId="30" fillId="0" borderId="6" xfId="4" applyNumberFormat="1" applyFont="1" applyBorder="1" applyAlignment="1" applyProtection="1">
      <alignment vertical="center" wrapText="1"/>
      <protection hidden="1"/>
    </xf>
    <xf numFmtId="165" fontId="30" fillId="0" borderId="8" xfId="4" applyNumberFormat="1" applyFont="1" applyBorder="1" applyAlignment="1" applyProtection="1">
      <alignment vertical="center" wrapText="1"/>
      <protection hidden="1"/>
    </xf>
    <xf numFmtId="165" fontId="30" fillId="10" borderId="8" xfId="4" applyNumberFormat="1" applyFont="1" applyFill="1" applyBorder="1" applyAlignment="1" applyProtection="1">
      <alignment vertical="center" wrapText="1"/>
      <protection hidden="1"/>
    </xf>
    <xf numFmtId="165" fontId="30" fillId="6" borderId="8" xfId="4" applyNumberFormat="1" applyFont="1" applyFill="1" applyBorder="1" applyAlignment="1" applyProtection="1">
      <alignment vertical="center" wrapText="1"/>
      <protection hidden="1"/>
    </xf>
    <xf numFmtId="49" fontId="29" fillId="9" borderId="9" xfId="2" applyNumberFormat="1" applyFont="1" applyFill="1" applyBorder="1" applyAlignment="1" applyProtection="1">
      <alignment horizontal="left" vertical="center" wrapText="1"/>
      <protection hidden="1"/>
    </xf>
    <xf numFmtId="165" fontId="17" fillId="9" borderId="9" xfId="1" applyNumberFormat="1" applyFont="1" applyFill="1" applyBorder="1" applyAlignment="1" applyProtection="1">
      <alignment vertical="center"/>
      <protection hidden="1"/>
    </xf>
    <xf numFmtId="165" fontId="17" fillId="10" borderId="9" xfId="1" applyNumberFormat="1" applyFont="1" applyFill="1" applyBorder="1" applyAlignment="1" applyProtection="1">
      <alignment vertical="center"/>
      <protection hidden="1"/>
    </xf>
    <xf numFmtId="1" fontId="30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1" fontId="2" fillId="5" borderId="4" xfId="2" applyFill="1" applyBorder="1" applyAlignment="1" applyProtection="1">
      <alignment horizontal="center" vertical="center"/>
      <protection hidden="1"/>
    </xf>
    <xf numFmtId="0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7" fontId="30" fillId="0" borderId="8" xfId="2" applyNumberFormat="1" applyFont="1" applyFill="1" applyBorder="1" applyAlignment="1" applyProtection="1">
      <alignment horizontal="left" vertical="center"/>
      <protection hidden="1"/>
    </xf>
    <xf numFmtId="165" fontId="30" fillId="0" borderId="8" xfId="1" applyNumberFormat="1" applyFont="1" applyBorder="1" applyAlignment="1" applyProtection="1">
      <alignment horizontal="center" vertical="center"/>
      <protection hidden="1"/>
    </xf>
    <xf numFmtId="49" fontId="30" fillId="9" borderId="8" xfId="2" applyNumberFormat="1" applyFont="1" applyFill="1" applyBorder="1" applyAlignment="1" applyProtection="1">
      <alignment horizontal="center" vertical="center" wrapText="1"/>
      <protection hidden="1"/>
    </xf>
    <xf numFmtId="164" fontId="17" fillId="9" borderId="8" xfId="2" applyNumberFormat="1" applyFont="1" applyFill="1" applyBorder="1" applyProtection="1">
      <alignment vertical="center"/>
      <protection hidden="1"/>
    </xf>
    <xf numFmtId="165" fontId="17" fillId="9" borderId="8" xfId="4" applyNumberFormat="1" applyFont="1" applyFill="1" applyBorder="1" applyProtection="1">
      <alignment vertical="center"/>
      <protection hidden="1"/>
    </xf>
    <xf numFmtId="49" fontId="30" fillId="6" borderId="8" xfId="2" applyNumberFormat="1" applyFont="1" applyFill="1" applyBorder="1" applyAlignment="1" applyProtection="1">
      <alignment horizontal="left" vertical="center"/>
      <protection hidden="1"/>
    </xf>
    <xf numFmtId="165" fontId="17" fillId="6" borderId="8" xfId="4" applyNumberFormat="1" applyFont="1" applyFill="1" applyBorder="1" applyProtection="1">
      <alignment vertical="center"/>
      <protection hidden="1"/>
    </xf>
    <xf numFmtId="49" fontId="30" fillId="10" borderId="8" xfId="2" applyNumberFormat="1" applyFont="1" applyFill="1" applyBorder="1" applyAlignment="1" applyProtection="1">
      <alignment horizontal="left" vertical="center"/>
      <protection hidden="1"/>
    </xf>
    <xf numFmtId="164" fontId="17" fillId="10" borderId="8" xfId="2" applyNumberFormat="1" applyFont="1" applyFill="1" applyBorder="1" applyProtection="1">
      <alignment vertical="center"/>
      <protection hidden="1"/>
    </xf>
    <xf numFmtId="165" fontId="17" fillId="10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17" fillId="10" borderId="8" xfId="4" applyNumberFormat="1" applyFont="1" applyFill="1" applyBorder="1" applyAlignment="1" applyProtection="1">
      <alignment horizontal="center" vertical="center"/>
      <protection hidden="1"/>
    </xf>
    <xf numFmtId="165" fontId="0" fillId="9" borderId="8" xfId="1" applyNumberFormat="1" applyFont="1" applyFill="1" applyBorder="1" applyAlignment="1">
      <alignment vertical="center"/>
    </xf>
    <xf numFmtId="165" fontId="0" fillId="6" borderId="8" xfId="1" applyNumberFormat="1" applyFont="1" applyFill="1" applyBorder="1"/>
    <xf numFmtId="165" fontId="0" fillId="10" borderId="8" xfId="1" applyNumberFormat="1" applyFont="1" applyFill="1" applyBorder="1"/>
    <xf numFmtId="10" fontId="0" fillId="0" borderId="8" xfId="1" applyNumberFormat="1" applyFont="1" applyBorder="1"/>
    <xf numFmtId="10" fontId="0" fillId="9" borderId="8" xfId="1" applyNumberFormat="1" applyFont="1" applyFill="1" applyBorder="1" applyAlignment="1">
      <alignment vertical="center"/>
    </xf>
    <xf numFmtId="10" fontId="0" fillId="6" borderId="8" xfId="1" applyNumberFormat="1" applyFont="1" applyFill="1" applyBorder="1"/>
    <xf numFmtId="10" fontId="0" fillId="10" borderId="8" xfId="1" applyNumberFormat="1" applyFont="1" applyFill="1" applyBorder="1"/>
    <xf numFmtId="17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30" fillId="9" borderId="8" xfId="2" applyNumberFormat="1" applyFont="1" applyFill="1" applyBorder="1" applyAlignment="1" applyProtection="1">
      <alignment horizontal="center" vertical="center" wrapText="1"/>
      <protection hidden="1"/>
    </xf>
    <xf numFmtId="165" fontId="17" fillId="9" borderId="8" xfId="4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9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6" borderId="8" xfId="0" applyNumberFormat="1" applyFill="1" applyBorder="1" applyProtection="1">
      <protection hidden="1"/>
    </xf>
    <xf numFmtId="4" fontId="0" fillId="10" borderId="8" xfId="0" applyNumberFormat="1" applyFill="1" applyBorder="1" applyProtection="1">
      <protection hidden="1"/>
    </xf>
    <xf numFmtId="1" fontId="18" fillId="5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vertical="center" wrapText="1"/>
      <protection hidden="1"/>
    </xf>
    <xf numFmtId="1" fontId="2" fillId="5" borderId="2" xfId="2" applyFont="1" applyFill="1" applyBorder="1" applyAlignment="1" applyProtection="1">
      <alignment vertical="center" wrapText="1"/>
      <protection hidden="1"/>
    </xf>
    <xf numFmtId="1" fontId="2" fillId="5" borderId="14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wrapText="1"/>
      <protection hidden="1"/>
    </xf>
    <xf numFmtId="10" fontId="2" fillId="6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horizontal="center" vertical="center" wrapText="1"/>
      <protection hidden="1"/>
    </xf>
    <xf numFmtId="10" fontId="2" fillId="5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" fontId="31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1" fillId="0" borderId="0" xfId="2" applyFont="1" applyBorder="1" applyAlignment="1">
      <alignment vertical="center" wrapText="1"/>
    </xf>
    <xf numFmtId="1" fontId="17" fillId="5" borderId="1" xfId="2" applyFont="1" applyFill="1" applyBorder="1" applyAlignment="1" applyProtection="1">
      <alignment horizontal="center" vertical="center" wrapText="1"/>
      <protection hidden="1"/>
    </xf>
    <xf numFmtId="1" fontId="17" fillId="5" borderId="1" xfId="2" applyFont="1" applyFill="1" applyBorder="1" applyAlignment="1" applyProtection="1">
      <alignment vertical="center" wrapText="1"/>
      <protection hidden="1"/>
    </xf>
    <xf numFmtId="1" fontId="2" fillId="5" borderId="3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vertical="center" wrapText="1"/>
      <protection hidden="1"/>
    </xf>
    <xf numFmtId="10" fontId="2" fillId="6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5" borderId="2" xfId="2" applyFont="1" applyFill="1" applyBorder="1" applyAlignment="1" applyProtection="1">
      <alignment horizontal="center" vertical="center" wrapText="1"/>
      <protection hidden="1"/>
    </xf>
    <xf numFmtId="10" fontId="2" fillId="5" borderId="3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4" fontId="0" fillId="0" borderId="8" xfId="0" applyNumberFormat="1" applyBorder="1"/>
    <xf numFmtId="10" fontId="30" fillId="0" borderId="8" xfId="1" applyNumberFormat="1" applyFont="1" applyBorder="1" applyAlignment="1" applyProtection="1">
      <alignment horizontal="center" vertical="center"/>
      <protection hidden="1"/>
    </xf>
    <xf numFmtId="0" fontId="0" fillId="9" borderId="8" xfId="0" applyFill="1" applyBorder="1" applyAlignment="1">
      <alignment horizontal="center" vertical="center" wrapText="1"/>
    </xf>
    <xf numFmtId="4" fontId="0" fillId="9" borderId="8" xfId="0" applyNumberFormat="1" applyFill="1" applyBorder="1" applyAlignment="1">
      <alignment vertical="center"/>
    </xf>
    <xf numFmtId="10" fontId="17" fillId="9" borderId="8" xfId="4" applyNumberFormat="1" applyFont="1" applyFill="1" applyBorder="1" applyAlignment="1" applyProtection="1">
      <alignment vertical="center"/>
      <protection hidden="1"/>
    </xf>
    <xf numFmtId="4" fontId="0" fillId="6" borderId="8" xfId="0" applyNumberFormat="1" applyFill="1" applyBorder="1" applyAlignment="1">
      <alignment vertical="center"/>
    </xf>
    <xf numFmtId="10" fontId="17" fillId="6" borderId="8" xfId="4" applyNumberFormat="1" applyFont="1" applyFill="1" applyBorder="1" applyProtection="1">
      <alignment vertical="center"/>
      <protection hidden="1"/>
    </xf>
    <xf numFmtId="4" fontId="0" fillId="10" borderId="8" xfId="0" applyNumberFormat="1" applyFill="1" applyBorder="1" applyAlignment="1">
      <alignment vertical="center"/>
    </xf>
    <xf numFmtId="10" fontId="17" fillId="10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17" fillId="10" borderId="8" xfId="4" applyNumberFormat="1" applyFont="1" applyFill="1" applyBorder="1" applyAlignment="1" applyProtection="1">
      <alignment horizontal="center" vertical="center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2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5" borderId="3" xfId="2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0" fillId="0" borderId="8" xfId="1" applyNumberFormat="1" applyFont="1" applyBorder="1" applyAlignment="1" applyProtection="1">
      <alignment horizontal="center" vertical="center"/>
      <protection hidden="1"/>
    </xf>
    <xf numFmtId="165" fontId="17" fillId="9" borderId="8" xfId="6" applyNumberFormat="1" applyFont="1" applyFill="1" applyBorder="1" applyAlignment="1" applyProtection="1">
      <alignment vertical="center"/>
      <protection hidden="1"/>
    </xf>
    <xf numFmtId="2" fontId="17" fillId="9" borderId="8" xfId="6" applyNumberFormat="1" applyFont="1" applyFill="1" applyBorder="1" applyAlignment="1" applyProtection="1">
      <alignment vertical="center"/>
      <protection hidden="1"/>
    </xf>
    <xf numFmtId="2" fontId="17" fillId="9" borderId="8" xfId="6" applyNumberFormat="1" applyFont="1" applyFill="1" applyBorder="1" applyAlignment="1" applyProtection="1">
      <alignment horizontal="center" vertical="center"/>
      <protection hidden="1"/>
    </xf>
    <xf numFmtId="2" fontId="17" fillId="6" borderId="8" xfId="4" applyNumberFormat="1" applyFont="1" applyFill="1" applyBorder="1" applyProtection="1">
      <alignment vertical="center"/>
      <protection hidden="1"/>
    </xf>
    <xf numFmtId="2" fontId="17" fillId="10" borderId="8" xfId="4" applyNumberFormat="1" applyFont="1" applyFill="1" applyBorder="1" applyProtection="1">
      <alignment vertical="center"/>
      <protection hidden="1"/>
    </xf>
    <xf numFmtId="164" fontId="2" fillId="6" borderId="6" xfId="2" applyNumberFormat="1" applyFont="1" applyFill="1" applyBorder="1" applyAlignment="1" applyProtection="1">
      <alignment horizontal="right" vertical="center"/>
      <protection hidden="1"/>
    </xf>
    <xf numFmtId="165" fontId="2" fillId="6" borderId="6" xfId="4" applyNumberFormat="1" applyFont="1" applyFill="1" applyBorder="1" applyAlignment="1" applyProtection="1">
      <alignment horizontal="right" vertical="center"/>
      <protection hidden="1"/>
    </xf>
    <xf numFmtId="164" fontId="2" fillId="6" borderId="8" xfId="2" applyNumberFormat="1" applyFont="1" applyFill="1" applyBorder="1" applyAlignment="1" applyProtection="1">
      <alignment horizontal="right" vertical="center"/>
      <protection hidden="1"/>
    </xf>
    <xf numFmtId="165" fontId="2" fillId="6" borderId="8" xfId="4" applyNumberFormat="1" applyFont="1" applyFill="1" applyBorder="1" applyAlignment="1" applyProtection="1">
      <alignment horizontal="right" vertical="center"/>
      <protection hidden="1"/>
    </xf>
    <xf numFmtId="1" fontId="2" fillId="6" borderId="9" xfId="2" applyFont="1" applyFill="1" applyBorder="1" applyAlignment="1" applyProtection="1">
      <alignment horizontal="left"/>
      <protection hidden="1"/>
    </xf>
    <xf numFmtId="164" fontId="2" fillId="6" borderId="9" xfId="2" applyNumberFormat="1" applyFont="1" applyFill="1" applyBorder="1" applyAlignment="1" applyProtection="1">
      <alignment horizontal="right" vertical="center"/>
      <protection hidden="1"/>
    </xf>
    <xf numFmtId="165" fontId="2" fillId="6" borderId="9" xfId="4" applyNumberFormat="1" applyFont="1" applyFill="1" applyBorder="1" applyAlignment="1" applyProtection="1">
      <alignment horizontal="right" vertical="center"/>
      <protection hidden="1"/>
    </xf>
    <xf numFmtId="1" fontId="2" fillId="5" borderId="2" xfId="2" applyFont="1" applyFill="1" applyBorder="1" applyAlignment="1" applyProtection="1">
      <alignment horizontal="right" vertical="center"/>
      <protection hidden="1"/>
    </xf>
    <xf numFmtId="165" fontId="2" fillId="5" borderId="3" xfId="2" applyNumberFormat="1" applyFont="1" applyFill="1" applyBorder="1" applyAlignment="1" applyProtection="1">
      <alignment horizontal="right" vertical="center"/>
      <protection hidden="1"/>
    </xf>
    <xf numFmtId="164" fontId="2" fillId="0" borderId="6" xfId="2" applyNumberFormat="1" applyFont="1" applyBorder="1" applyAlignment="1" applyProtection="1">
      <alignment horizontal="right" vertical="center"/>
      <protection hidden="1"/>
    </xf>
    <xf numFmtId="165" fontId="2" fillId="0" borderId="6" xfId="4" applyNumberFormat="1" applyFont="1" applyBorder="1" applyAlignment="1" applyProtection="1">
      <alignment horizontal="right" vertical="center"/>
      <protection hidden="1"/>
    </xf>
    <xf numFmtId="165" fontId="2" fillId="0" borderId="14" xfId="4" applyNumberFormat="1" applyFont="1" applyBorder="1" applyAlignment="1" applyProtection="1">
      <alignment horizontal="right" vertical="center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4" applyNumberFormat="1" applyFont="1" applyBorder="1" applyAlignment="1" applyProtection="1">
      <alignment horizontal="right" vertical="center"/>
      <protection hidden="1"/>
    </xf>
    <xf numFmtId="165" fontId="2" fillId="0" borderId="15" xfId="4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9" xfId="4" applyNumberFormat="1" applyFont="1" applyBorder="1" applyAlignment="1" applyProtection="1">
      <alignment horizontal="right" vertical="center"/>
      <protection hidden="1"/>
    </xf>
    <xf numFmtId="165" fontId="2" fillId="5" borderId="13" xfId="2" applyNumberFormat="1" applyFont="1" applyFill="1" applyBorder="1" applyProtection="1">
      <alignment vertical="center"/>
      <protection hidden="1"/>
    </xf>
    <xf numFmtId="165" fontId="2" fillId="5" borderId="14" xfId="2" applyNumberFormat="1" applyFont="1" applyFill="1" applyBorder="1" applyProtection="1">
      <alignment vertical="center"/>
      <protection hidden="1"/>
    </xf>
    <xf numFmtId="164" fontId="2" fillId="0" borderId="13" xfId="2" applyNumberFormat="1" applyFont="1" applyBorder="1" applyProtection="1">
      <alignment vertical="center"/>
      <protection hidden="1"/>
    </xf>
    <xf numFmtId="165" fontId="2" fillId="0" borderId="14" xfId="4" applyNumberFormat="1" applyFont="1" applyBorder="1" applyProtection="1">
      <alignment vertical="center"/>
      <protection hidden="1"/>
    </xf>
    <xf numFmtId="164" fontId="2" fillId="0" borderId="0" xfId="2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65" fontId="2" fillId="5" borderId="2" xfId="2" applyNumberFormat="1" applyFont="1" applyFill="1" applyBorder="1" applyProtection="1">
      <alignment vertical="center"/>
      <protection hidden="1"/>
    </xf>
    <xf numFmtId="165" fontId="2" fillId="5" borderId="3" xfId="2" applyNumberFormat="1" applyFont="1" applyFill="1" applyBorder="1" applyProtection="1">
      <alignment vertical="center"/>
      <protection hidden="1"/>
    </xf>
    <xf numFmtId="164" fontId="2" fillId="0" borderId="4" xfId="2" applyNumberFormat="1" applyFont="1" applyBorder="1" applyProtection="1">
      <alignment vertical="center"/>
      <protection hidden="1"/>
    </xf>
    <xf numFmtId="164" fontId="2" fillId="0" borderId="8" xfId="2" applyNumberFormat="1" applyFont="1" applyBorder="1" applyAlignment="1" applyProtection="1">
      <alignment horizontal="right"/>
      <protection hidden="1"/>
    </xf>
    <xf numFmtId="165" fontId="2" fillId="0" borderId="6" xfId="4" applyNumberFormat="1" applyFont="1" applyBorder="1" applyAlignment="1" applyProtection="1">
      <alignment vertical="center"/>
      <protection hidden="1"/>
    </xf>
    <xf numFmtId="167" fontId="2" fillId="6" borderId="6" xfId="2" applyNumberFormat="1" applyFont="1" applyFill="1" applyBorder="1" applyProtection="1">
      <alignment vertical="center"/>
      <protection hidden="1"/>
    </xf>
    <xf numFmtId="10" fontId="2" fillId="5" borderId="14" xfId="2" applyNumberFormat="1" applyFont="1" applyFill="1" applyBorder="1" applyProtection="1">
      <alignment vertical="center"/>
      <protection hidden="1"/>
    </xf>
    <xf numFmtId="167" fontId="2" fillId="0" borderId="6" xfId="2" applyNumberFormat="1" applyFont="1" applyBorder="1" applyProtection="1">
      <alignment vertical="center"/>
      <protection hidden="1"/>
    </xf>
    <xf numFmtId="167" fontId="2" fillId="0" borderId="8" xfId="2" applyNumberFormat="1" applyFont="1" applyBorder="1" applyProtection="1">
      <alignment vertical="center"/>
      <protection hidden="1"/>
    </xf>
    <xf numFmtId="167" fontId="2" fillId="0" borderId="9" xfId="2" applyNumberFormat="1" applyFont="1" applyBorder="1" applyProtection="1">
      <alignment vertical="center"/>
      <protection hidden="1"/>
    </xf>
    <xf numFmtId="10" fontId="2" fillId="5" borderId="3" xfId="2" applyNumberFormat="1" applyFont="1" applyFill="1" applyBorder="1" applyProtection="1">
      <alignment vertical="center"/>
      <protection hidden="1"/>
    </xf>
    <xf numFmtId="10" fontId="2" fillId="0" borderId="9" xfId="4" applyNumberFormat="1" applyFont="1" applyBorder="1" applyAlignment="1" applyProtection="1">
      <alignment horizontal="right" vertical="center"/>
      <protection hidden="1"/>
    </xf>
    <xf numFmtId="10" fontId="2" fillId="0" borderId="6" xfId="1" applyNumberFormat="1" applyFont="1" applyBorder="1" applyAlignment="1" applyProtection="1">
      <alignment vertical="center"/>
      <protection hidden="1"/>
    </xf>
    <xf numFmtId="10" fontId="2" fillId="0" borderId="8" xfId="1" applyNumberFormat="1" applyFont="1" applyBorder="1" applyAlignment="1" applyProtection="1">
      <alignment vertical="center"/>
      <protection hidden="1"/>
    </xf>
    <xf numFmtId="2" fontId="2" fillId="6" borderId="6" xfId="1" applyNumberFormat="1" applyFont="1" applyFill="1" applyBorder="1" applyAlignment="1" applyProtection="1">
      <alignment vertical="center"/>
      <protection hidden="1"/>
    </xf>
    <xf numFmtId="2" fontId="2" fillId="6" borderId="6" xfId="4" applyNumberFormat="1" applyFont="1" applyFill="1" applyBorder="1" applyProtection="1">
      <alignment vertical="center"/>
      <protection hidden="1"/>
    </xf>
    <xf numFmtId="2" fontId="2" fillId="5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4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4" applyNumberFormat="1" applyFont="1" applyBorder="1" applyProtection="1">
      <alignment vertical="center"/>
      <protection hidden="1"/>
    </xf>
    <xf numFmtId="2" fontId="2" fillId="5" borderId="3" xfId="1" applyNumberFormat="1" applyFont="1" applyFill="1" applyBorder="1" applyAlignment="1" applyProtection="1">
      <alignment vertical="center"/>
      <protection hidden="1"/>
    </xf>
    <xf numFmtId="2" fontId="2" fillId="0" borderId="6" xfId="4" applyNumberFormat="1" applyFont="1" applyBorder="1" applyAlignment="1" applyProtection="1">
      <alignment vertical="center"/>
      <protection hidden="1"/>
    </xf>
    <xf numFmtId="2" fontId="2" fillId="0" borderId="8" xfId="4" applyNumberFormat="1" applyFont="1" applyBorder="1" applyAlignment="1" applyProtection="1">
      <alignment vertical="center"/>
      <protection hidden="1"/>
    </xf>
    <xf numFmtId="1" fontId="30" fillId="0" borderId="0" xfId="2" applyFont="1">
      <alignment vertical="center"/>
    </xf>
    <xf numFmtId="1" fontId="29" fillId="5" borderId="6" xfId="2" applyFont="1" applyFill="1" applyBorder="1" applyAlignment="1" applyProtection="1">
      <alignment horizontal="center" vertical="center"/>
      <protection hidden="1"/>
    </xf>
    <xf numFmtId="1" fontId="29" fillId="5" borderId="11" xfId="2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0" fillId="0" borderId="6" xfId="2" applyFont="1" applyFill="1" applyBorder="1" applyAlignment="1" applyProtection="1">
      <alignment horizontal="left" vertical="center"/>
      <protection hidden="1"/>
    </xf>
    <xf numFmtId="3" fontId="30" fillId="0" borderId="6" xfId="4" applyNumberFormat="1" applyFont="1" applyBorder="1" applyAlignment="1" applyProtection="1">
      <alignment vertical="center"/>
      <protection hidden="1"/>
    </xf>
    <xf numFmtId="1" fontId="30" fillId="0" borderId="8" xfId="2" applyFont="1" applyFill="1" applyBorder="1" applyAlignment="1" applyProtection="1">
      <alignment horizontal="left" vertical="center"/>
      <protection hidden="1"/>
    </xf>
    <xf numFmtId="3" fontId="30" fillId="0" borderId="8" xfId="4" applyNumberFormat="1" applyFont="1" applyBorder="1" applyAlignment="1" applyProtection="1">
      <alignment vertical="center"/>
      <protection hidden="1"/>
    </xf>
    <xf numFmtId="1" fontId="32" fillId="0" borderId="8" xfId="2" applyFont="1" applyFill="1" applyBorder="1" applyAlignment="1" applyProtection="1">
      <alignment horizontal="left" vertical="center" indent="1"/>
      <protection hidden="1"/>
    </xf>
    <xf numFmtId="3" fontId="30" fillId="10" borderId="8" xfId="4" applyNumberFormat="1" applyFont="1" applyFill="1" applyBorder="1" applyAlignment="1" applyProtection="1">
      <alignment vertical="center"/>
      <protection hidden="1"/>
    </xf>
    <xf numFmtId="1" fontId="29" fillId="6" borderId="8" xfId="2" applyFont="1" applyFill="1" applyBorder="1" applyAlignment="1" applyProtection="1">
      <alignment horizontal="left" vertical="center"/>
      <protection hidden="1"/>
    </xf>
    <xf numFmtId="3" fontId="29" fillId="6" borderId="9" xfId="4" applyNumberFormat="1" applyFont="1" applyFill="1" applyBorder="1" applyAlignment="1" applyProtection="1">
      <alignment vertical="center"/>
      <protection hidden="1"/>
    </xf>
    <xf numFmtId="165" fontId="30" fillId="0" borderId="6" xfId="1" applyNumberFormat="1" applyFont="1" applyBorder="1" applyAlignment="1" applyProtection="1">
      <alignment vertical="center"/>
      <protection hidden="1"/>
    </xf>
    <xf numFmtId="165" fontId="30" fillId="0" borderId="8" xfId="1" applyNumberFormat="1" applyFont="1" applyBorder="1" applyAlignment="1" applyProtection="1">
      <alignment vertical="center"/>
      <protection hidden="1"/>
    </xf>
    <xf numFmtId="165" fontId="30" fillId="10" borderId="8" xfId="1" applyNumberFormat="1" applyFont="1" applyFill="1" applyBorder="1" applyAlignment="1" applyProtection="1">
      <alignment vertical="center"/>
      <protection hidden="1"/>
    </xf>
    <xf numFmtId="165" fontId="29" fillId="6" borderId="9" xfId="1" applyNumberFormat="1" applyFont="1" applyFill="1" applyBorder="1" applyAlignment="1" applyProtection="1">
      <alignment vertical="center"/>
      <protection hidden="1"/>
    </xf>
    <xf numFmtId="165" fontId="30" fillId="0" borderId="0" xfId="4" applyNumberFormat="1" applyFont="1" applyBorder="1" applyAlignment="1" applyProtection="1">
      <alignment vertical="center"/>
      <protection hidden="1"/>
    </xf>
    <xf numFmtId="165" fontId="30" fillId="0" borderId="6" xfId="4" applyNumberFormat="1" applyFont="1" applyBorder="1" applyAlignment="1" applyProtection="1">
      <alignment vertical="center"/>
      <protection hidden="1"/>
    </xf>
    <xf numFmtId="165" fontId="30" fillId="0" borderId="8" xfId="4" applyNumberFormat="1" applyFont="1" applyBorder="1" applyAlignment="1" applyProtection="1">
      <alignment vertical="center"/>
      <protection hidden="1"/>
    </xf>
    <xf numFmtId="165" fontId="30" fillId="10" borderId="8" xfId="4" applyNumberFormat="1" applyFont="1" applyFill="1" applyBorder="1" applyAlignment="1" applyProtection="1">
      <alignment vertical="center"/>
      <protection hidden="1"/>
    </xf>
    <xf numFmtId="1" fontId="30" fillId="6" borderId="8" xfId="2" applyFont="1" applyFill="1" applyBorder="1" applyAlignment="1" applyProtection="1">
      <alignment horizontal="left" vertical="center"/>
      <protection hidden="1"/>
    </xf>
    <xf numFmtId="165" fontId="30" fillId="6" borderId="8" xfId="4" applyNumberFormat="1" applyFont="1" applyFill="1" applyBorder="1" applyAlignment="1" applyProtection="1">
      <alignment vertical="center"/>
      <protection hidden="1"/>
    </xf>
    <xf numFmtId="1" fontId="2" fillId="5" borderId="4" xfId="2" applyFont="1" applyFill="1" applyBorder="1" applyProtection="1">
      <alignment vertical="center"/>
      <protection hidden="1"/>
    </xf>
    <xf numFmtId="0" fontId="29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5" fillId="5" borderId="2" xfId="2" applyFont="1" applyFill="1" applyBorder="1" applyProtection="1">
      <alignment vertical="center"/>
      <protection hidden="1"/>
    </xf>
    <xf numFmtId="1" fontId="5" fillId="5" borderId="14" xfId="2" applyFont="1" applyFill="1" applyBorder="1" applyProtection="1">
      <alignment vertical="center"/>
      <protection hidden="1"/>
    </xf>
    <xf numFmtId="1" fontId="5" fillId="5" borderId="3" xfId="2" applyFont="1" applyFill="1" applyBorder="1" applyProtection="1">
      <alignment vertical="center"/>
      <protection hidden="1"/>
    </xf>
    <xf numFmtId="1" fontId="2" fillId="6" borderId="5" xfId="2" applyFont="1" applyFill="1" applyBorder="1" applyAlignment="1" applyProtection="1">
      <alignment horizontal="left" vertical="center" indent="1"/>
      <protection hidden="1"/>
    </xf>
    <xf numFmtId="164" fontId="2" fillId="6" borderId="6" xfId="2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vertical="center" indent="1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indent="1"/>
      <protection hidden="1"/>
    </xf>
    <xf numFmtId="164" fontId="2" fillId="0" borderId="9" xfId="2" applyNumberFormat="1" applyFont="1" applyBorder="1" applyAlignment="1" applyProtection="1">
      <alignment horizontal="right" vertical="center" wrapText="1"/>
      <protection hidden="1"/>
    </xf>
    <xf numFmtId="164" fontId="2" fillId="5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5" borderId="16" xfId="2" applyFont="1" applyFill="1" applyBorder="1" applyProtection="1">
      <alignment vertical="center"/>
      <protection hidden="1"/>
    </xf>
    <xf numFmtId="165" fontId="5" fillId="5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Border="1" applyAlignment="1" applyProtection="1">
      <alignment horizontal="right" wrapText="1"/>
      <protection hidden="1"/>
    </xf>
    <xf numFmtId="165" fontId="2" fillId="0" borderId="9" xfId="4" applyNumberFormat="1" applyFont="1" applyBorder="1" applyAlignment="1" applyProtection="1">
      <alignment horizontal="center" vertical="center"/>
      <protection hidden="1"/>
    </xf>
    <xf numFmtId="165" fontId="2" fillId="0" borderId="8" xfId="2" applyNumberFormat="1" applyFont="1" applyBorder="1" applyAlignment="1" applyProtection="1">
      <alignment horizontal="center" vertical="center"/>
      <protection hidden="1"/>
    </xf>
    <xf numFmtId="164" fontId="2" fillId="5" borderId="2" xfId="2" applyNumberFormat="1" applyFont="1" applyFill="1" applyBorder="1" applyAlignment="1" applyProtection="1">
      <alignment horizontal="right" vertical="center" wrapText="1"/>
      <protection hidden="1"/>
    </xf>
    <xf numFmtId="1" fontId="17" fillId="10" borderId="1" xfId="2" applyFont="1" applyFill="1" applyBorder="1" applyAlignment="1" applyProtection="1">
      <alignment horizontal="left" vertical="center" indent="1"/>
      <protection hidden="1"/>
    </xf>
    <xf numFmtId="164" fontId="2" fillId="10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10" borderId="3" xfId="2" applyFont="1" applyFill="1" applyBorder="1" applyProtection="1">
      <alignment vertical="center"/>
      <protection hidden="1"/>
    </xf>
    <xf numFmtId="1" fontId="5" fillId="10" borderId="2" xfId="2" applyFont="1" applyFill="1" applyBorder="1" applyProtection="1">
      <alignment vertical="center"/>
      <protection hidden="1"/>
    </xf>
    <xf numFmtId="165" fontId="5" fillId="10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4" applyNumberFormat="1" applyFont="1" applyFill="1" applyBorder="1" applyProtection="1">
      <alignment vertical="center"/>
      <protection hidden="1"/>
    </xf>
    <xf numFmtId="1" fontId="17" fillId="6" borderId="5" xfId="2" applyFont="1" applyFill="1" applyBorder="1" applyAlignment="1" applyProtection="1">
      <alignment horizontal="left" vertical="center" indent="1"/>
      <protection hidden="1"/>
    </xf>
    <xf numFmtId="165" fontId="2" fillId="6" borderId="14" xfId="4" applyNumberFormat="1" applyFont="1" applyFill="1" applyBorder="1" applyProtection="1">
      <alignment vertical="center"/>
      <protection hidden="1"/>
    </xf>
    <xf numFmtId="1" fontId="17" fillId="0" borderId="7" xfId="2" applyFont="1" applyFill="1" applyBorder="1" applyAlignment="1" applyProtection="1">
      <alignment horizontal="left" vertical="center" indent="1"/>
      <protection hidden="1"/>
    </xf>
    <xf numFmtId="165" fontId="2" fillId="0" borderId="16" xfId="4" applyNumberFormat="1" applyFont="1" applyBorder="1" applyProtection="1">
      <alignment vertical="center"/>
      <protection hidden="1"/>
    </xf>
    <xf numFmtId="1" fontId="17" fillId="6" borderId="5" xfId="2" applyFont="1" applyFill="1" applyBorder="1" applyAlignment="1" applyProtection="1">
      <alignment horizontal="left" vertical="center" wrapText="1" indent="1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64" fontId="2" fillId="6" borderId="14" xfId="2" applyNumberFormat="1" applyFont="1" applyFill="1" applyBorder="1" applyAlignment="1" applyProtection="1">
      <alignment horizontal="right" vertical="center" wrapText="1"/>
      <protection hidden="1"/>
    </xf>
    <xf numFmtId="164" fontId="2" fillId="0" borderId="15" xfId="2" applyNumberFormat="1" applyFont="1" applyBorder="1" applyAlignment="1" applyProtection="1">
      <alignment horizontal="right" vertical="center" wrapText="1"/>
      <protection hidden="1"/>
    </xf>
    <xf numFmtId="0" fontId="33" fillId="0" borderId="0" xfId="7" applyFont="1" applyAlignment="1" applyProtection="1">
      <alignment vertical="center"/>
      <protection hidden="1"/>
    </xf>
    <xf numFmtId="0" fontId="33" fillId="0" borderId="0" xfId="7" applyFont="1" applyAlignment="1" applyProtection="1">
      <alignment vertical="center" wrapText="1"/>
      <protection hidden="1"/>
    </xf>
    <xf numFmtId="1" fontId="18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7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2" applyBorder="1" applyProtection="1">
      <alignment vertical="center"/>
      <protection hidden="1"/>
    </xf>
    <xf numFmtId="0" fontId="33" fillId="0" borderId="0" xfId="7" applyFont="1" applyFill="1" applyBorder="1" applyAlignment="1" applyProtection="1">
      <alignment vertical="center"/>
      <protection hidden="1"/>
    </xf>
    <xf numFmtId="0" fontId="22" fillId="0" borderId="0" xfId="8" applyFont="1" applyFill="1" applyBorder="1" applyAlignment="1" applyProtection="1">
      <alignment horizontal="center"/>
      <protection hidden="1"/>
    </xf>
    <xf numFmtId="3" fontId="22" fillId="0" borderId="0" xfId="8" applyNumberFormat="1" applyFont="1" applyFill="1" applyBorder="1" applyAlignment="1" applyProtection="1">
      <alignment horizontal="right" wrapText="1"/>
      <protection hidden="1"/>
    </xf>
    <xf numFmtId="0" fontId="35" fillId="6" borderId="4" xfId="7" applyFont="1" applyFill="1" applyBorder="1" applyAlignment="1" applyProtection="1">
      <alignment vertical="center"/>
      <protection hidden="1"/>
    </xf>
    <xf numFmtId="164" fontId="17" fillId="6" borderId="4" xfId="2" applyNumberFormat="1" applyFont="1" applyFill="1" applyBorder="1" applyProtection="1">
      <alignment vertical="center"/>
      <protection hidden="1"/>
    </xf>
    <xf numFmtId="1" fontId="31" fillId="0" borderId="0" xfId="2" applyFont="1" applyBorder="1" applyAlignment="1" applyProtection="1">
      <alignment wrapText="1"/>
      <protection hidden="1"/>
    </xf>
    <xf numFmtId="0" fontId="22" fillId="0" borderId="0" xfId="8" applyFont="1" applyFill="1" applyBorder="1" applyAlignment="1" applyProtection="1">
      <alignment horizontal="left" wrapText="1"/>
      <protection hidden="1"/>
    </xf>
    <xf numFmtId="0" fontId="22" fillId="0" borderId="0" xfId="8" applyFont="1" applyFill="1" applyBorder="1" applyAlignment="1" applyProtection="1">
      <alignment horizontal="center" wrapText="1"/>
      <protection hidden="1"/>
    </xf>
    <xf numFmtId="49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17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5" xfId="7" applyFont="1" applyBorder="1" applyAlignment="1" applyProtection="1">
      <alignment vertical="center"/>
      <protection hidden="1"/>
    </xf>
    <xf numFmtId="3" fontId="36" fillId="11" borderId="6" xfId="7" applyNumberFormat="1" applyFont="1" applyFill="1" applyBorder="1" applyAlignment="1" applyProtection="1">
      <alignment horizontal="right" vertical="center" wrapText="1"/>
      <protection hidden="1"/>
    </xf>
    <xf numFmtId="10" fontId="36" fillId="11" borderId="13" xfId="4" applyNumberFormat="1" applyFont="1" applyFill="1" applyBorder="1" applyProtection="1">
      <alignment vertical="center"/>
      <protection hidden="1"/>
    </xf>
    <xf numFmtId="10" fontId="36" fillId="11" borderId="0" xfId="4" applyNumberFormat="1" applyFont="1" applyFill="1" applyBorder="1" applyProtection="1">
      <alignment vertical="center"/>
      <protection hidden="1"/>
    </xf>
    <xf numFmtId="3" fontId="36" fillId="11" borderId="8" xfId="7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4" applyNumberFormat="1" applyFont="1" applyFill="1" applyBorder="1" applyProtection="1">
      <alignment vertical="center"/>
      <protection hidden="1"/>
    </xf>
    <xf numFmtId="0" fontId="33" fillId="11" borderId="0" xfId="7" applyFont="1" applyFill="1" applyAlignment="1" applyProtection="1">
      <alignment vertical="center"/>
      <protection hidden="1"/>
    </xf>
    <xf numFmtId="0" fontId="36" fillId="0" borderId="7" xfId="7" applyFont="1" applyBorder="1" applyAlignment="1" applyProtection="1">
      <alignment vertical="center"/>
      <protection hidden="1"/>
    </xf>
    <xf numFmtId="3" fontId="36" fillId="11" borderId="8" xfId="7" quotePrefix="1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4" applyNumberFormat="1" applyFont="1" applyFill="1" applyBorder="1" applyAlignment="1" applyProtection="1">
      <alignment horizontal="center" vertical="center"/>
      <protection hidden="1"/>
    </xf>
    <xf numFmtId="0" fontId="35" fillId="6" borderId="11" xfId="7" applyFont="1" applyFill="1" applyBorder="1" applyAlignment="1" applyProtection="1">
      <alignment vertical="center"/>
      <protection hidden="1"/>
    </xf>
    <xf numFmtId="3" fontId="35" fillId="6" borderId="9" xfId="7" applyNumberFormat="1" applyFont="1" applyFill="1" applyBorder="1" applyAlignment="1" applyProtection="1">
      <alignment horizontal="right" vertical="center" wrapText="1"/>
      <protection hidden="1"/>
    </xf>
    <xf numFmtId="165" fontId="35" fillId="6" borderId="12" xfId="4" applyNumberFormat="1" applyFont="1" applyFill="1" applyBorder="1" applyProtection="1">
      <alignment vertical="center"/>
      <protection hidden="1"/>
    </xf>
    <xf numFmtId="10" fontId="35" fillId="6" borderId="12" xfId="4" applyNumberFormat="1" applyFont="1" applyFill="1" applyBorder="1" applyProtection="1">
      <alignment vertical="center"/>
      <protection hidden="1"/>
    </xf>
    <xf numFmtId="165" fontId="35" fillId="6" borderId="9" xfId="4" applyNumberFormat="1" applyFont="1" applyFill="1" applyBorder="1" applyProtection="1">
      <alignment vertical="center"/>
      <protection hidden="1"/>
    </xf>
    <xf numFmtId="0" fontId="22" fillId="0" borderId="0" xfId="7" applyFont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vertical="center" wrapText="1"/>
      <protection hidden="1"/>
    </xf>
    <xf numFmtId="0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6" xfId="2" applyFont="1" applyFill="1" applyBorder="1" applyAlignment="1" applyProtection="1">
      <alignment horizontal="left" vertical="center" wrapText="1"/>
      <protection hidden="1"/>
    </xf>
    <xf numFmtId="3" fontId="17" fillId="6" borderId="0" xfId="2" applyNumberFormat="1" applyFont="1" applyFill="1" applyAlignment="1" applyProtection="1">
      <alignment horizontal="right" vertical="center"/>
      <protection hidden="1"/>
    </xf>
    <xf numFmtId="165" fontId="37" fillId="6" borderId="6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8" xfId="2" applyFont="1" applyFill="1" applyBorder="1" applyAlignment="1" applyProtection="1">
      <alignment horizontal="left" vertical="center" wrapText="1"/>
      <protection hidden="1"/>
    </xf>
    <xf numFmtId="3" fontId="17" fillId="0" borderId="0" xfId="2" applyNumberFormat="1" applyFont="1" applyAlignment="1" applyProtection="1">
      <alignment horizontal="right" vertical="center"/>
      <protection hidden="1"/>
    </xf>
    <xf numFmtId="165" fontId="37" fillId="0" borderId="8" xfId="4" applyNumberFormat="1" applyFont="1" applyBorder="1" applyAlignment="1" applyProtection="1">
      <alignment horizontal="right" vertical="center" wrapText="1"/>
      <protection hidden="1"/>
    </xf>
    <xf numFmtId="1" fontId="2" fillId="0" borderId="8" xfId="2" applyFont="1" applyFill="1" applyBorder="1" applyAlignment="1" applyProtection="1">
      <alignment horizontal="left" indent="1"/>
      <protection hidden="1"/>
    </xf>
    <xf numFmtId="3" fontId="2" fillId="0" borderId="0" xfId="2" applyNumberFormat="1" applyFont="1" applyAlignment="1" applyProtection="1">
      <alignment horizontal="right" vertical="center"/>
      <protection hidden="1"/>
    </xf>
    <xf numFmtId="165" fontId="33" fillId="0" borderId="8" xfId="4" applyNumberFormat="1" applyFont="1" applyBorder="1" applyAlignment="1" applyProtection="1">
      <alignment horizontal="right" vertical="center" wrapText="1"/>
      <protection hidden="1"/>
    </xf>
    <xf numFmtId="3" fontId="2" fillId="0" borderId="0" xfId="2" applyNumberFormat="1" applyAlignment="1" applyProtection="1">
      <alignment horizontal="right" vertical="center"/>
      <protection hidden="1"/>
    </xf>
    <xf numFmtId="3" fontId="37" fillId="0" borderId="8" xfId="7" applyNumberFormat="1" applyFont="1" applyBorder="1" applyAlignment="1" applyProtection="1">
      <alignment horizontal="right" vertical="center" wrapText="1"/>
      <protection hidden="1"/>
    </xf>
    <xf numFmtId="3" fontId="17" fillId="0" borderId="15" xfId="2" applyNumberFormat="1" applyFont="1" applyBorder="1" applyAlignment="1" applyProtection="1">
      <alignment horizontal="right" vertical="center"/>
      <protection hidden="1"/>
    </xf>
    <xf numFmtId="3" fontId="33" fillId="0" borderId="8" xfId="7" applyNumberFormat="1" applyFont="1" applyBorder="1" applyAlignment="1" applyProtection="1">
      <alignment horizontal="right" vertical="center" wrapText="1"/>
      <protection hidden="1"/>
    </xf>
    <xf numFmtId="1" fontId="38" fillId="0" borderId="0" xfId="2" applyFont="1" applyBorder="1" applyAlignment="1" applyProtection="1">
      <alignment vertical="center" wrapText="1"/>
      <protection hidden="1"/>
    </xf>
    <xf numFmtId="1" fontId="2" fillId="0" borderId="5" xfId="2" applyFont="1" applyBorder="1" applyAlignment="1" applyProtection="1">
      <alignment horizontal="left"/>
    </xf>
    <xf numFmtId="1" fontId="30" fillId="13" borderId="13" xfId="2" applyFont="1" applyFill="1" applyBorder="1" applyAlignment="1">
      <alignment vertical="center"/>
    </xf>
    <xf numFmtId="1" fontId="2" fillId="0" borderId="7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18" fillId="13" borderId="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9" fillId="13" borderId="6" xfId="2" applyNumberFormat="1" applyFont="1" applyFill="1" applyBorder="1" applyAlignment="1" applyProtection="1">
      <alignment horizontal="center" vertical="center" wrapText="1"/>
      <protection hidden="1"/>
    </xf>
    <xf numFmtId="0" fontId="17" fillId="13" borderId="4" xfId="2" applyNumberFormat="1" applyFont="1" applyFill="1" applyBorder="1" applyAlignment="1" applyProtection="1">
      <alignment horizontal="center" vertical="center"/>
      <protection hidden="1"/>
    </xf>
    <xf numFmtId="1" fontId="17" fillId="13" borderId="6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12" fillId="3" borderId="0" xfId="2" applyFont="1" applyFill="1" applyAlignment="1">
      <alignment horizontal="center" vertical="center"/>
    </xf>
    <xf numFmtId="1" fontId="16" fillId="3" borderId="1" xfId="2" applyFont="1" applyFill="1" applyBorder="1" applyAlignment="1" applyProtection="1">
      <alignment horizontal="center" vertical="center"/>
      <protection hidden="1"/>
    </xf>
    <xf numFmtId="1" fontId="16" fillId="3" borderId="2" xfId="2" applyFont="1" applyFill="1" applyBorder="1" applyAlignment="1" applyProtection="1">
      <alignment horizontal="center" vertical="center"/>
      <protection hidden="1"/>
    </xf>
    <xf numFmtId="1" fontId="16" fillId="3" borderId="3" xfId="2" applyFont="1" applyFill="1" applyBorder="1" applyAlignment="1" applyProtection="1">
      <alignment horizontal="center" vertical="center"/>
      <protection hidden="1"/>
    </xf>
    <xf numFmtId="3" fontId="16" fillId="3" borderId="4" xfId="5" applyNumberFormat="1" applyFont="1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vertical="center" wrapText="1"/>
    </xf>
    <xf numFmtId="0" fontId="22" fillId="5" borderId="2" xfId="5" applyNumberFormat="1" applyFont="1" applyFill="1" applyBorder="1" applyAlignment="1" applyProtection="1">
      <alignment vertical="center" wrapText="1"/>
    </xf>
    <xf numFmtId="0" fontId="22" fillId="5" borderId="3" xfId="5" applyNumberFormat="1" applyFont="1" applyFill="1" applyBorder="1" applyAlignment="1" applyProtection="1">
      <alignment vertical="center" wrapText="1"/>
    </xf>
    <xf numFmtId="0" fontId="0" fillId="5" borderId="6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7" borderId="6" xfId="0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3" fontId="16" fillId="3" borderId="7" xfId="5" applyNumberFormat="1" applyFont="1" applyFill="1" applyBorder="1" applyAlignment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1" fontId="16" fillId="3" borderId="11" xfId="5" applyNumberFormat="1" applyFont="1" applyFill="1" applyBorder="1" applyAlignment="1">
      <alignment horizontal="center" vertical="center" wrapText="1"/>
    </xf>
    <xf numFmtId="1" fontId="16" fillId="3" borderId="12" xfId="5" applyNumberFormat="1" applyFont="1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horizontal="left" vertical="center" wrapText="1"/>
    </xf>
    <xf numFmtId="0" fontId="22" fillId="5" borderId="2" xfId="5" applyNumberFormat="1" applyFont="1" applyFill="1" applyBorder="1" applyAlignment="1" applyProtection="1">
      <alignment horizontal="left" vertical="center" wrapText="1"/>
    </xf>
    <xf numFmtId="0" fontId="22" fillId="5" borderId="3" xfId="5" applyNumberFormat="1" applyFont="1" applyFill="1" applyBorder="1" applyAlignment="1" applyProtection="1">
      <alignment horizontal="left" vertical="center" wrapText="1"/>
    </xf>
    <xf numFmtId="3" fontId="16" fillId="3" borderId="11" xfId="5" applyNumberFormat="1" applyFont="1" applyFill="1" applyBorder="1" applyAlignment="1">
      <alignment horizontal="center" vertical="center" wrapText="1"/>
    </xf>
    <xf numFmtId="3" fontId="16" fillId="3" borderId="12" xfId="5" applyNumberFormat="1" applyFont="1" applyFill="1" applyBorder="1" applyAlignment="1">
      <alignment horizontal="center" vertical="center" wrapText="1"/>
    </xf>
    <xf numFmtId="1" fontId="19" fillId="0" borderId="1" xfId="2" applyFont="1" applyBorder="1" applyAlignment="1" applyProtection="1">
      <alignment wrapText="1"/>
      <protection hidden="1"/>
    </xf>
    <xf numFmtId="1" fontId="19" fillId="0" borderId="2" xfId="2" applyFont="1" applyBorder="1" applyAlignment="1" applyProtection="1">
      <alignment wrapText="1"/>
      <protection hidden="1"/>
    </xf>
    <xf numFmtId="1" fontId="19" fillId="0" borderId="3" xfId="2" applyFont="1" applyBorder="1" applyAlignment="1" applyProtection="1">
      <alignment wrapText="1"/>
      <protection hidden="1"/>
    </xf>
    <xf numFmtId="1" fontId="5" fillId="0" borderId="0" xfId="2" applyFont="1" applyFill="1" applyAlignment="1">
      <alignment horizontal="center" vertical="center"/>
    </xf>
    <xf numFmtId="3" fontId="1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8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9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11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12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9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7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2" xfId="5" applyNumberFormat="1" applyFont="1" applyFill="1" applyBorder="1" applyAlignment="1" applyProtection="1">
      <alignment horizontal="left" vertical="center" wrapText="1"/>
      <protection hidden="1"/>
    </xf>
    <xf numFmtId="3" fontId="16" fillId="5" borderId="6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3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22" fillId="11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3" xfId="5" applyNumberFormat="1" applyFont="1" applyFill="1" applyBorder="1" applyAlignment="1" applyProtection="1">
      <alignment horizontal="left" vertic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23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4" xfId="5" applyNumberFormat="1" applyFont="1" applyFill="1" applyBorder="1" applyAlignment="1" applyProtection="1">
      <alignment vertical="center" wrapText="1"/>
      <protection hidden="1"/>
    </xf>
    <xf numFmtId="3" fontId="23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3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27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7" xfId="2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wrapText="1"/>
      <protection hidden="1"/>
    </xf>
    <xf numFmtId="1" fontId="19" fillId="0" borderId="2" xfId="2" applyFont="1" applyBorder="1" applyAlignment="1" applyProtection="1">
      <alignment horizontal="left" wrapText="1"/>
      <protection hidden="1"/>
    </xf>
    <xf numFmtId="1" fontId="19" fillId="0" borderId="3" xfId="2" applyFont="1" applyBorder="1" applyAlignment="1" applyProtection="1">
      <alignment horizontal="left" wrapText="1"/>
      <protection hidden="1"/>
    </xf>
    <xf numFmtId="1" fontId="16" fillId="3" borderId="1" xfId="2" applyFont="1" applyFill="1" applyBorder="1" applyAlignment="1" applyProtection="1">
      <alignment horizontal="center" vertical="center" wrapText="1"/>
      <protection hidden="1"/>
    </xf>
    <xf numFmtId="1" fontId="16" fillId="3" borderId="2" xfId="2" applyFont="1" applyFill="1" applyBorder="1" applyAlignment="1" applyProtection="1">
      <alignment horizontal="center" vertical="center" wrapText="1"/>
      <protection hidden="1"/>
    </xf>
    <xf numFmtId="1" fontId="16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vertical="center" wrapText="1"/>
      <protection hidden="1"/>
    </xf>
    <xf numFmtId="1" fontId="19" fillId="0" borderId="2" xfId="2" applyFont="1" applyBorder="1" applyAlignment="1" applyProtection="1">
      <alignment horizontal="left" vertical="center" wrapText="1"/>
      <protection hidden="1"/>
    </xf>
    <xf numFmtId="1" fontId="19" fillId="0" borderId="3" xfId="2" applyFont="1" applyBorder="1" applyAlignment="1" applyProtection="1">
      <alignment horizontal="left" vertical="center" wrapText="1"/>
      <protection hidden="1"/>
    </xf>
    <xf numFmtId="49" fontId="16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16" fillId="3" borderId="13" xfId="2" applyFont="1" applyFill="1" applyBorder="1" applyAlignment="1" applyProtection="1">
      <alignment horizontal="center" vertical="center" wrapText="1"/>
      <protection hidden="1"/>
    </xf>
    <xf numFmtId="1" fontId="16" fillId="3" borderId="14" xfId="2" applyFont="1" applyFill="1" applyBorder="1" applyAlignment="1" applyProtection="1">
      <alignment horizontal="center" vertical="center" wrapText="1"/>
      <protection hidden="1"/>
    </xf>
    <xf numFmtId="1" fontId="16" fillId="3" borderId="11" xfId="2" applyFont="1" applyFill="1" applyBorder="1" applyAlignment="1" applyProtection="1">
      <alignment horizontal="center" vertical="center" wrapText="1"/>
      <protection hidden="1"/>
    </xf>
    <xf numFmtId="1" fontId="16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16" xfId="2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" fontId="29" fillId="5" borderId="15" xfId="2" applyFont="1" applyFill="1" applyBorder="1" applyAlignment="1" applyProtection="1">
      <alignment horizontal="center" vertical="center" wrapText="1"/>
      <protection hidden="1"/>
    </xf>
    <xf numFmtId="1" fontId="29" fillId="5" borderId="16" xfId="2" applyFont="1" applyFill="1" applyBorder="1" applyAlignment="1" applyProtection="1">
      <alignment horizontal="center" vertical="center" wrapText="1"/>
      <protection hidden="1"/>
    </xf>
    <xf numFmtId="1" fontId="27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1" xfId="2" applyFont="1" applyFill="1" applyBorder="1" applyAlignment="1" applyProtection="1">
      <alignment horizontal="left" wrapText="1"/>
      <protection hidden="1"/>
    </xf>
    <xf numFmtId="1" fontId="19" fillId="5" borderId="2" xfId="2" applyFont="1" applyFill="1" applyBorder="1" applyAlignment="1" applyProtection="1">
      <alignment horizontal="left" wrapText="1"/>
      <protection hidden="1"/>
    </xf>
    <xf numFmtId="0" fontId="22" fillId="5" borderId="4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1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2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1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2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3" xfId="5" applyNumberFormat="1" applyFont="1" applyFill="1" applyBorder="1" applyAlignment="1" applyProtection="1">
      <alignment horizontal="center" vertical="center" wrapText="1"/>
      <protection hidden="1"/>
    </xf>
    <xf numFmtId="1" fontId="19" fillId="0" borderId="4" xfId="2" applyFont="1" applyBorder="1" applyAlignment="1" applyProtection="1">
      <alignment wrapText="1"/>
      <protection hidden="1"/>
    </xf>
    <xf numFmtId="1" fontId="19" fillId="0" borderId="1" xfId="2" applyFont="1" applyBorder="1" applyAlignment="1" applyProtection="1">
      <alignment vertical="center" wrapText="1"/>
      <protection hidden="1"/>
    </xf>
    <xf numFmtId="1" fontId="19" fillId="0" borderId="2" xfId="2" applyFont="1" applyBorder="1" applyAlignment="1" applyProtection="1">
      <alignment vertical="center" wrapText="1"/>
      <protection hidden="1"/>
    </xf>
    <xf numFmtId="1" fontId="19" fillId="0" borderId="3" xfId="2" applyFont="1" applyBorder="1" applyAlignment="1" applyProtection="1">
      <alignment vertical="center" wrapText="1"/>
      <protection hidden="1"/>
    </xf>
    <xf numFmtId="1" fontId="23" fillId="3" borderId="1" xfId="2" applyFont="1" applyFill="1" applyBorder="1" applyAlignment="1" applyProtection="1">
      <alignment horizontal="center" vertical="center" wrapText="1"/>
      <protection hidden="1"/>
    </xf>
    <xf numFmtId="1" fontId="23" fillId="3" borderId="2" xfId="2" applyFont="1" applyFill="1" applyBorder="1" applyAlignment="1" applyProtection="1">
      <alignment horizontal="center" vertical="center" wrapText="1"/>
      <protection hidden="1"/>
    </xf>
    <xf numFmtId="1" fontId="23" fillId="3" borderId="3" xfId="2" applyFont="1" applyFill="1" applyBorder="1" applyAlignment="1" applyProtection="1">
      <alignment horizontal="center" vertical="center" wrapText="1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8" xfId="4" applyNumberFormat="1" applyFont="1" applyBorder="1" applyAlignment="1" applyProtection="1">
      <alignment horizontal="right" vertical="center"/>
      <protection hidden="1"/>
    </xf>
    <xf numFmtId="165" fontId="2" fillId="0" borderId="9" xfId="4" applyNumberFormat="1" applyFont="1" applyBorder="1" applyAlignment="1" applyProtection="1">
      <alignment horizontal="right" vertical="center"/>
      <protection hidden="1"/>
    </xf>
    <xf numFmtId="1" fontId="19" fillId="0" borderId="1" xfId="2" applyFont="1" applyBorder="1" applyAlignment="1" applyProtection="1">
      <alignment horizontal="left"/>
      <protection hidden="1"/>
    </xf>
    <xf numFmtId="1" fontId="19" fillId="0" borderId="2" xfId="2" applyFont="1" applyBorder="1" applyAlignment="1" applyProtection="1">
      <alignment horizontal="left"/>
      <protection hidden="1"/>
    </xf>
    <xf numFmtId="1" fontId="19" fillId="0" borderId="3" xfId="2" applyFont="1" applyBorder="1" applyAlignment="1" applyProtection="1">
      <alignment horizontal="left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9" xfId="2" applyFont="1" applyBorder="1" applyAlignment="1" applyProtection="1">
      <alignment wrapText="1"/>
      <protection hidden="1"/>
    </xf>
    <xf numFmtId="167" fontId="2" fillId="0" borderId="8" xfId="2" applyNumberFormat="1" applyFont="1" applyBorder="1" applyAlignment="1" applyProtection="1">
      <alignment horizontal="right" vertical="center"/>
      <protection hidden="1"/>
    </xf>
    <xf numFmtId="167" fontId="2" fillId="0" borderId="9" xfId="2" applyNumberFormat="1" applyFont="1" applyBorder="1" applyAlignment="1" applyProtection="1">
      <alignment horizontal="right" vertical="center"/>
      <protection hidden="1"/>
    </xf>
    <xf numFmtId="10" fontId="2" fillId="0" borderId="8" xfId="1" applyNumberFormat="1" applyFont="1" applyBorder="1" applyAlignment="1" applyProtection="1">
      <alignment horizontal="right" vertical="center"/>
      <protection hidden="1"/>
    </xf>
    <xf numFmtId="10" fontId="2" fillId="0" borderId="9" xfId="1" applyNumberFormat="1" applyFont="1" applyBorder="1" applyAlignment="1" applyProtection="1">
      <alignment horizontal="right" vertical="center"/>
      <protection hidden="1"/>
    </xf>
    <xf numFmtId="2" fontId="2" fillId="0" borderId="8" xfId="4" applyNumberFormat="1" applyFont="1" applyBorder="1" applyAlignment="1" applyProtection="1">
      <alignment horizontal="right" vertical="center"/>
      <protection hidden="1"/>
    </xf>
    <xf numFmtId="2" fontId="2" fillId="0" borderId="9" xfId="4" applyNumberFormat="1" applyFont="1" applyBorder="1" applyAlignment="1" applyProtection="1">
      <alignment horizontal="right" vertical="center"/>
      <protection hidden="1"/>
    </xf>
    <xf numFmtId="1" fontId="16" fillId="3" borderId="5" xfId="2" applyFont="1" applyFill="1" applyBorder="1" applyAlignment="1" applyProtection="1">
      <alignment horizontal="center" vertical="center" wrapText="1"/>
      <protection hidden="1"/>
    </xf>
    <xf numFmtId="1" fontId="19" fillId="0" borderId="2" xfId="2" applyFont="1" applyBorder="1" applyAlignment="1" applyProtection="1">
      <alignment horizontal="left" vertical="center"/>
      <protection hidden="1"/>
    </xf>
    <xf numFmtId="1" fontId="19" fillId="0" borderId="3" xfId="2" applyFont="1" applyBorder="1" applyAlignment="1" applyProtection="1">
      <alignment horizontal="left" vertical="center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19" fillId="0" borderId="4" xfId="2" applyFont="1" applyBorder="1" applyAlignment="1" applyProtection="1">
      <alignment horizontal="left" wrapText="1"/>
      <protection hidden="1"/>
    </xf>
    <xf numFmtId="1" fontId="34" fillId="3" borderId="5" xfId="2" applyFont="1" applyFill="1" applyBorder="1" applyAlignment="1" applyProtection="1">
      <alignment horizontal="center" wrapText="1"/>
      <protection hidden="1"/>
    </xf>
    <xf numFmtId="1" fontId="34" fillId="3" borderId="13" xfId="2" applyFont="1" applyFill="1" applyBorder="1" applyAlignment="1" applyProtection="1">
      <alignment horizontal="center" wrapText="1"/>
      <protection hidden="1"/>
    </xf>
    <xf numFmtId="1" fontId="34" fillId="3" borderId="14" xfId="2" applyFont="1" applyFill="1" applyBorder="1" applyAlignment="1" applyProtection="1">
      <alignment horizontal="center" wrapText="1"/>
      <protection hidden="1"/>
    </xf>
    <xf numFmtId="49" fontId="34" fillId="3" borderId="11" xfId="2" applyNumberFormat="1" applyFont="1" applyFill="1" applyBorder="1" applyAlignment="1" applyProtection="1">
      <alignment horizontal="center" wrapText="1"/>
      <protection hidden="1"/>
    </xf>
    <xf numFmtId="49" fontId="34" fillId="3" borderId="12" xfId="2" applyNumberFormat="1" applyFont="1" applyFill="1" applyBorder="1" applyAlignment="1" applyProtection="1">
      <alignment horizontal="center" wrapText="1"/>
      <protection hidden="1"/>
    </xf>
    <xf numFmtId="49" fontId="34" fillId="3" borderId="16" xfId="2" applyNumberFormat="1" applyFont="1" applyFill="1" applyBorder="1" applyAlignment="1" applyProtection="1">
      <alignment horizontal="center" wrapText="1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0" fontId="22" fillId="0" borderId="1" xfId="7" applyFont="1" applyBorder="1" applyAlignment="1" applyProtection="1">
      <alignment horizontal="left" wrapText="1"/>
      <protection hidden="1"/>
    </xf>
    <xf numFmtId="0" fontId="22" fillId="0" borderId="12" xfId="7" applyFont="1" applyBorder="1" applyAlignment="1" applyProtection="1">
      <alignment horizontal="left" wrapText="1"/>
      <protection hidden="1"/>
    </xf>
    <xf numFmtId="0" fontId="22" fillId="0" borderId="2" xfId="7" applyFont="1" applyBorder="1" applyAlignment="1" applyProtection="1">
      <alignment horizontal="left" wrapText="1"/>
      <protection hidden="1"/>
    </xf>
    <xf numFmtId="0" fontId="22" fillId="0" borderId="3" xfId="7" applyFont="1" applyBorder="1" applyAlignment="1" applyProtection="1">
      <alignment horizontal="left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/>
      <protection hidden="1"/>
    </xf>
    <xf numFmtId="1" fontId="29" fillId="5" borderId="8" xfId="2" applyNumberFormat="1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8" fillId="0" borderId="1" xfId="2" applyFont="1" applyBorder="1" applyAlignment="1" applyProtection="1">
      <alignment horizontal="left" vertical="center" wrapText="1"/>
      <protection hidden="1"/>
    </xf>
    <xf numFmtId="1" fontId="38" fillId="0" borderId="2" xfId="2" applyFont="1" applyBorder="1" applyAlignment="1" applyProtection="1">
      <alignment horizontal="left" vertical="center" wrapText="1"/>
      <protection hidden="1"/>
    </xf>
    <xf numFmtId="1" fontId="38" fillId="0" borderId="3" xfId="2" applyFont="1" applyBorder="1" applyAlignment="1" applyProtection="1">
      <alignment horizontal="left" vertical="center" wrapText="1"/>
      <protection hidden="1"/>
    </xf>
    <xf numFmtId="1" fontId="17" fillId="13" borderId="14" xfId="2" applyFont="1" applyFill="1" applyBorder="1" applyAlignment="1">
      <alignment horizontal="center" vertical="center"/>
    </xf>
    <xf numFmtId="1" fontId="17" fillId="13" borderId="1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17" fillId="13" borderId="16" xfId="2" applyFont="1" applyFill="1" applyBorder="1" applyAlignment="1">
      <alignment horizontal="center" vertical="center"/>
    </xf>
    <xf numFmtId="1" fontId="17" fillId="13" borderId="14" xfId="2" applyFont="1" applyFill="1" applyBorder="1" applyAlignment="1">
      <alignment horizontal="center" vertical="center" wrapText="1"/>
    </xf>
    <xf numFmtId="1" fontId="17" fillId="13" borderId="15" xfId="2" applyFont="1" applyFill="1" applyBorder="1" applyAlignment="1">
      <alignment horizontal="center" vertical="center" wrapText="1"/>
    </xf>
    <xf numFmtId="1" fontId="16" fillId="14" borderId="1" xfId="2" applyFont="1" applyFill="1" applyBorder="1" applyAlignment="1">
      <alignment horizontal="center" vertical="center" wrapText="1"/>
    </xf>
    <xf numFmtId="1" fontId="16" fillId="14" borderId="2" xfId="2" applyFont="1" applyFill="1" applyBorder="1" applyAlignment="1">
      <alignment horizontal="center" vertical="center" wrapText="1"/>
    </xf>
    <xf numFmtId="1" fontId="16" fillId="14" borderId="3" xfId="2" applyFont="1" applyFill="1" applyBorder="1" applyAlignment="1">
      <alignment horizontal="center" vertical="center" wrapText="1"/>
    </xf>
  </cellXfs>
  <cellStyles count="188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146"/>
    <cellStyle name="Normal 2 2" xfId="2"/>
    <cellStyle name="Normal 3" xfId="147"/>
    <cellStyle name="Normal 3 2" xfId="148"/>
    <cellStyle name="Normal_Hoja1" xfId="8"/>
    <cellStyle name="Normal_PlazasEstablecimientosMunicipioAutAños" xfId="7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6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PUERTO DE LA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tip'!$C$65,'tab. Turistas alojados tip'!$C$52,'tab. Turistas alojados tip'!$C$39,'tab. Turistas alojados tip'!$C$26)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tip'!$D$65,'tab. Turistas alojados tip'!$D$52,'tab. Turistas alojados tip'!$D$39,'tab. Turistas alojados tip'!$D$26)</c:f>
              <c:numCache>
                <c:formatCode>#,##0</c:formatCode>
                <c:ptCount val="4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tip'!$C$65,'tab. Turistas alojados tip'!$C$52,'tab. Turistas alojados tip'!$C$39,'tab. Turistas alojados tip'!$C$26)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tip'!$E$65,'tab. Turistas alojados tip'!$E$52,'tab. Turistas alojados tip'!$E$39,'tab. Turistas alojados tip'!$E$26)</c:f>
              <c:numCache>
                <c:formatCode>#,##0</c:formatCode>
                <c:ptCount val="4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tip'!$C$65,'tab. Turistas alojados tip'!$C$52,'tab. Turistas alojados tip'!$C$39,'tab. Turistas alojados tip'!$C$26)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tip'!$F$65,'tab. Turistas alojados tip'!$F$52,'tab. Turistas alojados tip'!$F$39,'tab. Turistas alojados tip'!$F$26)</c:f>
              <c:numCache>
                <c:formatCode>#,##0</c:formatCode>
                <c:ptCount val="4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</c:numCache>
            </c:numRef>
          </c:val>
        </c:ser>
        <c:marker val="1"/>
        <c:axId val="1099571584"/>
        <c:axId val="1099596160"/>
      </c:lineChart>
      <c:catAx>
        <c:axId val="1099571584"/>
        <c:scaling>
          <c:orientation val="minMax"/>
        </c:scaling>
        <c:axPos val="b"/>
        <c:numFmt formatCode="General" sourceLinked="1"/>
        <c:tickLblPos val="nextTo"/>
        <c:crossAx val="1099596160"/>
        <c:crosses val="autoZero"/>
        <c:auto val="1"/>
        <c:lblAlgn val="ctr"/>
        <c:lblOffset val="100"/>
        <c:tickLblSkip val="1"/>
      </c:catAx>
      <c:valAx>
        <c:axId val="1099596160"/>
        <c:scaling>
          <c:orientation val="minMax"/>
        </c:scaling>
        <c:axPos val="l"/>
        <c:numFmt formatCode="#,##0" sourceLinked="1"/>
        <c:tickLblPos val="nextTo"/>
        <c:crossAx val="1099571584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220827378784079"/>
          <c:y val="0.18933066228912199"/>
          <c:w val="0.87169445456329187"/>
          <c:h val="0.5432406814872515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6613</c:v>
                </c:pt>
                <c:pt idx="1">
                  <c:v>8300</c:v>
                </c:pt>
                <c:pt idx="2">
                  <c:v>7369</c:v>
                </c:pt>
                <c:pt idx="3">
                  <c:v>5162</c:v>
                </c:pt>
                <c:pt idx="4">
                  <c:v>2708</c:v>
                </c:pt>
                <c:pt idx="5">
                  <c:v>2234</c:v>
                </c:pt>
                <c:pt idx="6">
                  <c:v>3150</c:v>
                </c:pt>
                <c:pt idx="7">
                  <c:v>2888</c:v>
                </c:pt>
                <c:pt idx="8">
                  <c:v>3823</c:v>
                </c:pt>
                <c:pt idx="9">
                  <c:v>5042</c:v>
                </c:pt>
                <c:pt idx="10">
                  <c:v>5423</c:v>
                </c:pt>
                <c:pt idx="11">
                  <c:v>6584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merc'!$E$30,'graficas evol mensual merc'!$E$31)</c:f>
              <c:numCache>
                <c:formatCode>#,##0</c:formatCode>
                <c:ptCount val="8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</c:numCache>
            </c:numRef>
          </c:val>
        </c:ser>
        <c:marker val="1"/>
        <c:axId val="1152076416"/>
        <c:axId val="1153433984"/>
      </c:lineChart>
      <c:catAx>
        <c:axId val="1152076416"/>
        <c:scaling>
          <c:orientation val="minMax"/>
        </c:scaling>
        <c:axPos val="b"/>
        <c:numFmt formatCode="General" sourceLinked="1"/>
        <c:tickLblPos val="nextTo"/>
        <c:crossAx val="1153433984"/>
        <c:crosses val="autoZero"/>
        <c:auto val="1"/>
        <c:lblAlgn val="ctr"/>
        <c:lblOffset val="100"/>
      </c:catAx>
      <c:valAx>
        <c:axId val="1153433984"/>
        <c:scaling>
          <c:orientation val="minMax"/>
        </c:scaling>
        <c:axPos val="l"/>
        <c:numFmt formatCode="#,##0" sourceLinked="1"/>
        <c:tickLblPos val="nextTo"/>
        <c:crossAx val="1152076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2025912838633695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21913</c:v>
                </c:pt>
                <c:pt idx="1">
                  <c:v>27409</c:v>
                </c:pt>
                <c:pt idx="2">
                  <c:v>44955</c:v>
                </c:pt>
                <c:pt idx="3">
                  <c:v>48081</c:v>
                </c:pt>
                <c:pt idx="4">
                  <c:v>55664</c:v>
                </c:pt>
                <c:pt idx="5">
                  <c:v>58271</c:v>
                </c:pt>
                <c:pt idx="6">
                  <c:v>68624</c:v>
                </c:pt>
                <c:pt idx="7">
                  <c:v>86118</c:v>
                </c:pt>
                <c:pt idx="8">
                  <c:v>49850</c:v>
                </c:pt>
                <c:pt idx="9">
                  <c:v>38782</c:v>
                </c:pt>
                <c:pt idx="10">
                  <c:v>30821</c:v>
                </c:pt>
                <c:pt idx="11">
                  <c:v>29961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merc'!$E$48,'graficas evol mensual merc'!$E$49)</c:f>
              <c:numCache>
                <c:formatCode>#,##0</c:formatCode>
                <c:ptCount val="8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</c:numCache>
            </c:numRef>
          </c:val>
        </c:ser>
        <c:marker val="1"/>
        <c:axId val="1162554752"/>
        <c:axId val="1162893952"/>
      </c:lineChart>
      <c:catAx>
        <c:axId val="1162554752"/>
        <c:scaling>
          <c:orientation val="minMax"/>
        </c:scaling>
        <c:axPos val="b"/>
        <c:numFmt formatCode="General" sourceLinked="1"/>
        <c:tickLblPos val="nextTo"/>
        <c:crossAx val="1162893952"/>
        <c:crosses val="autoZero"/>
        <c:auto val="1"/>
        <c:lblAlgn val="ctr"/>
        <c:lblOffset val="100"/>
      </c:catAx>
      <c:valAx>
        <c:axId val="1162893952"/>
        <c:scaling>
          <c:orientation val="minMax"/>
        </c:scaling>
        <c:axPos val="l"/>
        <c:numFmt formatCode="#,##0" sourceLinked="1"/>
        <c:tickLblPos val="nextTo"/>
        <c:crossAx val="116255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1931684334511194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8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18469</c:v>
                </c:pt>
                <c:pt idx="1">
                  <c:v>17351</c:v>
                </c:pt>
                <c:pt idx="2">
                  <c:v>19698</c:v>
                </c:pt>
                <c:pt idx="3">
                  <c:v>14746</c:v>
                </c:pt>
                <c:pt idx="4">
                  <c:v>12013</c:v>
                </c:pt>
                <c:pt idx="5">
                  <c:v>8038</c:v>
                </c:pt>
                <c:pt idx="6">
                  <c:v>9397</c:v>
                </c:pt>
                <c:pt idx="7">
                  <c:v>10107</c:v>
                </c:pt>
                <c:pt idx="8">
                  <c:v>10891</c:v>
                </c:pt>
                <c:pt idx="9">
                  <c:v>11053</c:v>
                </c:pt>
                <c:pt idx="10">
                  <c:v>16206</c:v>
                </c:pt>
                <c:pt idx="11">
                  <c:v>15322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merc'!$E$66,'graficas evol mensual merc'!$E$67)</c:f>
              <c:numCache>
                <c:formatCode>#,##0</c:formatCode>
                <c:ptCount val="8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</c:numCache>
            </c:numRef>
          </c:val>
        </c:ser>
        <c:marker val="1"/>
        <c:axId val="1163999872"/>
        <c:axId val="1164490240"/>
      </c:lineChart>
      <c:catAx>
        <c:axId val="1163999872"/>
        <c:scaling>
          <c:orientation val="minMax"/>
        </c:scaling>
        <c:axPos val="b"/>
        <c:numFmt formatCode="General" sourceLinked="1"/>
        <c:tickLblPos val="nextTo"/>
        <c:crossAx val="1164490240"/>
        <c:crosses val="autoZero"/>
        <c:auto val="1"/>
        <c:lblAlgn val="ctr"/>
        <c:lblOffset val="100"/>
      </c:catAx>
      <c:valAx>
        <c:axId val="1164490240"/>
        <c:scaling>
          <c:orientation val="minMax"/>
        </c:scaling>
        <c:axPos val="l"/>
        <c:numFmt formatCode="#,##0" sourceLinked="1"/>
        <c:tickLblPos val="nextTo"/>
        <c:crossAx val="1163999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1931684334511194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9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1594</c:v>
                </c:pt>
                <c:pt idx="1">
                  <c:v>1421</c:v>
                </c:pt>
                <c:pt idx="2">
                  <c:v>1277</c:v>
                </c:pt>
                <c:pt idx="3">
                  <c:v>360</c:v>
                </c:pt>
                <c:pt idx="4">
                  <c:v>42</c:v>
                </c:pt>
                <c:pt idx="5">
                  <c:v>57</c:v>
                </c:pt>
                <c:pt idx="6">
                  <c:v>119</c:v>
                </c:pt>
                <c:pt idx="7">
                  <c:v>25</c:v>
                </c:pt>
                <c:pt idx="8">
                  <c:v>46</c:v>
                </c:pt>
                <c:pt idx="9">
                  <c:v>922</c:v>
                </c:pt>
                <c:pt idx="10">
                  <c:v>966</c:v>
                </c:pt>
                <c:pt idx="11">
                  <c:v>1394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merc'!$E$84,'graficas evol mensual merc'!$E$85)</c:f>
              <c:numCache>
                <c:formatCode>#,##0</c:formatCode>
                <c:ptCount val="8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</c:numCache>
            </c:numRef>
          </c:val>
        </c:ser>
        <c:marker val="1"/>
        <c:axId val="1164527488"/>
        <c:axId val="1165679232"/>
      </c:lineChart>
      <c:catAx>
        <c:axId val="1164527488"/>
        <c:scaling>
          <c:orientation val="minMax"/>
        </c:scaling>
        <c:axPos val="b"/>
        <c:numFmt formatCode="General" sourceLinked="1"/>
        <c:tickLblPos val="nextTo"/>
        <c:crossAx val="1165679232"/>
        <c:crosses val="autoZero"/>
        <c:auto val="1"/>
        <c:lblAlgn val="ctr"/>
        <c:lblOffset val="100"/>
      </c:catAx>
      <c:valAx>
        <c:axId val="1165679232"/>
        <c:scaling>
          <c:orientation val="minMax"/>
        </c:scaling>
        <c:axPos val="l"/>
        <c:numFmt formatCode="#,##0" sourceLinked="1"/>
        <c:tickLblPos val="nextTo"/>
        <c:crossAx val="1164527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1884570082449947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0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6996</c:v>
                </c:pt>
                <c:pt idx="1">
                  <c:v>5311</c:v>
                </c:pt>
                <c:pt idx="2">
                  <c:v>5725</c:v>
                </c:pt>
                <c:pt idx="3">
                  <c:v>1655</c:v>
                </c:pt>
                <c:pt idx="4">
                  <c:v>19</c:v>
                </c:pt>
                <c:pt idx="5">
                  <c:v>36</c:v>
                </c:pt>
                <c:pt idx="6">
                  <c:v>46</c:v>
                </c:pt>
                <c:pt idx="7">
                  <c:v>19</c:v>
                </c:pt>
                <c:pt idx="8">
                  <c:v>39</c:v>
                </c:pt>
                <c:pt idx="9">
                  <c:v>3053</c:v>
                </c:pt>
                <c:pt idx="10">
                  <c:v>6694</c:v>
                </c:pt>
                <c:pt idx="11">
                  <c:v>6652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merc'!$E$102,'graficas evol mensual merc'!$E$103)</c:f>
              <c:numCache>
                <c:formatCode>#,##0</c:formatCode>
                <c:ptCount val="8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</c:numCache>
            </c:numRef>
          </c:val>
        </c:ser>
        <c:marker val="1"/>
        <c:axId val="1116723072"/>
        <c:axId val="1116724608"/>
      </c:lineChart>
      <c:catAx>
        <c:axId val="1116723072"/>
        <c:scaling>
          <c:orientation val="minMax"/>
        </c:scaling>
        <c:axPos val="b"/>
        <c:numFmt formatCode="General" sourceLinked="1"/>
        <c:tickLblPos val="nextTo"/>
        <c:crossAx val="1116724608"/>
        <c:crosses val="autoZero"/>
        <c:auto val="1"/>
        <c:lblAlgn val="ctr"/>
        <c:lblOffset val="100"/>
      </c:catAx>
      <c:valAx>
        <c:axId val="1116724608"/>
        <c:scaling>
          <c:orientation val="minMax"/>
        </c:scaling>
        <c:axPos val="l"/>
        <c:numFmt formatCode="#,##0" sourceLinked="1"/>
        <c:tickLblPos val="nextTo"/>
        <c:crossAx val="1116723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97"/>
          <c:y val="0.2073027090694939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0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2289</c:v>
                </c:pt>
                <c:pt idx="1">
                  <c:v>1349</c:v>
                </c:pt>
                <c:pt idx="2">
                  <c:v>1190</c:v>
                </c:pt>
                <c:pt idx="3">
                  <c:v>308</c:v>
                </c:pt>
                <c:pt idx="4">
                  <c:v>101</c:v>
                </c:pt>
                <c:pt idx="5">
                  <c:v>193</c:v>
                </c:pt>
                <c:pt idx="6">
                  <c:v>224</c:v>
                </c:pt>
                <c:pt idx="7">
                  <c:v>91</c:v>
                </c:pt>
                <c:pt idx="8">
                  <c:v>53</c:v>
                </c:pt>
                <c:pt idx="9">
                  <c:v>1075</c:v>
                </c:pt>
                <c:pt idx="10">
                  <c:v>1479</c:v>
                </c:pt>
                <c:pt idx="11">
                  <c:v>1827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merc'!$E$120,'graficas evol mensual merc'!$E$121)</c:f>
              <c:numCache>
                <c:formatCode>#,##0</c:formatCode>
                <c:ptCount val="8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</c:numCache>
            </c:numRef>
          </c:val>
        </c:ser>
        <c:marker val="1"/>
        <c:axId val="1116882816"/>
        <c:axId val="1116884352"/>
      </c:lineChart>
      <c:catAx>
        <c:axId val="1116882816"/>
        <c:scaling>
          <c:orientation val="minMax"/>
        </c:scaling>
        <c:axPos val="b"/>
        <c:numFmt formatCode="General" sourceLinked="1"/>
        <c:tickLblPos val="nextTo"/>
        <c:crossAx val="1116884352"/>
        <c:crosses val="autoZero"/>
        <c:auto val="1"/>
        <c:lblAlgn val="ctr"/>
        <c:lblOffset val="100"/>
      </c:catAx>
      <c:valAx>
        <c:axId val="1116884352"/>
        <c:scaling>
          <c:orientation val="minMax"/>
        </c:scaling>
        <c:axPos val="l"/>
        <c:numFmt formatCode="#,##0" sourceLinked="1"/>
        <c:tickLblPos val="nextTo"/>
        <c:crossAx val="1116882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2120141342756184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3194</c:v>
                </c:pt>
                <c:pt idx="1">
                  <c:v>2547</c:v>
                </c:pt>
                <c:pt idx="2">
                  <c:v>2967</c:v>
                </c:pt>
                <c:pt idx="3">
                  <c:v>989</c:v>
                </c:pt>
                <c:pt idx="4">
                  <c:v>68</c:v>
                </c:pt>
                <c:pt idx="5">
                  <c:v>41</c:v>
                </c:pt>
                <c:pt idx="6">
                  <c:v>143</c:v>
                </c:pt>
                <c:pt idx="7">
                  <c:v>55</c:v>
                </c:pt>
                <c:pt idx="8">
                  <c:v>96</c:v>
                </c:pt>
                <c:pt idx="9">
                  <c:v>1512</c:v>
                </c:pt>
                <c:pt idx="10">
                  <c:v>2667</c:v>
                </c:pt>
                <c:pt idx="11">
                  <c:v>2445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merc'!$E$138,'graficas evol mensual merc'!$E$139)</c:f>
              <c:numCache>
                <c:formatCode>#,##0</c:formatCode>
                <c:ptCount val="8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</c:numCache>
            </c:numRef>
          </c:val>
        </c:ser>
        <c:marker val="1"/>
        <c:axId val="1116902912"/>
        <c:axId val="1116917120"/>
      </c:lineChart>
      <c:catAx>
        <c:axId val="1116902912"/>
        <c:scaling>
          <c:orientation val="minMax"/>
        </c:scaling>
        <c:axPos val="b"/>
        <c:numFmt formatCode="General" sourceLinked="1"/>
        <c:tickLblPos val="nextTo"/>
        <c:crossAx val="1116917120"/>
        <c:crosses val="autoZero"/>
        <c:auto val="1"/>
        <c:lblAlgn val="ctr"/>
        <c:lblOffset val="100"/>
      </c:catAx>
      <c:valAx>
        <c:axId val="1116917120"/>
        <c:scaling>
          <c:orientation val="minMax"/>
        </c:scaling>
        <c:axPos val="l"/>
        <c:numFmt formatCode="#,##0" sourceLinked="1"/>
        <c:tickLblPos val="nextTo"/>
        <c:crossAx val="1116902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37"/>
          <c:y val="0.1931684334511194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3173348914424644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638</c:v>
                </c:pt>
                <c:pt idx="1">
                  <c:v>1190</c:v>
                </c:pt>
                <c:pt idx="2">
                  <c:v>1211</c:v>
                </c:pt>
                <c:pt idx="3">
                  <c:v>1728</c:v>
                </c:pt>
                <c:pt idx="4">
                  <c:v>871</c:v>
                </c:pt>
                <c:pt idx="5">
                  <c:v>585</c:v>
                </c:pt>
                <c:pt idx="6">
                  <c:v>1113</c:v>
                </c:pt>
                <c:pt idx="7">
                  <c:v>1172</c:v>
                </c:pt>
                <c:pt idx="8">
                  <c:v>834</c:v>
                </c:pt>
                <c:pt idx="9">
                  <c:v>1034</c:v>
                </c:pt>
                <c:pt idx="10">
                  <c:v>640</c:v>
                </c:pt>
                <c:pt idx="11">
                  <c:v>751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merc'!$E$156,'graficas evol mensual merc'!$E$157)</c:f>
              <c:numCache>
                <c:formatCode>#,##0</c:formatCode>
                <c:ptCount val="8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</c:numCache>
            </c:numRef>
          </c:val>
        </c:ser>
        <c:marker val="1"/>
        <c:axId val="1116938240"/>
        <c:axId val="1116953984"/>
      </c:lineChart>
      <c:catAx>
        <c:axId val="1116938240"/>
        <c:scaling>
          <c:orientation val="minMax"/>
        </c:scaling>
        <c:axPos val="b"/>
        <c:numFmt formatCode="General" sourceLinked="1"/>
        <c:tickLblPos val="nextTo"/>
        <c:crossAx val="1116953984"/>
        <c:crosses val="autoZero"/>
        <c:auto val="1"/>
        <c:lblAlgn val="ctr"/>
        <c:lblOffset val="100"/>
      </c:catAx>
      <c:valAx>
        <c:axId val="1116953984"/>
        <c:scaling>
          <c:orientation val="minMax"/>
        </c:scaling>
        <c:axPos val="l"/>
        <c:numFmt formatCode="#,##0" sourceLinked="1"/>
        <c:tickLblPos val="nextTo"/>
        <c:crossAx val="1116938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37"/>
          <c:y val="0.183745583038869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308</c:v>
                </c:pt>
                <c:pt idx="1">
                  <c:v>319</c:v>
                </c:pt>
                <c:pt idx="2">
                  <c:v>299</c:v>
                </c:pt>
                <c:pt idx="3">
                  <c:v>342</c:v>
                </c:pt>
                <c:pt idx="4">
                  <c:v>267</c:v>
                </c:pt>
                <c:pt idx="5">
                  <c:v>218</c:v>
                </c:pt>
                <c:pt idx="6">
                  <c:v>361</c:v>
                </c:pt>
                <c:pt idx="7">
                  <c:v>181</c:v>
                </c:pt>
                <c:pt idx="8">
                  <c:v>250</c:v>
                </c:pt>
                <c:pt idx="9">
                  <c:v>265</c:v>
                </c:pt>
                <c:pt idx="10">
                  <c:v>287</c:v>
                </c:pt>
                <c:pt idx="11">
                  <c:v>359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merc'!$E$174,'graficas evol mensual merc'!$E$175)</c:f>
              <c:numCache>
                <c:formatCode>#,##0</c:formatCode>
                <c:ptCount val="8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</c:numCache>
            </c:numRef>
          </c:val>
        </c:ser>
        <c:marker val="1"/>
        <c:axId val="1117243648"/>
        <c:axId val="1117511680"/>
      </c:lineChart>
      <c:catAx>
        <c:axId val="1117243648"/>
        <c:scaling>
          <c:orientation val="minMax"/>
        </c:scaling>
        <c:axPos val="b"/>
        <c:numFmt formatCode="General" sourceLinked="1"/>
        <c:tickLblPos val="nextTo"/>
        <c:crossAx val="1117511680"/>
        <c:crosses val="autoZero"/>
        <c:auto val="1"/>
        <c:lblAlgn val="ctr"/>
        <c:lblOffset val="100"/>
      </c:catAx>
      <c:valAx>
        <c:axId val="1117511680"/>
        <c:scaling>
          <c:orientation val="minMax"/>
        </c:scaling>
        <c:axPos val="l"/>
        <c:numFmt formatCode="#,##0" sourceLinked="1"/>
        <c:tickLblPos val="nextTo"/>
        <c:crossAx val="1117243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37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220</c:v>
                </c:pt>
                <c:pt idx="1">
                  <c:v>121</c:v>
                </c:pt>
                <c:pt idx="2">
                  <c:v>212</c:v>
                </c:pt>
                <c:pt idx="3">
                  <c:v>138</c:v>
                </c:pt>
                <c:pt idx="4">
                  <c:v>100</c:v>
                </c:pt>
                <c:pt idx="5">
                  <c:v>128</c:v>
                </c:pt>
                <c:pt idx="6">
                  <c:v>181</c:v>
                </c:pt>
                <c:pt idx="7">
                  <c:v>143</c:v>
                </c:pt>
                <c:pt idx="8">
                  <c:v>119</c:v>
                </c:pt>
                <c:pt idx="9">
                  <c:v>261</c:v>
                </c:pt>
                <c:pt idx="10">
                  <c:v>248</c:v>
                </c:pt>
                <c:pt idx="11">
                  <c:v>146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merc'!$E$192,'graficas evol mensual merc'!$E$193)</c:f>
              <c:numCache>
                <c:formatCode>#,##0</c:formatCode>
                <c:ptCount val="8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</c:numCache>
            </c:numRef>
          </c:val>
        </c:ser>
        <c:marker val="1"/>
        <c:axId val="1117546752"/>
        <c:axId val="1117638656"/>
      </c:lineChart>
      <c:catAx>
        <c:axId val="1117546752"/>
        <c:scaling>
          <c:orientation val="minMax"/>
        </c:scaling>
        <c:axPos val="b"/>
        <c:numFmt formatCode="General" sourceLinked="1"/>
        <c:tickLblPos val="nextTo"/>
        <c:crossAx val="1117638656"/>
        <c:crosses val="autoZero"/>
        <c:auto val="1"/>
        <c:lblAlgn val="ctr"/>
        <c:lblOffset val="100"/>
      </c:catAx>
      <c:valAx>
        <c:axId val="1117638656"/>
        <c:scaling>
          <c:orientation val="minMax"/>
        </c:scaling>
        <c:axPos val="l"/>
        <c:numFmt formatCode="#,##0" sourceLinked="1"/>
        <c:tickLblPos val="nextTo"/>
        <c:crossAx val="111754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35"/>
          <c:y val="0.1931684334511194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393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61"/>
          <c:w val="0.91263650546021846"/>
          <c:h val="0.308841817308049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tipología'!$F$10:$F$12,'Alojados zona tipología'!$F$14:$F$16)</c:f>
              <c:numCache>
                <c:formatCode>#,##0_)</c:formatCode>
                <c:ptCount val="9"/>
                <c:pt idx="0">
                  <c:v>3231391</c:v>
                </c:pt>
                <c:pt idx="1">
                  <c:v>1961134</c:v>
                </c:pt>
                <c:pt idx="2">
                  <c:v>1270257</c:v>
                </c:pt>
                <c:pt idx="3">
                  <c:v>540164</c:v>
                </c:pt>
                <c:pt idx="4">
                  <c:v>373364</c:v>
                </c:pt>
                <c:pt idx="5">
                  <c:v>166800</c:v>
                </c:pt>
                <c:pt idx="6">
                  <c:v>487133</c:v>
                </c:pt>
                <c:pt idx="7">
                  <c:v>335645</c:v>
                </c:pt>
                <c:pt idx="8">
                  <c:v>151488</c:v>
                </c:pt>
              </c:numCache>
            </c:numRef>
          </c:val>
        </c:ser>
        <c:dLbls>
          <c:showVal val="1"/>
        </c:dLbls>
        <c:gapWidth val="30"/>
        <c:axId val="1116013696"/>
        <c:axId val="1116029312"/>
      </c:barChart>
      <c:catAx>
        <c:axId val="1116013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16029312"/>
        <c:crosses val="autoZero"/>
        <c:auto val="1"/>
        <c:lblAlgn val="ctr"/>
        <c:lblOffset val="100"/>
        <c:tickLblSkip val="1"/>
        <c:tickMarkSkip val="1"/>
      </c:catAx>
      <c:valAx>
        <c:axId val="1116029312"/>
        <c:scaling>
          <c:orientation val="minMax"/>
        </c:scaling>
        <c:delete val="1"/>
        <c:axPos val="l"/>
        <c:numFmt formatCode="#,##0_)" sourceLinked="1"/>
        <c:tickLblPos val="none"/>
        <c:crossAx val="111601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3173348914424644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500</c:v>
                </c:pt>
                <c:pt idx="1">
                  <c:v>460</c:v>
                </c:pt>
                <c:pt idx="2">
                  <c:v>371</c:v>
                </c:pt>
                <c:pt idx="3">
                  <c:v>423</c:v>
                </c:pt>
                <c:pt idx="4">
                  <c:v>329</c:v>
                </c:pt>
                <c:pt idx="5">
                  <c:v>448</c:v>
                </c:pt>
                <c:pt idx="6">
                  <c:v>671</c:v>
                </c:pt>
                <c:pt idx="7">
                  <c:v>1245</c:v>
                </c:pt>
                <c:pt idx="8">
                  <c:v>436</c:v>
                </c:pt>
                <c:pt idx="9">
                  <c:v>395</c:v>
                </c:pt>
                <c:pt idx="10">
                  <c:v>339</c:v>
                </c:pt>
                <c:pt idx="11">
                  <c:v>539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merc'!$E$210,'graficas evol mensual merc'!$E$211)</c:f>
              <c:numCache>
                <c:formatCode>#,##0</c:formatCode>
                <c:ptCount val="8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</c:numCache>
            </c:numRef>
          </c:val>
        </c:ser>
        <c:marker val="1"/>
        <c:axId val="1119074560"/>
        <c:axId val="1119235456"/>
      </c:lineChart>
      <c:catAx>
        <c:axId val="1119074560"/>
        <c:scaling>
          <c:orientation val="minMax"/>
        </c:scaling>
        <c:axPos val="b"/>
        <c:numFmt formatCode="General" sourceLinked="1"/>
        <c:tickLblPos val="nextTo"/>
        <c:crossAx val="1119235456"/>
        <c:crosses val="autoZero"/>
        <c:auto val="1"/>
        <c:lblAlgn val="ctr"/>
        <c:lblOffset val="100"/>
      </c:catAx>
      <c:valAx>
        <c:axId val="1119235456"/>
        <c:scaling>
          <c:orientation val="minMax"/>
        </c:scaling>
        <c:axPos val="l"/>
        <c:numFmt formatCode="#,##0" sourceLinked="1"/>
        <c:tickLblPos val="nextTo"/>
        <c:crossAx val="1119074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513875267370934"/>
          <c:y val="0.1931684334511194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165</c:v>
                </c:pt>
                <c:pt idx="1">
                  <c:v>175</c:v>
                </c:pt>
                <c:pt idx="2">
                  <c:v>107</c:v>
                </c:pt>
                <c:pt idx="3">
                  <c:v>175</c:v>
                </c:pt>
                <c:pt idx="4">
                  <c:v>128</c:v>
                </c:pt>
                <c:pt idx="5">
                  <c:v>111</c:v>
                </c:pt>
                <c:pt idx="6">
                  <c:v>192</c:v>
                </c:pt>
                <c:pt idx="7">
                  <c:v>159</c:v>
                </c:pt>
                <c:pt idx="8">
                  <c:v>161</c:v>
                </c:pt>
                <c:pt idx="9">
                  <c:v>201</c:v>
                </c:pt>
                <c:pt idx="10">
                  <c:v>152</c:v>
                </c:pt>
                <c:pt idx="11">
                  <c:v>180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merc'!$E$228,'graficas evol mensual merc'!$E$229)</c:f>
              <c:numCache>
                <c:formatCode>#,##0</c:formatCode>
                <c:ptCount val="8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</c:numCache>
            </c:numRef>
          </c:val>
        </c:ser>
        <c:marker val="1"/>
        <c:axId val="1120518144"/>
        <c:axId val="1120570752"/>
      </c:lineChart>
      <c:catAx>
        <c:axId val="1120518144"/>
        <c:scaling>
          <c:orientation val="minMax"/>
        </c:scaling>
        <c:axPos val="b"/>
        <c:numFmt formatCode="General" sourceLinked="1"/>
        <c:tickLblPos val="nextTo"/>
        <c:crossAx val="1120570752"/>
        <c:crosses val="autoZero"/>
        <c:auto val="1"/>
        <c:lblAlgn val="ctr"/>
        <c:lblOffset val="100"/>
      </c:catAx>
      <c:valAx>
        <c:axId val="1120570752"/>
        <c:scaling>
          <c:orientation val="minMax"/>
        </c:scaling>
        <c:axPos val="l"/>
        <c:numFmt formatCode="#,##0" sourceLinked="1"/>
        <c:tickLblPos val="nextTo"/>
        <c:crossAx val="1120518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37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270220639381208"/>
          <c:w val="0.84763751506150764"/>
          <c:h val="0.5008378546321286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376</c:v>
                </c:pt>
                <c:pt idx="1">
                  <c:v>478</c:v>
                </c:pt>
                <c:pt idx="2">
                  <c:v>567</c:v>
                </c:pt>
                <c:pt idx="3">
                  <c:v>449</c:v>
                </c:pt>
                <c:pt idx="4">
                  <c:v>329</c:v>
                </c:pt>
                <c:pt idx="5">
                  <c:v>322</c:v>
                </c:pt>
                <c:pt idx="6">
                  <c:v>656</c:v>
                </c:pt>
                <c:pt idx="7">
                  <c:v>777</c:v>
                </c:pt>
                <c:pt idx="8">
                  <c:v>799</c:v>
                </c:pt>
                <c:pt idx="9">
                  <c:v>477</c:v>
                </c:pt>
                <c:pt idx="10">
                  <c:v>267</c:v>
                </c:pt>
                <c:pt idx="11">
                  <c:v>337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merc'!$E$246,'graficas evol mensual merc'!$E$247)</c:f>
              <c:numCache>
                <c:formatCode>#,##0</c:formatCode>
                <c:ptCount val="8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</c:numCache>
            </c:numRef>
          </c:val>
        </c:ser>
        <c:marker val="1"/>
        <c:axId val="1121127424"/>
        <c:axId val="1123222272"/>
      </c:lineChart>
      <c:catAx>
        <c:axId val="1121127424"/>
        <c:scaling>
          <c:orientation val="minMax"/>
        </c:scaling>
        <c:axPos val="b"/>
        <c:numFmt formatCode="General" sourceLinked="1"/>
        <c:tickLblPos val="nextTo"/>
        <c:crossAx val="1123222272"/>
        <c:crosses val="autoZero"/>
        <c:auto val="1"/>
        <c:lblAlgn val="ctr"/>
        <c:lblOffset val="100"/>
      </c:catAx>
      <c:valAx>
        <c:axId val="1123222272"/>
        <c:scaling>
          <c:orientation val="minMax"/>
        </c:scaling>
        <c:axPos val="l"/>
        <c:numFmt formatCode="#,##0" sourceLinked="1"/>
        <c:tickLblPos val="nextTo"/>
        <c:crossAx val="1121127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2025912838633695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219</c:v>
                </c:pt>
                <c:pt idx="1">
                  <c:v>113</c:v>
                </c:pt>
                <c:pt idx="2">
                  <c:v>236</c:v>
                </c:pt>
                <c:pt idx="3">
                  <c:v>99</c:v>
                </c:pt>
                <c:pt idx="4">
                  <c:v>56</c:v>
                </c:pt>
                <c:pt idx="5">
                  <c:v>164</c:v>
                </c:pt>
                <c:pt idx="6">
                  <c:v>176</c:v>
                </c:pt>
                <c:pt idx="7">
                  <c:v>206</c:v>
                </c:pt>
                <c:pt idx="8">
                  <c:v>198</c:v>
                </c:pt>
                <c:pt idx="9">
                  <c:v>237</c:v>
                </c:pt>
                <c:pt idx="10">
                  <c:v>215</c:v>
                </c:pt>
                <c:pt idx="11">
                  <c:v>287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merc'!$E$264,'graficas evol mensual merc'!$E$265)</c:f>
              <c:numCache>
                <c:formatCode>#,##0</c:formatCode>
                <c:ptCount val="8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</c:numCache>
            </c:numRef>
          </c:val>
        </c:ser>
        <c:marker val="1"/>
        <c:axId val="1123234560"/>
        <c:axId val="1123247232"/>
      </c:lineChart>
      <c:catAx>
        <c:axId val="1123234560"/>
        <c:scaling>
          <c:orientation val="minMax"/>
        </c:scaling>
        <c:axPos val="b"/>
        <c:numFmt formatCode="General" sourceLinked="1"/>
        <c:tickLblPos val="nextTo"/>
        <c:crossAx val="1123247232"/>
        <c:crosses val="autoZero"/>
        <c:auto val="1"/>
        <c:lblAlgn val="ctr"/>
        <c:lblOffset val="100"/>
      </c:catAx>
      <c:valAx>
        <c:axId val="1123247232"/>
        <c:scaling>
          <c:orientation val="minMax"/>
        </c:scaling>
        <c:axPos val="l"/>
        <c:numFmt formatCode="#,##0" sourceLinked="1"/>
        <c:tickLblPos val="nextTo"/>
        <c:crossAx val="1123234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37"/>
          <c:y val="0.2073027090694939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3173348914424644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188</c:v>
                </c:pt>
                <c:pt idx="1">
                  <c:v>216</c:v>
                </c:pt>
                <c:pt idx="2">
                  <c:v>223</c:v>
                </c:pt>
                <c:pt idx="3">
                  <c:v>255</c:v>
                </c:pt>
                <c:pt idx="4">
                  <c:v>235</c:v>
                </c:pt>
                <c:pt idx="5">
                  <c:v>104</c:v>
                </c:pt>
                <c:pt idx="6">
                  <c:v>212</c:v>
                </c:pt>
                <c:pt idx="7">
                  <c:v>185</c:v>
                </c:pt>
                <c:pt idx="8">
                  <c:v>149</c:v>
                </c:pt>
                <c:pt idx="9">
                  <c:v>329</c:v>
                </c:pt>
                <c:pt idx="10">
                  <c:v>355</c:v>
                </c:pt>
                <c:pt idx="11">
                  <c:v>235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merc'!$E$282,'graficas evol mensual merc'!$E$283)</c:f>
              <c:numCache>
                <c:formatCode>#,##0</c:formatCode>
                <c:ptCount val="8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</c:numCache>
            </c:numRef>
          </c:val>
        </c:ser>
        <c:marker val="1"/>
        <c:axId val="1123274112"/>
        <c:axId val="1123275904"/>
      </c:lineChart>
      <c:catAx>
        <c:axId val="1123274112"/>
        <c:scaling>
          <c:orientation val="minMax"/>
        </c:scaling>
        <c:axPos val="b"/>
        <c:numFmt formatCode="General" sourceLinked="1"/>
        <c:tickLblPos val="nextTo"/>
        <c:crossAx val="1123275904"/>
        <c:crosses val="autoZero"/>
        <c:auto val="1"/>
        <c:lblAlgn val="ctr"/>
        <c:lblOffset val="100"/>
      </c:catAx>
      <c:valAx>
        <c:axId val="1123275904"/>
        <c:scaling>
          <c:orientation val="minMax"/>
        </c:scaling>
        <c:axPos val="l"/>
        <c:numFmt formatCode="#,##0" sourceLinked="1"/>
        <c:tickLblPos val="nextTo"/>
        <c:crossAx val="1123274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37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357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8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7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8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1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8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98"/>
              <c:y val="1.292941663377248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77"/>
              <c:y val="2.585883326754501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0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66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76"/>
              <c:y val="-1.64203591248907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3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37"/>
              <c:y val="-1.64203591248907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166E-2"/>
          <c:w val="0.79230350479693823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Noruega</c:v>
              </c:pt>
              <c:pt idx="8">
                <c:v>Italia</c:v>
              </c:pt>
              <c:pt idx="9">
                <c:v>Austria</c:v>
              </c:pt>
              <c:pt idx="10">
                <c:v>Países del Este</c:v>
              </c:pt>
              <c:pt idx="11">
                <c:v>Holanda</c:v>
              </c:pt>
              <c:pt idx="12">
                <c:v>Suiza</c:v>
              </c:pt>
              <c:pt idx="13">
                <c:v>Bélgica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477934</c:v>
              </c:pt>
              <c:pt idx="1">
                <c:v>141081</c:v>
              </c:pt>
              <c:pt idx="2">
                <c:v>43645</c:v>
              </c:pt>
              <c:pt idx="3">
                <c:v>31551</c:v>
              </c:pt>
              <c:pt idx="4">
                <c:v>10844</c:v>
              </c:pt>
              <c:pt idx="5">
                <c:v>10803</c:v>
              </c:pt>
              <c:pt idx="6">
                <c:v>5964</c:v>
              </c:pt>
              <c:pt idx="7">
                <c:v>5244</c:v>
              </c:pt>
              <c:pt idx="8">
                <c:v>4858</c:v>
              </c:pt>
              <c:pt idx="9">
                <c:v>4292</c:v>
              </c:pt>
              <c:pt idx="10">
                <c:v>3448</c:v>
              </c:pt>
              <c:pt idx="11">
                <c:v>3164</c:v>
              </c:pt>
              <c:pt idx="12">
                <c:v>2662</c:v>
              </c:pt>
              <c:pt idx="13">
                <c:v>1633</c:v>
              </c:pt>
              <c:pt idx="14">
                <c:v>1573</c:v>
              </c:pt>
              <c:pt idx="15">
                <c:v>1392</c:v>
              </c:pt>
              <c:pt idx="16">
                <c:v>8462</c:v>
              </c:pt>
              <c:pt idx="17">
                <c:v>2664</c:v>
              </c:pt>
              <c:pt idx="18">
                <c:v>5155</c:v>
              </c:pt>
              <c:pt idx="19">
                <c:v>4163</c:v>
              </c:pt>
            </c:numLit>
          </c:val>
        </c:ser>
        <c:gapWidth val="26"/>
        <c:overlap val="-35"/>
        <c:axId val="1140857856"/>
        <c:axId val="114088422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4.5209431465694887E-3"/>
                  <c:y val="1.4948858332585028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27E-7"/>
                </c:manualLayout>
              </c:layout>
              <c:showVal val="1"/>
            </c:dLbl>
            <c:dLbl>
              <c:idx val="5"/>
              <c:layout>
                <c:manualLayout>
                  <c:x val="2.6843958554767598E-3"/>
                  <c:y val="1.4950035315368494E-3"/>
                </c:manualLayout>
              </c:layout>
              <c:showVal val="1"/>
            </c:dLbl>
            <c:dLbl>
              <c:idx val="6"/>
              <c:layout>
                <c:manualLayout>
                  <c:x val="4.0185679269430161E-3"/>
                  <c:y val="1.1769827834489497E-7"/>
                </c:manualLayout>
              </c:layout>
              <c:showVal val="1"/>
            </c:dLbl>
            <c:dLbl>
              <c:idx val="7"/>
              <c:layout>
                <c:manualLayout>
                  <c:x val="3.7989695732478035E-3"/>
                  <c:y val="1.1769827834489527E-7"/>
                </c:manualLayout>
              </c:layout>
              <c:showVal val="1"/>
            </c:dLbl>
            <c:dLbl>
              <c:idx val="9"/>
              <c:layout>
                <c:manualLayout>
                  <c:x val="6.545772687505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32E-3"/>
                  <c:y val="1.4948858332585043E-3"/>
                </c:manualLayout>
              </c:layout>
              <c:showVal val="1"/>
            </c:dLbl>
            <c:dLbl>
              <c:idx val="12"/>
              <c:layout>
                <c:manualLayout>
                  <c:x val="-7.7998163452708921E-2"/>
                  <c:y val="3.5309483503468326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97E-7"/>
                </c:manualLayout>
              </c:layout>
              <c:showVal val="1"/>
            </c:dLbl>
            <c:dLbl>
              <c:idx val="14"/>
              <c:layout>
                <c:manualLayout>
                  <c:x val="4.7251324989335134E-3"/>
                  <c:y val="1.4950035315368494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527E-7"/>
                </c:manualLayout>
              </c:layout>
              <c:showVal val="1"/>
            </c:dLbl>
            <c:dLbl>
              <c:idx val="16"/>
              <c:layout>
                <c:manualLayout>
                  <c:x val="1.8994847866239013E-3"/>
                  <c:y val="1.1769827834489527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835E-7"/>
                </c:manualLayout>
              </c:layout>
              <c:showVal val="1"/>
            </c:dLbl>
            <c:dLbl>
              <c:idx val="18"/>
              <c:layout>
                <c:manualLayout>
                  <c:x val="4.1598519193365296E-3"/>
                  <c:y val="-1.4946504367019252E-3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Noruega</c:v>
              </c:pt>
              <c:pt idx="8">
                <c:v>Italia</c:v>
              </c:pt>
              <c:pt idx="9">
                <c:v>Austria</c:v>
              </c:pt>
              <c:pt idx="10">
                <c:v>Países del Este</c:v>
              </c:pt>
              <c:pt idx="11">
                <c:v>Holanda</c:v>
              </c:pt>
              <c:pt idx="12">
                <c:v>Suiza</c:v>
              </c:pt>
              <c:pt idx="13">
                <c:v>Bélgica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-0.14723016724090865</c:v>
              </c:pt>
              <c:pt idx="1">
                <c:v>-0.13601484466382105</c:v>
              </c:pt>
              <c:pt idx="2">
                <c:v>-0.2639469778737184</c:v>
              </c:pt>
              <c:pt idx="3">
                <c:v>-0.12950751827838319</c:v>
              </c:pt>
              <c:pt idx="4">
                <c:v>-7.8439704257669773E-2</c:v>
              </c:pt>
              <c:pt idx="5">
                <c:v>-0.35404209519253771</c:v>
              </c:pt>
              <c:pt idx="6">
                <c:v>-0.27471725647573869</c:v>
              </c:pt>
              <c:pt idx="7">
                <c:v>-0.48482169171824357</c:v>
              </c:pt>
              <c:pt idx="8">
                <c:v>-0.21085120207927224</c:v>
              </c:pt>
              <c:pt idx="9">
                <c:v>-0.21935249181520558</c:v>
              </c:pt>
              <c:pt idx="10">
                <c:v>-0.40898183064792598</c:v>
              </c:pt>
              <c:pt idx="11">
                <c:v>-8.4490740740740741E-2</c:v>
              </c:pt>
              <c:pt idx="12">
                <c:v>-8.9352196574832496E-3</c:v>
              </c:pt>
              <c:pt idx="13">
                <c:v>-0.19038175508180466</c:v>
              </c:pt>
              <c:pt idx="14">
                <c:v>-0.28694469628286501</c:v>
              </c:pt>
              <c:pt idx="15">
                <c:v>-0.26967471143756566</c:v>
              </c:pt>
              <c:pt idx="16">
                <c:v>-0.23937078651685392</c:v>
              </c:pt>
              <c:pt idx="17">
                <c:v>0.49327354260089684</c:v>
              </c:pt>
              <c:pt idx="18">
                <c:v>-7.1171171171171166E-2</c:v>
              </c:pt>
              <c:pt idx="19">
                <c:v>7.321474606857438E-2</c:v>
              </c:pt>
            </c:numLit>
          </c:val>
        </c:ser>
        <c:gapWidth val="0"/>
        <c:axId val="1140887552"/>
        <c:axId val="1140885760"/>
      </c:barChart>
      <c:catAx>
        <c:axId val="1140857856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0884224"/>
        <c:crosses val="autoZero"/>
        <c:auto val="1"/>
        <c:lblAlgn val="ctr"/>
        <c:lblOffset val="100"/>
      </c:catAx>
      <c:valAx>
        <c:axId val="1140884224"/>
        <c:scaling>
          <c:orientation val="minMax"/>
        </c:scaling>
        <c:delete val="1"/>
        <c:axPos val="t"/>
        <c:numFmt formatCode="#,##0" sourceLinked="1"/>
        <c:tickLblPos val="none"/>
        <c:crossAx val="1140857856"/>
        <c:crosses val="autoZero"/>
        <c:crossBetween val="between"/>
      </c:valAx>
      <c:valAx>
        <c:axId val="1140885760"/>
        <c:scaling>
          <c:orientation val="minMax"/>
        </c:scaling>
        <c:delete val="1"/>
        <c:axPos val="t"/>
        <c:numFmt formatCode="0.00%" sourceLinked="1"/>
        <c:tickLblPos val="none"/>
        <c:crossAx val="1140887552"/>
        <c:crosses val="autoZero"/>
        <c:crossBetween val="between"/>
      </c:valAx>
      <c:catAx>
        <c:axId val="1140887552"/>
        <c:scaling>
          <c:orientation val="maxMin"/>
        </c:scaling>
        <c:delete val="1"/>
        <c:axPos val="r"/>
        <c:tickLblPos val="none"/>
        <c:crossAx val="11408857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9319478745968595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5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6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7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9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7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93"/>
              <c:y val="1.292941663377247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74"/>
              <c:y val="2.585883326754499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8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53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68"/>
              <c:y val="-1.64203591248907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15"/>
              <c:y val="-1.64203591248907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221E-2"/>
          <c:w val="0.7923035047969385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Italia</c:v>
              </c:pt>
              <c:pt idx="8">
                <c:v>Noruega</c:v>
              </c:pt>
              <c:pt idx="9">
                <c:v>Austria</c:v>
              </c:pt>
              <c:pt idx="10">
                <c:v>Holanda</c:v>
              </c:pt>
              <c:pt idx="11">
                <c:v>Suiza</c:v>
              </c:pt>
              <c:pt idx="12">
                <c:v>Bélgica</c:v>
              </c:pt>
              <c:pt idx="13">
                <c:v>Países del Este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313515</c:v>
              </c:pt>
              <c:pt idx="1">
                <c:v>82786</c:v>
              </c:pt>
              <c:pt idx="2">
                <c:v>27492</c:v>
              </c:pt>
              <c:pt idx="3">
                <c:v>13144</c:v>
              </c:pt>
              <c:pt idx="4">
                <c:v>9918</c:v>
              </c:pt>
              <c:pt idx="5">
                <c:v>5525</c:v>
              </c:pt>
              <c:pt idx="6">
                <c:v>3425</c:v>
              </c:pt>
              <c:pt idx="7">
                <c:v>3777</c:v>
              </c:pt>
              <c:pt idx="8">
                <c:v>2417</c:v>
              </c:pt>
              <c:pt idx="9">
                <c:v>2513</c:v>
              </c:pt>
              <c:pt idx="10">
                <c:v>2014</c:v>
              </c:pt>
              <c:pt idx="11">
                <c:v>1576</c:v>
              </c:pt>
              <c:pt idx="12">
                <c:v>1622</c:v>
              </c:pt>
              <c:pt idx="13">
                <c:v>1556</c:v>
              </c:pt>
              <c:pt idx="14">
                <c:v>1020</c:v>
              </c:pt>
              <c:pt idx="15">
                <c:v>993</c:v>
              </c:pt>
              <c:pt idx="16">
                <c:v>5848</c:v>
              </c:pt>
              <c:pt idx="17">
                <c:v>1439</c:v>
              </c:pt>
              <c:pt idx="18">
                <c:v>3247</c:v>
              </c:pt>
              <c:pt idx="19">
                <c:v>3306</c:v>
              </c:pt>
            </c:numLit>
          </c:val>
        </c:ser>
        <c:gapWidth val="26"/>
        <c:overlap val="-35"/>
        <c:axId val="1141126272"/>
        <c:axId val="114112780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0"/>
              <c:layout>
                <c:manualLayout>
                  <c:x val="1.8451637272278241E-3"/>
                  <c:y val="1.4948858332584981E-3"/>
                </c:manualLayout>
              </c:layout>
              <c:showVal val="1"/>
            </c:dLbl>
            <c:dLbl>
              <c:idx val="4"/>
              <c:layout>
                <c:manualLayout>
                  <c:x val="8.2480896068803211E-2"/>
                  <c:y val="1.1769827834489497E-7"/>
                </c:manualLayout>
              </c:layout>
              <c:showVal val="1"/>
            </c:dLbl>
            <c:dLbl>
              <c:idx val="5"/>
              <c:layout>
                <c:manualLayout>
                  <c:x val="6.8948484760438184E-3"/>
                  <c:y val="1.1769827834489497E-7"/>
                </c:manualLayout>
              </c:layout>
              <c:showVal val="1"/>
            </c:dLbl>
            <c:dLbl>
              <c:idx val="7"/>
              <c:layout>
                <c:manualLayout>
                  <c:x val="6.6038876136792865E-2"/>
                  <c:y val="1.4951212298151867E-3"/>
                </c:manualLayout>
              </c:layout>
              <c:showVal val="1"/>
            </c:dLbl>
            <c:dLbl>
              <c:idx val="8"/>
              <c:layout>
                <c:manualLayout>
                  <c:x val="1.8451637272278241E-3"/>
                  <c:y val="1.176982783448949E-7"/>
                </c:manualLayout>
              </c:layout>
              <c:showVal val="1"/>
            </c:dLbl>
            <c:dLbl>
              <c:idx val="9"/>
              <c:layout>
                <c:manualLayout>
                  <c:x val="1.2512711741290642E-3"/>
                  <c:y val="1.1769827834489497E-7"/>
                </c:manualLayout>
              </c:layout>
              <c:showVal val="1"/>
            </c:dLbl>
            <c:dLbl>
              <c:idx val="11"/>
              <c:layout>
                <c:manualLayout>
                  <c:x val="1.452770433216145E-7"/>
                  <c:y val="1.1769827834489406E-7"/>
                </c:manualLayout>
              </c:layout>
              <c:showVal val="1"/>
            </c:dLbl>
            <c:dLbl>
              <c:idx val="12"/>
              <c:layout>
                <c:manualLayout>
                  <c:x val="6.1647732225353753E-2"/>
                  <c:y val="1.1769827834489497E-7"/>
                </c:manualLayout>
              </c:layout>
              <c:showVal val="1"/>
            </c:dLbl>
            <c:dLbl>
              <c:idx val="14"/>
              <c:layout>
                <c:manualLayout>
                  <c:x val="6.4903245489147804E-2"/>
                  <c:y val="2.3539655668978798E-7"/>
                </c:manualLayout>
              </c:layout>
              <c:showVal val="1"/>
            </c:dLbl>
            <c:dLbl>
              <c:idx val="15"/>
              <c:layout>
                <c:manualLayout>
                  <c:x val="4.2162158235755587E-2"/>
                  <c:y val="1.1769827834489497E-7"/>
                </c:manualLayout>
              </c:layout>
              <c:showVal val="1"/>
            </c:dLbl>
            <c:dLbl>
              <c:idx val="16"/>
              <c:layout>
                <c:manualLayout>
                  <c:x val="8.468489409303552E-3"/>
                  <c:y val="2.3539655668978798E-7"/>
                </c:manualLayout>
              </c:layout>
              <c:showVal val="1"/>
            </c:dLbl>
            <c:dLbl>
              <c:idx val="17"/>
              <c:layout>
                <c:manualLayout>
                  <c:x val="5.5352296830055173E-2"/>
                  <c:y val="-1.4945327384234641E-3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-6.7147303336685699E-2</c:v>
              </c:pt>
              <c:pt idx="1">
                <c:v>-0.12292745976755766</c:v>
              </c:pt>
              <c:pt idx="2">
                <c:v>-4.7962045918897397E-2</c:v>
              </c:pt>
              <c:pt idx="3">
                <c:v>-0.33696529459241337</c:v>
              </c:pt>
              <c:pt idx="4">
                <c:v>0.25607902735562316</c:v>
              </c:pt>
              <c:pt idx="5">
                <c:v>-0.19764740052279994</c:v>
              </c:pt>
              <c:pt idx="6">
                <c:v>-9.96319663512093E-2</c:v>
              </c:pt>
              <c:pt idx="7">
                <c:v>7.3011363636363638E-2</c:v>
              </c:pt>
              <c:pt idx="8">
                <c:v>-0.26890502117362375</c:v>
              </c:pt>
              <c:pt idx="9">
                <c:v>-0.12954624177346732</c:v>
              </c:pt>
              <c:pt idx="10">
                <c:v>-7.8260869565217397E-2</c:v>
              </c:pt>
              <c:pt idx="11">
                <c:v>-6.3576945929887108E-2</c:v>
              </c:pt>
              <c:pt idx="12">
                <c:v>0.5388994307400381</c:v>
              </c:pt>
              <c:pt idx="13">
                <c:v>-0.36124794745484406</c:v>
              </c:pt>
              <c:pt idx="14">
                <c:v>1.964636542239686E-3</c:v>
              </c:pt>
              <c:pt idx="15">
                <c:v>7.4675324675324672E-2</c:v>
              </c:pt>
              <c:pt idx="16">
                <c:v>-2.6631158455392816E-2</c:v>
              </c:pt>
              <c:pt idx="17">
                <c:v>6.277695716395866E-2</c:v>
              </c:pt>
              <c:pt idx="18">
                <c:v>-8.3027393391697304E-2</c:v>
              </c:pt>
              <c:pt idx="19">
                <c:v>6.8174474959612291E-2</c:v>
              </c:pt>
            </c:numLit>
          </c:val>
        </c:ser>
        <c:gapWidth val="0"/>
        <c:axId val="1141155712"/>
        <c:axId val="1141154176"/>
      </c:barChart>
      <c:catAx>
        <c:axId val="1141126272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1127808"/>
        <c:crosses val="autoZero"/>
        <c:auto val="1"/>
        <c:lblAlgn val="ctr"/>
        <c:lblOffset val="100"/>
      </c:catAx>
      <c:valAx>
        <c:axId val="1141127808"/>
        <c:scaling>
          <c:orientation val="minMax"/>
        </c:scaling>
        <c:delete val="1"/>
        <c:axPos val="t"/>
        <c:numFmt formatCode="#,##0" sourceLinked="1"/>
        <c:tickLblPos val="none"/>
        <c:crossAx val="1141126272"/>
        <c:crosses val="autoZero"/>
        <c:crossBetween val="between"/>
      </c:valAx>
      <c:valAx>
        <c:axId val="1141154176"/>
        <c:scaling>
          <c:orientation val="minMax"/>
        </c:scaling>
        <c:delete val="1"/>
        <c:axPos val="t"/>
        <c:numFmt formatCode="0.00%" sourceLinked="1"/>
        <c:tickLblPos val="none"/>
        <c:crossAx val="1141155712"/>
        <c:crosses val="autoZero"/>
        <c:crossBetween val="between"/>
      </c:valAx>
      <c:catAx>
        <c:axId val="1141155712"/>
        <c:scaling>
          <c:orientation val="maxMin"/>
        </c:scaling>
        <c:delete val="1"/>
        <c:axPos val="r"/>
        <c:tickLblPos val="none"/>
        <c:crossAx val="11411541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mensual'!$B$6:$F$6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65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354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66363</c:v>
              </c:pt>
              <c:pt idx="1">
                <c:v>70799</c:v>
              </c:pt>
              <c:pt idx="2">
                <c:v>78469</c:v>
              </c:pt>
              <c:pt idx="3">
                <c:v>85147</c:v>
              </c:pt>
              <c:pt idx="4">
                <c:v>69502</c:v>
              </c:pt>
              <c:pt idx="5">
                <c:v>80105</c:v>
              </c:pt>
              <c:pt idx="6">
                <c:v>103180</c:v>
              </c:pt>
              <c:pt idx="7">
                <c:v>112929</c:v>
              </c:pt>
              <c:pt idx="8">
                <c:v>91190</c:v>
              </c:pt>
              <c:pt idx="9">
                <c:v>79046</c:v>
              </c:pt>
              <c:pt idx="10">
                <c:v>73519</c:v>
              </c:pt>
              <c:pt idx="11">
                <c:v>76217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66319</c:v>
              </c:pt>
              <c:pt idx="1">
                <c:v>68203</c:v>
              </c:pt>
              <c:pt idx="2">
                <c:v>79838</c:v>
              </c:pt>
              <c:pt idx="3">
                <c:v>80494</c:v>
              </c:pt>
              <c:pt idx="4">
                <c:v>61867</c:v>
              </c:pt>
              <c:pt idx="5">
                <c:v>82407</c:v>
              </c:pt>
              <c:pt idx="6">
                <c:v>99946</c:v>
              </c:pt>
              <c:pt idx="7">
                <c:v>114443</c:v>
              </c:pt>
              <c:pt idx="8">
                <c:v>81660</c:v>
              </c:pt>
              <c:pt idx="9">
                <c:v>79178</c:v>
              </c:pt>
              <c:pt idx="10">
                <c:v>76158</c:v>
              </c:pt>
              <c:pt idx="11">
                <c:v>78836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65898</c:v>
              </c:pt>
              <c:pt idx="1">
                <c:v>68626</c:v>
              </c:pt>
              <c:pt idx="2">
                <c:v>88538</c:v>
              </c:pt>
              <c:pt idx="3">
                <c:v>76874</c:v>
              </c:pt>
              <c:pt idx="4">
                <c:v>74412</c:v>
              </c:pt>
              <c:pt idx="5">
                <c:v>73105</c:v>
              </c:pt>
              <c:pt idx="6">
                <c:v>88464</c:v>
              </c:pt>
              <c:pt idx="7">
                <c:v>107234</c:v>
              </c:pt>
              <c:pt idx="8">
                <c:v>70256</c:v>
              </c:pt>
              <c:pt idx="9">
                <c:v>66667</c:v>
              </c:pt>
              <c:pt idx="10">
                <c:v>68611</c:v>
              </c:pt>
              <c:pt idx="11">
                <c:v>69586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57710</c:v>
              </c:pt>
              <c:pt idx="1">
                <c:v>59118</c:v>
              </c:pt>
              <c:pt idx="2">
                <c:v>65189</c:v>
              </c:pt>
              <c:pt idx="3">
                <c:v>70420</c:v>
              </c:pt>
              <c:pt idx="4">
                <c:v>56119</c:v>
              </c:pt>
              <c:pt idx="5">
                <c:v>62044</c:v>
              </c:pt>
              <c:pt idx="6">
                <c:v>72974</c:v>
              </c:pt>
              <c:pt idx="7">
                <c:v>87195</c:v>
              </c:pt>
              <c:pt idx="8">
                <c:v>57084</c:v>
              </c:pt>
              <c:pt idx="9">
                <c:v>58560</c:v>
              </c:pt>
              <c:pt idx="10">
                <c:v>61078</c:v>
              </c:pt>
              <c:pt idx="11">
                <c:v>63041</c:v>
              </c:pt>
            </c:numLit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57760</c:v>
              </c:pt>
              <c:pt idx="1">
                <c:v>54889</c:v>
              </c:pt>
              <c:pt idx="2">
                <c:v>59240</c:v>
              </c:pt>
              <c:pt idx="3">
                <c:v>59800</c:v>
              </c:pt>
              <c:pt idx="4">
                <c:v>56604</c:v>
              </c:pt>
              <c:pt idx="5">
                <c:v>64679</c:v>
              </c:pt>
              <c:pt idx="6">
                <c:v>62047</c:v>
              </c:pt>
              <c:pt idx="7">
                <c:v>72114</c:v>
              </c:pt>
            </c:numLit>
          </c:val>
        </c:ser>
        <c:dLbls>
          <c:showVal val="1"/>
        </c:dLbls>
        <c:marker val="1"/>
        <c:axId val="1141999104"/>
        <c:axId val="1142022144"/>
      </c:lineChart>
      <c:catAx>
        <c:axId val="1141999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2022144"/>
        <c:crosses val="autoZero"/>
        <c:auto val="1"/>
        <c:lblAlgn val="ctr"/>
        <c:lblOffset val="100"/>
        <c:tickLblSkip val="1"/>
        <c:tickMarkSkip val="1"/>
      </c:catAx>
      <c:valAx>
        <c:axId val="114202214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1999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27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06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categ'!$C$12:$C$15,'Pernoctaciones  tipolog y categ'!$C$17)</c:f>
              <c:numCache>
                <c:formatCode>#,##0_)</c:formatCode>
                <c:ptCount val="6"/>
                <c:pt idx="0">
                  <c:v>3924349</c:v>
                </c:pt>
                <c:pt idx="1">
                  <c:v>2511437</c:v>
                </c:pt>
                <c:pt idx="2">
                  <c:v>2079018</c:v>
                </c:pt>
                <c:pt idx="3">
                  <c:v>408185</c:v>
                </c:pt>
                <c:pt idx="4">
                  <c:v>24234</c:v>
                </c:pt>
                <c:pt idx="5">
                  <c:v>1412912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categ'!$E$12:$E$15,'Pernoctaciones  tipolog y categ'!$E$17)</c:f>
              <c:numCache>
                <c:formatCode>#,##0_)</c:formatCode>
                <c:ptCount val="6"/>
                <c:pt idx="0">
                  <c:v>3537074</c:v>
                </c:pt>
                <c:pt idx="1">
                  <c:v>2392287</c:v>
                </c:pt>
                <c:pt idx="2">
                  <c:v>2011776</c:v>
                </c:pt>
                <c:pt idx="3">
                  <c:v>356184</c:v>
                </c:pt>
                <c:pt idx="4">
                  <c:v>24327</c:v>
                </c:pt>
                <c:pt idx="5">
                  <c:v>1144787</c:v>
                </c:pt>
              </c:numCache>
            </c:numRef>
          </c:val>
        </c:ser>
        <c:dLbls>
          <c:showVal val="1"/>
        </c:dLbls>
        <c:gapWidth val="30"/>
        <c:overlap val="-10"/>
        <c:axId val="1142665216"/>
        <c:axId val="1142667136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453284390439824E-2"/>
                  <c:y val="-0.4826742342486378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919394593442318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139E-2"/>
                  <c:y val="-0.120914238512064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0.101827944095820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60964866701307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8936639163600923E-2"/>
                  <c:y val="-0.4042034720279254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categ'!$G$12:$G$15,'Pernoctaciones  tipolog y categ'!$G$17)</c:f>
              <c:numCache>
                <c:formatCode>0.00%</c:formatCode>
                <c:ptCount val="6"/>
                <c:pt idx="0">
                  <c:v>-9.8685157716604716E-2</c:v>
                </c:pt>
                <c:pt idx="1">
                  <c:v>-4.7442957955943152E-2</c:v>
                </c:pt>
                <c:pt idx="2">
                  <c:v>-3.2343154316124244E-2</c:v>
                </c:pt>
                <c:pt idx="3">
                  <c:v>-0.12739566618077589</c:v>
                </c:pt>
                <c:pt idx="4">
                  <c:v>3.8375835602871998E-3</c:v>
                </c:pt>
                <c:pt idx="5">
                  <c:v>-0.18976765715062227</c:v>
                </c:pt>
              </c:numCache>
            </c:numRef>
          </c:val>
        </c:ser>
        <c:dLbls>
          <c:showVal val="1"/>
        </c:dLbls>
        <c:marker val="1"/>
        <c:axId val="1142668672"/>
        <c:axId val="1142674560"/>
      </c:lineChart>
      <c:catAx>
        <c:axId val="1142665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2667136"/>
        <c:crosses val="autoZero"/>
        <c:auto val="1"/>
        <c:lblAlgn val="ctr"/>
        <c:lblOffset val="100"/>
        <c:tickLblSkip val="1"/>
        <c:tickMarkSkip val="1"/>
      </c:catAx>
      <c:valAx>
        <c:axId val="11426671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42665216"/>
        <c:crosses val="autoZero"/>
        <c:crossBetween val="between"/>
      </c:valAx>
      <c:catAx>
        <c:axId val="1142668672"/>
        <c:scaling>
          <c:orientation val="minMax"/>
        </c:scaling>
        <c:delete val="1"/>
        <c:axPos val="b"/>
        <c:tickLblPos val="none"/>
        <c:crossAx val="1142674560"/>
        <c:crosses val="autoZero"/>
        <c:auto val="1"/>
        <c:lblAlgn val="ctr"/>
        <c:lblOffset val="100"/>
      </c:catAx>
      <c:valAx>
        <c:axId val="114267456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142668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610690963317411"/>
          <c:y val="9.6525040968865966E-2"/>
          <c:w val="0.62760465879265093"/>
          <c:h val="4.664694831927728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96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627555</c:v>
              </c:pt>
              <c:pt idx="1">
                <c:v>632105</c:v>
              </c:pt>
              <c:pt idx="2">
                <c:v>688146</c:v>
              </c:pt>
              <c:pt idx="3">
                <c:v>591995</c:v>
              </c:pt>
              <c:pt idx="4">
                <c:v>510668</c:v>
              </c:pt>
              <c:pt idx="5">
                <c:v>551429</c:v>
              </c:pt>
              <c:pt idx="6">
                <c:v>711011</c:v>
              </c:pt>
              <c:pt idx="7">
                <c:v>784504</c:v>
              </c:pt>
              <c:pt idx="8">
                <c:v>618738</c:v>
              </c:pt>
              <c:pt idx="9">
                <c:v>563205</c:v>
              </c:pt>
              <c:pt idx="10">
                <c:v>602973</c:v>
              </c:pt>
              <c:pt idx="11">
                <c:v>610393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643361</c:v>
              </c:pt>
              <c:pt idx="1">
                <c:v>622703</c:v>
              </c:pt>
              <c:pt idx="2">
                <c:v>678310</c:v>
              </c:pt>
              <c:pt idx="3">
                <c:v>553037</c:v>
              </c:pt>
              <c:pt idx="4">
                <c:v>428837</c:v>
              </c:pt>
              <c:pt idx="5">
                <c:v>518778</c:v>
              </c:pt>
              <c:pt idx="6">
                <c:v>656490</c:v>
              </c:pt>
              <c:pt idx="7">
                <c:v>773901</c:v>
              </c:pt>
              <c:pt idx="8">
                <c:v>560760</c:v>
              </c:pt>
              <c:pt idx="9">
                <c:v>519033</c:v>
              </c:pt>
              <c:pt idx="10">
                <c:v>608113</c:v>
              </c:pt>
              <c:pt idx="11">
                <c:v>629156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637593</c:v>
              </c:pt>
              <c:pt idx="1">
                <c:v>633065</c:v>
              </c:pt>
              <c:pt idx="2">
                <c:v>662647</c:v>
              </c:pt>
              <c:pt idx="3">
                <c:v>613132</c:v>
              </c:pt>
              <c:pt idx="4">
                <c:v>509885</c:v>
              </c:pt>
              <c:pt idx="5">
                <c:v>506848</c:v>
              </c:pt>
              <c:pt idx="6">
                <c:v>600669</c:v>
              </c:pt>
              <c:pt idx="7">
                <c:v>746290</c:v>
              </c:pt>
              <c:pt idx="8">
                <c:v>507028</c:v>
              </c:pt>
              <c:pt idx="9">
                <c:v>478819</c:v>
              </c:pt>
              <c:pt idx="10">
                <c:v>549403</c:v>
              </c:pt>
              <c:pt idx="11">
                <c:v>581484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594324</c:v>
              </c:pt>
              <c:pt idx="1">
                <c:v>531263</c:v>
              </c:pt>
              <c:pt idx="2">
                <c:v>547455</c:v>
              </c:pt>
              <c:pt idx="3">
                <c:v>450984</c:v>
              </c:pt>
              <c:pt idx="4">
                <c:v>378076</c:v>
              </c:pt>
              <c:pt idx="5">
                <c:v>403842</c:v>
              </c:pt>
              <c:pt idx="6">
                <c:v>454550</c:v>
              </c:pt>
              <c:pt idx="7">
                <c:v>563855</c:v>
              </c:pt>
              <c:pt idx="8">
                <c:v>391880</c:v>
              </c:pt>
              <c:pt idx="9">
                <c:v>374772</c:v>
              </c:pt>
              <c:pt idx="10">
                <c:v>487497</c:v>
              </c:pt>
              <c:pt idx="11">
                <c:v>507642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545932</c:v>
              </c:pt>
              <c:pt idx="1">
                <c:v>522636</c:v>
              </c:pt>
              <c:pt idx="2">
                <c:v>487432</c:v>
              </c:pt>
              <c:pt idx="3">
                <c:v>375761</c:v>
              </c:pt>
              <c:pt idx="4">
                <c:v>375761</c:v>
              </c:pt>
              <c:pt idx="5">
                <c:v>411220</c:v>
              </c:pt>
              <c:pt idx="6">
                <c:v>371772</c:v>
              </c:pt>
              <c:pt idx="7">
                <c:v>446560</c:v>
              </c:pt>
            </c:numLit>
          </c:val>
        </c:ser>
        <c:dLbls>
          <c:showVal val="1"/>
        </c:dLbls>
        <c:marker val="1"/>
        <c:axId val="1142764672"/>
        <c:axId val="1142766976"/>
      </c:lineChart>
      <c:catAx>
        <c:axId val="1142764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2766976"/>
        <c:crosses val="autoZero"/>
        <c:auto val="1"/>
        <c:lblAlgn val="ctr"/>
        <c:lblOffset val="100"/>
        <c:tickLblSkip val="1"/>
        <c:tickMarkSkip val="1"/>
      </c:catAx>
      <c:valAx>
        <c:axId val="114276697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2764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6.8015578417238029E-2"/>
          <c:w val="0.59153299385963432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0805314846909322"/>
          <c:y val="0"/>
        </c:manualLayout>
      </c:layout>
      <c:txPr>
        <a:bodyPr/>
        <a:lstStyle/>
        <a:p>
          <a:pPr>
            <a:defRPr>
              <a:solidFill>
                <a:schemeClr val="tx2"/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3"/>
          <c:y val="0.25962782429974762"/>
          <c:w val="0.83325053642039315"/>
          <c:h val="0.47650548004266802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66319</c:v>
                </c:pt>
                <c:pt idx="1">
                  <c:v>68203</c:v>
                </c:pt>
                <c:pt idx="2">
                  <c:v>79838</c:v>
                </c:pt>
                <c:pt idx="3">
                  <c:v>80494</c:v>
                </c:pt>
                <c:pt idx="4">
                  <c:v>61867</c:v>
                </c:pt>
                <c:pt idx="5">
                  <c:v>82407</c:v>
                </c:pt>
                <c:pt idx="6">
                  <c:v>99946</c:v>
                </c:pt>
                <c:pt idx="7">
                  <c:v>114443</c:v>
                </c:pt>
                <c:pt idx="8">
                  <c:v>81660</c:v>
                </c:pt>
                <c:pt idx="9">
                  <c:v>79178</c:v>
                </c:pt>
                <c:pt idx="10">
                  <c:v>76158</c:v>
                </c:pt>
                <c:pt idx="11">
                  <c:v>78836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65898</c:v>
                </c:pt>
                <c:pt idx="1">
                  <c:v>68626</c:v>
                </c:pt>
                <c:pt idx="2">
                  <c:v>88538</c:v>
                </c:pt>
                <c:pt idx="3">
                  <c:v>76874</c:v>
                </c:pt>
                <c:pt idx="4">
                  <c:v>74412</c:v>
                </c:pt>
                <c:pt idx="5">
                  <c:v>73105</c:v>
                </c:pt>
                <c:pt idx="6">
                  <c:v>88464</c:v>
                </c:pt>
                <c:pt idx="7">
                  <c:v>107234</c:v>
                </c:pt>
                <c:pt idx="8">
                  <c:v>70256</c:v>
                </c:pt>
                <c:pt idx="9">
                  <c:v>66667</c:v>
                </c:pt>
                <c:pt idx="10">
                  <c:v>68611</c:v>
                </c:pt>
                <c:pt idx="11">
                  <c:v>69586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'!$G$11,'tablas Zonas mensual '!$G$12)</c:f>
              <c:numCache>
                <c:formatCode>#,##0</c:formatCode>
                <c:ptCount val="8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</c:numCache>
            </c:numRef>
          </c:val>
        </c:ser>
        <c:marker val="1"/>
        <c:axId val="1120427008"/>
        <c:axId val="1120483584"/>
      </c:lineChart>
      <c:catAx>
        <c:axId val="11204270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120483584"/>
        <c:crosses val="autoZero"/>
        <c:auto val="1"/>
        <c:lblAlgn val="ctr"/>
        <c:lblOffset val="100"/>
      </c:catAx>
      <c:valAx>
        <c:axId val="1120483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12042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13"/>
          <c:y val="0.16367086189697985"/>
          <c:w val="0.47740773522508889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02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'!$D$9:$D$11,'IO zona y Tipología '!$D$13:$D$15,'IO zona y Tipología '!$D$17:$D$19)</c:f>
              <c:numCache>
                <c:formatCode>#,##0.00_)</c:formatCode>
                <c:ptCount val="9"/>
                <c:pt idx="0">
                  <c:v>55.867241183010883</c:v>
                </c:pt>
                <c:pt idx="1">
                  <c:v>65.332502463578365</c:v>
                </c:pt>
                <c:pt idx="2">
                  <c:v>46.919716091694326</c:v>
                </c:pt>
                <c:pt idx="3">
                  <c:v>52.079611656776997</c:v>
                </c:pt>
                <c:pt idx="4">
                  <c:v>57.741617084978486</c:v>
                </c:pt>
                <c:pt idx="5">
                  <c:v>43.155779083222015</c:v>
                </c:pt>
                <c:pt idx="6">
                  <c:v>54.252621733387919</c:v>
                </c:pt>
                <c:pt idx="7">
                  <c:v>60.140987551404066</c:v>
                </c:pt>
                <c:pt idx="8">
                  <c:v>45.037746293136586</c:v>
                </c:pt>
              </c:numCache>
            </c:numRef>
          </c:val>
        </c:ser>
        <c:dLbls>
          <c:showVal val="1"/>
        </c:dLbls>
        <c:gapWidth val="30"/>
        <c:axId val="1144402688"/>
        <c:axId val="1144404608"/>
      </c:barChart>
      <c:catAx>
        <c:axId val="1144402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03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4404608"/>
        <c:crosses val="autoZero"/>
        <c:auto val="1"/>
        <c:lblAlgn val="ctr"/>
        <c:lblOffset val="100"/>
        <c:tickLblSkip val="1"/>
        <c:tickMarkSkip val="1"/>
      </c:catAx>
      <c:valAx>
        <c:axId val="1144404608"/>
        <c:scaling>
          <c:orientation val="minMax"/>
        </c:scaling>
        <c:delete val="1"/>
        <c:axPos val="l"/>
        <c:numFmt formatCode="#,##0.00_)" sourceLinked="1"/>
        <c:tickLblPos val="none"/>
        <c:crossAx val="114440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742"/>
          <c:w val="0.90049538618993386"/>
          <c:h val="0.45677749360613779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categoría'!$C$10,'IO tipología y categoría'!$C$12:$C$15,'IO tipología y categoría'!$C$17)</c:f>
              <c:numCache>
                <c:formatCode>#,##0.00_)</c:formatCode>
                <c:ptCount val="6"/>
                <c:pt idx="0">
                  <c:v>56.169846288081601</c:v>
                </c:pt>
                <c:pt idx="1">
                  <c:v>61.213249497229548</c:v>
                </c:pt>
                <c:pt idx="2">
                  <c:v>64.238181620994311</c:v>
                </c:pt>
                <c:pt idx="3">
                  <c:v>52.62102830063413</c:v>
                </c:pt>
                <c:pt idx="4">
                  <c:v>26.7368351371926</c:v>
                </c:pt>
                <c:pt idx="5">
                  <c:v>48.994645623201819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categoría'!$D$10,'IO tipología y categoría'!$D$12:$D$15,'IO tipología y categoría'!$D$17)</c:f>
              <c:numCache>
                <c:formatCode>#,##0.00_)</c:formatCode>
                <c:ptCount val="6"/>
                <c:pt idx="0">
                  <c:v>54.252621733387919</c:v>
                </c:pt>
                <c:pt idx="1">
                  <c:v>60.140987551404066</c:v>
                </c:pt>
                <c:pt idx="2">
                  <c:v>63.905160789246729</c:v>
                </c:pt>
                <c:pt idx="3">
                  <c:v>48.191975580913933</c:v>
                </c:pt>
                <c:pt idx="4">
                  <c:v>26.839439976169199</c:v>
                </c:pt>
                <c:pt idx="5">
                  <c:v>45.037746293136586</c:v>
                </c:pt>
              </c:numCache>
            </c:numRef>
          </c:val>
        </c:ser>
        <c:dLbls>
          <c:showVal val="1"/>
        </c:dLbls>
        <c:gapWidth val="30"/>
        <c:overlap val="-10"/>
        <c:axId val="1147042048"/>
        <c:axId val="1147048320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33E-2"/>
                  <c:y val="-0.261899832853374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319E-2"/>
                  <c:y val="-0.219505541346973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193697485895E-2"/>
                  <c:y val="-0.188450369535010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236E-2"/>
                  <c:y val="-0.467431110753099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9.220156943297688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08E-2"/>
                  <c:y val="-0.442801350598438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291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categoría'!$E$12:$E$15,'IO tipología y categoría'!$E$17)</c:f>
              <c:numCache>
                <c:formatCode>0.00%</c:formatCode>
                <c:ptCount val="6"/>
                <c:pt idx="0">
                  <c:v>-3.4132629540424619E-2</c:v>
                </c:pt>
                <c:pt idx="1">
                  <c:v>-1.7516827723285777E-2</c:v>
                </c:pt>
                <c:pt idx="2">
                  <c:v>-5.1841571997228719E-3</c:v>
                </c:pt>
                <c:pt idx="3">
                  <c:v>-8.416887435981224E-2</c:v>
                </c:pt>
                <c:pt idx="4">
                  <c:v>3.8375835602872943E-3</c:v>
                </c:pt>
                <c:pt idx="5">
                  <c:v>-8.0761872644128485E-2</c:v>
                </c:pt>
              </c:numCache>
            </c:numRef>
          </c:val>
        </c:ser>
        <c:dLbls>
          <c:showVal val="1"/>
        </c:dLbls>
        <c:marker val="1"/>
        <c:axId val="1147049856"/>
        <c:axId val="1147051392"/>
      </c:lineChart>
      <c:catAx>
        <c:axId val="1147042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52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7048320"/>
        <c:crosses val="autoZero"/>
        <c:auto val="1"/>
        <c:lblAlgn val="ctr"/>
        <c:lblOffset val="100"/>
        <c:tickLblSkip val="1"/>
        <c:tickMarkSkip val="1"/>
      </c:catAx>
      <c:valAx>
        <c:axId val="114704832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47042048"/>
        <c:crosses val="autoZero"/>
        <c:crossBetween val="between"/>
      </c:valAx>
      <c:catAx>
        <c:axId val="1147049856"/>
        <c:scaling>
          <c:orientation val="minMax"/>
        </c:scaling>
        <c:delete val="1"/>
        <c:axPos val="b"/>
        <c:tickLblPos val="none"/>
        <c:crossAx val="1147051392"/>
        <c:crosses val="autoZero"/>
        <c:auto val="1"/>
        <c:lblAlgn val="ctr"/>
        <c:lblOffset val="100"/>
      </c:catAx>
      <c:valAx>
        <c:axId val="114705139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147049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102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082668346456697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592"/>
          <c:h val="0.5276497695852534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66.910000000000011</c:v>
              </c:pt>
              <c:pt idx="1">
                <c:v>74.61999999999999</c:v>
              </c:pt>
              <c:pt idx="2">
                <c:v>73.36999999999999</c:v>
              </c:pt>
              <c:pt idx="3">
                <c:v>65.22</c:v>
              </c:pt>
              <c:pt idx="4">
                <c:v>54.449999999999996</c:v>
              </c:pt>
              <c:pt idx="5">
                <c:v>60.75</c:v>
              </c:pt>
              <c:pt idx="6">
                <c:v>75.81</c:v>
              </c:pt>
              <c:pt idx="7">
                <c:v>83.64</c:v>
              </c:pt>
              <c:pt idx="8">
                <c:v>68.169999999999987</c:v>
              </c:pt>
              <c:pt idx="9">
                <c:v>60.05</c:v>
              </c:pt>
              <c:pt idx="10">
                <c:v>66.430000000000007</c:v>
              </c:pt>
              <c:pt idx="11">
                <c:v>65.08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68.959999999999994</c:v>
              </c:pt>
              <c:pt idx="1">
                <c:v>73.89</c:v>
              </c:pt>
              <c:pt idx="2">
                <c:v>72.7</c:v>
              </c:pt>
              <c:pt idx="3">
                <c:v>61.25</c:v>
              </c:pt>
              <c:pt idx="4">
                <c:v>45.96</c:v>
              </c:pt>
              <c:pt idx="5">
                <c:v>57.46</c:v>
              </c:pt>
              <c:pt idx="6">
                <c:v>68.569999999999993</c:v>
              </c:pt>
              <c:pt idx="7">
                <c:v>80.83</c:v>
              </c:pt>
              <c:pt idx="8">
                <c:v>60.52</c:v>
              </c:pt>
              <c:pt idx="9">
                <c:v>54.21</c:v>
              </c:pt>
              <c:pt idx="10">
                <c:v>65.63</c:v>
              </c:pt>
              <c:pt idx="11">
                <c:v>65.709999999999994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69.3</c:v>
              </c:pt>
              <c:pt idx="1">
                <c:v>73.55</c:v>
              </c:pt>
              <c:pt idx="2">
                <c:v>72.02</c:v>
              </c:pt>
              <c:pt idx="3">
                <c:v>68.86</c:v>
              </c:pt>
              <c:pt idx="4">
                <c:v>55.42</c:v>
              </c:pt>
              <c:pt idx="5">
                <c:v>56.92</c:v>
              </c:pt>
              <c:pt idx="6">
                <c:v>65.28</c:v>
              </c:pt>
              <c:pt idx="7">
                <c:v>81.11</c:v>
              </c:pt>
              <c:pt idx="8">
                <c:v>56.94</c:v>
              </c:pt>
              <c:pt idx="9">
                <c:v>52.04</c:v>
              </c:pt>
              <c:pt idx="10">
                <c:v>61.7</c:v>
              </c:pt>
              <c:pt idx="11">
                <c:v>63.2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66.459999999999994</c:v>
              </c:pt>
              <c:pt idx="1">
                <c:v>65.78</c:v>
              </c:pt>
              <c:pt idx="2">
                <c:v>61.220000000000006</c:v>
              </c:pt>
              <c:pt idx="3">
                <c:v>52.11</c:v>
              </c:pt>
              <c:pt idx="4">
                <c:v>42.28</c:v>
              </c:pt>
              <c:pt idx="5">
                <c:v>46.666435554322959</c:v>
              </c:pt>
              <c:pt idx="6">
                <c:v>51.49</c:v>
              </c:pt>
              <c:pt idx="7">
                <c:v>63.879999999999995</c:v>
              </c:pt>
              <c:pt idx="8">
                <c:v>45.87</c:v>
              </c:pt>
              <c:pt idx="9">
                <c:v>42.456257611373864</c:v>
              </c:pt>
              <c:pt idx="10">
                <c:v>57.067251975417022</c:v>
              </c:pt>
              <c:pt idx="11">
                <c:v>57.508510578039598</c:v>
              </c:pt>
            </c:numLit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64.69</c:v>
              </c:pt>
              <c:pt idx="1">
                <c:v>68.56</c:v>
              </c:pt>
              <c:pt idx="2">
                <c:v>57.754317367220594</c:v>
              </c:pt>
              <c:pt idx="3">
                <c:v>46.006856443220073</c:v>
              </c:pt>
              <c:pt idx="4">
                <c:v>44.522764299890397</c:v>
              </c:pt>
              <c:pt idx="5">
                <c:v>50.348331802877262</c:v>
              </c:pt>
              <c:pt idx="6">
                <c:v>46.707606953148158</c:v>
              </c:pt>
              <c:pt idx="7">
                <c:v>56.103603716788356</c:v>
              </c:pt>
            </c:numLit>
          </c:val>
        </c:ser>
        <c:dLbls>
          <c:showVal val="1"/>
        </c:dLbls>
        <c:marker val="1"/>
        <c:axId val="1149046144"/>
        <c:axId val="1149056896"/>
      </c:lineChart>
      <c:catAx>
        <c:axId val="1149046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9056896"/>
        <c:crosses val="autoZero"/>
        <c:auto val="1"/>
        <c:lblAlgn val="ctr"/>
        <c:lblOffset val="100"/>
        <c:tickLblSkip val="1"/>
        <c:tickMarkSkip val="1"/>
      </c:catAx>
      <c:valAx>
        <c:axId val="114905689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904614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551083205926973"/>
          <c:w val="0.74853324934383203"/>
          <c:h val="4.966129042004895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513052522100884"/>
          <c:y val="0.1304126804996286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'!$D$9:$D$11,'EM zonas y tipología '!$D$13:$D$15,'EM zonas y tipología '!$D$17:$D$19)</c:f>
              <c:numCache>
                <c:formatCode>#,##0.00_)</c:formatCode>
                <c:ptCount val="9"/>
                <c:pt idx="0">
                  <c:v>7.4696014812196978</c:v>
                </c:pt>
                <c:pt idx="1">
                  <c:v>6.9941533826857318</c:v>
                </c:pt>
                <c:pt idx="2">
                  <c:v>8.2036398933444179</c:v>
                </c:pt>
                <c:pt idx="3">
                  <c:v>7.1414718492902152</c:v>
                </c:pt>
                <c:pt idx="4">
                  <c:v>7.0084528770850962</c:v>
                </c:pt>
                <c:pt idx="5">
                  <c:v>7.4392206235011988</c:v>
                </c:pt>
                <c:pt idx="6">
                  <c:v>7.2610026419889433</c:v>
                </c:pt>
                <c:pt idx="7">
                  <c:v>7.1274322572956548</c:v>
                </c:pt>
                <c:pt idx="8">
                  <c:v>7.5569484051542037</c:v>
                </c:pt>
              </c:numCache>
            </c:numRef>
          </c:val>
        </c:ser>
        <c:dLbls>
          <c:showVal val="1"/>
        </c:dLbls>
        <c:gapWidth val="30"/>
        <c:axId val="1149996032"/>
        <c:axId val="1150010496"/>
      </c:barChart>
      <c:catAx>
        <c:axId val="1149996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3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0010496"/>
        <c:crosses val="autoZero"/>
        <c:auto val="1"/>
        <c:lblAlgn val="ctr"/>
        <c:lblOffset val="100"/>
        <c:tickLblSkip val="1"/>
        <c:tickMarkSkip val="1"/>
      </c:catAx>
      <c:valAx>
        <c:axId val="1150010496"/>
        <c:scaling>
          <c:orientation val="minMax"/>
        </c:scaling>
        <c:delete val="1"/>
        <c:axPos val="l"/>
        <c:numFmt formatCode="#,##0.00_)" sourceLinked="1"/>
        <c:tickLblPos val="none"/>
        <c:crossAx val="114999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3722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453261004940668"/>
          <c:w val="0.90886793539522259"/>
          <c:h val="0.4769306560757232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categoría'!$B$11:$B$14,'EM tipología y categoría'!$B$16)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categoría'!$C$9,'EM tipología y categoría'!$C$11:$C$14,'EM tipología y categoría'!$C$16)</c:f>
              <c:numCache>
                <c:formatCode>#,##0.00_)</c:formatCode>
                <c:ptCount val="6"/>
                <c:pt idx="0">
                  <c:v>7.3937042291467661</c:v>
                </c:pt>
                <c:pt idx="1">
                  <c:v>7.1488384803035521</c:v>
                </c:pt>
                <c:pt idx="2">
                  <c:v>7.2826367190236656</c:v>
                </c:pt>
                <c:pt idx="3">
                  <c:v>6.8438039669366058</c:v>
                </c:pt>
                <c:pt idx="4">
                  <c:v>3.9162895927601808</c:v>
                </c:pt>
                <c:pt idx="5">
                  <c:v>7.873042761141634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categoría'!$B$11:$B$14,'EM tipología y categoría'!$B$16)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categoría'!$D$9,'EM tipología y categoría'!$D$11:$D$14,'EM tipología y categoría'!$D$16)</c:f>
              <c:numCache>
                <c:formatCode>#,##0.00_)</c:formatCode>
                <c:ptCount val="6"/>
                <c:pt idx="0">
                  <c:v>7.2610026419889433</c:v>
                </c:pt>
                <c:pt idx="1">
                  <c:v>7.1274322572956548</c:v>
                </c:pt>
                <c:pt idx="2">
                  <c:v>7.1896645998248845</c:v>
                </c:pt>
                <c:pt idx="3">
                  <c:v>7.226000162298142</c:v>
                </c:pt>
                <c:pt idx="4">
                  <c:v>3.7208626491281738</c:v>
                </c:pt>
                <c:pt idx="5">
                  <c:v>7.5569484051542037</c:v>
                </c:pt>
              </c:numCache>
            </c:numRef>
          </c:val>
        </c:ser>
        <c:dLbls>
          <c:showVal val="1"/>
        </c:dLbls>
        <c:gapWidth val="30"/>
        <c:overlap val="-10"/>
        <c:axId val="1150198528"/>
        <c:axId val="1150200448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-0.4023602673567389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316E-2"/>
                  <c:y val="-0.305967922726706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3603611806872122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-9.873323831006186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62547001374083E-2"/>
                  <c:y val="-0.2332886816213001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1.9290104410929838E-2"/>
                  <c:y val="-0.5026420159694449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563E-2"/>
                  <c:y val="-0.303385688388252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categoría'!$E$11:$E$14,'EM tipología y categoría'!$E$16)</c:f>
              <c:numCache>
                <c:formatCode>#,##0.00_)</c:formatCode>
                <c:ptCount val="6"/>
                <c:pt idx="0">
                  <c:v>-0.13270158715782276</c:v>
                </c:pt>
                <c:pt idx="1">
                  <c:v>-2.1406223007897296E-2</c:v>
                </c:pt>
                <c:pt idx="2">
                  <c:v>-9.2972119198781122E-2</c:v>
                </c:pt>
                <c:pt idx="3">
                  <c:v>0.38219619536153626</c:v>
                </c:pt>
                <c:pt idx="4">
                  <c:v>-0.19542694363200708</c:v>
                </c:pt>
                <c:pt idx="5">
                  <c:v>-0.3160943559874303</c:v>
                </c:pt>
              </c:numCache>
            </c:numRef>
          </c:val>
        </c:ser>
        <c:dLbls>
          <c:showVal val="1"/>
        </c:dLbls>
        <c:marker val="1"/>
        <c:axId val="1151431040"/>
        <c:axId val="1151432576"/>
      </c:lineChart>
      <c:catAx>
        <c:axId val="1150198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87E-3"/>
              <c:y val="0.958255666590507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0200448"/>
        <c:crosses val="autoZero"/>
        <c:auto val="1"/>
        <c:lblAlgn val="ctr"/>
        <c:lblOffset val="100"/>
        <c:tickLblSkip val="1"/>
        <c:tickMarkSkip val="1"/>
      </c:catAx>
      <c:valAx>
        <c:axId val="11502004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50198528"/>
        <c:crosses val="autoZero"/>
        <c:crossBetween val="between"/>
      </c:valAx>
      <c:catAx>
        <c:axId val="1151431040"/>
        <c:scaling>
          <c:orientation val="minMax"/>
        </c:scaling>
        <c:delete val="1"/>
        <c:axPos val="b"/>
        <c:tickLblPos val="none"/>
        <c:crossAx val="1151432576"/>
        <c:crosses val="autoZero"/>
        <c:auto val="1"/>
        <c:lblAlgn val="ctr"/>
        <c:lblOffset val="100"/>
      </c:catAx>
      <c:valAx>
        <c:axId val="115143257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151431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94507112943252"/>
          <c:y val="0.14390545645766281"/>
          <c:w val="0.60468804252134123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4671163575042687"/>
          <c:y val="2.518891687657500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9215795592665117"/>
          <c:w val="0.81787521079259484"/>
          <c:h val="0.4886655884288270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9.4600000000000026</c:v>
              </c:pt>
              <c:pt idx="1">
                <c:v>8.93</c:v>
              </c:pt>
              <c:pt idx="2">
                <c:v>8.77</c:v>
              </c:pt>
              <c:pt idx="3">
                <c:v>6.95</c:v>
              </c:pt>
              <c:pt idx="4">
                <c:v>7.35</c:v>
              </c:pt>
              <c:pt idx="5">
                <c:v>6.88</c:v>
              </c:pt>
              <c:pt idx="6">
                <c:v>6.89</c:v>
              </c:pt>
              <c:pt idx="7">
                <c:v>6.95</c:v>
              </c:pt>
              <c:pt idx="8">
                <c:v>6.79</c:v>
              </c:pt>
              <c:pt idx="9">
                <c:v>7.13</c:v>
              </c:pt>
              <c:pt idx="10">
                <c:v>8.2000000000000011</c:v>
              </c:pt>
              <c:pt idx="11">
                <c:v>8.01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9.7000000000000011</c:v>
              </c:pt>
              <c:pt idx="1">
                <c:v>9.129999999999999</c:v>
              </c:pt>
              <c:pt idx="2">
                <c:v>8.5</c:v>
              </c:pt>
              <c:pt idx="3">
                <c:v>6.87</c:v>
              </c:pt>
              <c:pt idx="4">
                <c:v>6.9300000000000006</c:v>
              </c:pt>
              <c:pt idx="5">
                <c:v>6.3</c:v>
              </c:pt>
              <c:pt idx="6">
                <c:v>6.57</c:v>
              </c:pt>
              <c:pt idx="7">
                <c:v>6.76</c:v>
              </c:pt>
              <c:pt idx="8">
                <c:v>6.87</c:v>
              </c:pt>
              <c:pt idx="9">
                <c:v>6.56</c:v>
              </c:pt>
              <c:pt idx="10">
                <c:v>7.98</c:v>
              </c:pt>
              <c:pt idx="11">
                <c:v>7.98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9.68</c:v>
              </c:pt>
              <c:pt idx="1">
                <c:v>9.2199999999999989</c:v>
              </c:pt>
              <c:pt idx="2">
                <c:v>7.48</c:v>
              </c:pt>
              <c:pt idx="3">
                <c:v>7.98</c:v>
              </c:pt>
              <c:pt idx="4">
                <c:v>6.85</c:v>
              </c:pt>
              <c:pt idx="5">
                <c:v>6.9300000000000006</c:v>
              </c:pt>
              <c:pt idx="6">
                <c:v>6.79</c:v>
              </c:pt>
              <c:pt idx="7">
                <c:v>6.96</c:v>
              </c:pt>
              <c:pt idx="8">
                <c:v>7.22</c:v>
              </c:pt>
              <c:pt idx="9">
                <c:v>7.18</c:v>
              </c:pt>
              <c:pt idx="10">
                <c:v>8.01</c:v>
              </c:pt>
              <c:pt idx="11">
                <c:v>8.3600000000000012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10.3</c:v>
              </c:pt>
              <c:pt idx="1">
                <c:v>8.99</c:v>
              </c:pt>
              <c:pt idx="2">
                <c:v>8.4</c:v>
              </c:pt>
              <c:pt idx="3">
                <c:v>6.4</c:v>
              </c:pt>
              <c:pt idx="4">
                <c:v>6.74</c:v>
              </c:pt>
              <c:pt idx="5">
                <c:v>6.5089613822448591</c:v>
              </c:pt>
              <c:pt idx="6">
                <c:v>6.23</c:v>
              </c:pt>
              <c:pt idx="7">
                <c:v>6.4700000000000006</c:v>
              </c:pt>
              <c:pt idx="8">
                <c:v>6.8599999999999994</c:v>
              </c:pt>
              <c:pt idx="9">
                <c:v>6.3997950819672127</c:v>
              </c:pt>
              <c:pt idx="10">
                <c:v>7.9815481842889433</c:v>
              </c:pt>
              <c:pt idx="11">
                <c:v>8.0525689630557888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9.4500000000000011</c:v>
              </c:pt>
              <c:pt idx="1">
                <c:v>9.52</c:v>
              </c:pt>
              <c:pt idx="2">
                <c:v>8.2280891289669142</c:v>
              </c:pt>
              <c:pt idx="3">
                <c:v>6.2836287625418077</c:v>
              </c:pt>
              <c:pt idx="4">
                <c:v>6.6384177796622135</c:v>
              </c:pt>
              <c:pt idx="5">
                <c:v>6.3578595834815008</c:v>
              </c:pt>
              <c:pt idx="6">
                <c:v>5.9917804245168984</c:v>
              </c:pt>
              <c:pt idx="7">
                <c:v>6.1924175610838388</c:v>
              </c:pt>
            </c:numLit>
          </c:val>
        </c:ser>
        <c:dLbls>
          <c:showVal val="1"/>
        </c:dLbls>
        <c:marker val="1"/>
        <c:axId val="1151907712"/>
        <c:axId val="1151918464"/>
      </c:lineChart>
      <c:catAx>
        <c:axId val="1151907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9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1918464"/>
        <c:crosses val="autoZero"/>
        <c:auto val="1"/>
        <c:lblAlgn val="ctr"/>
        <c:lblOffset val="100"/>
        <c:tickLblSkip val="1"/>
        <c:tickMarkSkip val="1"/>
      </c:catAx>
      <c:valAx>
        <c:axId val="1151918464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19077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251080695449982"/>
          <c:w val="0.89999991147819314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04E-2"/>
          <c:y val="0.20975609756097968"/>
          <c:w val="0.9345808608670012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3231391</c:v>
                </c:pt>
                <c:pt idx="1">
                  <c:v>1961134</c:v>
                </c:pt>
                <c:pt idx="2">
                  <c:v>1270257</c:v>
                </c:pt>
                <c:pt idx="3">
                  <c:v>1143927</c:v>
                </c:pt>
                <c:pt idx="4">
                  <c:v>752704</c:v>
                </c:pt>
                <c:pt idx="5">
                  <c:v>391223</c:v>
                </c:pt>
                <c:pt idx="6">
                  <c:v>956809</c:v>
                </c:pt>
                <c:pt idx="7">
                  <c:v>437008</c:v>
                </c:pt>
                <c:pt idx="8">
                  <c:v>519801</c:v>
                </c:pt>
                <c:pt idx="9">
                  <c:v>487133</c:v>
                </c:pt>
                <c:pt idx="10">
                  <c:v>335645</c:v>
                </c:pt>
                <c:pt idx="11">
                  <c:v>151488</c:v>
                </c:pt>
                <c:pt idx="12">
                  <c:v>102605</c:v>
                </c:pt>
                <c:pt idx="13">
                  <c:v>102605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152344832"/>
        <c:axId val="1152346752"/>
      </c:barChart>
      <c:catAx>
        <c:axId val="115234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26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2346752"/>
        <c:crosses val="autoZero"/>
        <c:auto val="1"/>
        <c:lblAlgn val="ctr"/>
        <c:lblOffset val="100"/>
        <c:tickLblSkip val="1"/>
        <c:tickMarkSkip val="1"/>
      </c:catAx>
      <c:valAx>
        <c:axId val="1152346752"/>
        <c:scaling>
          <c:orientation val="minMax"/>
        </c:scaling>
        <c:delete val="1"/>
        <c:axPos val="l"/>
        <c:numFmt formatCode="#,##0_)" sourceLinked="1"/>
        <c:tickLblPos val="none"/>
        <c:crossAx val="115234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5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1116098</c:v>
                </c:pt>
                <c:pt idx="1">
                  <c:v>708393</c:v>
                </c:pt>
                <c:pt idx="2">
                  <c:v>96778</c:v>
                </c:pt>
                <c:pt idx="3">
                  <c:v>473827</c:v>
                </c:pt>
                <c:pt idx="4">
                  <c:v>126727</c:v>
                </c:pt>
                <c:pt idx="5">
                  <c:v>11061</c:v>
                </c:pt>
                <c:pt idx="6">
                  <c:v>407705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1143927</c:v>
                </c:pt>
                <c:pt idx="1">
                  <c:v>752704</c:v>
                </c:pt>
                <c:pt idx="2">
                  <c:v>108595</c:v>
                </c:pt>
                <c:pt idx="3">
                  <c:v>515799</c:v>
                </c:pt>
                <c:pt idx="4">
                  <c:v>116801</c:v>
                </c:pt>
                <c:pt idx="5">
                  <c:v>11509</c:v>
                </c:pt>
                <c:pt idx="6">
                  <c:v>391223</c:v>
                </c:pt>
              </c:numCache>
            </c:numRef>
          </c:val>
        </c:ser>
        <c:dLbls>
          <c:showVal val="1"/>
        </c:dLbls>
        <c:gapWidth val="30"/>
        <c:overlap val="-10"/>
        <c:axId val="1153378176"/>
        <c:axId val="1153392640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4229868875538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1912E-2"/>
                  <c:y val="-0.1940891844477997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86E-2"/>
                  <c:y val="-6.69716961055543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873E-2"/>
                  <c:y val="-0.2393400514054924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98269111724E-2"/>
                  <c:y val="5.6470972216555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95E-2"/>
                  <c:y val="-0.27482115671092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2.4934190366795748E-2</c:v>
                </c:pt>
                <c:pt idx="1">
                  <c:v>6.2551436843672939E-2</c:v>
                </c:pt>
                <c:pt idx="2">
                  <c:v>0.12210419723490876</c:v>
                </c:pt>
                <c:pt idx="3">
                  <c:v>8.8580853349429223E-2</c:v>
                </c:pt>
                <c:pt idx="4">
                  <c:v>-7.8325850055631391E-2</c:v>
                </c:pt>
                <c:pt idx="5">
                  <c:v>4.050266702829762E-2</c:v>
                </c:pt>
                <c:pt idx="6">
                  <c:v>-4.04262886155431E-2</c:v>
                </c:pt>
              </c:numCache>
            </c:numRef>
          </c:val>
        </c:ser>
        <c:dLbls>
          <c:showVal val="1"/>
        </c:dLbls>
        <c:marker val="1"/>
        <c:axId val="1153394176"/>
        <c:axId val="1153395712"/>
      </c:lineChart>
      <c:catAx>
        <c:axId val="1153378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3392640"/>
        <c:crosses val="autoZero"/>
        <c:auto val="1"/>
        <c:lblAlgn val="ctr"/>
        <c:lblOffset val="100"/>
        <c:tickLblSkip val="1"/>
        <c:tickMarkSkip val="1"/>
      </c:catAx>
      <c:valAx>
        <c:axId val="11533926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3378176"/>
        <c:crosses val="autoZero"/>
        <c:crossBetween val="between"/>
      </c:valAx>
      <c:catAx>
        <c:axId val="1153394176"/>
        <c:scaling>
          <c:orientation val="minMax"/>
        </c:scaling>
        <c:delete val="1"/>
        <c:axPos val="b"/>
        <c:tickLblPos val="none"/>
        <c:crossAx val="1153395712"/>
        <c:crosses val="autoZero"/>
        <c:auto val="1"/>
        <c:lblAlgn val="ctr"/>
        <c:lblOffset val="100"/>
      </c:catAx>
      <c:valAx>
        <c:axId val="1153395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3394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4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943283</c:v>
                </c:pt>
                <c:pt idx="1">
                  <c:v>401702</c:v>
                </c:pt>
                <c:pt idx="2">
                  <c:v>47440</c:v>
                </c:pt>
                <c:pt idx="3">
                  <c:v>223750</c:v>
                </c:pt>
                <c:pt idx="4">
                  <c:v>121883</c:v>
                </c:pt>
                <c:pt idx="5">
                  <c:v>8629</c:v>
                </c:pt>
                <c:pt idx="6">
                  <c:v>541581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956809</c:v>
                </c:pt>
                <c:pt idx="1">
                  <c:v>437008</c:v>
                </c:pt>
                <c:pt idx="2">
                  <c:v>51385</c:v>
                </c:pt>
                <c:pt idx="3">
                  <c:v>252986</c:v>
                </c:pt>
                <c:pt idx="4">
                  <c:v>123391</c:v>
                </c:pt>
                <c:pt idx="5">
                  <c:v>9246</c:v>
                </c:pt>
                <c:pt idx="6">
                  <c:v>519801</c:v>
                </c:pt>
              </c:numCache>
            </c:numRef>
          </c:val>
        </c:ser>
        <c:dLbls>
          <c:showVal val="1"/>
        </c:dLbls>
        <c:gapWidth val="30"/>
        <c:overlap val="-10"/>
        <c:axId val="1153529728"/>
        <c:axId val="1153572864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6599931245601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8.68744577405995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9.389297231816923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813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1.4339281000505681E-2</c:v>
                </c:pt>
                <c:pt idx="1">
                  <c:v>8.7891023694181253E-2</c:v>
                </c:pt>
                <c:pt idx="2">
                  <c:v>8.3157672849915681E-2</c:v>
                </c:pt>
                <c:pt idx="3">
                  <c:v>0.13066368715083798</c:v>
                </c:pt>
                <c:pt idx="4">
                  <c:v>1.2372521188352765E-2</c:v>
                </c:pt>
                <c:pt idx="5">
                  <c:v>7.1503071039517904E-2</c:v>
                </c:pt>
                <c:pt idx="6">
                  <c:v>-4.0215591019625872E-2</c:v>
                </c:pt>
              </c:numCache>
            </c:numRef>
          </c:val>
        </c:ser>
        <c:dLbls>
          <c:showVal val="1"/>
        </c:dLbls>
        <c:marker val="1"/>
        <c:axId val="1153574400"/>
        <c:axId val="1153575936"/>
      </c:lineChart>
      <c:catAx>
        <c:axId val="1153529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3572864"/>
        <c:crosses val="autoZero"/>
        <c:auto val="1"/>
        <c:lblAlgn val="ctr"/>
        <c:lblOffset val="100"/>
        <c:tickLblSkip val="1"/>
        <c:tickMarkSkip val="1"/>
      </c:catAx>
      <c:valAx>
        <c:axId val="11535728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3529728"/>
        <c:crosses val="autoZero"/>
        <c:crossBetween val="between"/>
      </c:valAx>
      <c:catAx>
        <c:axId val="1153574400"/>
        <c:scaling>
          <c:orientation val="minMax"/>
        </c:scaling>
        <c:delete val="1"/>
        <c:axPos val="b"/>
        <c:tickLblPos val="none"/>
        <c:crossAx val="1153575936"/>
        <c:crosses val="autoZero"/>
        <c:auto val="1"/>
        <c:lblAlgn val="ctr"/>
        <c:lblOffset val="100"/>
      </c:catAx>
      <c:valAx>
        <c:axId val="11535759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357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4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530769</c:v>
                </c:pt>
                <c:pt idx="1">
                  <c:v>351307</c:v>
                </c:pt>
                <c:pt idx="2">
                  <c:v>285476</c:v>
                </c:pt>
                <c:pt idx="3">
                  <c:v>59643</c:v>
                </c:pt>
                <c:pt idx="4">
                  <c:v>6188</c:v>
                </c:pt>
                <c:pt idx="5">
                  <c:v>179462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487133</c:v>
                </c:pt>
                <c:pt idx="1">
                  <c:v>335645</c:v>
                </c:pt>
                <c:pt idx="2">
                  <c:v>279815</c:v>
                </c:pt>
                <c:pt idx="3">
                  <c:v>49292</c:v>
                </c:pt>
                <c:pt idx="4">
                  <c:v>6538</c:v>
                </c:pt>
                <c:pt idx="5">
                  <c:v>151488</c:v>
                </c:pt>
              </c:numCache>
            </c:numRef>
          </c:val>
        </c:ser>
        <c:dLbls>
          <c:showVal val="1"/>
        </c:dLbls>
        <c:gapWidth val="30"/>
        <c:overlap val="-10"/>
        <c:axId val="1153738240"/>
        <c:axId val="1153740160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64125918771588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730911650596693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96097967935085E-2"/>
                  <c:y val="-0.185892252033984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3767303669479E-2"/>
                  <c:y val="-0.2416081981436314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0.1764604580352614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42E-2"/>
                  <c:y val="-0.317749439324242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-8.221278936787943E-2</c:v>
                </c:pt>
                <c:pt idx="1">
                  <c:v>-4.4582089169871365E-2</c:v>
                </c:pt>
                <c:pt idx="2">
                  <c:v>-1.9830038251902087E-2</c:v>
                </c:pt>
                <c:pt idx="3">
                  <c:v>-0.17354928491189242</c:v>
                </c:pt>
                <c:pt idx="4">
                  <c:v>5.6561085972850679E-2</c:v>
                </c:pt>
                <c:pt idx="5">
                  <c:v>-0.15587701017485595</c:v>
                </c:pt>
              </c:numCache>
            </c:numRef>
          </c:val>
        </c:ser>
        <c:dLbls>
          <c:showVal val="1"/>
        </c:dLbls>
        <c:marker val="1"/>
        <c:axId val="1153827968"/>
        <c:axId val="1153829504"/>
      </c:lineChart>
      <c:catAx>
        <c:axId val="1153738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3740160"/>
        <c:crosses val="autoZero"/>
        <c:auto val="1"/>
        <c:lblAlgn val="ctr"/>
        <c:lblOffset val="100"/>
        <c:tickLblSkip val="1"/>
        <c:tickMarkSkip val="1"/>
      </c:catAx>
      <c:valAx>
        <c:axId val="11537401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3738240"/>
        <c:crosses val="autoZero"/>
        <c:crossBetween val="between"/>
      </c:valAx>
      <c:catAx>
        <c:axId val="1153827968"/>
        <c:scaling>
          <c:orientation val="minMax"/>
        </c:scaling>
        <c:delete val="1"/>
        <c:axPos val="b"/>
        <c:tickLblPos val="none"/>
        <c:crossAx val="1153829504"/>
        <c:crosses val="autoZero"/>
        <c:auto val="1"/>
        <c:lblAlgn val="ctr"/>
        <c:lblOffset val="100"/>
      </c:catAx>
      <c:valAx>
        <c:axId val="11538295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3827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0805314846909322"/>
          <c:y val="0"/>
        </c:manualLayout>
      </c:layout>
      <c:txPr>
        <a:bodyPr/>
        <a:lstStyle/>
        <a:p>
          <a:pPr>
            <a:defRPr>
              <a:solidFill>
                <a:schemeClr val="tx2"/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41"/>
          <c:y val="0.25962782429974773"/>
          <c:w val="0.83325053642039348"/>
          <c:h val="0.47650548004266813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75939</c:v>
                </c:pt>
                <c:pt idx="1">
                  <c:v>77123</c:v>
                </c:pt>
                <c:pt idx="2">
                  <c:v>90814</c:v>
                </c:pt>
                <c:pt idx="3">
                  <c:v>91080</c:v>
                </c:pt>
                <c:pt idx="4">
                  <c:v>70118</c:v>
                </c:pt>
                <c:pt idx="5">
                  <c:v>91053</c:v>
                </c:pt>
                <c:pt idx="6">
                  <c:v>109729</c:v>
                </c:pt>
                <c:pt idx="7">
                  <c:v>126632</c:v>
                </c:pt>
                <c:pt idx="8">
                  <c:v>89626</c:v>
                </c:pt>
                <c:pt idx="9">
                  <c:v>87707</c:v>
                </c:pt>
                <c:pt idx="10">
                  <c:v>83898</c:v>
                </c:pt>
                <c:pt idx="11">
                  <c:v>89031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73953</c:v>
                </c:pt>
                <c:pt idx="1">
                  <c:v>77760</c:v>
                </c:pt>
                <c:pt idx="2">
                  <c:v>100114</c:v>
                </c:pt>
                <c:pt idx="3">
                  <c:v>85838</c:v>
                </c:pt>
                <c:pt idx="4">
                  <c:v>84444</c:v>
                </c:pt>
                <c:pt idx="5">
                  <c:v>81590</c:v>
                </c:pt>
                <c:pt idx="6">
                  <c:v>97539</c:v>
                </c:pt>
                <c:pt idx="7">
                  <c:v>119202</c:v>
                </c:pt>
                <c:pt idx="8">
                  <c:v>78894</c:v>
                </c:pt>
                <c:pt idx="9">
                  <c:v>75230</c:v>
                </c:pt>
                <c:pt idx="10">
                  <c:v>77447</c:v>
                </c:pt>
                <c:pt idx="11">
                  <c:v>78437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'!$G$23:$G$28,'tablas Zonas mensual '!$G$29,'tablas Zonas mensual '!$G$30)</c:f>
              <c:numCache>
                <c:formatCode>#,##0</c:formatCode>
                <c:ptCount val="8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</c:numCache>
            </c:numRef>
          </c:val>
        </c:ser>
        <c:marker val="1"/>
        <c:axId val="1142122368"/>
        <c:axId val="1142858112"/>
      </c:lineChart>
      <c:catAx>
        <c:axId val="11421223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142858112"/>
        <c:crosses val="autoZero"/>
        <c:auto val="1"/>
        <c:lblAlgn val="ctr"/>
        <c:lblOffset val="100"/>
      </c:catAx>
      <c:valAx>
        <c:axId val="1142858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14212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35"/>
          <c:y val="0.16367086189697985"/>
          <c:w val="0.477407735225089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13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categoría'!$J$24,'Alojados tipología y categoría'!$J$26:$J$30,'Alojados tipología y categoría'!$J$32)</c:f>
              <c:numCache>
                <c:formatCode>#,##0_)</c:formatCode>
                <c:ptCount val="7"/>
                <c:pt idx="0">
                  <c:v>103365</c:v>
                </c:pt>
                <c:pt idx="1">
                  <c:v>103365</c:v>
                </c:pt>
                <c:pt idx="2">
                  <c:v>34569</c:v>
                </c:pt>
                <c:pt idx="3">
                  <c:v>28806</c:v>
                </c:pt>
                <c:pt idx="4">
                  <c:v>32508</c:v>
                </c:pt>
                <c:pt idx="5">
                  <c:v>7482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categoría'!$L$24,'Alojados tipología y categoría'!$L$26:$L$30,'Alojados tipología y categoría'!$L$32)</c:f>
              <c:numCache>
                <c:formatCode>#,##0_)</c:formatCode>
                <c:ptCount val="7"/>
                <c:pt idx="0">
                  <c:v>102605</c:v>
                </c:pt>
                <c:pt idx="1">
                  <c:v>102605</c:v>
                </c:pt>
                <c:pt idx="2">
                  <c:v>34131</c:v>
                </c:pt>
                <c:pt idx="3">
                  <c:v>30355</c:v>
                </c:pt>
                <c:pt idx="4">
                  <c:v>32766</c:v>
                </c:pt>
                <c:pt idx="5">
                  <c:v>5353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153889792"/>
        <c:axId val="1153891712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1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3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827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587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categoría'!$N$26:$N$30,'Alojados tipología y categoría'!$N$32)</c:f>
              <c:numCache>
                <c:formatCode>0.0%</c:formatCode>
                <c:ptCount val="7"/>
                <c:pt idx="0">
                  <c:v>-7.3525854979925509E-3</c:v>
                </c:pt>
                <c:pt idx="1">
                  <c:v>-7.3525854979925509E-3</c:v>
                </c:pt>
                <c:pt idx="2">
                  <c:v>-1.2670311550811421E-2</c:v>
                </c:pt>
                <c:pt idx="3">
                  <c:v>5.3773519405679371E-2</c:v>
                </c:pt>
                <c:pt idx="4">
                  <c:v>7.9365079365079361E-3</c:v>
                </c:pt>
                <c:pt idx="5">
                  <c:v>-0.28454958567228011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153975424"/>
        <c:axId val="1153976960"/>
      </c:lineChart>
      <c:catAx>
        <c:axId val="1153889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3891712"/>
        <c:crosses val="autoZero"/>
        <c:auto val="1"/>
        <c:lblAlgn val="ctr"/>
        <c:lblOffset val="100"/>
        <c:tickLblSkip val="1"/>
        <c:tickMarkSkip val="1"/>
      </c:catAx>
      <c:valAx>
        <c:axId val="11538917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3889792"/>
        <c:crosses val="autoZero"/>
        <c:crossBetween val="between"/>
      </c:valAx>
      <c:catAx>
        <c:axId val="1153975424"/>
        <c:scaling>
          <c:orientation val="minMax"/>
        </c:scaling>
        <c:delete val="1"/>
        <c:axPos val="b"/>
        <c:tickLblPos val="none"/>
        <c:crossAx val="1153976960"/>
        <c:crosses val="autoZero"/>
        <c:auto val="1"/>
        <c:lblAlgn val="ctr"/>
        <c:lblOffset val="100"/>
      </c:catAx>
      <c:valAx>
        <c:axId val="1153976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3975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TURISMO ALOJADO EN TENERIFE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2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2770671337600547"/>
          <c:w val="0.90468819022231306"/>
          <c:h val="0.41375677312685294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categoría'!$B$40,'Alojados tipología y categoría'!$B$41,'Alojados tipología y categoría'!$B$42,'Alojados tipología y categoría'!$B$43,'Alojados tipología y categoría'!$B$44,'Alojados tipología y categoría'!$B$45,'Alojados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3196378</c:v>
                </c:pt>
                <c:pt idx="1">
                  <c:v>1876046</c:v>
                </c:pt>
                <c:pt idx="2">
                  <c:v>238772</c:v>
                </c:pt>
                <c:pt idx="3">
                  <c:v>1137524</c:v>
                </c:pt>
                <c:pt idx="4">
                  <c:v>409261</c:v>
                </c:pt>
                <c:pt idx="5">
                  <c:v>65270</c:v>
                </c:pt>
                <c:pt idx="6">
                  <c:v>25219</c:v>
                </c:pt>
                <c:pt idx="7">
                  <c:v>1320332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categoría'!$B$40,'Alojados tipología y categoría'!$B$41,'Alojados tipología y categoría'!$B$42,'Alojados tipología y categoría'!$B$43,'Alojados tipología y categoría'!$B$44,'Alojados tipología y categoría'!$B$45,'Alojados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3231391</c:v>
                </c:pt>
                <c:pt idx="1">
                  <c:v>1961134</c:v>
                </c:pt>
                <c:pt idx="2">
                  <c:v>251926</c:v>
                </c:pt>
                <c:pt idx="3">
                  <c:v>1222330</c:v>
                </c:pt>
                <c:pt idx="4">
                  <c:v>398950</c:v>
                </c:pt>
                <c:pt idx="5">
                  <c:v>65688</c:v>
                </c:pt>
                <c:pt idx="6">
                  <c:v>22240</c:v>
                </c:pt>
                <c:pt idx="7">
                  <c:v>1270257</c:v>
                </c:pt>
              </c:numCache>
            </c:numRef>
          </c:val>
        </c:ser>
        <c:dLbls>
          <c:showVal val="1"/>
        </c:dLbls>
        <c:gapWidth val="30"/>
        <c:overlap val="-10"/>
        <c:axId val="1154045824"/>
        <c:axId val="1154056192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10071864717533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81615073583577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3.032363678032975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24662196912797E-2"/>
                  <c:y val="-5.865568778954609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6.886178728698413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72E-2"/>
                  <c:y val="2.416880842077699E-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48067204477504E-2"/>
                  <c:y val="-0.17502905691882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473E-2"/>
                  <c:y val="-0.252776204429747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1.0953961014623427E-2</c:v>
                </c:pt>
                <c:pt idx="1">
                  <c:v>4.5354964643724086E-2</c:v>
                </c:pt>
                <c:pt idx="2">
                  <c:v>5.5090211582597623E-2</c:v>
                </c:pt>
                <c:pt idx="3">
                  <c:v>7.4553152285138605E-2</c:v>
                </c:pt>
                <c:pt idx="4">
                  <c:v>-2.5194191481719488E-2</c:v>
                </c:pt>
                <c:pt idx="5">
                  <c:v>6.404167305040601E-3</c:v>
                </c:pt>
                <c:pt idx="6">
                  <c:v>-0.11812522304611603</c:v>
                </c:pt>
                <c:pt idx="7">
                  <c:v>-3.7926067080098033E-2</c:v>
                </c:pt>
              </c:numCache>
            </c:numRef>
          </c:val>
        </c:ser>
        <c:dLbls>
          <c:showVal val="1"/>
        </c:dLbls>
        <c:marker val="1"/>
        <c:axId val="1154057728"/>
        <c:axId val="1154059264"/>
      </c:lineChart>
      <c:catAx>
        <c:axId val="1154045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4056192"/>
        <c:crosses val="autoZero"/>
        <c:auto val="1"/>
        <c:lblAlgn val="ctr"/>
        <c:lblOffset val="100"/>
        <c:tickLblSkip val="1"/>
        <c:tickMarkSkip val="1"/>
      </c:catAx>
      <c:valAx>
        <c:axId val="11540561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4045824"/>
        <c:crosses val="autoZero"/>
        <c:crossBetween val="between"/>
      </c:valAx>
      <c:catAx>
        <c:axId val="1154057728"/>
        <c:scaling>
          <c:orientation val="minMax"/>
        </c:scaling>
        <c:delete val="1"/>
        <c:axPos val="b"/>
        <c:tickLblPos val="none"/>
        <c:crossAx val="1154059264"/>
        <c:crosses val="autoZero"/>
        <c:auto val="1"/>
        <c:lblAlgn val="ctr"/>
        <c:lblOffset val="100"/>
      </c:catAx>
      <c:valAx>
        <c:axId val="1154059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4057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1797069752975264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munic y tipologí'!$E$7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04E-2"/>
          <c:y val="0.20975609756097968"/>
          <c:w val="0.93458086086700121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24137203</c:v>
                </c:pt>
                <c:pt idx="1">
                  <c:v>13716472</c:v>
                </c:pt>
                <c:pt idx="2">
                  <c:v>10420731</c:v>
                </c:pt>
                <c:pt idx="3">
                  <c:v>9087590</c:v>
                </c:pt>
                <c:pt idx="4">
                  <c:v>5728825</c:v>
                </c:pt>
                <c:pt idx="5">
                  <c:v>3358765</c:v>
                </c:pt>
                <c:pt idx="6">
                  <c:v>7641350</c:v>
                </c:pt>
                <c:pt idx="7">
                  <c:v>3390064</c:v>
                </c:pt>
                <c:pt idx="8">
                  <c:v>4251286</c:v>
                </c:pt>
                <c:pt idx="9">
                  <c:v>3537074</c:v>
                </c:pt>
                <c:pt idx="10">
                  <c:v>2392287</c:v>
                </c:pt>
                <c:pt idx="11">
                  <c:v>1144787</c:v>
                </c:pt>
                <c:pt idx="12">
                  <c:v>216287</c:v>
                </c:pt>
                <c:pt idx="13">
                  <c:v>216287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154292736"/>
        <c:axId val="1154299008"/>
      </c:barChart>
      <c:catAx>
        <c:axId val="1154292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26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4299008"/>
        <c:crosses val="autoZero"/>
        <c:auto val="1"/>
        <c:lblAlgn val="ctr"/>
        <c:lblOffset val="100"/>
        <c:tickLblSkip val="1"/>
        <c:tickMarkSkip val="1"/>
      </c:catAx>
      <c:valAx>
        <c:axId val="1154299008"/>
        <c:scaling>
          <c:orientation val="minMax"/>
        </c:scaling>
        <c:delete val="1"/>
        <c:axPos val="l"/>
        <c:numFmt formatCode="#,##0_)" sourceLinked="1"/>
        <c:tickLblPos val="none"/>
        <c:crossAx val="115429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4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9108506</c:v>
                </c:pt>
                <c:pt idx="1">
                  <c:v>5592644</c:v>
                </c:pt>
                <c:pt idx="2">
                  <c:v>684126</c:v>
                </c:pt>
                <c:pt idx="3">
                  <c:v>3735943</c:v>
                </c:pt>
                <c:pt idx="4">
                  <c:v>1093253</c:v>
                </c:pt>
                <c:pt idx="5">
                  <c:v>79322</c:v>
                </c:pt>
                <c:pt idx="6">
                  <c:v>3515862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9087590</c:v>
                </c:pt>
                <c:pt idx="1">
                  <c:v>5728825</c:v>
                </c:pt>
                <c:pt idx="2">
                  <c:v>743684</c:v>
                </c:pt>
                <c:pt idx="3">
                  <c:v>3967505</c:v>
                </c:pt>
                <c:pt idx="4">
                  <c:v>937505</c:v>
                </c:pt>
                <c:pt idx="5">
                  <c:v>80131</c:v>
                </c:pt>
                <c:pt idx="6">
                  <c:v>3358765</c:v>
                </c:pt>
              </c:numCache>
            </c:numRef>
          </c:val>
        </c:ser>
        <c:dLbls>
          <c:showVal val="1"/>
        </c:dLbls>
        <c:gapWidth val="30"/>
        <c:overlap val="-10"/>
        <c:axId val="1154450176"/>
        <c:axId val="1154452096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4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5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74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907E-2"/>
                  <c:y val="-0.2393400514054925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8.141895984415663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-2.2963151146851088E-3</c:v>
                </c:pt>
                <c:pt idx="1">
                  <c:v>2.4350021206427586E-2</c:v>
                </c:pt>
                <c:pt idx="2">
                  <c:v>8.7057062587885856E-2</c:v>
                </c:pt>
                <c:pt idx="3">
                  <c:v>6.1982209043339259E-2</c:v>
                </c:pt>
                <c:pt idx="4">
                  <c:v>-0.14246290657331834</c:v>
                </c:pt>
                <c:pt idx="5">
                  <c:v>1.0198935982451274E-2</c:v>
                </c:pt>
                <c:pt idx="6">
                  <c:v>-4.4682356702282398E-2</c:v>
                </c:pt>
              </c:numCache>
            </c:numRef>
          </c:val>
        </c:ser>
        <c:dLbls>
          <c:showVal val="1"/>
        </c:dLbls>
        <c:marker val="1"/>
        <c:axId val="1154462080"/>
        <c:axId val="1154463616"/>
      </c:lineChart>
      <c:catAx>
        <c:axId val="1154450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154452096"/>
        <c:crosses val="autoZero"/>
        <c:auto val="1"/>
        <c:lblAlgn val="ctr"/>
        <c:lblOffset val="100"/>
        <c:tickLblSkip val="1"/>
        <c:tickMarkSkip val="1"/>
      </c:catAx>
      <c:valAx>
        <c:axId val="11544520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4450176"/>
        <c:crosses val="autoZero"/>
        <c:crossBetween val="between"/>
      </c:valAx>
      <c:catAx>
        <c:axId val="1154462080"/>
        <c:scaling>
          <c:orientation val="minMax"/>
        </c:scaling>
        <c:delete val="1"/>
        <c:axPos val="b"/>
        <c:tickLblPos val="none"/>
        <c:crossAx val="1154463616"/>
        <c:crosses val="autoZero"/>
        <c:auto val="1"/>
        <c:lblAlgn val="ctr"/>
        <c:lblOffset val="100"/>
      </c:catAx>
      <c:valAx>
        <c:axId val="11544636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4462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7684474</c:v>
                </c:pt>
                <c:pt idx="1">
                  <c:v>3231246</c:v>
                </c:pt>
                <c:pt idx="2">
                  <c:v>377118</c:v>
                </c:pt>
                <c:pt idx="3">
                  <c:v>1832211</c:v>
                </c:pt>
                <c:pt idx="4">
                  <c:v>955701</c:v>
                </c:pt>
                <c:pt idx="5">
                  <c:v>66216</c:v>
                </c:pt>
                <c:pt idx="6">
                  <c:v>4453228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7641350</c:v>
                </c:pt>
                <c:pt idx="1">
                  <c:v>3390064</c:v>
                </c:pt>
                <c:pt idx="2">
                  <c:v>405667</c:v>
                </c:pt>
                <c:pt idx="3">
                  <c:v>1982773</c:v>
                </c:pt>
                <c:pt idx="4">
                  <c:v>940801</c:v>
                </c:pt>
                <c:pt idx="5">
                  <c:v>60823</c:v>
                </c:pt>
                <c:pt idx="6">
                  <c:v>4251286</c:v>
                </c:pt>
              </c:numCache>
            </c:numRef>
          </c:val>
        </c:ser>
        <c:dLbls>
          <c:showVal val="1"/>
        </c:dLbls>
        <c:gapWidth val="30"/>
        <c:overlap val="-10"/>
        <c:axId val="1154544384"/>
        <c:axId val="1154546304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54875192898833E-2"/>
                  <c:y val="-0.459967914613583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63356501990375E-2"/>
                  <c:y val="-0.127561019529523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3729571448E-2"/>
                  <c:y val="2.450439537053710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734384034134E-2"/>
                  <c:y val="-0.1888516378280157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813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-5.6118349805074491E-3</c:v>
                </c:pt>
                <c:pt idx="1">
                  <c:v>4.9150699142064699E-2</c:v>
                </c:pt>
                <c:pt idx="2">
                  <c:v>7.5703095582814933E-2</c:v>
                </c:pt>
                <c:pt idx="3">
                  <c:v>8.2175033334042857E-2</c:v>
                </c:pt>
                <c:pt idx="4">
                  <c:v>-1.5590650213822105E-2</c:v>
                </c:pt>
                <c:pt idx="5">
                  <c:v>-8.1445572067174093E-2</c:v>
                </c:pt>
                <c:pt idx="6">
                  <c:v>-4.5347330071579539E-2</c:v>
                </c:pt>
              </c:numCache>
            </c:numRef>
          </c:val>
        </c:ser>
        <c:dLbls>
          <c:showVal val="1"/>
        </c:dLbls>
        <c:marker val="1"/>
        <c:axId val="1154568576"/>
        <c:axId val="1154570112"/>
      </c:lineChart>
      <c:catAx>
        <c:axId val="1154544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4546304"/>
        <c:crosses val="autoZero"/>
        <c:auto val="1"/>
        <c:lblAlgn val="ctr"/>
        <c:lblOffset val="100"/>
        <c:tickLblSkip val="1"/>
        <c:tickMarkSkip val="1"/>
      </c:catAx>
      <c:valAx>
        <c:axId val="11545463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4544384"/>
        <c:crosses val="autoZero"/>
        <c:crossBetween val="between"/>
      </c:valAx>
      <c:catAx>
        <c:axId val="1154568576"/>
        <c:scaling>
          <c:orientation val="minMax"/>
        </c:scaling>
        <c:delete val="1"/>
        <c:axPos val="b"/>
        <c:tickLblPos val="none"/>
        <c:crossAx val="1154570112"/>
        <c:crosses val="autoZero"/>
        <c:auto val="1"/>
        <c:lblAlgn val="ctr"/>
        <c:lblOffset val="100"/>
      </c:catAx>
      <c:valAx>
        <c:axId val="11545701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4568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2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998794834775091"/>
          <c:y val="3.949776548201757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2770671337600547"/>
          <c:w val="0.90468819022231306"/>
          <c:h val="0.41375677312685294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3924349</c:v>
                </c:pt>
                <c:pt idx="1">
                  <c:v>2511437</c:v>
                </c:pt>
                <c:pt idx="2">
                  <c:v>2079018</c:v>
                </c:pt>
                <c:pt idx="3">
                  <c:v>408185</c:v>
                </c:pt>
                <c:pt idx="4">
                  <c:v>24234</c:v>
                </c:pt>
                <c:pt idx="5">
                  <c:v>1412912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3537074</c:v>
                </c:pt>
                <c:pt idx="1">
                  <c:v>2392287</c:v>
                </c:pt>
                <c:pt idx="2">
                  <c:v>2011776</c:v>
                </c:pt>
                <c:pt idx="3">
                  <c:v>356184</c:v>
                </c:pt>
                <c:pt idx="4">
                  <c:v>24327</c:v>
                </c:pt>
                <c:pt idx="5">
                  <c:v>1144787</c:v>
                </c:pt>
              </c:numCache>
            </c:numRef>
          </c:val>
        </c:ser>
        <c:dLbls>
          <c:showVal val="1"/>
        </c:dLbls>
        <c:gapWidth val="30"/>
        <c:overlap val="-10"/>
        <c:axId val="1155473792"/>
        <c:axId val="1155475712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468283922929592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4397720700935E-2"/>
                  <c:y val="-0.2523011442696491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533E-2"/>
                  <c:y val="-0.198366264507997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622896521601904E-2"/>
                  <c:y val="-0.1750801316155647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147005892368229E-2"/>
                  <c:y val="0.126564408139211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131051607763222E-2"/>
                  <c:y val="-0.39259351416831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-9.8685157716604716E-2</c:v>
                </c:pt>
                <c:pt idx="1">
                  <c:v>-4.7442957955943152E-2</c:v>
                </c:pt>
                <c:pt idx="2">
                  <c:v>-3.2343154316124244E-2</c:v>
                </c:pt>
                <c:pt idx="3">
                  <c:v>-0.12739566618077589</c:v>
                </c:pt>
                <c:pt idx="4">
                  <c:v>3.8375835602871998E-3</c:v>
                </c:pt>
                <c:pt idx="5">
                  <c:v>-0.18976765715062227</c:v>
                </c:pt>
              </c:numCache>
            </c:numRef>
          </c:val>
        </c:ser>
        <c:dLbls>
          <c:showVal val="1"/>
        </c:dLbls>
        <c:marker val="1"/>
        <c:axId val="1155489792"/>
        <c:axId val="1155491328"/>
      </c:lineChart>
      <c:catAx>
        <c:axId val="1155473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5475712"/>
        <c:crosses val="autoZero"/>
        <c:auto val="1"/>
        <c:lblAlgn val="ctr"/>
        <c:lblOffset val="100"/>
        <c:tickLblSkip val="1"/>
        <c:tickMarkSkip val="1"/>
      </c:catAx>
      <c:valAx>
        <c:axId val="11554757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5473792"/>
        <c:crosses val="autoZero"/>
        <c:crossBetween val="between"/>
      </c:valAx>
      <c:catAx>
        <c:axId val="1155489792"/>
        <c:scaling>
          <c:orientation val="minMax"/>
        </c:scaling>
        <c:delete val="1"/>
        <c:axPos val="b"/>
        <c:tickLblPos val="none"/>
        <c:crossAx val="1155491328"/>
        <c:crosses val="autoZero"/>
        <c:auto val="1"/>
        <c:lblAlgn val="ctr"/>
        <c:lblOffset val="100"/>
      </c:catAx>
      <c:valAx>
        <c:axId val="11554913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5489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79673149538"/>
          <c:y val="0.1464429420334938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568127424820338"/>
          <c:w val="0.90468819022231306"/>
          <c:h val="0.38465074402082339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catego'!$J$24,'pernocta municipio y catego'!$J$26:$J$30)</c:f>
              <c:numCache>
                <c:formatCode>#,##0_)</c:formatCode>
                <c:ptCount val="6"/>
                <c:pt idx="0">
                  <c:v>245640</c:v>
                </c:pt>
                <c:pt idx="1">
                  <c:v>245640</c:v>
                </c:pt>
                <c:pt idx="2">
                  <c:v>78669</c:v>
                </c:pt>
                <c:pt idx="3">
                  <c:v>63200</c:v>
                </c:pt>
                <c:pt idx="4">
                  <c:v>81406</c:v>
                </c:pt>
                <c:pt idx="5">
                  <c:v>22365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catego'!$L$24,'pernocta municipio y catego'!$L$26:$L$30)</c:f>
              <c:numCache>
                <c:formatCode>#,##0_)</c:formatCode>
                <c:ptCount val="6"/>
                <c:pt idx="0">
                  <c:v>216287</c:v>
                </c:pt>
                <c:pt idx="1">
                  <c:v>216287</c:v>
                </c:pt>
                <c:pt idx="2">
                  <c:v>63826</c:v>
                </c:pt>
                <c:pt idx="3">
                  <c:v>64808</c:v>
                </c:pt>
                <c:pt idx="4">
                  <c:v>67541</c:v>
                </c:pt>
                <c:pt idx="5">
                  <c:v>20112</c:v>
                </c:pt>
              </c:numCache>
            </c:numRef>
          </c:val>
        </c:ser>
        <c:dLbls>
          <c:showVal val="1"/>
        </c:dLbls>
        <c:gapWidth val="30"/>
        <c:overlap val="-10"/>
        <c:axId val="1155563520"/>
        <c:axId val="1155565440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443336225383470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352536546237327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1479038093211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539862265468804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2767619951871920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282E-2"/>
                  <c:y val="-8.905953803591602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catego'!$N$26:$N$30)</c:f>
              <c:numCache>
                <c:formatCode>0.0%</c:formatCode>
                <c:ptCount val="6"/>
                <c:pt idx="0">
                  <c:v>-0.11949601042175541</c:v>
                </c:pt>
                <c:pt idx="1">
                  <c:v>-0.11949601042175541</c:v>
                </c:pt>
                <c:pt idx="2">
                  <c:v>-0.18867660704979089</c:v>
                </c:pt>
                <c:pt idx="3">
                  <c:v>2.5443037974683544E-2</c:v>
                </c:pt>
                <c:pt idx="4">
                  <c:v>-0.17031914109525095</c:v>
                </c:pt>
                <c:pt idx="5">
                  <c:v>-0.10073775989268947</c:v>
                </c:pt>
              </c:numCache>
            </c:numRef>
          </c:val>
        </c:ser>
        <c:dLbls>
          <c:showVal val="1"/>
        </c:dLbls>
        <c:marker val="1"/>
        <c:axId val="1155566976"/>
        <c:axId val="1155581056"/>
      </c:lineChart>
      <c:catAx>
        <c:axId val="1155563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5565440"/>
        <c:crosses val="autoZero"/>
        <c:auto val="1"/>
        <c:lblAlgn val="ctr"/>
        <c:lblOffset val="100"/>
        <c:tickLblSkip val="1"/>
        <c:tickMarkSkip val="1"/>
      </c:catAx>
      <c:valAx>
        <c:axId val="11555654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5563520"/>
        <c:crosses val="autoZero"/>
        <c:crossBetween val="between"/>
      </c:valAx>
      <c:catAx>
        <c:axId val="1155566976"/>
        <c:scaling>
          <c:orientation val="minMax"/>
        </c:scaling>
        <c:delete val="1"/>
        <c:axPos val="b"/>
        <c:tickLblPos val="none"/>
        <c:crossAx val="1155581056"/>
        <c:crosses val="autoZero"/>
        <c:auto val="1"/>
        <c:lblAlgn val="ctr"/>
        <c:lblOffset val="100"/>
      </c:catAx>
      <c:valAx>
        <c:axId val="11555810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556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PERNOCTACIONES EN TENERIFESEGÚN TIPOLOGÍA Y CATEGORÍA DE ESTABLECIMIENTO</a:t>
            </a:r>
          </a:p>
        </c:rich>
      </c:tx>
      <c:layout>
        <c:manualLayout>
          <c:xMode val="edge"/>
          <c:yMode val="edge"/>
          <c:x val="0.16258681840424802"/>
          <c:y val="3.949776548201757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1791477728485693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catego'!$C$37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catego'!$B$39,'pernocta municipio y catego'!$B$41,'pernocta municipio y catego'!$B$42,'pernocta municipio y catego'!$B$43,'pernocta municipio y catego'!$B$44,'pernocta municipio y catego'!$B$45,'pernocta municipio y catego'!$B$46,'pernocta municipio y catego'!$B$48)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catego'!$C$39,'pernocta municipio y catego'!$C$41:$C$46,'pernocta municipio y catego'!$C$48)</c:f>
              <c:numCache>
                <c:formatCode>#,##0_)</c:formatCode>
                <c:ptCount val="8"/>
                <c:pt idx="0">
                  <c:v>24512069</c:v>
                </c:pt>
                <c:pt idx="1">
                  <c:v>13518445</c:v>
                </c:pt>
                <c:pt idx="2">
                  <c:v>1625203</c:v>
                </c:pt>
                <c:pt idx="3">
                  <c:v>8591123</c:v>
                </c:pt>
                <c:pt idx="4">
                  <c:v>2926748</c:v>
                </c:pt>
                <c:pt idx="5">
                  <c:v>238674</c:v>
                </c:pt>
                <c:pt idx="6">
                  <c:v>136697</c:v>
                </c:pt>
                <c:pt idx="7">
                  <c:v>10993624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catego'!$B$39,'pernocta municipio y catego'!$B$41,'pernocta municipio y catego'!$B$42,'pernocta municipio y catego'!$B$43,'pernocta municipio y catego'!$B$44,'pernocta municipio y catego'!$B$45,'pernocta municipio y catego'!$B$46,'pernocta municipio y catego'!$B$48)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catego'!$E$39,'pernocta municipio y catego'!$E$41:$E$46,'pernocta municipio y catego'!$E$48)</c:f>
              <c:numCache>
                <c:formatCode>#,##0_)</c:formatCode>
                <c:ptCount val="8"/>
                <c:pt idx="0">
                  <c:v>24137203</c:v>
                </c:pt>
                <c:pt idx="1">
                  <c:v>13716472</c:v>
                </c:pt>
                <c:pt idx="2">
                  <c:v>1662792</c:v>
                </c:pt>
                <c:pt idx="3">
                  <c:v>8997336</c:v>
                </c:pt>
                <c:pt idx="4">
                  <c:v>2715363</c:v>
                </c:pt>
                <c:pt idx="5">
                  <c:v>217568</c:v>
                </c:pt>
                <c:pt idx="6">
                  <c:v>123413</c:v>
                </c:pt>
                <c:pt idx="7">
                  <c:v>10420731</c:v>
                </c:pt>
              </c:numCache>
            </c:numRef>
          </c:val>
        </c:ser>
        <c:dLbls>
          <c:showVal val="1"/>
        </c:dLbls>
        <c:gapWidth val="30"/>
        <c:overlap val="-10"/>
        <c:axId val="1156649344"/>
        <c:axId val="1156651264"/>
      </c:barChart>
      <c:lineChart>
        <c:grouping val="standard"/>
        <c:ser>
          <c:idx val="1"/>
          <c:order val="2"/>
          <c:tx>
            <c:strRef>
              <c:f>'pernocta municipio y catego'!$G$37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43086188550755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33283185518792E-2"/>
                  <c:y val="-0.189931081899586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533E-2"/>
                  <c:y val="1.2179350762027928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62289652160198E-2"/>
                  <c:y val="1.203005549462244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147005892368229E-2"/>
                  <c:y val="-0.197759916185113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1022166142945538E-2"/>
                  <c:y val="-0.188851637828015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87509958793E-2"/>
                  <c:y val="-0.1625550444448081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170138594000865E-2"/>
                  <c:y val="-0.3026722543257978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catego'!$G$39,'pernocta municipio y catego'!$G$41:$G$46,'pernocta municipio y catego'!$G$48)</c:f>
              <c:numCache>
                <c:formatCode>0.0%</c:formatCode>
                <c:ptCount val="8"/>
                <c:pt idx="0">
                  <c:v>-1.5293119483304326E-2</c:v>
                </c:pt>
                <c:pt idx="1">
                  <c:v>1.4648652267328083E-2</c:v>
                </c:pt>
                <c:pt idx="2">
                  <c:v>2.312880298645769E-2</c:v>
                </c:pt>
                <c:pt idx="3">
                  <c:v>4.7282875591468078E-2</c:v>
                </c:pt>
                <c:pt idx="4">
                  <c:v>-7.2225213786769479E-2</c:v>
                </c:pt>
                <c:pt idx="5">
                  <c:v>-8.8430243763459787E-2</c:v>
                </c:pt>
                <c:pt idx="6">
                  <c:v>-9.7178431128700699E-2</c:v>
                </c:pt>
                <c:pt idx="7">
                  <c:v>-5.2111387473320898E-2</c:v>
                </c:pt>
              </c:numCache>
            </c:numRef>
          </c:val>
        </c:ser>
        <c:dLbls>
          <c:showVal val="1"/>
        </c:dLbls>
        <c:marker val="1"/>
        <c:axId val="1156657152"/>
        <c:axId val="1156658688"/>
      </c:lineChart>
      <c:catAx>
        <c:axId val="1156649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6651264"/>
        <c:crosses val="autoZero"/>
        <c:auto val="1"/>
        <c:lblAlgn val="ctr"/>
        <c:lblOffset val="100"/>
        <c:tickLblSkip val="1"/>
        <c:tickMarkSkip val="1"/>
      </c:catAx>
      <c:valAx>
        <c:axId val="11566512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56649344"/>
        <c:crosses val="autoZero"/>
        <c:crossBetween val="between"/>
      </c:valAx>
      <c:catAx>
        <c:axId val="1156657152"/>
        <c:scaling>
          <c:orientation val="minMax"/>
        </c:scaling>
        <c:delete val="1"/>
        <c:axPos val="b"/>
        <c:tickLblPos val="none"/>
        <c:crossAx val="1156658688"/>
        <c:crosses val="autoZero"/>
        <c:auto val="1"/>
        <c:lblAlgn val="ctr"/>
        <c:lblOffset val="100"/>
      </c:catAx>
      <c:valAx>
        <c:axId val="11566586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56657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991141732283627"/>
          <c:y val="0.1372549574160374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6877557448176126"/>
          <c:w val="0.91406319737487662"/>
          <c:h val="0.30884036638277557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55.867241183010883</c:v>
                </c:pt>
                <c:pt idx="1">
                  <c:v>65.332502463578365</c:v>
                </c:pt>
                <c:pt idx="2">
                  <c:v>46.919716091694326</c:v>
                </c:pt>
                <c:pt idx="3">
                  <c:v>59.113235444302717</c:v>
                </c:pt>
                <c:pt idx="4">
                  <c:v>71.755932194898023</c:v>
                </c:pt>
                <c:pt idx="5">
                  <c:v>45.45367197041719</c:v>
                </c:pt>
                <c:pt idx="6">
                  <c:v>58.74398489839048</c:v>
                </c:pt>
                <c:pt idx="7">
                  <c:v>68.537551500751988</c:v>
                </c:pt>
                <c:pt idx="8">
                  <c:v>52.735028464579848</c:v>
                </c:pt>
                <c:pt idx="9">
                  <c:v>54.252621733387919</c:v>
                </c:pt>
                <c:pt idx="10">
                  <c:v>60.140987551404066</c:v>
                </c:pt>
                <c:pt idx="11">
                  <c:v>45.037746293136586</c:v>
                </c:pt>
                <c:pt idx="12">
                  <c:v>37.684732497238379</c:v>
                </c:pt>
                <c:pt idx="13">
                  <c:v>37.684732497238379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157297664"/>
        <c:axId val="1157299584"/>
      </c:barChart>
      <c:catAx>
        <c:axId val="1157297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00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7299584"/>
        <c:crosses val="autoZero"/>
        <c:auto val="1"/>
        <c:lblAlgn val="ctr"/>
        <c:lblOffset val="100"/>
        <c:tickLblSkip val="1"/>
        <c:tickMarkSkip val="1"/>
      </c:catAx>
      <c:valAx>
        <c:axId val="1157299584"/>
        <c:scaling>
          <c:orientation val="minMax"/>
        </c:scaling>
        <c:delete val="1"/>
        <c:axPos val="l"/>
        <c:numFmt formatCode="#,##0.00_)" sourceLinked="1"/>
        <c:tickLblPos val="none"/>
        <c:crossAx val="115729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93"/>
          <c:y val="3.94977654820176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793"/>
          <c:w val="0.90468819022231306"/>
          <c:h val="0.4220727814428624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57.381797889578436</c:v>
                </c:pt>
                <c:pt idx="1">
                  <c:v>67.976902669183985</c:v>
                </c:pt>
                <c:pt idx="2">
                  <c:v>62.286135693215336</c:v>
                </c:pt>
                <c:pt idx="3">
                  <c:v>70.852348167226992</c:v>
                </c:pt>
                <c:pt idx="4">
                  <c:v>62.764116648792893</c:v>
                </c:pt>
                <c:pt idx="5">
                  <c:v>69.452762455126532</c:v>
                </c:pt>
                <c:pt idx="6">
                  <c:v>45.981580489233927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59.113235444302717</c:v>
                </c:pt>
                <c:pt idx="1">
                  <c:v>71.755932194898023</c:v>
                </c:pt>
                <c:pt idx="2">
                  <c:v>66.997109972396999</c:v>
                </c:pt>
                <c:pt idx="3">
                  <c:v>75.243933222539511</c:v>
                </c:pt>
                <c:pt idx="4">
                  <c:v>63.060563378386924</c:v>
                </c:pt>
                <c:pt idx="5">
                  <c:v>70.161106733210758</c:v>
                </c:pt>
                <c:pt idx="6">
                  <c:v>45.45367197041719</c:v>
                </c:pt>
              </c:numCache>
            </c:numRef>
          </c:val>
        </c:ser>
        <c:dLbls>
          <c:showVal val="1"/>
        </c:dLbls>
        <c:gapWidth val="30"/>
        <c:overlap val="-10"/>
        <c:axId val="1157778432"/>
        <c:axId val="1157784704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5331739977410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27680193821926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67E-2"/>
                  <c:y val="-0.2083438374776965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455556173981370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84E-2"/>
                  <c:y val="-0.430015551590354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51646518606987E-2"/>
                  <c:y val="-0.403719285609049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3.0173985800447365E-2</c:v>
                </c:pt>
                <c:pt idx="1">
                  <c:v>5.5592846648295245E-2</c:v>
                </c:pt>
                <c:pt idx="2">
                  <c:v>7.563439643109561E-2</c:v>
                </c:pt>
                <c:pt idx="3">
                  <c:v>6.1982209043339252E-2</c:v>
                </c:pt>
                <c:pt idx="4">
                  <c:v>4.7231881116538005E-3</c:v>
                </c:pt>
                <c:pt idx="5">
                  <c:v>1.0198935982451206E-2</c:v>
                </c:pt>
                <c:pt idx="6">
                  <c:v>-1.1480869365513459E-2</c:v>
                </c:pt>
              </c:numCache>
            </c:numRef>
          </c:val>
        </c:ser>
        <c:dLbls>
          <c:showVal val="1"/>
        </c:dLbls>
        <c:marker val="1"/>
        <c:axId val="1157786240"/>
        <c:axId val="1157800320"/>
      </c:lineChart>
      <c:catAx>
        <c:axId val="1157778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7784704"/>
        <c:crosses val="autoZero"/>
        <c:auto val="1"/>
        <c:lblAlgn val="ctr"/>
        <c:lblOffset val="100"/>
        <c:tickLblSkip val="1"/>
        <c:tickMarkSkip val="1"/>
      </c:catAx>
      <c:valAx>
        <c:axId val="11577847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57778432"/>
        <c:crosses val="autoZero"/>
        <c:crossBetween val="between"/>
      </c:valAx>
      <c:catAx>
        <c:axId val="1157786240"/>
        <c:scaling>
          <c:orientation val="minMax"/>
        </c:scaling>
        <c:delete val="1"/>
        <c:axPos val="b"/>
        <c:tickLblPos val="none"/>
        <c:crossAx val="1157800320"/>
        <c:crosses val="autoZero"/>
        <c:auto val="1"/>
        <c:lblAlgn val="ctr"/>
        <c:lblOffset val="100"/>
      </c:catAx>
      <c:valAx>
        <c:axId val="115780032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157786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2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'!$C$40:$J$40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1435008665511271"/>
          <c:y val="7.1877807726864335E-3"/>
        </c:manualLayout>
      </c:layout>
      <c:txPr>
        <a:bodyPr/>
        <a:lstStyle/>
        <a:p>
          <a:pPr>
            <a:defRPr>
              <a:solidFill>
                <a:schemeClr val="tx2"/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47"/>
          <c:y val="0.2596278242997479"/>
          <c:w val="0.83325053642039382"/>
          <c:h val="0.47650548004266835"/>
        </c:manualLayout>
      </c:layout>
      <c:lineChart>
        <c:grouping val="standard"/>
        <c:ser>
          <c:idx val="0"/>
          <c:order val="0"/>
          <c:tx>
            <c:strRef>
              <c:f>'tablas Zonas mensual '!$D$41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'!$D$42:$D$53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'!$E$41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'!$E$42:$E$53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'!$F$42:$F$53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'!$G$41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'!$G$42:$G$47,'tablas Zonas mensual '!$G$48,'tablas Zonas mensual '!$G$49)</c:f>
              <c:numCache>
                <c:formatCode>#,##0</c:formatCode>
                <c:ptCount val="8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</c:numCache>
            </c:numRef>
          </c:val>
        </c:ser>
        <c:marker val="1"/>
        <c:axId val="1143902208"/>
        <c:axId val="1144084736"/>
      </c:lineChart>
      <c:catAx>
        <c:axId val="11439022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144084736"/>
        <c:crosses val="autoZero"/>
        <c:auto val="1"/>
        <c:lblAlgn val="ctr"/>
        <c:lblOffset val="100"/>
      </c:catAx>
      <c:valAx>
        <c:axId val="1144084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14390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46"/>
          <c:y val="0.16367086189697985"/>
          <c:w val="0.47740773522508911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88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57.304402808100484</c:v>
                </c:pt>
                <c:pt idx="1">
                  <c:v>65.575981575992941</c:v>
                </c:pt>
                <c:pt idx="2">
                  <c:v>62.502050983726377</c:v>
                </c:pt>
                <c:pt idx="3">
                  <c:v>71.652218597006197</c:v>
                </c:pt>
                <c:pt idx="4">
                  <c:v>58.849707106478022</c:v>
                </c:pt>
                <c:pt idx="5">
                  <c:v>46.286445263076956</c:v>
                </c:pt>
                <c:pt idx="6">
                  <c:v>52.499406125717442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58.74398489839048</c:v>
                </c:pt>
                <c:pt idx="1">
                  <c:v>68.537551500751988</c:v>
                </c:pt>
                <c:pt idx="2">
                  <c:v>67.233649723469398</c:v>
                </c:pt>
                <c:pt idx="3">
                  <c:v>76.615583763210253</c:v>
                </c:pt>
                <c:pt idx="4">
                  <c:v>57.932201907795033</c:v>
                </c:pt>
                <c:pt idx="5">
                  <c:v>46.430125420804742</c:v>
                </c:pt>
                <c:pt idx="6">
                  <c:v>52.735028464579848</c:v>
                </c:pt>
              </c:numCache>
            </c:numRef>
          </c:val>
        </c:ser>
        <c:dLbls>
          <c:showVal val="1"/>
        </c:dLbls>
        <c:gapWidth val="30"/>
        <c:overlap val="-10"/>
        <c:axId val="1157880832"/>
        <c:axId val="1157883008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6869972334539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229971293279E-2"/>
                  <c:y val="-0.268933160901664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169260235401967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E-2"/>
                  <c:y val="-0.2208178499517082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62E-2"/>
                  <c:y val="-0.401502119927316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693E-2"/>
                  <c:y val="-0.284485406060209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95E-2"/>
                  <c:y val="-0.2914531733429374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2.5121666394654373E-2</c:v>
                </c:pt>
                <c:pt idx="1">
                  <c:v>4.5162418519454746E-2</c:v>
                </c:pt>
                <c:pt idx="2">
                  <c:v>7.57030955828151E-2</c:v>
                </c:pt>
                <c:pt idx="3">
                  <c:v>6.9270223077383369E-2</c:v>
                </c:pt>
                <c:pt idx="4">
                  <c:v>-1.5590650213822253E-2</c:v>
                </c:pt>
                <c:pt idx="5">
                  <c:v>3.1041519155587637E-3</c:v>
                </c:pt>
                <c:pt idx="6">
                  <c:v>4.4880953186055865E-3</c:v>
                </c:pt>
              </c:numCache>
            </c:numRef>
          </c:val>
        </c:ser>
        <c:dLbls>
          <c:showVal val="1"/>
        </c:dLbls>
        <c:marker val="1"/>
        <c:axId val="1157884544"/>
        <c:axId val="1157980544"/>
      </c:lineChart>
      <c:catAx>
        <c:axId val="1157880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7883008"/>
        <c:crosses val="autoZero"/>
        <c:auto val="1"/>
        <c:lblAlgn val="ctr"/>
        <c:lblOffset val="100"/>
        <c:tickLblSkip val="1"/>
        <c:tickMarkSkip val="1"/>
      </c:catAx>
      <c:valAx>
        <c:axId val="11578830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57880832"/>
        <c:crosses val="autoZero"/>
        <c:crossBetween val="between"/>
      </c:valAx>
      <c:catAx>
        <c:axId val="1157884544"/>
        <c:scaling>
          <c:orientation val="minMax"/>
        </c:scaling>
        <c:delete val="1"/>
        <c:axPos val="b"/>
        <c:tickLblPos val="none"/>
        <c:crossAx val="1157980544"/>
        <c:crosses val="autoZero"/>
        <c:auto val="1"/>
        <c:lblAlgn val="ctr"/>
        <c:lblOffset val="100"/>
      </c:catAx>
      <c:valAx>
        <c:axId val="115798054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157884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95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0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56.169846288081601</c:v>
                </c:pt>
                <c:pt idx="1">
                  <c:v>61.213249497229548</c:v>
                </c:pt>
                <c:pt idx="2">
                  <c:v>64.238181620994311</c:v>
                </c:pt>
                <c:pt idx="3">
                  <c:v>52.62102830063413</c:v>
                </c:pt>
                <c:pt idx="4">
                  <c:v>26.7368351371926</c:v>
                </c:pt>
                <c:pt idx="5">
                  <c:v>48.994645623201819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54.252621733387919</c:v>
                </c:pt>
                <c:pt idx="1">
                  <c:v>60.140987551404066</c:v>
                </c:pt>
                <c:pt idx="2">
                  <c:v>63.905160789246729</c:v>
                </c:pt>
                <c:pt idx="3">
                  <c:v>48.191975580913933</c:v>
                </c:pt>
                <c:pt idx="4">
                  <c:v>26.839439976169199</c:v>
                </c:pt>
                <c:pt idx="5">
                  <c:v>45.037746293136586</c:v>
                </c:pt>
              </c:numCache>
            </c:numRef>
          </c:val>
        </c:ser>
        <c:dLbls>
          <c:showVal val="1"/>
        </c:dLbls>
        <c:gapWidth val="30"/>
        <c:overlap val="-10"/>
        <c:axId val="1158036864"/>
        <c:axId val="1158051328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97E-2"/>
                  <c:y val="-0.277015731661400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39827131795635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210840276982009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26E-2"/>
                  <c:y val="-0.4786141077479664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8361961502092E-2"/>
                  <c:y val="3.093031250511570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42E-2"/>
                  <c:y val="-0.434173555748358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-3.4132629540424585E-2</c:v>
                </c:pt>
                <c:pt idx="1">
                  <c:v>-1.7516827723285801E-2</c:v>
                </c:pt>
                <c:pt idx="2">
                  <c:v>-5.184157199722858E-3</c:v>
                </c:pt>
                <c:pt idx="3">
                  <c:v>-8.4168874359812212E-2</c:v>
                </c:pt>
                <c:pt idx="4">
                  <c:v>3.8375835602872067E-3</c:v>
                </c:pt>
                <c:pt idx="5">
                  <c:v>-8.0761872644128513E-2</c:v>
                </c:pt>
              </c:numCache>
            </c:numRef>
          </c:val>
        </c:ser>
        <c:dLbls>
          <c:showVal val="1"/>
        </c:dLbls>
        <c:marker val="1"/>
        <c:axId val="1158052864"/>
        <c:axId val="1158066944"/>
      </c:lineChart>
      <c:catAx>
        <c:axId val="1158036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8051328"/>
        <c:crosses val="autoZero"/>
        <c:auto val="1"/>
        <c:lblAlgn val="ctr"/>
        <c:lblOffset val="100"/>
        <c:tickLblSkip val="1"/>
        <c:tickMarkSkip val="1"/>
      </c:catAx>
      <c:valAx>
        <c:axId val="115805132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58036864"/>
        <c:crosses val="autoZero"/>
        <c:crossBetween val="between"/>
      </c:valAx>
      <c:catAx>
        <c:axId val="1158052864"/>
        <c:scaling>
          <c:orientation val="minMax"/>
        </c:scaling>
        <c:delete val="1"/>
        <c:axPos val="b"/>
        <c:tickLblPos val="none"/>
        <c:crossAx val="1158066944"/>
        <c:crosses val="autoZero"/>
        <c:auto val="1"/>
        <c:lblAlgn val="ctr"/>
        <c:lblOffset val="100"/>
      </c:catAx>
      <c:valAx>
        <c:axId val="115806694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158052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6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catego'!$H$24,'IO municipio y catego'!$H$26:$H$30,'IO municipio y catego'!$H$32)</c:f>
              <c:numCache>
                <c:formatCode>#,##0.00_)</c:formatCode>
                <c:ptCount val="7"/>
                <c:pt idx="0">
                  <c:v>40.048324064699464</c:v>
                </c:pt>
                <c:pt idx="1">
                  <c:v>40.048324064699464</c:v>
                </c:pt>
                <c:pt idx="2">
                  <c:v>30.832451499118164</c:v>
                </c:pt>
                <c:pt idx="3">
                  <c:v>44.841776642542925</c:v>
                </c:pt>
                <c:pt idx="4">
                  <c:v>49.703874662661342</c:v>
                </c:pt>
                <c:pt idx="5">
                  <c:v>41.813898704358067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catego'!$I$24,'IO municipio y catego'!$I$26:$I$30,'IO municipio y catego'!$I$32)</c:f>
              <c:numCache>
                <c:formatCode>#,##0.00_)</c:formatCode>
                <c:ptCount val="7"/>
                <c:pt idx="0">
                  <c:v>37.684732497238379</c:v>
                </c:pt>
                <c:pt idx="1">
                  <c:v>37.684732497238379</c:v>
                </c:pt>
                <c:pt idx="2">
                  <c:v>28.930811908474453</c:v>
                </c:pt>
                <c:pt idx="3">
                  <c:v>45.982687668511424</c:v>
                </c:pt>
                <c:pt idx="4">
                  <c:v>41.238353421010856</c:v>
                </c:pt>
                <c:pt idx="5">
                  <c:v>41.382716049382715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162750592"/>
        <c:axId val="1163625216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226027647674E-2"/>
                  <c:y val="-0.239594021641265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3566945503953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1942082603499927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584477875816470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472401656653624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888513104261137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1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catego'!$J$26:$J$30,'IO municipio y catego'!$J$32)</c:f>
              <c:numCache>
                <c:formatCode>0.00%</c:formatCode>
                <c:ptCount val="7"/>
                <c:pt idx="0">
                  <c:v>-5.9018488854680189E-2</c:v>
                </c:pt>
                <c:pt idx="1">
                  <c:v>-5.9018488854680189E-2</c:v>
                </c:pt>
                <c:pt idx="2">
                  <c:v>-6.1676561485813082E-2</c:v>
                </c:pt>
                <c:pt idx="3">
                  <c:v>2.5443037974683592E-2</c:v>
                </c:pt>
                <c:pt idx="4">
                  <c:v>-0.17031914109525095</c:v>
                </c:pt>
                <c:pt idx="5">
                  <c:v>-1.0311945748565459E-2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163626752"/>
        <c:axId val="1164046336"/>
      </c:lineChart>
      <c:catAx>
        <c:axId val="1162750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3625216"/>
        <c:crosses val="autoZero"/>
        <c:auto val="1"/>
        <c:lblAlgn val="ctr"/>
        <c:lblOffset val="100"/>
        <c:tickLblSkip val="1"/>
        <c:tickMarkSkip val="1"/>
      </c:catAx>
      <c:valAx>
        <c:axId val="116362521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62750592"/>
        <c:crosses val="autoZero"/>
        <c:crossBetween val="between"/>
      </c:valAx>
      <c:catAx>
        <c:axId val="1163626752"/>
        <c:scaling>
          <c:orientation val="minMax"/>
        </c:scaling>
        <c:delete val="1"/>
        <c:axPos val="b"/>
        <c:tickLblPos val="none"/>
        <c:crossAx val="1164046336"/>
        <c:crosses val="autoZero"/>
        <c:auto val="1"/>
        <c:lblAlgn val="ctr"/>
        <c:lblOffset val="100"/>
      </c:catAx>
      <c:valAx>
        <c:axId val="116404633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163626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82"/>
          <c:y val="0.1506009461914981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7002600104004352"/>
          <c:y val="0.1336700094898556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7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7.4696014812196978</c:v>
                </c:pt>
                <c:pt idx="1">
                  <c:v>6.9941533826857318</c:v>
                </c:pt>
                <c:pt idx="2">
                  <c:v>8.2036398933444179</c:v>
                </c:pt>
                <c:pt idx="3">
                  <c:v>7.9442044815796811</c:v>
                </c:pt>
                <c:pt idx="4">
                  <c:v>7.6109931659722809</c:v>
                </c:pt>
                <c:pt idx="5">
                  <c:v>8.5852953430652086</c:v>
                </c:pt>
                <c:pt idx="6">
                  <c:v>7.9862856641189621</c:v>
                </c:pt>
                <c:pt idx="7">
                  <c:v>7.7574415113682127</c:v>
                </c:pt>
                <c:pt idx="8">
                  <c:v>8.1786799178916549</c:v>
                </c:pt>
                <c:pt idx="9">
                  <c:v>7.2610026419889433</c:v>
                </c:pt>
                <c:pt idx="10">
                  <c:v>7.1274322572956548</c:v>
                </c:pt>
                <c:pt idx="11">
                  <c:v>7.5569484051542037</c:v>
                </c:pt>
                <c:pt idx="12">
                  <c:v>2.1079577018663809</c:v>
                </c:pt>
                <c:pt idx="13">
                  <c:v>2.1079577018663809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166336000"/>
        <c:axId val="1166337920"/>
      </c:barChart>
      <c:catAx>
        <c:axId val="1166336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0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6337920"/>
        <c:crosses val="autoZero"/>
        <c:auto val="1"/>
        <c:lblAlgn val="ctr"/>
        <c:lblOffset val="100"/>
        <c:tickLblSkip val="1"/>
        <c:tickMarkSkip val="1"/>
      </c:catAx>
      <c:valAx>
        <c:axId val="1166337920"/>
        <c:scaling>
          <c:orientation val="minMax"/>
        </c:scaling>
        <c:delete val="1"/>
        <c:axPos val="l"/>
        <c:numFmt formatCode="#,##0.00_)" sourceLinked="1"/>
        <c:tickLblPos val="none"/>
        <c:crossAx val="116633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99"/>
          <c:y val="3.94977654820176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catego'!$B$12:$B$16,'EM municipio y catego'!$B$18)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8.1610270782673204</c:v>
                </c:pt>
                <c:pt idx="1">
                  <c:v>7.8948323882364733</c:v>
                </c:pt>
                <c:pt idx="2">
                  <c:v>7.0690239517245654</c:v>
                </c:pt>
                <c:pt idx="3">
                  <c:v>7.8846140046894755</c:v>
                </c:pt>
                <c:pt idx="4">
                  <c:v>8.6268356388141445</c:v>
                </c:pt>
                <c:pt idx="5">
                  <c:v>7.1713226652201429</c:v>
                </c:pt>
                <c:pt idx="6">
                  <c:v>8.6235439840080446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catego'!$B$12:$B$16,'EM municipio y catego'!$B$18)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7.9442044815796811</c:v>
                </c:pt>
                <c:pt idx="1">
                  <c:v>7.6109931659722809</c:v>
                </c:pt>
                <c:pt idx="2">
                  <c:v>6.8482342649293244</c:v>
                </c:pt>
                <c:pt idx="3">
                  <c:v>7.6919594648302922</c:v>
                </c:pt>
                <c:pt idx="4">
                  <c:v>8.0265151839453424</c:v>
                </c:pt>
                <c:pt idx="5">
                  <c:v>6.9624641584846643</c:v>
                </c:pt>
                <c:pt idx="6">
                  <c:v>8.5852953430652086</c:v>
                </c:pt>
              </c:numCache>
            </c:numRef>
          </c:val>
        </c:ser>
        <c:dLbls>
          <c:showVal val="1"/>
        </c:dLbls>
        <c:gapWidth val="30"/>
        <c:overlap val="-10"/>
        <c:axId val="1166898688"/>
        <c:axId val="1166900608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2229616776073469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675701860709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934E-2"/>
                  <c:y val="-0.1942085877518953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538E-2"/>
                  <c:y val="-0.200027829161687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509610228035424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77E-2"/>
                  <c:y val="-0.176377297952101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318E-2"/>
                  <c:y val="-0.14176502365478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-0.21682259668763937</c:v>
                </c:pt>
                <c:pt idx="1">
                  <c:v>-0.28383922226419234</c:v>
                </c:pt>
                <c:pt idx="2">
                  <c:v>-0.22078968679524102</c:v>
                </c:pt>
                <c:pt idx="3">
                  <c:v>-0.19265453985918324</c:v>
                </c:pt>
                <c:pt idx="4">
                  <c:v>-0.60032045486880214</c:v>
                </c:pt>
                <c:pt idx="5">
                  <c:v>-0.20885850673547868</c:v>
                </c:pt>
                <c:pt idx="6">
                  <c:v>-3.8248640942835976E-2</c:v>
                </c:pt>
              </c:numCache>
            </c:numRef>
          </c:val>
        </c:ser>
        <c:dLbls>
          <c:showVal val="1"/>
        </c:dLbls>
        <c:marker val="1"/>
        <c:axId val="1166906496"/>
        <c:axId val="1166908032"/>
      </c:lineChart>
      <c:catAx>
        <c:axId val="1166898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6900608"/>
        <c:crosses val="autoZero"/>
        <c:auto val="1"/>
        <c:lblAlgn val="ctr"/>
        <c:lblOffset val="100"/>
        <c:tickLblSkip val="1"/>
        <c:tickMarkSkip val="1"/>
      </c:catAx>
      <c:valAx>
        <c:axId val="11669006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66898688"/>
        <c:crosses val="autoZero"/>
        <c:crossBetween val="between"/>
      </c:valAx>
      <c:catAx>
        <c:axId val="1166906496"/>
        <c:scaling>
          <c:orientation val="minMax"/>
        </c:scaling>
        <c:delete val="1"/>
        <c:axPos val="b"/>
        <c:tickLblPos val="none"/>
        <c:crossAx val="1166908032"/>
        <c:crosses val="autoZero"/>
        <c:auto val="1"/>
        <c:lblAlgn val="ctr"/>
        <c:lblOffset val="100"/>
      </c:catAx>
      <c:valAx>
        <c:axId val="116690803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66906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1182621341749754"/>
          <c:y val="3.9497765482017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8.1465201853526459</c:v>
                </c:pt>
                <c:pt idx="1">
                  <c:v>8.0438882554729627</c:v>
                </c:pt>
                <c:pt idx="2">
                  <c:v>7.9493676222596967</c:v>
                </c:pt>
                <c:pt idx="3">
                  <c:v>8.1886525139664812</c:v>
                </c:pt>
                <c:pt idx="4">
                  <c:v>7.8411345306564488</c:v>
                </c:pt>
                <c:pt idx="5">
                  <c:v>7.6736585931162358</c:v>
                </c:pt>
                <c:pt idx="6">
                  <c:v>8.2226444428441905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7.9862856641189621</c:v>
                </c:pt>
                <c:pt idx="1">
                  <c:v>7.7574415113682127</c:v>
                </c:pt>
                <c:pt idx="2">
                  <c:v>7.89465797411696</c:v>
                </c:pt>
                <c:pt idx="3">
                  <c:v>7.8374811254377716</c:v>
                </c:pt>
                <c:pt idx="4">
                  <c:v>7.6245512233469217</c:v>
                </c:pt>
                <c:pt idx="5">
                  <c:v>6.5783041315163313</c:v>
                </c:pt>
                <c:pt idx="6">
                  <c:v>8.1786799178916549</c:v>
                </c:pt>
              </c:numCache>
            </c:numRef>
          </c:val>
        </c:ser>
        <c:dLbls>
          <c:showVal val="1"/>
        </c:dLbls>
        <c:gapWidth val="30"/>
        <c:overlap val="-10"/>
        <c:axId val="1142228480"/>
        <c:axId val="1142230400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35436017483262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23195442565521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1401542062959385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E-2"/>
                  <c:y val="-0.258239887373745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1894439078691049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525649974626352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1542390361288000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-0.16023452123368376</c:v>
                </c:pt>
                <c:pt idx="1">
                  <c:v>-0.28644674410475002</c:v>
                </c:pt>
                <c:pt idx="2">
                  <c:v>-5.4709648142736711E-2</c:v>
                </c:pt>
                <c:pt idx="3">
                  <c:v>-0.35117138852870955</c:v>
                </c:pt>
                <c:pt idx="4">
                  <c:v>-0.21658330730952713</c:v>
                </c:pt>
                <c:pt idx="5">
                  <c:v>-1.0953544615999045</c:v>
                </c:pt>
                <c:pt idx="6">
                  <c:v>-4.3964524952535555E-2</c:v>
                </c:pt>
              </c:numCache>
            </c:numRef>
          </c:val>
        </c:ser>
        <c:dLbls>
          <c:showVal val="1"/>
        </c:dLbls>
        <c:marker val="1"/>
        <c:axId val="1142240384"/>
        <c:axId val="1142241920"/>
      </c:lineChart>
      <c:catAx>
        <c:axId val="1142228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2230400"/>
        <c:crosses val="autoZero"/>
        <c:auto val="1"/>
        <c:lblAlgn val="ctr"/>
        <c:lblOffset val="100"/>
        <c:tickLblSkip val="1"/>
        <c:tickMarkSkip val="1"/>
      </c:catAx>
      <c:valAx>
        <c:axId val="11422304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42228480"/>
        <c:crosses val="autoZero"/>
        <c:crossBetween val="between"/>
      </c:valAx>
      <c:catAx>
        <c:axId val="1142240384"/>
        <c:scaling>
          <c:orientation val="minMax"/>
        </c:scaling>
        <c:delete val="1"/>
        <c:axPos val="b"/>
        <c:tickLblPos val="none"/>
        <c:crossAx val="1142241920"/>
        <c:crosses val="autoZero"/>
        <c:auto val="1"/>
        <c:lblAlgn val="ctr"/>
        <c:lblOffset val="100"/>
      </c:catAx>
      <c:valAx>
        <c:axId val="114224192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42240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262975449271506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7.3937042291467661</c:v>
                </c:pt>
                <c:pt idx="1">
                  <c:v>7.1488384803035521</c:v>
                </c:pt>
                <c:pt idx="2">
                  <c:v>7.2826367190236656</c:v>
                </c:pt>
                <c:pt idx="3">
                  <c:v>6.8438039669366058</c:v>
                </c:pt>
                <c:pt idx="4">
                  <c:v>3.9162895927601808</c:v>
                </c:pt>
                <c:pt idx="5">
                  <c:v>7.873042761141634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7.2610026419889433</c:v>
                </c:pt>
                <c:pt idx="1">
                  <c:v>7.1274322572956548</c:v>
                </c:pt>
                <c:pt idx="2">
                  <c:v>7.1896645998248845</c:v>
                </c:pt>
                <c:pt idx="3">
                  <c:v>7.226000162298142</c:v>
                </c:pt>
                <c:pt idx="4">
                  <c:v>3.7208626491281738</c:v>
                </c:pt>
                <c:pt idx="5">
                  <c:v>7.5569484051542037</c:v>
                </c:pt>
              </c:numCache>
            </c:numRef>
          </c:val>
        </c:ser>
        <c:dLbls>
          <c:showVal val="1"/>
        </c:dLbls>
        <c:gapWidth val="30"/>
        <c:overlap val="-10"/>
        <c:axId val="1166641024"/>
        <c:axId val="1142366208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546E-2"/>
                  <c:y val="-0.3768078314535009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64E-2"/>
                  <c:y val="-0.318829210797715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356370422512155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0.125183754317612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89E-2"/>
                  <c:y val="-0.272603991029187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678E-2"/>
                  <c:y val="-0.4840696056444103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-0.13270158715782276</c:v>
                </c:pt>
                <c:pt idx="1">
                  <c:v>-2.1406223007897296E-2</c:v>
                </c:pt>
                <c:pt idx="2">
                  <c:v>-9.2972119198781122E-2</c:v>
                </c:pt>
                <c:pt idx="3">
                  <c:v>0.38219619536153626</c:v>
                </c:pt>
                <c:pt idx="4">
                  <c:v>-0.19542694363200708</c:v>
                </c:pt>
                <c:pt idx="5">
                  <c:v>-0.3160943559874303</c:v>
                </c:pt>
              </c:numCache>
            </c:numRef>
          </c:val>
        </c:ser>
        <c:dLbls>
          <c:showVal val="1"/>
        </c:dLbls>
        <c:marker val="1"/>
        <c:axId val="1142367744"/>
        <c:axId val="1142369280"/>
      </c:lineChart>
      <c:catAx>
        <c:axId val="1166641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71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2366208"/>
        <c:crosses val="autoZero"/>
        <c:auto val="1"/>
        <c:lblAlgn val="ctr"/>
        <c:lblOffset val="100"/>
        <c:tickLblSkip val="1"/>
        <c:tickMarkSkip val="1"/>
      </c:catAx>
      <c:valAx>
        <c:axId val="11423662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66641024"/>
        <c:crosses val="autoZero"/>
        <c:crossBetween val="between"/>
      </c:valAx>
      <c:catAx>
        <c:axId val="1142367744"/>
        <c:scaling>
          <c:orientation val="minMax"/>
        </c:scaling>
        <c:delete val="1"/>
        <c:axPos val="b"/>
        <c:tickLblPos val="none"/>
        <c:crossAx val="1142369280"/>
        <c:crosses val="autoZero"/>
        <c:auto val="1"/>
        <c:lblAlgn val="ctr"/>
        <c:lblOffset val="100"/>
      </c:catAx>
      <c:valAx>
        <c:axId val="114236928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42367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9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catego'!$H$24,'EM municipio y catego'!$H$26:$H$30,'EM municipio y catego'!$H$32)</c:f>
              <c:numCache>
                <c:formatCode>#,##0.00_)</c:formatCode>
                <c:ptCount val="7"/>
                <c:pt idx="0">
                  <c:v>2.3764330285880133</c:v>
                </c:pt>
                <c:pt idx="1">
                  <c:v>2.3764330285880133</c:v>
                </c:pt>
                <c:pt idx="2">
                  <c:v>2.2757094506638897</c:v>
                </c:pt>
                <c:pt idx="3">
                  <c:v>2.1939873637436644</c:v>
                </c:pt>
                <c:pt idx="4">
                  <c:v>2.5041835855789345</c:v>
                </c:pt>
                <c:pt idx="5">
                  <c:v>2.9891740176423416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catego'!$I$24,'EM municipio y catego'!$I$26:$I$30,'EM municipio y catego'!$I$32)</c:f>
              <c:numCache>
                <c:formatCode>#,##0.00_)</c:formatCode>
                <c:ptCount val="7"/>
                <c:pt idx="0">
                  <c:v>2.1079577018663809</c:v>
                </c:pt>
                <c:pt idx="1">
                  <c:v>2.1079577018663809</c:v>
                </c:pt>
                <c:pt idx="2">
                  <c:v>1.8700301778441886</c:v>
                </c:pt>
                <c:pt idx="3">
                  <c:v>2.1350024707626423</c:v>
                </c:pt>
                <c:pt idx="4">
                  <c:v>2.0613135567356404</c:v>
                </c:pt>
                <c:pt idx="5">
                  <c:v>3.7571455258733422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142568064"/>
        <c:axId val="1142569984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9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E-2"/>
                  <c:y val="-0.2582405421775500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813E-2"/>
                  <c:y val="-0.376554094979293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201325322900126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342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catego'!$J$26:$J$30,'EM municipio y catego'!$J$32)</c:f>
              <c:numCache>
                <c:formatCode>0.00</c:formatCode>
                <c:ptCount val="7"/>
                <c:pt idx="0">
                  <c:v>-0.26847532672163243</c:v>
                </c:pt>
                <c:pt idx="1">
                  <c:v>-0.26847532672163243</c:v>
                </c:pt>
                <c:pt idx="2">
                  <c:v>-0.40567927281970118</c:v>
                </c:pt>
                <c:pt idx="3">
                  <c:v>-5.8984892981022163E-2</c:v>
                </c:pt>
                <c:pt idx="4">
                  <c:v>-0.44287002884329407</c:v>
                </c:pt>
                <c:pt idx="5">
                  <c:v>0.76797150823100058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1142584064"/>
        <c:axId val="1142585600"/>
      </c:lineChart>
      <c:catAx>
        <c:axId val="1142568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2569984"/>
        <c:crosses val="autoZero"/>
        <c:auto val="1"/>
        <c:lblAlgn val="ctr"/>
        <c:lblOffset val="100"/>
        <c:tickLblSkip val="1"/>
        <c:tickMarkSkip val="1"/>
      </c:catAx>
      <c:valAx>
        <c:axId val="11425699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42568064"/>
        <c:crosses val="autoZero"/>
        <c:crossBetween val="between"/>
      </c:valAx>
      <c:catAx>
        <c:axId val="1142584064"/>
        <c:scaling>
          <c:orientation val="minMax"/>
        </c:scaling>
        <c:delete val="1"/>
        <c:axPos val="b"/>
        <c:tickLblPos val="none"/>
        <c:crossAx val="1142585600"/>
        <c:crosses val="autoZero"/>
        <c:auto val="1"/>
        <c:lblAlgn val="ctr"/>
        <c:lblOffset val="100"/>
      </c:catAx>
      <c:valAx>
        <c:axId val="114258560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42584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82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catego'!$B$36:$E$36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7093836402046342"/>
          <c:y val="3.949776548201757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5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catego'!$C$37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catego'!$B$39,'EM municipio y catego'!$B$41,'EM municipio y catego'!$B$42,'EM municipio y catego'!$B$43,'EM municipio y catego'!$B$44,'EM municipio y catego'!$B$45,'EM municipio y catego'!$B$46,'EM municipio y catego'!$B$48)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catego'!$C$39,'EM municipio y catego'!$C$41:$C$46,'EM municipio y catego'!$C$48)</c:f>
              <c:numCache>
                <c:formatCode>#,##0.00_)</c:formatCode>
                <c:ptCount val="8"/>
                <c:pt idx="0">
                  <c:v>7.668701574094178</c:v>
                </c:pt>
                <c:pt idx="1">
                  <c:v>7.2058174479730237</c:v>
                </c:pt>
                <c:pt idx="2">
                  <c:v>6.8065057879483355</c:v>
                </c:pt>
                <c:pt idx="3">
                  <c:v>7.552476255446039</c:v>
                </c:pt>
                <c:pt idx="4">
                  <c:v>7.1512995374589812</c:v>
                </c:pt>
                <c:pt idx="5">
                  <c:v>3.6567182472805269</c:v>
                </c:pt>
                <c:pt idx="6">
                  <c:v>5.4203973194813431</c:v>
                </c:pt>
                <c:pt idx="7">
                  <c:v>8.3264088123290207</c:v>
                </c:pt>
              </c:numCache>
            </c:numRef>
          </c:val>
        </c:ser>
        <c:ser>
          <c:idx val="2"/>
          <c:order val="1"/>
          <c:tx>
            <c:strRef>
              <c:f>'EM municipio y catego'!$D$37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catego'!$B$39,'EM municipio y catego'!$B$41,'EM municipio y catego'!$B$42,'EM municipio y catego'!$B$43,'EM municipio y catego'!$B$44,'EM municipio y catego'!$B$45,'EM municipio y catego'!$B$46,'EM municipio y catego'!$B$48)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catego'!$D$39,'EM municipio y catego'!$D$41:$D$46,'EM municipio y catego'!$D$48)</c:f>
              <c:numCache>
                <c:formatCode>#,##0.00_)</c:formatCode>
                <c:ptCount val="8"/>
                <c:pt idx="0">
                  <c:v>7.4696014812196978</c:v>
                </c:pt>
                <c:pt idx="1">
                  <c:v>6.9941533826857318</c:v>
                </c:pt>
                <c:pt idx="2">
                  <c:v>6.6003191413351541</c:v>
                </c:pt>
                <c:pt idx="3">
                  <c:v>7.3608076378719334</c:v>
                </c:pt>
                <c:pt idx="4">
                  <c:v>6.8062739691690686</c:v>
                </c:pt>
                <c:pt idx="5">
                  <c:v>3.3121422482036293</c:v>
                </c:pt>
                <c:pt idx="6">
                  <c:v>5.5491456834532373</c:v>
                </c:pt>
                <c:pt idx="7">
                  <c:v>8.2036398933444179</c:v>
                </c:pt>
              </c:numCache>
            </c:numRef>
          </c:val>
        </c:ser>
        <c:dLbls>
          <c:showVal val="1"/>
        </c:dLbls>
        <c:gapWidth val="30"/>
        <c:overlap val="-10"/>
        <c:axId val="1144231424"/>
        <c:axId val="1144233344"/>
      </c:barChart>
      <c:lineChart>
        <c:grouping val="standard"/>
        <c:ser>
          <c:idx val="1"/>
          <c:order val="2"/>
          <c:tx>
            <c:strRef>
              <c:f>'EM municipio y catego'!$E$37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546E-2"/>
                  <c:y val="-0.3726498272954968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82E-2"/>
                  <c:y val="-0.368725260693764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339738405880138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26E-2"/>
                  <c:y val="-0.362190318725751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89E-2"/>
                  <c:y val="-0.451398169823366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72E-2"/>
                  <c:y val="-0.305275426850230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7146282180287E-2"/>
                  <c:y val="-6.276294465270851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43E-2"/>
                  <c:y val="-0.360884312537856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catego'!$B$39,'EM municipio y catego'!$B$41:$B$46)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catego'!$E$39,'EM municipio y catego'!$E$41:$E$46,'EM municipio y catego'!$E$48)</c:f>
              <c:numCache>
                <c:formatCode>0.00</c:formatCode>
                <c:ptCount val="8"/>
                <c:pt idx="0">
                  <c:v>-0.19910009287448016</c:v>
                </c:pt>
                <c:pt idx="1">
                  <c:v>-0.21166406528729187</c:v>
                </c:pt>
                <c:pt idx="2">
                  <c:v>-0.20618664661318142</c:v>
                </c:pt>
                <c:pt idx="3">
                  <c:v>-0.19166861757410558</c:v>
                </c:pt>
                <c:pt idx="4">
                  <c:v>-0.3450255682899126</c:v>
                </c:pt>
                <c:pt idx="5">
                  <c:v>-0.34457599907689751</c:v>
                </c:pt>
                <c:pt idx="6">
                  <c:v>0.12874836397189426</c:v>
                </c:pt>
                <c:pt idx="7">
                  <c:v>-0.12276891898460285</c:v>
                </c:pt>
              </c:numCache>
            </c:numRef>
          </c:val>
        </c:ser>
        <c:dLbls>
          <c:showVal val="1"/>
        </c:dLbls>
        <c:marker val="1"/>
        <c:axId val="1144247424"/>
        <c:axId val="1144248960"/>
      </c:lineChart>
      <c:catAx>
        <c:axId val="1144231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71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4233344"/>
        <c:crosses val="autoZero"/>
        <c:auto val="1"/>
        <c:lblAlgn val="ctr"/>
        <c:lblOffset val="100"/>
        <c:tickLblSkip val="1"/>
        <c:tickMarkSkip val="1"/>
      </c:catAx>
      <c:valAx>
        <c:axId val="114423334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44231424"/>
        <c:crosses val="autoZero"/>
        <c:crossBetween val="between"/>
      </c:valAx>
      <c:catAx>
        <c:axId val="1144247424"/>
        <c:scaling>
          <c:orientation val="minMax"/>
        </c:scaling>
        <c:delete val="1"/>
        <c:axPos val="b"/>
        <c:tickLblPos val="none"/>
        <c:crossAx val="1144248960"/>
        <c:crosses val="autoZero"/>
        <c:auto val="1"/>
        <c:lblAlgn val="ctr"/>
        <c:lblOffset val="100"/>
      </c:catAx>
      <c:valAx>
        <c:axId val="114424896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44247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823500719085604"/>
          <c:y val="0.1963389919295431"/>
          <c:w val="0.67212971831522395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93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149219200"/>
        <c:axId val="1149221120"/>
      </c:barChart>
      <c:catAx>
        <c:axId val="1149219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9221120"/>
        <c:crosses val="autoZero"/>
        <c:auto val="1"/>
        <c:lblAlgn val="ctr"/>
        <c:lblOffset val="100"/>
        <c:tickLblSkip val="1"/>
        <c:tickMarkSkip val="1"/>
      </c:catAx>
      <c:valAx>
        <c:axId val="1149221120"/>
        <c:scaling>
          <c:orientation val="minMax"/>
        </c:scaling>
        <c:delete val="1"/>
        <c:axPos val="l"/>
        <c:numFmt formatCode="#,##0_)" sourceLinked="1"/>
        <c:tickLblPos val="none"/>
        <c:crossAx val="114921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'!$C$3:$I$3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'!$D$65,'tablas turistas por categorías '!$D$52,'tablas turistas por categorías '!$D$39,'tablas turistas por categorías '!$D$26)</c:f>
              <c:numCache>
                <c:formatCode>#,##0</c:formatCode>
                <c:ptCount val="4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4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4 * y 5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'!$F$65,'tablas turistas por categorías '!$F$52,'tablas turistas por categorías '!$F$39,'tablas turistas por categorías '!$F$26)</c:f>
              <c:numCache>
                <c:formatCode>#,##0</c:formatCode>
                <c:ptCount val="4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'!$H$4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'!$H$65,'tablas turistas por categorías '!$H$52,'tablas turistas por categorías '!$H$39,'tablas turistas por categorías '!$H$26)</c:f>
              <c:numCache>
                <c:formatCode>#,##0</c:formatCode>
                <c:ptCount val="4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</c:numCache>
            </c:numRef>
          </c:val>
        </c:ser>
        <c:marker val="1"/>
        <c:axId val="1144754944"/>
        <c:axId val="1144756864"/>
      </c:lineChart>
      <c:catAx>
        <c:axId val="1144754944"/>
        <c:scaling>
          <c:orientation val="minMax"/>
        </c:scaling>
        <c:axPos val="b"/>
        <c:numFmt formatCode="General" sourceLinked="1"/>
        <c:tickLblPos val="nextTo"/>
        <c:crossAx val="1144756864"/>
        <c:crosses val="autoZero"/>
        <c:auto val="1"/>
        <c:lblAlgn val="ctr"/>
        <c:lblOffset val="100"/>
      </c:catAx>
      <c:valAx>
        <c:axId val="1144756864"/>
        <c:scaling>
          <c:orientation val="minMax"/>
        </c:scaling>
        <c:axPos val="l"/>
        <c:numFmt formatCode="#,##0" sourceLinked="1"/>
        <c:tickLblPos val="nextTo"/>
        <c:crossAx val="1144754944"/>
        <c:crosses val="autoZero"/>
        <c:crossBetween val="between"/>
      </c:valAx>
    </c:plotArea>
    <c:legend>
      <c:legendPos val="t"/>
    </c:legend>
    <c:plotVisOnly val="1"/>
  </c:chart>
  <c:spPr>
    <a:noFill/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1016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'!$L$9:$L$11,'Ofe Aloj Estim zona cat '!$L$13:$L$15,'Ofe Aloj Estim zona cat '!$L$17:$L$19,'Ofe Aloj Estim zona cat '!$L$21:$L$23,'Ofe Aloj Estim zona cat '!$L$25:$L$27,'Ofe Aloj Estim zona cat '!$L$29:$L$31,'Ofe Aloj Estim zona cat '!$L$33:$L$35,'Ofe Aloj Estim zona cat '!$L$37:$L$39)</c:f>
              <c:numCache>
                <c:formatCode>#,##0_)</c:formatCode>
                <c:ptCount val="24"/>
                <c:pt idx="0">
                  <c:v>175168</c:v>
                </c:pt>
                <c:pt idx="1">
                  <c:v>85983</c:v>
                </c:pt>
                <c:pt idx="2">
                  <c:v>89185</c:v>
                </c:pt>
                <c:pt idx="3">
                  <c:v>1947</c:v>
                </c:pt>
                <c:pt idx="4">
                  <c:v>1947</c:v>
                </c:pt>
                <c:pt idx="5">
                  <c:v>0</c:v>
                </c:pt>
                <c:pt idx="6">
                  <c:v>1409</c:v>
                </c:pt>
                <c:pt idx="7">
                  <c:v>514</c:v>
                </c:pt>
                <c:pt idx="8">
                  <c:v>895</c:v>
                </c:pt>
                <c:pt idx="9">
                  <c:v>29535</c:v>
                </c:pt>
                <c:pt idx="10">
                  <c:v>18673</c:v>
                </c:pt>
                <c:pt idx="11">
                  <c:v>10862</c:v>
                </c:pt>
                <c:pt idx="12">
                  <c:v>25676</c:v>
                </c:pt>
                <c:pt idx="13">
                  <c:v>16158</c:v>
                </c:pt>
                <c:pt idx="14">
                  <c:v>9518</c:v>
                </c:pt>
                <c:pt idx="15">
                  <c:v>142277</c:v>
                </c:pt>
                <c:pt idx="16">
                  <c:v>64849</c:v>
                </c:pt>
                <c:pt idx="17">
                  <c:v>77428</c:v>
                </c:pt>
                <c:pt idx="18">
                  <c:v>62780</c:v>
                </c:pt>
                <c:pt idx="19">
                  <c:v>32855</c:v>
                </c:pt>
                <c:pt idx="20">
                  <c:v>29925</c:v>
                </c:pt>
                <c:pt idx="21">
                  <c:v>53044</c:v>
                </c:pt>
                <c:pt idx="22">
                  <c:v>20332</c:v>
                </c:pt>
                <c:pt idx="23">
                  <c:v>32712</c:v>
                </c:pt>
              </c:numCache>
            </c:numRef>
          </c:val>
        </c:ser>
        <c:dLbls>
          <c:showVal val="1"/>
        </c:dLbls>
        <c:gapWidth val="30"/>
        <c:axId val="1149639680"/>
        <c:axId val="1149645952"/>
      </c:barChart>
      <c:catAx>
        <c:axId val="1149639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31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9645952"/>
        <c:crosses val="autoZero"/>
        <c:auto val="1"/>
        <c:lblAlgn val="ctr"/>
        <c:lblOffset val="100"/>
        <c:tickLblSkip val="1"/>
        <c:tickMarkSkip val="1"/>
      </c:catAx>
      <c:valAx>
        <c:axId val="1149645952"/>
        <c:scaling>
          <c:orientation val="minMax"/>
        </c:scaling>
        <c:delete val="1"/>
        <c:axPos val="l"/>
        <c:numFmt formatCode="#,##0_)" sourceLinked="1"/>
        <c:tickLblPos val="none"/>
        <c:crossAx val="114963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8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8489132556777496E-2"/>
          <c:y val="0.45694451458873764"/>
          <c:w val="0.9261365263226381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149924096"/>
        <c:axId val="1149926784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78E-2"/>
                  <c:y val="7.1701335840482815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13E-2"/>
                  <c:y val="0.1780345516511933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804E-2"/>
                  <c:y val="-9.045512594507826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149940480"/>
        <c:axId val="1149942016"/>
      </c:lineChart>
      <c:catAx>
        <c:axId val="1149924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9926784"/>
        <c:crosses val="autoZero"/>
        <c:auto val="1"/>
        <c:lblAlgn val="ctr"/>
        <c:lblOffset val="100"/>
        <c:tickLblSkip val="1"/>
        <c:tickMarkSkip val="1"/>
      </c:catAx>
      <c:valAx>
        <c:axId val="11499267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49924096"/>
        <c:crosses val="autoZero"/>
        <c:crossBetween val="between"/>
      </c:valAx>
      <c:catAx>
        <c:axId val="1149940480"/>
        <c:scaling>
          <c:orientation val="minMax"/>
        </c:scaling>
        <c:delete val="1"/>
        <c:axPos val="b"/>
        <c:tickLblPos val="none"/>
        <c:crossAx val="1149942016"/>
        <c:crosses val="autoZero"/>
        <c:auto val="1"/>
        <c:lblAlgn val="ctr"/>
        <c:lblOffset val="100"/>
      </c:catAx>
      <c:valAx>
        <c:axId val="11499420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4994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27"/>
          <c:y val="0.1633632530627549"/>
          <c:w val="0.60468794204462761"/>
          <c:h val="5.327670775846896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categ'!$J$6:$O$6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211883340134124"/>
          <c:y val="7.649479662427551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0059590421900248E-2"/>
          <c:y val="0.45350308846603438"/>
          <c:w val="0.94573482060253122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categ'!$K$8:$K$14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categ'!$M$8:$M$14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160979584"/>
        <c:axId val="1160998912"/>
      </c:barChart>
      <c:lineChart>
        <c:grouping val="standard"/>
        <c:ser>
          <c:idx val="1"/>
          <c:order val="2"/>
          <c:tx>
            <c:strRef>
              <c:f>'Oferta Alojat Estim tipol categ'!$O$7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056E-2"/>
                  <c:y val="-0.296747014017572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090759361813108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29695243637899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2.2317303814817753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238235928644100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29E-2"/>
                  <c:y val="0.1743999436833236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102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categ'!$O$8:$O$14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161000064"/>
        <c:axId val="1161001600"/>
      </c:lineChart>
      <c:catAx>
        <c:axId val="1160979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0" baseline="0"/>
                  <a:t>*Los Datos relativos a plazas son una estimación y no debe ser tomada como cifra de plazas autorizadas.</a:t>
                </a:r>
                <a:endParaRPr lang="es-ES" sz="800"/>
              </a:p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0" baseline="0"/>
                  <a:t>FUENTE: STDE Cabildo Insular de Tenerife. ELABORACIÓN: Turismo de Tenerife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0998912"/>
        <c:crosses val="autoZero"/>
        <c:auto val="1"/>
        <c:lblAlgn val="ctr"/>
        <c:lblOffset val="100"/>
        <c:tickLblSkip val="1"/>
        <c:tickMarkSkip val="1"/>
      </c:catAx>
      <c:valAx>
        <c:axId val="11609989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0979584"/>
        <c:crosses val="autoZero"/>
        <c:crossBetween val="between"/>
      </c:valAx>
      <c:catAx>
        <c:axId val="1161000064"/>
        <c:scaling>
          <c:orientation val="minMax"/>
        </c:scaling>
        <c:delete val="1"/>
        <c:axPos val="b"/>
        <c:tickLblPos val="none"/>
        <c:crossAx val="1161001600"/>
        <c:crosses val="autoZero"/>
        <c:auto val="1"/>
        <c:lblAlgn val="ctr"/>
        <c:lblOffset val="100"/>
      </c:catAx>
      <c:valAx>
        <c:axId val="11610016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1000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982114793372736"/>
          <c:y val="0.17415993025956342"/>
          <c:w val="0.60468794204462761"/>
          <c:h val="6.121980829875976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8726654519424745E-2"/>
          <c:y val="0.49192993732926427"/>
          <c:w val="0.95840713867378302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161053696"/>
        <c:axId val="1161081216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907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411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72E-2"/>
                  <c:y val="0.1780345516511933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471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161082368"/>
        <c:axId val="1161083904"/>
      </c:lineChart>
      <c:catAx>
        <c:axId val="1161053696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1081216"/>
        <c:crosses val="autoZero"/>
        <c:auto val="1"/>
        <c:lblAlgn val="ctr"/>
        <c:lblOffset val="100"/>
        <c:tickLblSkip val="1"/>
        <c:tickMarkSkip val="1"/>
      </c:catAx>
      <c:valAx>
        <c:axId val="11610812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1053696"/>
        <c:crosses val="autoZero"/>
        <c:crossBetween val="between"/>
      </c:valAx>
      <c:catAx>
        <c:axId val="1161082368"/>
        <c:scaling>
          <c:orientation val="minMax"/>
        </c:scaling>
        <c:delete val="1"/>
        <c:axPos val="b"/>
        <c:tickLblPos val="none"/>
        <c:crossAx val="1161083904"/>
        <c:crosses val="autoZero"/>
        <c:auto val="1"/>
        <c:lblAlgn val="ctr"/>
        <c:lblOffset val="100"/>
      </c:catAx>
      <c:valAx>
        <c:axId val="11610839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1082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27"/>
          <c:y val="0.17891232983632235"/>
          <c:w val="0.60468794204462761"/>
          <c:h val="6.882578453203558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categ'!$J$19:$O$19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49"/>
          <c:y val="7.649479662427693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4065925186750322E-2"/>
          <c:y val="0.47277091704850882"/>
          <c:w val="0.96420583137728733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categ'!$K$21:$K$27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categ'!$M$21:$M$27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161615232"/>
        <c:axId val="1162027776"/>
      </c:barChart>
      <c:lineChart>
        <c:grouping val="standard"/>
        <c:ser>
          <c:idx val="1"/>
          <c:order val="2"/>
          <c:tx>
            <c:strRef>
              <c:f>'Oferta Alojat Estim tipol categ'!$O$20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056E-2"/>
                  <c:y val="-0.346161863717891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2.013654973572735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15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5.23280846959127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8.161002582495892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29E-2"/>
                  <c:y val="-0.1300317479197567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categ'!$O$21:$O$27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162028928"/>
        <c:axId val="1162030464"/>
      </c:lineChart>
      <c:catAx>
        <c:axId val="1161615232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2027776"/>
        <c:crosses val="autoZero"/>
        <c:auto val="1"/>
        <c:lblAlgn val="ctr"/>
        <c:lblOffset val="100"/>
        <c:tickLblSkip val="1"/>
        <c:tickMarkSkip val="1"/>
      </c:catAx>
      <c:valAx>
        <c:axId val="11620277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1615232"/>
        <c:crosses val="autoZero"/>
        <c:crossBetween val="between"/>
      </c:valAx>
      <c:catAx>
        <c:axId val="1162028928"/>
        <c:scaling>
          <c:orientation val="minMax"/>
        </c:scaling>
        <c:delete val="1"/>
        <c:axPos val="b"/>
        <c:tickLblPos val="none"/>
        <c:crossAx val="1162030464"/>
        <c:crosses val="autoZero"/>
        <c:auto val="1"/>
        <c:lblAlgn val="ctr"/>
        <c:lblOffset val="100"/>
      </c:catAx>
      <c:valAx>
        <c:axId val="11620304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2028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18"/>
          <c:y val="0.16645279882657421"/>
          <c:w val="0.60468794204462761"/>
          <c:h val="5.7366242582265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2644628099173747E-3"/>
          <c:y val="0.44916997620195437"/>
          <c:w val="0.98320052710353367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162098560"/>
        <c:axId val="1162109696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36E-2"/>
                  <c:y val="-8.967746378641507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513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887E-2"/>
                  <c:y val="-9.045512594507833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162110848"/>
        <c:axId val="1162112384"/>
      </c:lineChart>
      <c:catAx>
        <c:axId val="1162098560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2109696"/>
        <c:crosses val="autoZero"/>
        <c:auto val="1"/>
        <c:lblAlgn val="ctr"/>
        <c:lblOffset val="100"/>
        <c:tickLblSkip val="1"/>
        <c:tickMarkSkip val="1"/>
      </c:catAx>
      <c:valAx>
        <c:axId val="11621096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2098560"/>
        <c:crosses val="autoZero"/>
        <c:crossBetween val="between"/>
      </c:valAx>
      <c:catAx>
        <c:axId val="1162110848"/>
        <c:scaling>
          <c:orientation val="minMax"/>
        </c:scaling>
        <c:delete val="1"/>
        <c:axPos val="b"/>
        <c:tickLblPos val="none"/>
        <c:crossAx val="1162112384"/>
        <c:crosses val="autoZero"/>
        <c:auto val="1"/>
        <c:lblAlgn val="ctr"/>
        <c:lblOffset val="100"/>
      </c:catAx>
      <c:valAx>
        <c:axId val="11621123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2110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75"/>
          <c:y val="0.17891232983632235"/>
          <c:w val="0.60468794204462761"/>
          <c:h val="5.716397695186081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categ'!$J$31:$O$31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622350246239801"/>
          <c:y val="7.649479662427693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04788242028E-2"/>
          <c:y val="0.46121021989902505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categ'!$K$33:$K$38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categ'!$M$33:$M$38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162180480"/>
        <c:axId val="1162187520"/>
      </c:barChart>
      <c:lineChart>
        <c:grouping val="standard"/>
        <c:ser>
          <c:idx val="1"/>
          <c:order val="2"/>
          <c:tx>
            <c:strRef>
              <c:f>'Oferta Alojat Estim tipol categ'!$O$32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335799097457733E-2"/>
                  <c:y val="-0.393207832508862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456693355390706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15E-2"/>
                  <c:y val="-7.839730505281383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-3.630392678346525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010702596059228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29E-2"/>
                  <c:y val="-0.3111493365950075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72E-2"/>
                  <c:y val="-0.1662203711620994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categ'!$O$33:$O$38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162188672"/>
        <c:axId val="1162190208"/>
      </c:lineChart>
      <c:catAx>
        <c:axId val="1162180480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2187520"/>
        <c:crosses val="autoZero"/>
        <c:auto val="1"/>
        <c:lblAlgn val="ctr"/>
        <c:lblOffset val="100"/>
        <c:tickLblSkip val="1"/>
        <c:tickMarkSkip val="1"/>
      </c:catAx>
      <c:valAx>
        <c:axId val="11621875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2180480"/>
        <c:crosses val="autoZero"/>
        <c:crossBetween val="between"/>
      </c:valAx>
      <c:catAx>
        <c:axId val="1162188672"/>
        <c:scaling>
          <c:orientation val="minMax"/>
        </c:scaling>
        <c:delete val="1"/>
        <c:axPos val="b"/>
        <c:tickLblPos val="none"/>
        <c:crossAx val="1162190208"/>
        <c:crosses val="autoZero"/>
        <c:auto val="1"/>
        <c:lblAlgn val="ctr"/>
        <c:lblOffset val="100"/>
      </c:catAx>
      <c:valAx>
        <c:axId val="11621902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2188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187348246425591"/>
          <c:y val="0.1587456673935847"/>
          <c:w val="0.60468794204462761"/>
          <c:h val="5.35126768657707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categ'!$J$42:$O$42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5238050605398287"/>
          <c:y val="7.649479662427693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2830242038113785E-2"/>
          <c:y val="0.42645075370587204"/>
          <c:w val="0.94368248607200134"/>
          <c:h val="0.4319695453004864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categ'!$K$44:$K$49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categ'!$M$44:$M$49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162327936"/>
        <c:axId val="1162347264"/>
      </c:barChart>
      <c:lineChart>
        <c:grouping val="standard"/>
        <c:ser>
          <c:idx val="1"/>
          <c:order val="2"/>
          <c:tx>
            <c:strRef>
              <c:f>'Oferta Alojat Estim tipol categ'!$O$43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5955039508151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681237703162876E-2"/>
                  <c:y val="-0.262911189874893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678886406515756E-2"/>
                  <c:y val="0.1987632784923399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14E-2"/>
                  <c:y val="0.174095603020831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67E-2"/>
                  <c:y val="0.255324823729712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396E-2"/>
                  <c:y val="0.3193289091162331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categ'!$O$44:$O$49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1162348416"/>
        <c:axId val="1162349952"/>
      </c:lineChart>
      <c:catAx>
        <c:axId val="1162327936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2347264"/>
        <c:crosses val="autoZero"/>
        <c:auto val="1"/>
        <c:lblAlgn val="ctr"/>
        <c:lblOffset val="100"/>
        <c:tickLblSkip val="1"/>
        <c:tickMarkSkip val="1"/>
      </c:catAx>
      <c:valAx>
        <c:axId val="11623472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2327936"/>
        <c:crosses val="autoZero"/>
        <c:crossBetween val="between"/>
      </c:valAx>
      <c:catAx>
        <c:axId val="1162348416"/>
        <c:scaling>
          <c:orientation val="minMax"/>
        </c:scaling>
        <c:delete val="1"/>
        <c:axPos val="b"/>
        <c:tickLblPos val="none"/>
        <c:crossAx val="1162349952"/>
        <c:crosses val="autoZero"/>
        <c:auto val="1"/>
        <c:lblAlgn val="ctr"/>
        <c:lblOffset val="100"/>
      </c:catAx>
      <c:valAx>
        <c:axId val="11623499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234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40247168949995"/>
          <c:y val="0.1587456673935847"/>
          <c:w val="0.60468794204462761"/>
          <c:h val="4.58055454327812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9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3118533220537541E-2"/>
          <c:y val="0.41191249053052048"/>
          <c:w val="0.96460548578121952"/>
          <c:h val="0.43360773780828432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categ'!$D$44:$D$49</c:f>
              <c:numCache>
                <c:formatCode>#,##0_)</c:formatCode>
                <c:ptCount val="6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164199808"/>
        <c:axId val="1164223232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36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236E-2"/>
                  <c:y val="0.3254825799836263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categ'!$C$44:$C$49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categ'!$H$44:$H$49</c:f>
              <c:numCache>
                <c:formatCode>0.0%</c:formatCode>
                <c:ptCount val="6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</c:numCache>
            </c:numRef>
          </c:val>
        </c:ser>
        <c:dLbls>
          <c:showVal val="1"/>
        </c:dLbls>
        <c:marker val="1"/>
        <c:axId val="1164224384"/>
        <c:axId val="1164225920"/>
      </c:lineChart>
      <c:catAx>
        <c:axId val="1164199808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4223232"/>
        <c:crosses val="autoZero"/>
        <c:auto val="1"/>
        <c:lblAlgn val="ctr"/>
        <c:lblOffset val="100"/>
        <c:tickLblSkip val="1"/>
        <c:tickMarkSkip val="1"/>
      </c:catAx>
      <c:valAx>
        <c:axId val="11642232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4199808"/>
        <c:crosses val="autoZero"/>
        <c:crossBetween val="between"/>
      </c:valAx>
      <c:catAx>
        <c:axId val="1164224384"/>
        <c:scaling>
          <c:orientation val="minMax"/>
        </c:scaling>
        <c:delete val="1"/>
        <c:axPos val="b"/>
        <c:tickLblPos val="none"/>
        <c:crossAx val="1164225920"/>
        <c:crosses val="autoZero"/>
        <c:auto val="1"/>
        <c:lblAlgn val="ctr"/>
        <c:lblOffset val="100"/>
      </c:catAx>
      <c:valAx>
        <c:axId val="11642259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4224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27"/>
          <c:y val="0.15947598386936399"/>
          <c:w val="0.60468794204462761"/>
          <c:h val="5.716397695186081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categ'!$C$54:$H$54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2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3118533220537541E-2"/>
          <c:y val="0.41191249053052048"/>
          <c:w val="0.96460548578121952"/>
          <c:h val="0.43360773780828432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categ'!$D$55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categ'!$D$56:$D$63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categ'!$F$56:$F$63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164299264"/>
        <c:axId val="1164306304"/>
      </c:barChart>
      <c:lineChart>
        <c:grouping val="standard"/>
        <c:ser>
          <c:idx val="1"/>
          <c:order val="2"/>
          <c:tx>
            <c:strRef>
              <c:f>'Oferta Alojat Estim tipol categ'!$H$55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84401639877785E-2"/>
                  <c:y val="-0.376908090570311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5993E-2"/>
                  <c:y val="-8.190292539963124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66310926010429E-2"/>
                  <c:y val="0.174828248509752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286E-2"/>
                  <c:y val="5.770421554448552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9578317173166E-2"/>
                  <c:y val="-0.1142183757642539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5050432745486E-2"/>
                  <c:y val="0.1158381732895632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34574087329976E-2"/>
                  <c:y val="-0.133179372986539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2498243841968739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categ'!$H$56:$H$63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164307456"/>
        <c:axId val="1164649216"/>
      </c:lineChart>
      <c:catAx>
        <c:axId val="1164299264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4306304"/>
        <c:crosses val="autoZero"/>
        <c:auto val="1"/>
        <c:lblAlgn val="ctr"/>
        <c:lblOffset val="100"/>
        <c:tickLblSkip val="1"/>
        <c:tickMarkSkip val="1"/>
      </c:catAx>
      <c:valAx>
        <c:axId val="11643063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4299264"/>
        <c:crosses val="autoZero"/>
        <c:crossBetween val="between"/>
      </c:valAx>
      <c:catAx>
        <c:axId val="1164307456"/>
        <c:scaling>
          <c:orientation val="minMax"/>
        </c:scaling>
        <c:delete val="1"/>
        <c:axPos val="b"/>
        <c:tickLblPos val="none"/>
        <c:crossAx val="1164649216"/>
        <c:crosses val="autoZero"/>
        <c:auto val="1"/>
        <c:lblAlgn val="ctr"/>
        <c:lblOffset val="100"/>
      </c:catAx>
      <c:valAx>
        <c:axId val="1164649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4307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38"/>
          <c:y val="0.1594759838693641"/>
          <c:w val="0.60468794204462761"/>
          <c:h val="5.71639769518608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8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9E-2"/>
              <c:y val="1.2938306954054906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14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8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4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9E-2"/>
              <c:y val="1.2938306954054906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14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8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4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9E-2"/>
              <c:y val="1.2938306954054906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14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8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4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696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09E-2"/>
                  <c:y val="1.2938306954054906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148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4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257540</c:v>
              </c:pt>
              <c:pt idx="1">
                <c:v>8664</c:v>
              </c:pt>
              <c:pt idx="2">
                <c:v>83169</c:v>
              </c:pt>
              <c:pt idx="3">
                <c:v>421159</c:v>
              </c:pt>
            </c:numLit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categ'!$J$54:$O$54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4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3118533220537541E-2"/>
          <c:y val="0.41191249053052048"/>
          <c:w val="0.96460548578121952"/>
          <c:h val="0.43360773780828432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categ'!$K$55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categ'!$J$56:$J$63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categ'!$K$56:$K$63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categ'!$M$55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categ'!$J$56:$J$63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categ'!$M$56:$M$63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164705792"/>
        <c:axId val="1164708480"/>
      </c:barChart>
      <c:lineChart>
        <c:grouping val="standard"/>
        <c:ser>
          <c:idx val="1"/>
          <c:order val="2"/>
          <c:tx>
            <c:strRef>
              <c:f>'Oferta Alojat Estim tipol categ'!$O$55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50518797395223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5993E-2"/>
                  <c:y val="-0.1751973860410311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30773735927598E-2"/>
                  <c:y val="-4.285882632017937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286E-2"/>
                  <c:y val="-4.725235876127716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-0.172527413665128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78356217869314E-2"/>
                  <c:y val="0.146936326836696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502342682371306E-2"/>
                  <c:y val="0.193351239258358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370329729192015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categ'!$O$56:$O$63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164722176"/>
        <c:axId val="1164723712"/>
      </c:lineChart>
      <c:catAx>
        <c:axId val="1164705792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4708480"/>
        <c:crosses val="autoZero"/>
        <c:auto val="1"/>
        <c:lblAlgn val="ctr"/>
        <c:lblOffset val="100"/>
        <c:tickLblSkip val="1"/>
        <c:tickMarkSkip val="1"/>
      </c:catAx>
      <c:valAx>
        <c:axId val="11647084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4705792"/>
        <c:crosses val="autoZero"/>
        <c:crossBetween val="between"/>
      </c:valAx>
      <c:catAx>
        <c:axId val="1164722176"/>
        <c:scaling>
          <c:orientation val="minMax"/>
        </c:scaling>
        <c:delete val="1"/>
        <c:axPos val="b"/>
        <c:tickLblPos val="none"/>
        <c:crossAx val="1164723712"/>
        <c:crosses val="autoZero"/>
        <c:auto val="1"/>
        <c:lblAlgn val="ctr"/>
        <c:lblOffset val="100"/>
      </c:catAx>
      <c:valAx>
        <c:axId val="1164723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4722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46"/>
          <c:y val="0.15947598386936426"/>
          <c:w val="0.60468794204462761"/>
          <c:h val="5.716397695186086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7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1"/>
          <c:w val="0.61919715434631695"/>
          <c:h val="0.782945736434112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55E-3"/>
                  <c:y val="-0.1765957338927870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3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59E-3"/>
                  <c:y val="-3.987670145882989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002E-4"/>
                  <c:y val="3.085027162302405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9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7"/>
          <c:w val="0.61919715434631695"/>
          <c:h val="0.782945736434113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1E-4"/>
                  <c:y val="-0.17659573948605461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94E-3"/>
                  <c:y val="-3.987670145882990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841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9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7"/>
          <c:w val="0.61919715434631695"/>
          <c:h val="0.782945736434113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1E-4"/>
                  <c:y val="-0.17659573948605461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25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9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325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28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056E-4"/>
                  <c:y val="3.085027162302406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9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7"/>
          <c:w val="0.61919715434631695"/>
          <c:h val="0.782945736434113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64E-3"/>
                  <c:y val="-0.1765957338927871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94E-3"/>
                  <c:y val="-3.987670145882990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056E-4"/>
                  <c:y val="3.085027162302406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categ'!$J$14,'Oferta Alojat Estim tipol categ'!$J$10:$J$13)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categ'!$N$14,'Oferta Alojat Estim tipol categ'!$N$10:$N$13)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0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58"/>
          <c:w val="0.61919715434631695"/>
          <c:h val="0.782945736434113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7E-4"/>
                  <c:y val="-0.1765957394860546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28E-3"/>
                  <c:y val="-3.987670145882991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87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categ'!$J$27,'Oferta Alojat Estim tipol categ'!$J$23:$J$26)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categ'!$M$27,'Oferta Alojat Estim tipol categ'!$M$23:$M$26)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0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58"/>
          <c:w val="0.61919715434631695"/>
          <c:h val="0.782945736434113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7E-4"/>
                  <c:y val="-0.1765957394860546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1.3443640490884586E-2"/>
                  <c:y val="-6.5987254231464523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4"/>
              <c:layout>
                <c:manualLayout>
                  <c:x val="-0.15956536521017831"/>
                  <c:y val="8.1230637446503499E-3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howPercent val="1"/>
            <c:separator>
</c:separator>
            <c:showLeaderLines val="1"/>
          </c:dLbls>
          <c:cat>
            <c:strRef>
              <c:f>('Oferta Alojat Estim tipol categ'!$J$38,'Oferta Alojat Estim tipol categ'!$J$35:$J$37)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categ'!$M$38,'Oferta Alojat Estim tipol categ'!$M$35,'Oferta Alojat Estim tipol categ'!$M$36,'Oferta Alojat Estim tipol categ'!$M$37)</c:f>
              <c:numCache>
                <c:formatCode>#,##0_)</c:formatCode>
                <c:ptCount val="4"/>
                <c:pt idx="0">
                  <c:v>9518</c:v>
                </c:pt>
                <c:pt idx="1">
                  <c:v>12955</c:v>
                </c:pt>
                <c:pt idx="2">
                  <c:v>2830</c:v>
                </c:pt>
                <c:pt idx="3">
                  <c:v>373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0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38"/>
        </c:manualLayout>
      </c:layout>
      <c:pie3DChart>
        <c:varyColors val="1"/>
        <c:ser>
          <c:idx val="0"/>
          <c:order val="0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480794748885732"/>
                  <c:y val="2.86426356008815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3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21E-4"/>
                  <c:y val="3.085027162302408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categ'!$J$46:$J$49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categ'!$N$46:$N$49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categ'!$M$55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2E-4"/>
                  <c:y val="-0.1765957394860547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2.3481946513442659E-3"/>
                  <c:y val="-0.12666044102256074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6.6868837341278438E-3"/>
                  <c:y val="-0.13416909274907324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5045045045045053E-3"/>
                  <c:y val="-0.17245262838601413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4"/>
              <c:layout>
                <c:manualLayout>
                  <c:x val="2.5968291125771439E-3"/>
                  <c:y val="-7.1422414525893194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5"/>
              <c:layout>
                <c:manualLayout>
                  <c:x val="1.2575015960842732E-2"/>
                  <c:y val="9.1944372448214268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howPercent val="1"/>
            <c:separator>
</c:separator>
            <c:showLeaderLines val="1"/>
          </c:dLbls>
          <c:cat>
            <c:strRef>
              <c:f>('Oferta Alojat Estim tipol categ'!$J$63,'Oferta Alojat Estim tipol categ'!$J$58:$J$62)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categ'!$M$63,'Oferta Alojat Estim tipol categ'!$M$58,'Oferta Alojat Estim tipol categ'!$M$59,'Oferta Alojat Estim tipol categ'!$M$60,'Oferta Alojat Estim tipol categ'!$M$61,'Oferta Alojat Estim tipol categ'!$M$62)</c:f>
              <c:numCache>
                <c:formatCode>#,##0_)</c:formatCode>
                <c:ptCount val="6"/>
                <c:pt idx="0">
                  <c:v>89185</c:v>
                </c:pt>
                <c:pt idx="1">
                  <c:v>11353</c:v>
                </c:pt>
                <c:pt idx="2">
                  <c:v>52066</c:v>
                </c:pt>
                <c:pt idx="3">
                  <c:v>19371</c:v>
                </c:pt>
                <c:pt idx="4">
                  <c:v>2185</c:v>
                </c:pt>
                <c:pt idx="5">
                  <c:v>1008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5454353506911601"/>
          <c:y val="0.1421279012801488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359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359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605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59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318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359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605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59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318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359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605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59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318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701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agosto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359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605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4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151488</c:v>
              </c:pt>
              <c:pt idx="1">
                <c:v>6538</c:v>
              </c:pt>
              <c:pt idx="2">
                <c:v>49292</c:v>
              </c:pt>
              <c:pt idx="3">
                <c:v>279815</c:v>
              </c:pt>
            </c:numLit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</c:f>
          <c:strCache>
            <c:ptCount val="1"/>
            <c:pt idx="0">
              <c:v>agosto 2010</c:v>
            </c:pt>
          </c:strCache>
        </c:strRef>
      </c:tx>
      <c:layout>
        <c:manualLayout>
          <c:xMode val="edge"/>
          <c:yMode val="edge"/>
          <c:x val="0.38334372522684168"/>
          <c:y val="8.9101034208432794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134306</c:v>
                </c:pt>
                <c:pt idx="1">
                  <c:v>81995</c:v>
                </c:pt>
                <c:pt idx="2">
                  <c:v>51062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1165490048"/>
        <c:axId val="1165511296"/>
      </c:barChart>
      <c:catAx>
        <c:axId val="1165490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79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5511296"/>
        <c:crosses val="autoZero"/>
        <c:auto val="1"/>
        <c:lblAlgn val="ctr"/>
        <c:lblOffset val="100"/>
        <c:tickLblSkip val="1"/>
        <c:tickMarkSkip val="1"/>
      </c:catAx>
      <c:valAx>
        <c:axId val="1165511296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5490048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532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38"/>
          <c:w val="0.88571501256814533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4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0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175E-17"/>
                  <c:y val="-1.374570446735418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6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0.71504387355957288</c:v>
                </c:pt>
                <c:pt idx="1">
                  <c:v>0.28419494661169259</c:v>
                </c:pt>
                <c:pt idx="2">
                  <c:v>4.651654508933291E-4</c:v>
                </c:pt>
                <c:pt idx="3">
                  <c:v>2.9601437784120943E-4</c:v>
                </c:pt>
              </c:numCache>
            </c:numRef>
          </c:val>
        </c:ser>
        <c:dLbls>
          <c:showVal val="1"/>
        </c:dLbls>
        <c:gapWidth val="90"/>
        <c:overlap val="-30"/>
        <c:axId val="1165852672"/>
        <c:axId val="1165854592"/>
      </c:barChart>
      <c:catAx>
        <c:axId val="1165852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37E-3"/>
              <c:y val="0.9312725600021529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5854592"/>
        <c:crosses val="autoZero"/>
        <c:auto val="1"/>
        <c:lblAlgn val="ctr"/>
        <c:lblOffset val="100"/>
        <c:tickLblSkip val="1"/>
        <c:tickMarkSkip val="1"/>
      </c:catAx>
      <c:valAx>
        <c:axId val="1165854592"/>
        <c:scaling>
          <c:orientation val="minMax"/>
        </c:scaling>
        <c:delete val="1"/>
        <c:axPos val="l"/>
        <c:numFmt formatCode="0.0%" sourceLinked="1"/>
        <c:tickLblPos val="none"/>
        <c:crossAx val="1165852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94"/>
          <c:w val="0.33109278987186547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95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54"/>
          <c:w val="0.88571501256814578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9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311E-17"/>
                  <c:y val="-1.374570446735419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0.42070590620011655</c:v>
                </c:pt>
                <c:pt idx="1">
                  <c:v>0.5787873413231307</c:v>
                </c:pt>
                <c:pt idx="2">
                  <c:v>0</c:v>
                </c:pt>
                <c:pt idx="3">
                  <c:v>5.0675247675273014E-4</c:v>
                </c:pt>
              </c:numCache>
            </c:numRef>
          </c:val>
        </c:ser>
        <c:dLbls>
          <c:showVal val="1"/>
        </c:dLbls>
        <c:gapWidth val="90"/>
        <c:overlap val="-30"/>
        <c:axId val="1161316224"/>
        <c:axId val="1161338880"/>
      </c:barChart>
      <c:catAx>
        <c:axId val="1161316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3E-3"/>
              <c:y val="0.931272560002152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1338880"/>
        <c:crosses val="autoZero"/>
        <c:auto val="1"/>
        <c:lblAlgn val="ctr"/>
        <c:lblOffset val="100"/>
        <c:tickLblSkip val="1"/>
        <c:tickMarkSkip val="1"/>
      </c:catAx>
      <c:valAx>
        <c:axId val="1161338880"/>
        <c:scaling>
          <c:orientation val="minMax"/>
        </c:scaling>
        <c:delete val="1"/>
        <c:axPos val="l"/>
        <c:numFmt formatCode="0.0%" sourceLinked="1"/>
        <c:tickLblPos val="none"/>
        <c:crossAx val="1161316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56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6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54"/>
          <c:w val="0.88571501256814578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9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311E-17"/>
                  <c:y val="-1.374570446735419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141899264"/>
        <c:axId val="1141901184"/>
      </c:barChart>
      <c:catAx>
        <c:axId val="1141899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3E-3"/>
              <c:y val="0.931272560002152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41901184"/>
        <c:crosses val="autoZero"/>
        <c:auto val="1"/>
        <c:lblAlgn val="ctr"/>
        <c:lblOffset val="100"/>
        <c:tickLblSkip val="1"/>
        <c:tickMarkSkip val="1"/>
      </c:catAx>
      <c:valAx>
        <c:axId val="1141901184"/>
        <c:scaling>
          <c:orientation val="minMax"/>
        </c:scaling>
        <c:delete val="1"/>
        <c:axPos val="l"/>
        <c:numFmt formatCode="0.0%" sourceLinked="1"/>
        <c:tickLblPos val="none"/>
        <c:crossAx val="1141899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56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06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54"/>
          <c:w val="0.88571501256814578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9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311E-17"/>
                  <c:y val="-1.374570446735419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141958528"/>
        <c:axId val="1161383936"/>
      </c:barChart>
      <c:catAx>
        <c:axId val="1141958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3E-3"/>
              <c:y val="0.931272560002152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1383936"/>
        <c:crosses val="autoZero"/>
        <c:auto val="1"/>
        <c:lblAlgn val="ctr"/>
        <c:lblOffset val="100"/>
        <c:tickLblSkip val="1"/>
        <c:tickMarkSkip val="1"/>
      </c:catAx>
      <c:valAx>
        <c:axId val="1161383936"/>
        <c:scaling>
          <c:orientation val="minMax"/>
        </c:scaling>
        <c:delete val="1"/>
        <c:axPos val="l"/>
        <c:numFmt formatCode="0.0%" sourceLinked="1"/>
        <c:tickLblPos val="none"/>
        <c:crossAx val="1141958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61"/>
          <c:y val="0.1778953793566502"/>
          <c:w val="0.3310927898718656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55916641161905"/>
          <c:w val="0.84763751506150764"/>
          <c:h val="0.4490121773647572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65898</c:v>
                </c:pt>
                <c:pt idx="1">
                  <c:v>68626</c:v>
                </c:pt>
                <c:pt idx="2">
                  <c:v>88538</c:v>
                </c:pt>
                <c:pt idx="3">
                  <c:v>76874</c:v>
                </c:pt>
                <c:pt idx="4">
                  <c:v>74412</c:v>
                </c:pt>
                <c:pt idx="5">
                  <c:v>73105</c:v>
                </c:pt>
                <c:pt idx="6">
                  <c:v>88464</c:v>
                </c:pt>
                <c:pt idx="7">
                  <c:v>107234</c:v>
                </c:pt>
                <c:pt idx="8">
                  <c:v>70256</c:v>
                </c:pt>
                <c:pt idx="9">
                  <c:v>66667</c:v>
                </c:pt>
                <c:pt idx="10">
                  <c:v>68611</c:v>
                </c:pt>
                <c:pt idx="11">
                  <c:v>69586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merc'!$E$12,'graficas evol mensual merc'!$E$13)</c:f>
              <c:numCache>
                <c:formatCode>#,##0</c:formatCode>
                <c:ptCount val="8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</c:numCache>
            </c:numRef>
          </c:val>
        </c:ser>
        <c:marker val="1"/>
        <c:axId val="1148854656"/>
        <c:axId val="1148857728"/>
      </c:lineChart>
      <c:catAx>
        <c:axId val="1148854656"/>
        <c:scaling>
          <c:orientation val="minMax"/>
        </c:scaling>
        <c:axPos val="b"/>
        <c:numFmt formatCode="General" sourceLinked="1"/>
        <c:tickLblPos val="nextTo"/>
        <c:crossAx val="1148857728"/>
        <c:crosses val="autoZero"/>
        <c:auto val="1"/>
        <c:lblAlgn val="ctr"/>
        <c:lblOffset val="100"/>
      </c:catAx>
      <c:valAx>
        <c:axId val="1148857728"/>
        <c:scaling>
          <c:orientation val="minMax"/>
        </c:scaling>
        <c:axPos val="l"/>
        <c:numFmt formatCode="#,##0" sourceLinked="1"/>
        <c:tickLblPos val="nextTo"/>
        <c:crossAx val="1148854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05"/>
          <c:y val="0.2025912838633695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0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65.xml"/><Relationship Id="rId12" Type="http://schemas.openxmlformats.org/officeDocument/2006/relationships/chart" Target="../charts/chart7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5" Type="http://schemas.openxmlformats.org/officeDocument/2006/relationships/chart" Target="../charts/chart63.xml"/><Relationship Id="rId10" Type="http://schemas.openxmlformats.org/officeDocument/2006/relationships/chart" Target="../charts/chart68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image" Target="../media/image2.jpeg"/><Relationship Id="rId7" Type="http://schemas.openxmlformats.org/officeDocument/2006/relationships/chart" Target="../charts/chart75.xml"/><Relationship Id="rId12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5" Type="http://schemas.openxmlformats.org/officeDocument/2006/relationships/chart" Target="../charts/chart73.xml"/><Relationship Id="rId10" Type="http://schemas.openxmlformats.org/officeDocument/2006/relationships/chart" Target="../charts/chart78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4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9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6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17</xdr:row>
      <xdr:rowOff>152400</xdr:rowOff>
    </xdr:from>
    <xdr:to>
      <xdr:col>15</xdr:col>
      <xdr:colOff>361950</xdr:colOff>
      <xdr:row>19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0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5476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18</xdr:row>
      <xdr:rowOff>0</xdr:rowOff>
    </xdr:from>
    <xdr:to>
      <xdr:col>11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29400" y="577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31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67475" y="5305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39</xdr:row>
      <xdr:rowOff>180975</xdr:rowOff>
    </xdr:from>
    <xdr:to>
      <xdr:col>13</xdr:col>
      <xdr:colOff>361950</xdr:colOff>
      <xdr:row>65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9850" y="4076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</xdr:colOff>
      <xdr:row>18</xdr:row>
      <xdr:rowOff>38100</xdr:rowOff>
    </xdr:from>
    <xdr:to>
      <xdr:col>11</xdr:col>
      <xdr:colOff>371475</xdr:colOff>
      <xdr:row>19</xdr:row>
      <xdr:rowOff>238125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109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32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10450" y="5962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40</xdr:row>
      <xdr:rowOff>0</xdr:rowOff>
    </xdr:from>
    <xdr:to>
      <xdr:col>15</xdr:col>
      <xdr:colOff>361950</xdr:colOff>
      <xdr:row>42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7219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31</xdr:row>
      <xdr:rowOff>0</xdr:rowOff>
    </xdr:from>
    <xdr:to>
      <xdr:col>10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501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257175</xdr:colOff>
      <xdr:row>14</xdr:row>
      <xdr:rowOff>66675</xdr:rowOff>
    </xdr:from>
    <xdr:to>
      <xdr:col>15</xdr:col>
      <xdr:colOff>619125</xdr:colOff>
      <xdr:row>15</xdr:row>
      <xdr:rowOff>120650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315950" y="2676525"/>
          <a:ext cx="361950" cy="349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247650</xdr:colOff>
      <xdr:row>48</xdr:row>
      <xdr:rowOff>57150</xdr:rowOff>
    </xdr:from>
    <xdr:to>
      <xdr:col>15</xdr:col>
      <xdr:colOff>609600</xdr:colOff>
      <xdr:row>50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306425" y="9648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419100</xdr:colOff>
      <xdr:row>56</xdr:row>
      <xdr:rowOff>47625</xdr:rowOff>
    </xdr:from>
    <xdr:to>
      <xdr:col>18</xdr:col>
      <xdr:colOff>19050</xdr:colOff>
      <xdr:row>56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390525</xdr:colOff>
      <xdr:row>52</xdr:row>
      <xdr:rowOff>142875</xdr:rowOff>
    </xdr:from>
    <xdr:to>
      <xdr:col>11</xdr:col>
      <xdr:colOff>752475</xdr:colOff>
      <xdr:row>54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153650" y="4352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9525</xdr:rowOff>
    </xdr:from>
    <xdr:to>
      <xdr:col>18</xdr:col>
      <xdr:colOff>92075</xdr:colOff>
      <xdr:row>64</xdr:row>
      <xdr:rowOff>152399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89</xdr:row>
      <xdr:rowOff>0</xdr:rowOff>
    </xdr:from>
    <xdr:to>
      <xdr:col>8</xdr:col>
      <xdr:colOff>812800</xdr:colOff>
      <xdr:row>109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0</xdr:colOff>
      <xdr:row>88</xdr:row>
      <xdr:rowOff>114300</xdr:rowOff>
    </xdr:from>
    <xdr:to>
      <xdr:col>18</xdr:col>
      <xdr:colOff>50800</xdr:colOff>
      <xdr:row>108</xdr:row>
      <xdr:rowOff>142875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0</xdr:colOff>
      <xdr:row>24</xdr:row>
      <xdr:rowOff>0</xdr:rowOff>
    </xdr:from>
    <xdr:to>
      <xdr:col>19</xdr:col>
      <xdr:colOff>361950</xdr:colOff>
      <xdr:row>26</xdr:row>
      <xdr:rowOff>38100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839950" y="3943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133350</xdr:colOff>
      <xdr:row>1</xdr:row>
      <xdr:rowOff>111126</xdr:rowOff>
    </xdr:from>
    <xdr:to>
      <xdr:col>8</xdr:col>
      <xdr:colOff>98424</xdr:colOff>
      <xdr:row>18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19050</xdr:colOff>
      <xdr:row>1</xdr:row>
      <xdr:rowOff>9525</xdr:rowOff>
    </xdr:from>
    <xdr:to>
      <xdr:col>15</xdr:col>
      <xdr:colOff>800100</xdr:colOff>
      <xdr:row>18</xdr:row>
      <xdr:rowOff>9525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20</xdr:row>
      <xdr:rowOff>9525</xdr:rowOff>
    </xdr:from>
    <xdr:to>
      <xdr:col>7</xdr:col>
      <xdr:colOff>800100</xdr:colOff>
      <xdr:row>36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20</xdr:row>
      <xdr:rowOff>0</xdr:rowOff>
    </xdr:from>
    <xdr:to>
      <xdr:col>16</xdr:col>
      <xdr:colOff>0</xdr:colOff>
      <xdr:row>36</xdr:row>
      <xdr:rowOff>152399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39</xdr:row>
      <xdr:rowOff>0</xdr:rowOff>
    </xdr:from>
    <xdr:to>
      <xdr:col>7</xdr:col>
      <xdr:colOff>774699</xdr:colOff>
      <xdr:row>55</xdr:row>
      <xdr:rowOff>200024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9</xdr:col>
      <xdr:colOff>12700</xdr:colOff>
      <xdr:row>39</xdr:row>
      <xdr:rowOff>19049</xdr:rowOff>
    </xdr:from>
    <xdr:to>
      <xdr:col>15</xdr:col>
      <xdr:colOff>793750</xdr:colOff>
      <xdr:row>56</xdr:row>
      <xdr:rowOff>19049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</xdr:col>
      <xdr:colOff>12700</xdr:colOff>
      <xdr:row>58</xdr:row>
      <xdr:rowOff>19049</xdr:rowOff>
    </xdr:from>
    <xdr:to>
      <xdr:col>7</xdr:col>
      <xdr:colOff>793750</xdr:colOff>
      <xdr:row>74</xdr:row>
      <xdr:rowOff>171448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9</xdr:col>
      <xdr:colOff>12700</xdr:colOff>
      <xdr:row>58</xdr:row>
      <xdr:rowOff>9524</xdr:rowOff>
    </xdr:from>
    <xdr:to>
      <xdr:col>15</xdr:col>
      <xdr:colOff>803275</xdr:colOff>
      <xdr:row>74</xdr:row>
      <xdr:rowOff>161923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77</xdr:row>
      <xdr:rowOff>0</xdr:rowOff>
    </xdr:from>
    <xdr:to>
      <xdr:col>7</xdr:col>
      <xdr:colOff>781050</xdr:colOff>
      <xdr:row>96</xdr:row>
      <xdr:rowOff>85724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0.49148</cdr:y>
    </cdr:from>
    <cdr:to>
      <cdr:x>0.5716</cdr:x>
      <cdr:y>0.55114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1758" y="1647831"/>
          <a:ext cx="921380" cy="200020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19</xdr:row>
      <xdr:rowOff>0</xdr:rowOff>
    </xdr:from>
    <xdr:to>
      <xdr:col>11</xdr:col>
      <xdr:colOff>361950</xdr:colOff>
      <xdr:row>20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0</xdr:colOff>
      <xdr:row>39</xdr:row>
      <xdr:rowOff>0</xdr:rowOff>
    </xdr:from>
    <xdr:to>
      <xdr:col>11</xdr:col>
      <xdr:colOff>361950</xdr:colOff>
      <xdr:row>40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63000" y="832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J$54:$O$54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D940912-A86D-4EF2-9880-DB0AE550759D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0.44887</cdr:y>
    </cdr:from>
    <cdr:to>
      <cdr:x>0.5716</cdr:x>
      <cdr:y>0.50853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1758" y="1504959"/>
          <a:ext cx="921380" cy="200028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39</xdr:row>
      <xdr:rowOff>0</xdr:rowOff>
    </xdr:from>
    <xdr:to>
      <xdr:col>14</xdr:col>
      <xdr:colOff>361950</xdr:colOff>
      <xdr:row>41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15950" y="7010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29</xdr:row>
      <xdr:rowOff>0</xdr:rowOff>
    </xdr:from>
    <xdr:to>
      <xdr:col>9</xdr:col>
      <xdr:colOff>361950</xdr:colOff>
      <xdr:row>31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62725" y="4943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428625</xdr:colOff>
      <xdr:row>39</xdr:row>
      <xdr:rowOff>76200</xdr:rowOff>
    </xdr:from>
    <xdr:to>
      <xdr:col>13</xdr:col>
      <xdr:colOff>790575</xdr:colOff>
      <xdr:row>41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753600" y="7038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27</xdr:row>
      <xdr:rowOff>0</xdr:rowOff>
    </xdr:from>
    <xdr:to>
      <xdr:col>10</xdr:col>
      <xdr:colOff>361950</xdr:colOff>
      <xdr:row>28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744200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82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158750</xdr:colOff>
      <xdr:row>3</xdr:row>
      <xdr:rowOff>15875</xdr:rowOff>
    </xdr:from>
    <xdr:to>
      <xdr:col>9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225425</xdr:colOff>
      <xdr:row>17</xdr:row>
      <xdr:rowOff>187325</xdr:rowOff>
    </xdr:from>
    <xdr:to>
      <xdr:col>10</xdr:col>
      <xdr:colOff>587375</xdr:colOff>
      <xdr:row>19</xdr:row>
      <xdr:rowOff>168275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69275" y="342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177800</xdr:colOff>
      <xdr:row>37</xdr:row>
      <xdr:rowOff>104775</xdr:rowOff>
    </xdr:from>
    <xdr:to>
      <xdr:col>10</xdr:col>
      <xdr:colOff>539750</xdr:colOff>
      <xdr:row>39</xdr:row>
      <xdr:rowOff>85725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121650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22</xdr:row>
      <xdr:rowOff>47625</xdr:rowOff>
    </xdr:from>
    <xdr:to>
      <xdr:col>9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2</xdr:col>
      <xdr:colOff>269875</xdr:colOff>
      <xdr:row>42</xdr:row>
      <xdr:rowOff>15875</xdr:rowOff>
    </xdr:from>
    <xdr:to>
      <xdr:col>9</xdr:col>
      <xdr:colOff>431800</xdr:colOff>
      <xdr:row>60</xdr:row>
      <xdr:rowOff>104775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0</xdr:colOff>
      <xdr:row>36</xdr:row>
      <xdr:rowOff>0</xdr:rowOff>
    </xdr:from>
    <xdr:to>
      <xdr:col>19</xdr:col>
      <xdr:colOff>361950</xdr:colOff>
      <xdr:row>37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44775" y="834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55</xdr:row>
      <xdr:rowOff>0</xdr:rowOff>
    </xdr:from>
    <xdr:to>
      <xdr:col>19</xdr:col>
      <xdr:colOff>361950</xdr:colOff>
      <xdr:row>56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344775" y="1246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12</xdr:row>
      <xdr:rowOff>0</xdr:rowOff>
    </xdr:from>
    <xdr:to>
      <xdr:col>19</xdr:col>
      <xdr:colOff>361950</xdr:colOff>
      <xdr:row>13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344775" y="3267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657225</xdr:colOff>
      <xdr:row>78</xdr:row>
      <xdr:rowOff>180975</xdr:rowOff>
    </xdr:from>
    <xdr:to>
      <xdr:col>12</xdr:col>
      <xdr:colOff>257175</xdr:colOff>
      <xdr:row>78</xdr:row>
      <xdr:rowOff>180975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8</xdr:row>
      <xdr:rowOff>0</xdr:rowOff>
    </xdr:from>
    <xdr:to>
      <xdr:col>11</xdr:col>
      <xdr:colOff>361950</xdr:colOff>
      <xdr:row>9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39200" y="2447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14</xdr:row>
      <xdr:rowOff>66675</xdr:rowOff>
    </xdr:from>
    <xdr:to>
      <xdr:col>8</xdr:col>
      <xdr:colOff>428625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771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365125</xdr:colOff>
      <xdr:row>1</xdr:row>
      <xdr:rowOff>254000</xdr:rowOff>
    </xdr:from>
    <xdr:to>
      <xdr:col>9</xdr:col>
      <xdr:colOff>107950</xdr:colOff>
      <xdr:row>19</xdr:row>
      <xdr:rowOff>41275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A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0.97373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347386" y="1780060"/>
          <a:ext cx="596089" cy="3421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/>
            <a:pPr algn="ctr"/>
            <a:t>DISTRIBUCIÓN DE TURISTAS  ALOJADOS EN PUERTO DE LA CRUZ POR CATEGORÍA </a:t>
          </a:fld>
          <a:endParaRPr lang="es-ES" sz="1600" b="1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1:$N$41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/>
            <a:pPr algn="ctr"/>
            <a:t>DISTRIBUCIÓN DE TURISTAS  ALOJADOS EN PUERTO DE LA CRUZ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0.41002</cdr:x>
      <cdr:y>0.51082</cdr:y>
    </cdr:from>
    <cdr:to>
      <cdr:x>0.58755</cdr:x>
      <cdr:y>0.57115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105050" y="1798618"/>
          <a:ext cx="911435" cy="212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0.94806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95785" y="1932006"/>
          <a:ext cx="571515" cy="34210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 y 5*</a:t>
          </a:r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</xdr:row>
      <xdr:rowOff>0</xdr:rowOff>
    </xdr:from>
    <xdr:to>
      <xdr:col>9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961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23</xdr:row>
      <xdr:rowOff>0</xdr:rowOff>
    </xdr:from>
    <xdr:to>
      <xdr:col>11</xdr:col>
      <xdr:colOff>361950</xdr:colOff>
      <xdr:row>24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153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3</xdr:row>
      <xdr:rowOff>9525</xdr:rowOff>
    </xdr:from>
    <xdr:to>
      <xdr:col>13</xdr:col>
      <xdr:colOff>904875</xdr:colOff>
      <xdr:row>18</xdr:row>
      <xdr:rowOff>152400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152399</xdr:colOff>
      <xdr:row>165</xdr:row>
      <xdr:rowOff>38100</xdr:rowOff>
    </xdr:from>
    <xdr:to>
      <xdr:col>13</xdr:col>
      <xdr:colOff>984250</xdr:colOff>
      <xdr:row>177</xdr:row>
      <xdr:rowOff>66675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142875</xdr:colOff>
      <xdr:row>183</xdr:row>
      <xdr:rowOff>28575</xdr:rowOff>
    </xdr:from>
    <xdr:to>
      <xdr:col>13</xdr:col>
      <xdr:colOff>923925</xdr:colOff>
      <xdr:row>195</xdr:row>
      <xdr:rowOff>57150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0</xdr:colOff>
      <xdr:row>16</xdr:row>
      <xdr:rowOff>0</xdr:rowOff>
    </xdr:from>
    <xdr:to>
      <xdr:col>14</xdr:col>
      <xdr:colOff>361950</xdr:colOff>
      <xdr:row>17</xdr:row>
      <xdr:rowOff>171450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25225" y="420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33</xdr:row>
      <xdr:rowOff>0</xdr:rowOff>
    </xdr:from>
    <xdr:to>
      <xdr:col>14</xdr:col>
      <xdr:colOff>361950</xdr:colOff>
      <xdr:row>34</xdr:row>
      <xdr:rowOff>171450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25225" y="776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50</xdr:row>
      <xdr:rowOff>0</xdr:rowOff>
    </xdr:from>
    <xdr:to>
      <xdr:col>14</xdr:col>
      <xdr:colOff>361950</xdr:colOff>
      <xdr:row>51</xdr:row>
      <xdr:rowOff>171450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25225" y="1132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68</xdr:row>
      <xdr:rowOff>0</xdr:rowOff>
    </xdr:from>
    <xdr:to>
      <xdr:col>14</xdr:col>
      <xdr:colOff>361950</xdr:colOff>
      <xdr:row>69</xdr:row>
      <xdr:rowOff>171450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25225" y="15078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85</xdr:row>
      <xdr:rowOff>0</xdr:rowOff>
    </xdr:from>
    <xdr:to>
      <xdr:col>14</xdr:col>
      <xdr:colOff>361950</xdr:colOff>
      <xdr:row>86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25225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104</xdr:row>
      <xdr:rowOff>0</xdr:rowOff>
    </xdr:from>
    <xdr:to>
      <xdr:col>14</xdr:col>
      <xdr:colOff>361950</xdr:colOff>
      <xdr:row>105</xdr:row>
      <xdr:rowOff>171450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25225" y="2258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122</xdr:row>
      <xdr:rowOff>0</xdr:rowOff>
    </xdr:from>
    <xdr:to>
      <xdr:col>14</xdr:col>
      <xdr:colOff>361950</xdr:colOff>
      <xdr:row>123</xdr:row>
      <xdr:rowOff>171450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25225" y="26308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139</xdr:row>
      <xdr:rowOff>0</xdr:rowOff>
    </xdr:from>
    <xdr:to>
      <xdr:col>14</xdr:col>
      <xdr:colOff>361950</xdr:colOff>
      <xdr:row>140</xdr:row>
      <xdr:rowOff>171450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25225" y="29832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157</xdr:row>
      <xdr:rowOff>0</xdr:rowOff>
    </xdr:from>
    <xdr:to>
      <xdr:col>14</xdr:col>
      <xdr:colOff>361950</xdr:colOff>
      <xdr:row>158</xdr:row>
      <xdr:rowOff>171450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25225" y="33594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175</xdr:row>
      <xdr:rowOff>0</xdr:rowOff>
    </xdr:from>
    <xdr:to>
      <xdr:col>14</xdr:col>
      <xdr:colOff>361950</xdr:colOff>
      <xdr:row>176</xdr:row>
      <xdr:rowOff>171450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25225" y="3733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192</xdr:row>
      <xdr:rowOff>0</xdr:rowOff>
    </xdr:from>
    <xdr:to>
      <xdr:col>14</xdr:col>
      <xdr:colOff>361950</xdr:colOff>
      <xdr:row>193</xdr:row>
      <xdr:rowOff>171450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25225" y="40900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209</xdr:row>
      <xdr:rowOff>0</xdr:rowOff>
    </xdr:from>
    <xdr:to>
      <xdr:col>14</xdr:col>
      <xdr:colOff>361950</xdr:colOff>
      <xdr:row>210</xdr:row>
      <xdr:rowOff>171450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2522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228</xdr:row>
      <xdr:rowOff>0</xdr:rowOff>
    </xdr:from>
    <xdr:to>
      <xdr:col>14</xdr:col>
      <xdr:colOff>361950</xdr:colOff>
      <xdr:row>229</xdr:row>
      <xdr:rowOff>171450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2522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246</xdr:row>
      <xdr:rowOff>0</xdr:rowOff>
    </xdr:from>
    <xdr:to>
      <xdr:col>14</xdr:col>
      <xdr:colOff>361950</xdr:colOff>
      <xdr:row>247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2522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260</xdr:row>
      <xdr:rowOff>0</xdr:rowOff>
    </xdr:from>
    <xdr:to>
      <xdr:col>14</xdr:col>
      <xdr:colOff>361950</xdr:colOff>
      <xdr:row>261</xdr:row>
      <xdr:rowOff>171450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25225" y="5504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281</xdr:row>
      <xdr:rowOff>0</xdr:rowOff>
    </xdr:from>
    <xdr:to>
      <xdr:col>14</xdr:col>
      <xdr:colOff>361950</xdr:colOff>
      <xdr:row>282</xdr:row>
      <xdr:rowOff>171450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25225" y="59283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977C84F-8AD2-4EAA-88C2-40B999A40982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65</xdr:row>
      <xdr:rowOff>76200</xdr:rowOff>
    </xdr:from>
    <xdr:to>
      <xdr:col>6</xdr:col>
      <xdr:colOff>714375</xdr:colOff>
      <xdr:row>66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24500" y="446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2:$G$22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56433C9-2D30-40B3-B911-934738B8424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2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0:$G$40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45B5B83-1B35-4C69-B258-97FE7E90D0B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2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58:$G$58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68479F8-A323-4463-A602-DDE016CE69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2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6:$G$76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7594A3-36C1-4332-B8B9-EEBBFD86981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2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4:$G$94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77C0A04-2352-4451-A245-7815BB40325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2:$G$112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0F3AD1-BF1E-47E3-A8A1-676EE54B034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0:$G$130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B133E1E-F043-425F-A3ED-85560E91D541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48:$G$148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74590E-F404-4B65-BB7A-15BA133AEADE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6:$G$166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866852-9F0E-49B4-B85F-A58FC19AE3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4:$G$184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352E3B5-DDD0-44E4-8F1E-83349E90351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2:$G$202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08F2C1-F01F-4DEC-BD70-3BBC6AF0D4C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0:$G$220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3017C13-1D21-450D-B5DC-EF3DCCADE39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38:$G$238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D48FD36-F60B-4CB0-B31E-9AA3444956F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6:$G$256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42E23-1BBB-47E2-B887-BBD6BD702F33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4:$G$274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8DB7F67-D3EC-4AA1-BF60-F55AB6A7E49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2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323850</xdr:colOff>
      <xdr:row>32</xdr:row>
      <xdr:rowOff>0</xdr:rowOff>
    </xdr:from>
    <xdr:to>
      <xdr:col>7</xdr:col>
      <xdr:colOff>685800</xdr:colOff>
      <xdr:row>32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58075" y="5734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28</xdr:row>
      <xdr:rowOff>0</xdr:rowOff>
    </xdr:from>
    <xdr:to>
      <xdr:col>7</xdr:col>
      <xdr:colOff>47625</xdr:colOff>
      <xdr:row>29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24</xdr:row>
      <xdr:rowOff>0</xdr:rowOff>
    </xdr:from>
    <xdr:to>
      <xdr:col>10</xdr:col>
      <xdr:colOff>361950</xdr:colOff>
      <xdr:row>25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13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53</xdr:row>
      <xdr:rowOff>123825</xdr:rowOff>
    </xdr:from>
    <xdr:to>
      <xdr:col>7</xdr:col>
      <xdr:colOff>104775</xdr:colOff>
      <xdr:row>54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7692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24</xdr:row>
      <xdr:rowOff>0</xdr:rowOff>
    </xdr:from>
    <xdr:to>
      <xdr:col>10</xdr:col>
      <xdr:colOff>361950</xdr:colOff>
      <xdr:row>25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13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34</xdr:row>
      <xdr:rowOff>0</xdr:rowOff>
    </xdr:from>
    <xdr:to>
      <xdr:col>9</xdr:col>
      <xdr:colOff>361950</xdr:colOff>
      <xdr:row>36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5791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29</xdr:row>
      <xdr:rowOff>0</xdr:rowOff>
    </xdr:from>
    <xdr:to>
      <xdr:col>9</xdr:col>
      <xdr:colOff>361950</xdr:colOff>
      <xdr:row>30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9575" y="6096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657225</xdr:colOff>
      <xdr:row>29</xdr:row>
      <xdr:rowOff>161925</xdr:rowOff>
    </xdr:from>
    <xdr:to>
      <xdr:col>9</xdr:col>
      <xdr:colOff>257175</xdr:colOff>
      <xdr:row>31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43800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33</xdr:row>
      <xdr:rowOff>0</xdr:rowOff>
    </xdr:from>
    <xdr:to>
      <xdr:col>9</xdr:col>
      <xdr:colOff>361950</xdr:colOff>
      <xdr:row>35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4375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04950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10</xdr:row>
      <xdr:rowOff>0</xdr:rowOff>
    </xdr:from>
    <xdr:to>
      <xdr:col>7</xdr:col>
      <xdr:colOff>361950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211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15075" y="552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387350</xdr:colOff>
      <xdr:row>10</xdr:row>
      <xdr:rowOff>0</xdr:rowOff>
    </xdr:from>
    <xdr:to>
      <xdr:col>17</xdr:col>
      <xdr:colOff>749300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7823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476250</xdr:colOff>
      <xdr:row>19</xdr:row>
      <xdr:rowOff>9525</xdr:rowOff>
    </xdr:from>
    <xdr:to>
      <xdr:col>7</xdr:col>
      <xdr:colOff>76200</xdr:colOff>
      <xdr:row>20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34025" y="455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285750</xdr:colOff>
      <xdr:row>3</xdr:row>
      <xdr:rowOff>180975</xdr:rowOff>
    </xdr:from>
    <xdr:to>
      <xdr:col>12</xdr:col>
      <xdr:colOff>647700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182225" y="1276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438150</xdr:colOff>
      <xdr:row>3</xdr:row>
      <xdr:rowOff>28575</xdr:rowOff>
    </xdr:from>
    <xdr:to>
      <xdr:col>10</xdr:col>
      <xdr:colOff>38100</xdr:colOff>
      <xdr:row>3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581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3</xdr:row>
      <xdr:rowOff>0</xdr:rowOff>
    </xdr:from>
    <xdr:to>
      <xdr:col>9</xdr:col>
      <xdr:colOff>609600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676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18</xdr:row>
      <xdr:rowOff>0</xdr:rowOff>
    </xdr:from>
    <xdr:to>
      <xdr:col>7</xdr:col>
      <xdr:colOff>361950</xdr:colOff>
      <xdr:row>20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48475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171450</xdr:colOff>
      <xdr:row>19</xdr:row>
      <xdr:rowOff>28575</xdr:rowOff>
    </xdr:from>
    <xdr:to>
      <xdr:col>7</xdr:col>
      <xdr:colOff>533400</xdr:colOff>
      <xdr:row>20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3657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2484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228600</xdr:colOff>
      <xdr:row>6</xdr:row>
      <xdr:rowOff>0</xdr:rowOff>
    </xdr:from>
    <xdr:to>
      <xdr:col>6</xdr:col>
      <xdr:colOff>590550</xdr:colOff>
      <xdr:row>6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57775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096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447675</xdr:colOff>
      <xdr:row>1</xdr:row>
      <xdr:rowOff>542925</xdr:rowOff>
    </xdr:from>
    <xdr:to>
      <xdr:col>13</xdr:col>
      <xdr:colOff>47625</xdr:colOff>
      <xdr:row>3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3441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15</xdr:row>
      <xdr:rowOff>0</xdr:rowOff>
    </xdr:from>
    <xdr:to>
      <xdr:col>8</xdr:col>
      <xdr:colOff>361950</xdr:colOff>
      <xdr:row>16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39</xdr:row>
      <xdr:rowOff>0</xdr:rowOff>
    </xdr:from>
    <xdr:to>
      <xdr:col>10</xdr:col>
      <xdr:colOff>361950</xdr:colOff>
      <xdr:row>64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81950" y="403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81950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12</xdr:row>
      <xdr:rowOff>0</xdr:rowOff>
    </xdr:from>
    <xdr:to>
      <xdr:col>7</xdr:col>
      <xdr:colOff>361950</xdr:colOff>
      <xdr:row>14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81875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180975</xdr:colOff>
      <xdr:row>21</xdr:row>
      <xdr:rowOff>0</xdr:rowOff>
    </xdr:from>
    <xdr:to>
      <xdr:col>5</xdr:col>
      <xdr:colOff>542925</xdr:colOff>
      <xdr:row>21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67375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20</xdr:row>
      <xdr:rowOff>0</xdr:rowOff>
    </xdr:from>
    <xdr:to>
      <xdr:col>4</xdr:col>
      <xdr:colOff>361950</xdr:colOff>
      <xdr:row>22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8196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181725" y="5429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8</xdr:row>
      <xdr:rowOff>0</xdr:rowOff>
    </xdr:from>
    <xdr:to>
      <xdr:col>7</xdr:col>
      <xdr:colOff>361950</xdr:colOff>
      <xdr:row>9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1819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753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18</xdr:row>
      <xdr:rowOff>0</xdr:rowOff>
    </xdr:from>
    <xdr:to>
      <xdr:col>6</xdr:col>
      <xdr:colOff>361950</xdr:colOff>
      <xdr:row>18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81750" y="332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441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1</xdr:row>
      <xdr:rowOff>504825</xdr:rowOff>
    </xdr:from>
    <xdr:to>
      <xdr:col>13</xdr:col>
      <xdr:colOff>85725</xdr:colOff>
      <xdr:row>2</xdr:row>
      <xdr:rowOff>304800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382250" y="69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695325</xdr:colOff>
      <xdr:row>1</xdr:row>
      <xdr:rowOff>447675</xdr:rowOff>
    </xdr:from>
    <xdr:to>
      <xdr:col>10</xdr:col>
      <xdr:colOff>295275</xdr:colOff>
      <xdr:row>2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15275" y="638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409575</xdr:colOff>
      <xdr:row>1</xdr:row>
      <xdr:rowOff>533400</xdr:rowOff>
    </xdr:from>
    <xdr:to>
      <xdr:col>10</xdr:col>
      <xdr:colOff>9525</xdr:colOff>
      <xdr:row>2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15</xdr:row>
      <xdr:rowOff>0</xdr:rowOff>
    </xdr:from>
    <xdr:to>
      <xdr:col>7</xdr:col>
      <xdr:colOff>361950</xdr:colOff>
      <xdr:row>17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15200" y="287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23</xdr:row>
      <xdr:rowOff>0</xdr:rowOff>
    </xdr:from>
    <xdr:to>
      <xdr:col>4</xdr:col>
      <xdr:colOff>361950</xdr:colOff>
      <xdr:row>25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67475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19</xdr:row>
      <xdr:rowOff>0</xdr:rowOff>
    </xdr:from>
    <xdr:to>
      <xdr:col>4</xdr:col>
      <xdr:colOff>361950</xdr:colOff>
      <xdr:row>21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4114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153150" y="520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31</xdr:row>
      <xdr:rowOff>0</xdr:rowOff>
    </xdr:from>
    <xdr:to>
      <xdr:col>6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76900" y="5686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72250" y="541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342900</xdr:colOff>
      <xdr:row>17</xdr:row>
      <xdr:rowOff>95250</xdr:rowOff>
    </xdr:from>
    <xdr:to>
      <xdr:col>15</xdr:col>
      <xdr:colOff>704850</xdr:colOff>
      <xdr:row>19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39875" y="3648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31</xdr:row>
      <xdr:rowOff>0</xdr:rowOff>
    </xdr:from>
    <xdr:to>
      <xdr:col>6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76900" y="5705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72250" y="5581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graficas monografico puerto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2">
          <cell r="A2" t="str">
            <v xml:space="preserve">acumulado agosto 2010 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94"/>
  <sheetViews>
    <sheetView showGridLines="0" tabSelected="1" zoomScaleNormal="100" workbookViewId="0">
      <selection activeCell="D6" sqref="D6:F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478" t="s">
        <v>495</v>
      </c>
      <c r="E5" s="478"/>
      <c r="F5" s="478"/>
      <c r="G5" s="1"/>
    </row>
    <row r="6" spans="3:7" ht="20.100000000000001" customHeight="1">
      <c r="C6" s="1"/>
      <c r="D6" s="478" t="s">
        <v>0</v>
      </c>
      <c r="E6" s="478"/>
      <c r="F6" s="478"/>
      <c r="G6" s="1"/>
    </row>
    <row r="7" spans="3:7" ht="20.100000000000001" customHeight="1">
      <c r="C7" s="1"/>
      <c r="D7" s="3"/>
      <c r="E7" s="3"/>
      <c r="F7" s="3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6"/>
      <c r="F9" s="5"/>
      <c r="G9" s="1"/>
    </row>
    <row r="10" spans="3:7" ht="24.95" customHeight="1">
      <c r="C10" s="1"/>
      <c r="D10" s="5"/>
      <c r="E10" s="7" t="s">
        <v>1</v>
      </c>
      <c r="F10" s="5"/>
      <c r="G10" s="1"/>
    </row>
    <row r="11" spans="3:7" ht="18" customHeight="1" outlineLevel="1">
      <c r="C11" s="1"/>
      <c r="D11" s="5"/>
      <c r="E11" s="8" t="s">
        <v>2</v>
      </c>
      <c r="F11" s="5"/>
      <c r="G11" s="1"/>
    </row>
    <row r="12" spans="3:7" s="11" customFormat="1" ht="18" customHeight="1" outlineLevel="2">
      <c r="C12" s="9"/>
      <c r="D12" s="5"/>
      <c r="E12" s="10" t="s">
        <v>3</v>
      </c>
      <c r="F12" s="5"/>
      <c r="G12" s="9"/>
    </row>
    <row r="13" spans="3:7" s="11" customFormat="1" ht="18" customHeight="1" outlineLevel="2">
      <c r="C13" s="9"/>
      <c r="D13" s="5"/>
      <c r="E13" s="10" t="s">
        <v>4</v>
      </c>
      <c r="F13" s="5"/>
      <c r="G13" s="9"/>
    </row>
    <row r="14" spans="3:7" s="11" customFormat="1" ht="18" customHeight="1" outlineLevel="2">
      <c r="C14" s="9"/>
      <c r="D14" s="5"/>
      <c r="E14" s="10" t="s">
        <v>5</v>
      </c>
      <c r="F14" s="5"/>
      <c r="G14" s="9"/>
    </row>
    <row r="15" spans="3:7" s="11" customFormat="1" ht="18" customHeight="1" outlineLevel="2">
      <c r="C15" s="9"/>
      <c r="D15" s="5"/>
      <c r="E15" s="10" t="s">
        <v>6</v>
      </c>
      <c r="F15" s="5"/>
      <c r="G15" s="9"/>
    </row>
    <row r="16" spans="3:7" s="14" customFormat="1" ht="18" customHeight="1" outlineLevel="1">
      <c r="C16" s="12"/>
      <c r="D16" s="13"/>
      <c r="E16" s="8" t="s">
        <v>7</v>
      </c>
      <c r="F16" s="13"/>
      <c r="G16" s="12"/>
    </row>
    <row r="17" spans="3:7" ht="18" customHeight="1" outlineLevel="2">
      <c r="C17" s="1"/>
      <c r="D17" s="5"/>
      <c r="E17" s="10" t="s">
        <v>3</v>
      </c>
      <c r="F17" s="5"/>
      <c r="G17" s="1"/>
    </row>
    <row r="18" spans="3:7" ht="18" customHeight="1" outlineLevel="2">
      <c r="C18" s="1"/>
      <c r="D18" s="5"/>
      <c r="E18" s="10" t="s">
        <v>4</v>
      </c>
      <c r="F18" s="5"/>
      <c r="G18" s="1"/>
    </row>
    <row r="19" spans="3:7" ht="18" customHeight="1" outlineLevel="2">
      <c r="C19" s="1"/>
      <c r="D19" s="5"/>
      <c r="E19" s="10" t="s">
        <v>8</v>
      </c>
      <c r="F19" s="5"/>
      <c r="G19" s="1"/>
    </row>
    <row r="20" spans="3:7" ht="18" customHeight="1" outlineLevel="2">
      <c r="C20" s="1"/>
      <c r="D20" s="5"/>
      <c r="E20" s="10" t="s">
        <v>9</v>
      </c>
      <c r="F20" s="5"/>
      <c r="G20" s="1"/>
    </row>
    <row r="21" spans="3:7" ht="18" customHeight="1" outlineLevel="2">
      <c r="C21" s="1"/>
      <c r="D21" s="5"/>
      <c r="E21" s="10" t="s">
        <v>10</v>
      </c>
      <c r="F21" s="5"/>
      <c r="G21" s="1"/>
    </row>
    <row r="22" spans="3:7" s="14" customFormat="1" ht="18" customHeight="1" outlineLevel="1">
      <c r="C22" s="12"/>
      <c r="D22" s="13"/>
      <c r="E22" s="8" t="s">
        <v>11</v>
      </c>
      <c r="F22" s="13"/>
      <c r="G22" s="12"/>
    </row>
    <row r="23" spans="3:7" ht="18" customHeight="1" outlineLevel="2">
      <c r="C23" s="1"/>
      <c r="D23" s="5"/>
      <c r="E23" s="10" t="s">
        <v>3</v>
      </c>
      <c r="F23" s="5"/>
      <c r="G23" s="1"/>
    </row>
    <row r="24" spans="3:7" ht="18" customHeight="1" outlineLevel="2">
      <c r="C24" s="1"/>
      <c r="D24" s="5"/>
      <c r="E24" s="10" t="s">
        <v>4</v>
      </c>
      <c r="F24" s="5"/>
      <c r="G24" s="1"/>
    </row>
    <row r="25" spans="3:7" ht="18" customHeight="1" outlineLevel="2">
      <c r="C25" s="1"/>
      <c r="D25" s="5"/>
      <c r="E25" s="10" t="s">
        <v>6</v>
      </c>
      <c r="F25" s="5"/>
      <c r="G25" s="1"/>
    </row>
    <row r="26" spans="3:7" s="14" customFormat="1" ht="18" customHeight="1" outlineLevel="1">
      <c r="C26" s="12"/>
      <c r="D26" s="13"/>
      <c r="E26" s="8" t="s">
        <v>12</v>
      </c>
      <c r="F26" s="13"/>
      <c r="G26" s="12"/>
    </row>
    <row r="27" spans="3:7" ht="18" customHeight="1" outlineLevel="2">
      <c r="C27" s="1"/>
      <c r="D27" s="5"/>
      <c r="E27" s="10" t="s">
        <v>13</v>
      </c>
      <c r="F27" s="5"/>
      <c r="G27" s="1"/>
    </row>
    <row r="28" spans="3:7" ht="18" customHeight="1" outlineLevel="2">
      <c r="C28" s="1"/>
      <c r="D28" s="5"/>
      <c r="E28" s="10" t="s">
        <v>4</v>
      </c>
      <c r="F28" s="5"/>
      <c r="G28" s="1"/>
    </row>
    <row r="29" spans="3:7" ht="18" customHeight="1" outlineLevel="2">
      <c r="C29" s="1"/>
      <c r="D29" s="5"/>
      <c r="E29" s="10" t="s">
        <v>14</v>
      </c>
      <c r="F29" s="5"/>
      <c r="G29" s="1"/>
    </row>
    <row r="30" spans="3:7" ht="18" customHeight="1" outlineLevel="2">
      <c r="C30" s="1"/>
      <c r="D30" s="5"/>
      <c r="E30" s="10" t="s">
        <v>15</v>
      </c>
      <c r="F30" s="5"/>
      <c r="G30" s="1"/>
    </row>
    <row r="31" spans="3:7" ht="18" customHeight="1" outlineLevel="2">
      <c r="C31" s="1"/>
      <c r="D31" s="5"/>
      <c r="E31" s="10" t="s">
        <v>16</v>
      </c>
      <c r="F31" s="5"/>
      <c r="G31" s="1"/>
    </row>
    <row r="32" spans="3:7" ht="18" customHeight="1" outlineLevel="2">
      <c r="C32" s="1"/>
      <c r="D32" s="5"/>
      <c r="E32" s="10" t="s">
        <v>17</v>
      </c>
      <c r="F32" s="5"/>
      <c r="G32" s="1"/>
    </row>
    <row r="33" spans="3:7" ht="18" customHeight="1" outlineLevel="2">
      <c r="C33" s="1"/>
      <c r="D33" s="5"/>
      <c r="E33" s="10" t="s">
        <v>18</v>
      </c>
      <c r="F33" s="5"/>
      <c r="G33" s="1"/>
    </row>
    <row r="34" spans="3:7" ht="18" customHeight="1" outlineLevel="2">
      <c r="C34" s="1"/>
      <c r="D34" s="5"/>
      <c r="E34" s="10" t="s">
        <v>19</v>
      </c>
      <c r="F34" s="5"/>
      <c r="G34" s="1"/>
    </row>
    <row r="35" spans="3:7" ht="18" customHeight="1" outlineLevel="2">
      <c r="C35" s="1"/>
      <c r="D35" s="5"/>
      <c r="E35" s="10" t="s">
        <v>20</v>
      </c>
      <c r="F35" s="5"/>
      <c r="G35" s="1"/>
    </row>
    <row r="36" spans="3:7" s="14" customFormat="1" ht="18" customHeight="1" outlineLevel="1">
      <c r="C36" s="12"/>
      <c r="D36" s="13"/>
      <c r="E36" s="8" t="s">
        <v>21</v>
      </c>
      <c r="F36" s="13"/>
      <c r="G36" s="12"/>
    </row>
    <row r="37" spans="3:7" ht="18" customHeight="1" outlineLevel="1">
      <c r="C37" s="1"/>
      <c r="D37" s="15"/>
      <c r="E37" s="16" t="s">
        <v>22</v>
      </c>
      <c r="F37" s="5"/>
      <c r="G37" s="1"/>
    </row>
    <row r="38" spans="3:7" s="14" customFormat="1" ht="18" customHeight="1">
      <c r="C38" s="12"/>
      <c r="D38" s="13"/>
      <c r="E38" s="7" t="s">
        <v>23</v>
      </c>
      <c r="F38" s="13"/>
      <c r="G38" s="12"/>
    </row>
    <row r="39" spans="3:7" ht="18" customHeight="1" outlineLevel="1">
      <c r="C39" s="1"/>
      <c r="D39" s="15"/>
      <c r="E39" s="16" t="s">
        <v>24</v>
      </c>
      <c r="F39" s="5"/>
      <c r="G39" s="1"/>
    </row>
    <row r="40" spans="3:7" ht="18" customHeight="1" outlineLevel="1">
      <c r="C40" s="1"/>
      <c r="D40" s="15"/>
      <c r="E40" s="16" t="s">
        <v>25</v>
      </c>
      <c r="F40" s="5"/>
      <c r="G40" s="1"/>
    </row>
    <row r="41" spans="3:7" ht="18" customHeight="1" outlineLevel="1">
      <c r="C41" s="1"/>
      <c r="D41" s="15"/>
      <c r="E41" s="16" t="s">
        <v>26</v>
      </c>
      <c r="F41" s="5"/>
      <c r="G41" s="1"/>
    </row>
    <row r="42" spans="3:7" ht="18" customHeight="1" outlineLevel="1">
      <c r="C42" s="1"/>
      <c r="D42" s="15"/>
      <c r="E42" s="16" t="s">
        <v>27</v>
      </c>
      <c r="F42" s="5"/>
      <c r="G42" s="1"/>
    </row>
    <row r="43" spans="3:7" ht="18" customHeight="1" outlineLevel="1">
      <c r="C43" s="1"/>
      <c r="D43" s="15"/>
      <c r="E43" s="16" t="s">
        <v>28</v>
      </c>
      <c r="F43" s="5"/>
      <c r="G43" s="1"/>
    </row>
    <row r="44" spans="3:7" ht="18" customHeight="1" outlineLevel="1">
      <c r="C44" s="1"/>
      <c r="D44" s="15"/>
      <c r="E44" s="16" t="s">
        <v>29</v>
      </c>
      <c r="F44" s="5"/>
      <c r="G44" s="1"/>
    </row>
    <row r="45" spans="3:7" ht="18" customHeight="1" outlineLevel="1">
      <c r="C45" s="1"/>
      <c r="D45" s="15"/>
      <c r="E45" s="16" t="s">
        <v>11</v>
      </c>
      <c r="F45" s="5"/>
      <c r="G45" s="1"/>
    </row>
    <row r="46" spans="3:7" ht="18" customHeight="1">
      <c r="C46" s="1"/>
      <c r="D46" s="15"/>
      <c r="E46" s="7" t="s">
        <v>30</v>
      </c>
      <c r="F46" s="5"/>
      <c r="G46" s="1"/>
    </row>
    <row r="47" spans="3:7" ht="18" customHeight="1" outlineLevel="1">
      <c r="C47" s="1"/>
      <c r="D47" s="15"/>
      <c r="E47" s="16" t="s">
        <v>31</v>
      </c>
      <c r="F47" s="5"/>
      <c r="G47" s="1"/>
    </row>
    <row r="48" spans="3:7" ht="18" customHeight="1" outlineLevel="1">
      <c r="C48" s="1"/>
      <c r="D48" s="15"/>
      <c r="E48" s="16" t="s">
        <v>32</v>
      </c>
      <c r="F48" s="5"/>
      <c r="G48" s="1"/>
    </row>
    <row r="49" spans="3:7" ht="18" customHeight="1" outlineLevel="1">
      <c r="C49" s="1"/>
      <c r="D49" s="15"/>
      <c r="E49" s="16" t="s">
        <v>26</v>
      </c>
      <c r="F49" s="5"/>
      <c r="G49" s="1"/>
    </row>
    <row r="50" spans="3:7" ht="18" customHeight="1" outlineLevel="1">
      <c r="C50" s="1"/>
      <c r="D50" s="15"/>
      <c r="E50" s="16" t="s">
        <v>27</v>
      </c>
      <c r="F50" s="5"/>
      <c r="G50" s="1"/>
    </row>
    <row r="51" spans="3:7" ht="18" customHeight="1" outlineLevel="1">
      <c r="C51" s="1"/>
      <c r="D51" s="15"/>
      <c r="E51" s="16" t="s">
        <v>33</v>
      </c>
      <c r="F51" s="5"/>
      <c r="G51" s="1"/>
    </row>
    <row r="52" spans="3:7" ht="18" customHeight="1" outlineLevel="1">
      <c r="C52" s="1"/>
      <c r="D52" s="15"/>
      <c r="E52" s="16" t="s">
        <v>29</v>
      </c>
      <c r="F52" s="5"/>
      <c r="G52" s="1"/>
    </row>
    <row r="53" spans="3:7" ht="18" customHeight="1" outlineLevel="1">
      <c r="C53" s="1"/>
      <c r="D53" s="15"/>
      <c r="E53" s="16" t="s">
        <v>34</v>
      </c>
      <c r="F53" s="5"/>
      <c r="G53" s="1"/>
    </row>
    <row r="54" spans="3:7" ht="18" customHeight="1" outlineLevel="1">
      <c r="C54" s="1"/>
      <c r="D54" s="15"/>
      <c r="E54" s="16" t="s">
        <v>35</v>
      </c>
      <c r="F54" s="5"/>
      <c r="G54" s="1"/>
    </row>
    <row r="55" spans="3:7" ht="18" customHeight="1">
      <c r="C55" s="1"/>
      <c r="D55" s="15"/>
      <c r="E55" s="7" t="s">
        <v>36</v>
      </c>
      <c r="F55" s="5"/>
      <c r="G55" s="1"/>
    </row>
    <row r="56" spans="3:7" ht="18" customHeight="1" outlineLevel="1">
      <c r="C56" s="1"/>
      <c r="D56" s="15"/>
      <c r="E56" s="16" t="s">
        <v>37</v>
      </c>
      <c r="F56" s="5"/>
      <c r="G56" s="1"/>
    </row>
    <row r="57" spans="3:7" ht="18" customHeight="1" outlineLevel="1">
      <c r="C57" s="1"/>
      <c r="D57" s="15"/>
      <c r="E57" s="16" t="s">
        <v>32</v>
      </c>
      <c r="F57" s="5"/>
      <c r="G57" s="1"/>
    </row>
    <row r="58" spans="3:7" ht="18" customHeight="1" outlineLevel="1">
      <c r="C58" s="1"/>
      <c r="D58" s="15"/>
      <c r="E58" s="16" t="s">
        <v>38</v>
      </c>
      <c r="F58" s="5"/>
      <c r="G58" s="1"/>
    </row>
    <row r="59" spans="3:7" ht="18" customHeight="1" outlineLevel="1">
      <c r="C59" s="1"/>
      <c r="D59" s="15"/>
      <c r="E59" s="16" t="s">
        <v>27</v>
      </c>
      <c r="F59" s="5"/>
      <c r="G59" s="1"/>
    </row>
    <row r="60" spans="3:7" ht="18" customHeight="1" outlineLevel="1">
      <c r="C60" s="1"/>
      <c r="D60" s="15"/>
      <c r="E60" s="16" t="s">
        <v>39</v>
      </c>
      <c r="F60" s="5"/>
      <c r="G60" s="1"/>
    </row>
    <row r="61" spans="3:7" ht="18" customHeight="1" outlineLevel="1">
      <c r="C61" s="1"/>
      <c r="D61" s="15"/>
      <c r="E61" s="16" t="s">
        <v>29</v>
      </c>
      <c r="F61" s="5"/>
      <c r="G61" s="1"/>
    </row>
    <row r="62" spans="3:7" ht="18" customHeight="1" outlineLevel="1">
      <c r="C62" s="1"/>
      <c r="D62" s="15"/>
      <c r="E62" s="16" t="s">
        <v>34</v>
      </c>
      <c r="F62" s="5"/>
      <c r="G62" s="1"/>
    </row>
    <row r="63" spans="3:7" ht="18" customHeight="1" outlineLevel="1">
      <c r="C63" s="1"/>
      <c r="D63" s="15"/>
      <c r="E63" s="16" t="s">
        <v>35</v>
      </c>
      <c r="F63" s="5"/>
      <c r="G63" s="1"/>
    </row>
    <row r="64" spans="3:7" ht="18" customHeight="1">
      <c r="C64" s="1"/>
      <c r="D64" s="15"/>
      <c r="E64" s="7" t="s">
        <v>40</v>
      </c>
      <c r="F64" s="15"/>
      <c r="G64" s="1"/>
    </row>
    <row r="65" spans="3:10" ht="18" customHeight="1" outlineLevel="1">
      <c r="C65" s="1"/>
      <c r="D65" s="15"/>
      <c r="E65" s="16" t="s">
        <v>41</v>
      </c>
      <c r="F65" s="15"/>
      <c r="G65" s="1"/>
    </row>
    <row r="66" spans="3:10" ht="18" customHeight="1" outlineLevel="1">
      <c r="C66" s="1"/>
      <c r="D66" s="15"/>
      <c r="E66" s="16" t="s">
        <v>42</v>
      </c>
      <c r="F66" s="15"/>
      <c r="G66" s="1"/>
    </row>
    <row r="67" spans="3:10" ht="18" customHeight="1" outlineLevel="1">
      <c r="C67" s="1"/>
      <c r="D67" s="15"/>
      <c r="E67" s="16" t="s">
        <v>43</v>
      </c>
      <c r="F67" s="15"/>
      <c r="G67" s="1"/>
    </row>
    <row r="68" spans="3:10" ht="18" customHeight="1" outlineLevel="1">
      <c r="C68" s="1"/>
      <c r="D68" s="15"/>
      <c r="E68" s="16" t="s">
        <v>44</v>
      </c>
      <c r="F68" s="15"/>
      <c r="G68" s="1"/>
    </row>
    <row r="69" spans="3:10" ht="18" customHeight="1" outlineLevel="1">
      <c r="C69" s="1"/>
      <c r="D69" s="15"/>
      <c r="E69" s="16" t="s">
        <v>45</v>
      </c>
      <c r="F69" s="15"/>
      <c r="G69" s="1"/>
    </row>
    <row r="70" spans="3:10" ht="18" customHeight="1" outlineLevel="1">
      <c r="C70" s="1"/>
      <c r="D70" s="15"/>
      <c r="E70" s="16" t="s">
        <v>46</v>
      </c>
      <c r="F70" s="15"/>
      <c r="G70" s="1"/>
    </row>
    <row r="71" spans="3:10" ht="18" customHeight="1" outlineLevel="1">
      <c r="C71" s="1"/>
      <c r="D71" s="15"/>
      <c r="E71" s="16" t="s">
        <v>47</v>
      </c>
      <c r="F71" s="15"/>
      <c r="G71" s="1"/>
    </row>
    <row r="72" spans="3:10" ht="18" customHeight="1" outlineLevel="1">
      <c r="C72" s="1"/>
      <c r="D72" s="15"/>
      <c r="E72" s="16" t="s">
        <v>48</v>
      </c>
      <c r="F72" s="15"/>
      <c r="G72" s="1"/>
    </row>
    <row r="73" spans="3:10" ht="18" customHeight="1" outlineLevel="1">
      <c r="C73" s="1"/>
      <c r="D73" s="15"/>
      <c r="E73" s="16" t="s">
        <v>49</v>
      </c>
      <c r="F73" s="15"/>
      <c r="G73" s="1"/>
    </row>
    <row r="74" spans="3:10" ht="18" customHeight="1" outlineLevel="1">
      <c r="C74" s="1"/>
      <c r="D74" s="15"/>
      <c r="E74" s="16" t="s">
        <v>50</v>
      </c>
      <c r="F74" s="15"/>
      <c r="G74" s="1"/>
    </row>
    <row r="75" spans="3:10" ht="18" customHeight="1" outlineLevel="1">
      <c r="C75" s="1"/>
      <c r="D75" s="15"/>
      <c r="E75" s="16" t="s">
        <v>51</v>
      </c>
      <c r="F75" s="15"/>
      <c r="G75" s="1"/>
    </row>
    <row r="76" spans="3:10" ht="18" customHeight="1">
      <c r="C76" s="1"/>
      <c r="D76" s="15"/>
      <c r="E76" s="7" t="s">
        <v>52</v>
      </c>
      <c r="F76" s="15"/>
      <c r="G76" s="1"/>
      <c r="J76" s="17"/>
    </row>
    <row r="77" spans="3:10" ht="18" customHeight="1" outlineLevel="1">
      <c r="C77" s="1"/>
      <c r="D77" s="15"/>
      <c r="E77" s="16" t="s">
        <v>53</v>
      </c>
      <c r="F77" s="15"/>
      <c r="G77" s="1"/>
      <c r="J77" s="17"/>
    </row>
    <row r="78" spans="3:10" ht="18" customHeight="1" outlineLevel="1">
      <c r="C78" s="1"/>
      <c r="D78" s="15"/>
      <c r="E78" s="16" t="s">
        <v>54</v>
      </c>
      <c r="F78" s="15"/>
      <c r="G78" s="1"/>
      <c r="J78" s="17"/>
    </row>
    <row r="79" spans="3:10" ht="18" customHeight="1">
      <c r="C79" s="1"/>
      <c r="D79" s="15"/>
      <c r="E79" s="7" t="s">
        <v>55</v>
      </c>
      <c r="F79" s="15"/>
      <c r="G79" s="1"/>
      <c r="I79" s="17"/>
    </row>
    <row r="80" spans="3:10" ht="18" customHeight="1" outlineLevel="1">
      <c r="C80" s="1"/>
      <c r="D80" s="15"/>
      <c r="E80" s="16" t="s">
        <v>56</v>
      </c>
      <c r="F80" s="15"/>
      <c r="G80" s="1"/>
      <c r="I80" s="17"/>
    </row>
    <row r="81" spans="2:9" ht="18" customHeight="1" outlineLevel="1">
      <c r="C81" s="1"/>
      <c r="D81" s="15"/>
      <c r="E81" s="16" t="s">
        <v>57</v>
      </c>
      <c r="F81" s="15"/>
      <c r="G81" s="1"/>
      <c r="I81" s="17"/>
    </row>
    <row r="82" spans="2:9" ht="18" customHeight="1" outlineLevel="1">
      <c r="C82" s="1"/>
      <c r="D82" s="15"/>
      <c r="E82" s="16" t="s">
        <v>58</v>
      </c>
      <c r="F82" s="15"/>
      <c r="G82" s="1"/>
      <c r="I82" s="17"/>
    </row>
    <row r="83" spans="2:9" ht="18" customHeight="1">
      <c r="C83" s="1"/>
      <c r="D83" s="15"/>
      <c r="E83" s="18"/>
      <c r="F83" s="15"/>
      <c r="G83" s="1"/>
    </row>
    <row r="84" spans="2:9">
      <c r="C84" s="1"/>
      <c r="D84" s="15"/>
      <c r="E84" s="15"/>
      <c r="F84" s="15"/>
      <c r="G84" s="1"/>
    </row>
    <row r="85" spans="2:9">
      <c r="C85" s="1"/>
      <c r="D85" s="1"/>
      <c r="E85" s="1"/>
      <c r="F85" s="1"/>
      <c r="G85" s="1"/>
    </row>
    <row r="88" spans="2:9">
      <c r="C88" s="479" t="s">
        <v>59</v>
      </c>
      <c r="D88" s="479"/>
      <c r="E88" s="479"/>
      <c r="F88" s="479"/>
      <c r="G88" s="479"/>
      <c r="H88" s="17"/>
    </row>
    <row r="92" spans="2:9">
      <c r="E92" s="17"/>
    </row>
    <row r="94" spans="2:9" ht="14.25">
      <c r="B94" s="19"/>
    </row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C2:L68"/>
  <sheetViews>
    <sheetView showGridLines="0" showRowColHeaders="0" topLeftCell="B1" zoomScaleNormal="100" workbookViewId="0">
      <selection activeCell="L14" sqref="L14"/>
    </sheetView>
  </sheetViews>
  <sheetFormatPr baseColWidth="10" defaultRowHeight="15" outlineLevelRow="1"/>
  <cols>
    <col min="1" max="1" width="14.7109375" style="90" customWidth="1"/>
    <col min="2" max="3" width="11.42578125" style="90"/>
    <col min="4" max="4" width="10.42578125" style="90" customWidth="1"/>
    <col min="5" max="5" width="13" style="90" customWidth="1"/>
    <col min="6" max="7" width="10.42578125" style="90" customWidth="1"/>
    <col min="8" max="8" width="13" style="90" customWidth="1"/>
    <col min="9" max="9" width="11.85546875" style="90" customWidth="1"/>
    <col min="10" max="10" width="10.42578125" style="90" customWidth="1"/>
    <col min="11" max="11" width="13" style="90" customWidth="1"/>
    <col min="12" max="12" width="11.85546875" style="90" customWidth="1"/>
    <col min="13" max="16384" width="11.42578125" style="90"/>
  </cols>
  <sheetData>
    <row r="2" spans="3:12" ht="44.25" customHeight="1"/>
    <row r="3" spans="3:12" ht="27" customHeight="1">
      <c r="C3" s="504" t="s">
        <v>120</v>
      </c>
      <c r="D3" s="504"/>
      <c r="E3" s="504"/>
      <c r="F3" s="504"/>
      <c r="G3" s="504"/>
      <c r="H3" s="504"/>
      <c r="I3" s="504"/>
      <c r="J3" s="504"/>
      <c r="K3" s="504"/>
      <c r="L3" s="504"/>
    </row>
    <row r="4" spans="3:12" s="91" customFormat="1" ht="24.75" customHeight="1">
      <c r="C4" s="505"/>
      <c r="D4" s="507" t="s">
        <v>118</v>
      </c>
      <c r="E4" s="508"/>
      <c r="F4" s="508"/>
      <c r="G4" s="509" t="s">
        <v>121</v>
      </c>
      <c r="H4" s="506"/>
      <c r="I4" s="506"/>
      <c r="J4" s="510" t="s">
        <v>122</v>
      </c>
      <c r="K4" s="511"/>
      <c r="L4" s="511"/>
    </row>
    <row r="5" spans="3:12" s="91" customFormat="1" ht="30">
      <c r="C5" s="506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123</v>
      </c>
      <c r="K5" s="92" t="s">
        <v>124</v>
      </c>
      <c r="L5" s="92" t="s">
        <v>103</v>
      </c>
    </row>
    <row r="6" spans="3:12">
      <c r="C6" s="41" t="s">
        <v>76</v>
      </c>
      <c r="D6" s="93">
        <v>51335</v>
      </c>
      <c r="E6" s="93">
        <v>20779</v>
      </c>
      <c r="F6" s="93">
        <v>72114</v>
      </c>
      <c r="G6" s="93">
        <v>55855</v>
      </c>
      <c r="H6" s="93">
        <v>23013</v>
      </c>
      <c r="I6" s="93">
        <v>78868</v>
      </c>
      <c r="J6" s="93">
        <v>283306</v>
      </c>
      <c r="K6" s="93">
        <v>181892</v>
      </c>
      <c r="L6" s="93">
        <v>465198</v>
      </c>
    </row>
    <row r="7" spans="3:12">
      <c r="C7" s="41" t="s">
        <v>77</v>
      </c>
      <c r="D7" s="93">
        <v>42500</v>
      </c>
      <c r="E7" s="93">
        <v>19547</v>
      </c>
      <c r="F7" s="93">
        <v>62047</v>
      </c>
      <c r="G7" s="93">
        <v>46589</v>
      </c>
      <c r="H7" s="93">
        <v>21496</v>
      </c>
      <c r="I7" s="93">
        <v>68085</v>
      </c>
      <c r="J7" s="93">
        <v>265054</v>
      </c>
      <c r="K7" s="93">
        <v>186205</v>
      </c>
      <c r="L7" s="93">
        <v>451259</v>
      </c>
    </row>
    <row r="8" spans="3:12">
      <c r="C8" s="41" t="s">
        <v>78</v>
      </c>
      <c r="D8" s="93">
        <v>42691</v>
      </c>
      <c r="E8" s="93">
        <v>21988</v>
      </c>
      <c r="F8" s="93">
        <v>64679</v>
      </c>
      <c r="G8" s="93">
        <v>47221</v>
      </c>
      <c r="H8" s="93">
        <v>23805</v>
      </c>
      <c r="I8" s="93">
        <v>71026</v>
      </c>
      <c r="J8" s="93">
        <v>230853</v>
      </c>
      <c r="K8" s="93">
        <v>144090</v>
      </c>
      <c r="L8" s="93">
        <v>374943</v>
      </c>
    </row>
    <row r="9" spans="3:12">
      <c r="C9" s="41" t="s">
        <v>79</v>
      </c>
      <c r="D9" s="93">
        <v>39991</v>
      </c>
      <c r="E9" s="93">
        <v>16613</v>
      </c>
      <c r="F9" s="93">
        <v>56604</v>
      </c>
      <c r="G9" s="93">
        <v>44126</v>
      </c>
      <c r="H9" s="93">
        <v>18672</v>
      </c>
      <c r="I9" s="93">
        <v>62798</v>
      </c>
      <c r="J9" s="93">
        <v>233329</v>
      </c>
      <c r="K9" s="93">
        <v>127968</v>
      </c>
      <c r="L9" s="93">
        <v>361297</v>
      </c>
    </row>
    <row r="10" spans="3:12">
      <c r="C10" s="41" t="s">
        <v>80</v>
      </c>
      <c r="D10" s="93">
        <v>41480</v>
      </c>
      <c r="E10" s="93">
        <v>18320</v>
      </c>
      <c r="F10" s="93">
        <v>59800</v>
      </c>
      <c r="G10" s="93">
        <v>46056</v>
      </c>
      <c r="H10" s="93">
        <v>20081</v>
      </c>
      <c r="I10" s="93">
        <v>66137</v>
      </c>
      <c r="J10" s="93">
        <v>258952</v>
      </c>
      <c r="K10" s="93">
        <v>163597</v>
      </c>
      <c r="L10" s="93">
        <v>422549</v>
      </c>
    </row>
    <row r="11" spans="3:12">
      <c r="C11" s="41" t="s">
        <v>81</v>
      </c>
      <c r="D11" s="93">
        <v>40275</v>
      </c>
      <c r="E11" s="93">
        <v>18965</v>
      </c>
      <c r="F11" s="93">
        <v>59240</v>
      </c>
      <c r="G11" s="93">
        <v>45809</v>
      </c>
      <c r="H11" s="93">
        <v>21045</v>
      </c>
      <c r="I11" s="93">
        <v>66854</v>
      </c>
      <c r="J11" s="93">
        <v>239927</v>
      </c>
      <c r="K11" s="93">
        <v>164434</v>
      </c>
      <c r="L11" s="93">
        <v>404361</v>
      </c>
    </row>
    <row r="12" spans="3:12">
      <c r="C12" s="41" t="s">
        <v>82</v>
      </c>
      <c r="D12" s="93">
        <v>38426</v>
      </c>
      <c r="E12" s="93">
        <v>16463</v>
      </c>
      <c r="F12" s="93">
        <v>54889</v>
      </c>
      <c r="G12" s="93">
        <v>43456</v>
      </c>
      <c r="H12" s="93">
        <v>18091</v>
      </c>
      <c r="I12" s="93">
        <v>61547</v>
      </c>
      <c r="J12" s="93">
        <v>223216</v>
      </c>
      <c r="K12" s="93">
        <v>146331</v>
      </c>
      <c r="L12" s="93">
        <v>369547</v>
      </c>
    </row>
    <row r="13" spans="3:12">
      <c r="C13" s="41" t="s">
        <v>83</v>
      </c>
      <c r="D13" s="93">
        <v>38947</v>
      </c>
      <c r="E13" s="93">
        <v>18813</v>
      </c>
      <c r="F13" s="93">
        <v>57760</v>
      </c>
      <c r="G13" s="93">
        <v>44252</v>
      </c>
      <c r="H13" s="93">
        <v>20597</v>
      </c>
      <c r="I13" s="93">
        <v>64849</v>
      </c>
      <c r="J13" s="93">
        <v>226497</v>
      </c>
      <c r="K13" s="93">
        <v>155740</v>
      </c>
      <c r="L13" s="93">
        <v>382237</v>
      </c>
    </row>
    <row r="14" spans="3:12" ht="30.75" customHeight="1">
      <c r="C14" s="94" t="str">
        <f>actualizaciones!$A$2</f>
        <v xml:space="preserve">acumulado agosto 2010 </v>
      </c>
      <c r="D14" s="95">
        <v>335645</v>
      </c>
      <c r="E14" s="95">
        <v>151488</v>
      </c>
      <c r="F14" s="95">
        <v>487133</v>
      </c>
      <c r="G14" s="95">
        <v>373364</v>
      </c>
      <c r="H14" s="95">
        <v>166800</v>
      </c>
      <c r="I14" s="95">
        <v>540164</v>
      </c>
      <c r="J14" s="95">
        <v>1961134</v>
      </c>
      <c r="K14" s="95">
        <v>1270257</v>
      </c>
      <c r="L14" s="95">
        <v>3231391</v>
      </c>
    </row>
    <row r="15" spans="3:12" hidden="1" outlineLevel="1">
      <c r="C15" s="41" t="s">
        <v>72</v>
      </c>
      <c r="D15" s="93">
        <v>41980</v>
      </c>
      <c r="E15" s="93">
        <v>21061</v>
      </c>
      <c r="F15" s="93">
        <v>63041</v>
      </c>
      <c r="G15" s="93">
        <v>47652</v>
      </c>
      <c r="H15" s="93">
        <v>23145</v>
      </c>
      <c r="I15" s="93">
        <v>70797</v>
      </c>
      <c r="J15" s="93">
        <v>226348</v>
      </c>
      <c r="K15" s="93">
        <v>154169</v>
      </c>
      <c r="L15" s="93">
        <v>380517</v>
      </c>
    </row>
    <row r="16" spans="3:12" hidden="1" outlineLevel="1">
      <c r="C16" s="41" t="s">
        <v>73</v>
      </c>
      <c r="D16" s="93">
        <v>42334</v>
      </c>
      <c r="E16" s="93">
        <v>18744</v>
      </c>
      <c r="F16" s="93">
        <v>61078</v>
      </c>
      <c r="G16" s="93">
        <v>47280</v>
      </c>
      <c r="H16" s="93">
        <v>20469</v>
      </c>
      <c r="I16" s="93">
        <v>67749</v>
      </c>
      <c r="J16" s="93">
        <v>225248</v>
      </c>
      <c r="K16" s="93">
        <v>146554</v>
      </c>
      <c r="L16" s="93">
        <v>371802</v>
      </c>
    </row>
    <row r="17" spans="3:12" hidden="1" outlineLevel="1">
      <c r="C17" s="41" t="s">
        <v>74</v>
      </c>
      <c r="D17" s="93">
        <v>38357</v>
      </c>
      <c r="E17" s="93">
        <v>20203</v>
      </c>
      <c r="F17" s="93">
        <v>58560</v>
      </c>
      <c r="G17" s="93">
        <v>43140</v>
      </c>
      <c r="H17" s="93">
        <v>22132</v>
      </c>
      <c r="I17" s="93">
        <v>65272</v>
      </c>
      <c r="J17" s="93">
        <v>240086</v>
      </c>
      <c r="K17" s="93">
        <v>164785</v>
      </c>
      <c r="L17" s="93">
        <v>404871</v>
      </c>
    </row>
    <row r="18" spans="3:12" hidden="1" outlineLevel="1">
      <c r="C18" s="41" t="s">
        <v>75</v>
      </c>
      <c r="D18" s="93">
        <v>39014</v>
      </c>
      <c r="E18" s="93">
        <v>18070</v>
      </c>
      <c r="F18" s="93">
        <v>57084</v>
      </c>
      <c r="G18" s="93">
        <v>42370</v>
      </c>
      <c r="H18" s="93">
        <v>19689</v>
      </c>
      <c r="I18" s="93">
        <v>62059</v>
      </c>
      <c r="J18" s="93">
        <v>213848</v>
      </c>
      <c r="K18" s="93">
        <v>140366</v>
      </c>
      <c r="L18" s="93">
        <v>354214</v>
      </c>
    </row>
    <row r="19" spans="3:12" hidden="1" outlineLevel="1">
      <c r="C19" s="41" t="s">
        <v>76</v>
      </c>
      <c r="D19" s="93">
        <v>59141</v>
      </c>
      <c r="E19" s="93">
        <v>28054</v>
      </c>
      <c r="F19" s="93">
        <v>87195</v>
      </c>
      <c r="G19" s="93">
        <v>64456</v>
      </c>
      <c r="H19" s="93">
        <v>30661</v>
      </c>
      <c r="I19" s="93">
        <v>95117</v>
      </c>
      <c r="J19" s="93">
        <v>270226</v>
      </c>
      <c r="K19" s="93">
        <v>197556</v>
      </c>
      <c r="L19" s="93">
        <v>467782</v>
      </c>
    </row>
    <row r="20" spans="3:12" hidden="1" outlineLevel="1">
      <c r="C20" s="41" t="s">
        <v>77</v>
      </c>
      <c r="D20" s="93">
        <v>47937</v>
      </c>
      <c r="E20" s="93">
        <v>25037</v>
      </c>
      <c r="F20" s="93">
        <v>72974</v>
      </c>
      <c r="G20" s="93">
        <v>52500</v>
      </c>
      <c r="H20" s="93">
        <v>27375</v>
      </c>
      <c r="I20" s="93">
        <v>79875</v>
      </c>
      <c r="J20" s="93">
        <v>255405</v>
      </c>
      <c r="K20" s="93">
        <v>178790</v>
      </c>
      <c r="L20" s="93">
        <v>434195</v>
      </c>
    </row>
    <row r="21" spans="3:12" hidden="1" outlineLevel="1">
      <c r="C21" s="41" t="s">
        <v>78</v>
      </c>
      <c r="D21" s="93">
        <v>39557</v>
      </c>
      <c r="E21" s="93">
        <v>22487</v>
      </c>
      <c r="F21" s="93">
        <v>62044</v>
      </c>
      <c r="G21" s="93">
        <v>43514</v>
      </c>
      <c r="H21" s="93">
        <v>24783</v>
      </c>
      <c r="I21" s="93">
        <v>68297</v>
      </c>
      <c r="J21" s="93">
        <v>213715</v>
      </c>
      <c r="K21" s="93">
        <v>136143</v>
      </c>
      <c r="L21" s="93">
        <v>349858</v>
      </c>
    </row>
    <row r="22" spans="3:12" hidden="1" outlineLevel="1">
      <c r="C22" s="41" t="s">
        <v>79</v>
      </c>
      <c r="D22" s="93">
        <v>36955</v>
      </c>
      <c r="E22" s="93">
        <v>19164</v>
      </c>
      <c r="F22" s="93">
        <v>56119</v>
      </c>
      <c r="G22" s="93">
        <v>41994</v>
      </c>
      <c r="H22" s="93">
        <v>21319</v>
      </c>
      <c r="I22" s="93">
        <v>63313</v>
      </c>
      <c r="J22" s="93">
        <v>217112</v>
      </c>
      <c r="K22" s="93">
        <v>133181</v>
      </c>
      <c r="L22" s="93">
        <v>350293</v>
      </c>
    </row>
    <row r="23" spans="3:12" hidden="1" outlineLevel="1">
      <c r="C23" s="41" t="s">
        <v>80</v>
      </c>
      <c r="D23" s="93">
        <v>48055</v>
      </c>
      <c r="E23" s="93">
        <v>22365</v>
      </c>
      <c r="F23" s="93">
        <v>70420</v>
      </c>
      <c r="G23" s="93">
        <v>53538</v>
      </c>
      <c r="H23" s="93">
        <v>24875</v>
      </c>
      <c r="I23" s="93">
        <v>78413</v>
      </c>
      <c r="J23" s="93">
        <v>253066</v>
      </c>
      <c r="K23" s="93">
        <v>165364</v>
      </c>
      <c r="L23" s="93">
        <v>418430</v>
      </c>
    </row>
    <row r="24" spans="3:12" hidden="1" outlineLevel="1">
      <c r="C24" s="41" t="s">
        <v>81</v>
      </c>
      <c r="D24" s="93">
        <v>41953</v>
      </c>
      <c r="E24" s="93">
        <v>23236</v>
      </c>
      <c r="F24" s="93">
        <v>65189</v>
      </c>
      <c r="G24" s="93">
        <v>47674</v>
      </c>
      <c r="H24" s="93">
        <v>25809</v>
      </c>
      <c r="I24" s="93">
        <v>73483</v>
      </c>
      <c r="J24" s="93">
        <v>230133</v>
      </c>
      <c r="K24" s="93">
        <v>179375</v>
      </c>
      <c r="L24" s="93">
        <v>409508</v>
      </c>
    </row>
    <row r="25" spans="3:12" hidden="1" outlineLevel="1">
      <c r="C25" s="41" t="s">
        <v>82</v>
      </c>
      <c r="D25" s="93">
        <v>40229</v>
      </c>
      <c r="E25" s="93">
        <v>18889</v>
      </c>
      <c r="F25" s="93">
        <v>59118</v>
      </c>
      <c r="G25" s="93">
        <v>45925</v>
      </c>
      <c r="H25" s="93">
        <v>20928</v>
      </c>
      <c r="I25" s="93">
        <v>66853</v>
      </c>
      <c r="J25" s="93">
        <v>223867</v>
      </c>
      <c r="K25" s="93">
        <v>161715</v>
      </c>
      <c r="L25" s="93">
        <v>385582</v>
      </c>
    </row>
    <row r="26" spans="3:12" hidden="1" outlineLevel="1">
      <c r="C26" s="41" t="s">
        <v>83</v>
      </c>
      <c r="D26" s="93">
        <v>37480</v>
      </c>
      <c r="E26" s="93">
        <v>20230</v>
      </c>
      <c r="F26" s="93">
        <v>57710</v>
      </c>
      <c r="G26" s="93">
        <v>42673</v>
      </c>
      <c r="H26" s="93">
        <v>22299</v>
      </c>
      <c r="I26" s="93">
        <v>64972</v>
      </c>
      <c r="J26" s="93">
        <v>212522</v>
      </c>
      <c r="K26" s="93">
        <v>168208</v>
      </c>
      <c r="L26" s="93">
        <v>380730</v>
      </c>
    </row>
    <row r="27" spans="3:12" collapsed="1">
      <c r="C27" s="96">
        <v>2009</v>
      </c>
      <c r="D27" s="97">
        <v>512992</v>
      </c>
      <c r="E27" s="97">
        <v>257540</v>
      </c>
      <c r="F27" s="97">
        <v>770532</v>
      </c>
      <c r="G27" s="97">
        <v>572716</v>
      </c>
      <c r="H27" s="97">
        <v>283484</v>
      </c>
      <c r="I27" s="97">
        <v>856200</v>
      </c>
      <c r="J27" s="97">
        <v>2781576</v>
      </c>
      <c r="K27" s="97">
        <v>1926206</v>
      </c>
      <c r="L27" s="97">
        <v>4707782</v>
      </c>
    </row>
    <row r="28" spans="3:12" hidden="1" outlineLevel="1">
      <c r="C28" s="41" t="s">
        <v>72</v>
      </c>
      <c r="D28" s="93">
        <v>45354</v>
      </c>
      <c r="E28" s="93">
        <v>24232</v>
      </c>
      <c r="F28" s="93">
        <v>69586</v>
      </c>
      <c r="G28" s="93">
        <v>51263</v>
      </c>
      <c r="H28" s="93">
        <v>27174</v>
      </c>
      <c r="I28" s="93">
        <v>78437</v>
      </c>
      <c r="J28" s="93">
        <v>234207</v>
      </c>
      <c r="K28" s="93">
        <v>175996</v>
      </c>
      <c r="L28" s="93">
        <v>410203</v>
      </c>
    </row>
    <row r="29" spans="3:12" hidden="1" outlineLevel="1">
      <c r="C29" s="41" t="s">
        <v>73</v>
      </c>
      <c r="D29" s="93">
        <v>45636</v>
      </c>
      <c r="E29" s="93">
        <v>22975</v>
      </c>
      <c r="F29" s="93">
        <v>68611</v>
      </c>
      <c r="G29" s="93">
        <v>51712</v>
      </c>
      <c r="H29" s="93">
        <v>25735</v>
      </c>
      <c r="I29" s="93">
        <v>77447</v>
      </c>
      <c r="J29" s="93">
        <v>246435</v>
      </c>
      <c r="K29" s="93">
        <v>185305</v>
      </c>
      <c r="L29" s="93">
        <v>431740</v>
      </c>
    </row>
    <row r="30" spans="3:12" hidden="1" outlineLevel="1">
      <c r="C30" s="41" t="s">
        <v>74</v>
      </c>
      <c r="D30" s="93">
        <v>42830</v>
      </c>
      <c r="E30" s="93">
        <v>23837</v>
      </c>
      <c r="F30" s="93">
        <v>66667</v>
      </c>
      <c r="G30" s="93">
        <v>48655</v>
      </c>
      <c r="H30" s="93">
        <v>26575</v>
      </c>
      <c r="I30" s="93">
        <v>75230</v>
      </c>
      <c r="J30" s="93">
        <v>257888</v>
      </c>
      <c r="K30" s="93">
        <v>183969</v>
      </c>
      <c r="L30" s="93">
        <v>441857</v>
      </c>
    </row>
    <row r="31" spans="3:12" hidden="1" outlineLevel="1">
      <c r="C31" s="41" t="s">
        <v>75</v>
      </c>
      <c r="D31" s="93">
        <v>47534</v>
      </c>
      <c r="E31" s="93">
        <v>22722</v>
      </c>
      <c r="F31" s="93">
        <v>70256</v>
      </c>
      <c r="G31" s="93">
        <v>52909</v>
      </c>
      <c r="H31" s="93">
        <v>25985</v>
      </c>
      <c r="I31" s="93">
        <v>78894</v>
      </c>
      <c r="J31" s="93">
        <v>240281</v>
      </c>
      <c r="K31" s="93">
        <v>151078</v>
      </c>
      <c r="L31" s="93">
        <v>391359</v>
      </c>
    </row>
    <row r="32" spans="3:12" ht="15" hidden="1" customHeight="1" outlineLevel="1">
      <c r="C32" s="41" t="s">
        <v>76</v>
      </c>
      <c r="D32" s="93">
        <v>68905</v>
      </c>
      <c r="E32" s="93">
        <v>38329</v>
      </c>
      <c r="F32" s="93">
        <v>107234</v>
      </c>
      <c r="G32" s="93">
        <v>76486</v>
      </c>
      <c r="H32" s="93">
        <v>42716</v>
      </c>
      <c r="I32" s="93">
        <v>119202</v>
      </c>
      <c r="J32" s="93">
        <v>303519</v>
      </c>
      <c r="K32" s="93">
        <v>228246</v>
      </c>
      <c r="L32" s="93">
        <v>531765</v>
      </c>
    </row>
    <row r="33" spans="3:12" ht="15" hidden="1" customHeight="1" outlineLevel="1">
      <c r="C33" s="41" t="s">
        <v>77</v>
      </c>
      <c r="D33" s="93">
        <v>56548</v>
      </c>
      <c r="E33" s="93">
        <v>31916</v>
      </c>
      <c r="F33" s="93">
        <v>88464</v>
      </c>
      <c r="G33" s="93">
        <v>61958</v>
      </c>
      <c r="H33" s="93">
        <v>35581</v>
      </c>
      <c r="I33" s="93">
        <v>97539</v>
      </c>
      <c r="J33" s="93">
        <v>276976</v>
      </c>
      <c r="K33" s="93">
        <v>190549</v>
      </c>
      <c r="L33" s="93">
        <v>467525</v>
      </c>
    </row>
    <row r="34" spans="3:12" ht="15" hidden="1" customHeight="1" outlineLevel="1">
      <c r="C34" s="41" t="s">
        <v>78</v>
      </c>
      <c r="D34" s="93">
        <v>47748</v>
      </c>
      <c r="E34" s="93">
        <v>25357</v>
      </c>
      <c r="F34" s="93">
        <v>73105</v>
      </c>
      <c r="G34" s="93">
        <v>53156</v>
      </c>
      <c r="H34" s="93">
        <v>28434</v>
      </c>
      <c r="I34" s="93">
        <v>81590</v>
      </c>
      <c r="J34" s="93">
        <v>245260</v>
      </c>
      <c r="K34" s="93">
        <v>157171</v>
      </c>
      <c r="L34" s="93">
        <v>402431</v>
      </c>
    </row>
    <row r="35" spans="3:12" hidden="1" outlineLevel="1">
      <c r="C35" s="41" t="s">
        <v>79</v>
      </c>
      <c r="D35" s="93">
        <v>47882</v>
      </c>
      <c r="E35" s="93">
        <v>26530</v>
      </c>
      <c r="F35" s="93">
        <v>74412</v>
      </c>
      <c r="G35" s="93">
        <v>54623</v>
      </c>
      <c r="H35" s="93">
        <v>29821</v>
      </c>
      <c r="I35" s="93">
        <v>84444</v>
      </c>
      <c r="J35" s="93">
        <v>258413</v>
      </c>
      <c r="K35" s="93">
        <v>154772</v>
      </c>
      <c r="L35" s="93">
        <v>413185</v>
      </c>
    </row>
    <row r="36" spans="3:12" hidden="1" outlineLevel="1">
      <c r="C36" s="41" t="s">
        <v>80</v>
      </c>
      <c r="D36" s="93">
        <v>51664</v>
      </c>
      <c r="E36" s="93">
        <v>25210</v>
      </c>
      <c r="F36" s="93">
        <v>76874</v>
      </c>
      <c r="G36" s="93">
        <v>57686</v>
      </c>
      <c r="H36" s="93">
        <v>28152</v>
      </c>
      <c r="I36" s="93">
        <v>85838</v>
      </c>
      <c r="J36" s="93">
        <v>261323</v>
      </c>
      <c r="K36" s="93">
        <v>163191</v>
      </c>
      <c r="L36" s="93">
        <v>424514</v>
      </c>
    </row>
    <row r="37" spans="3:12" hidden="1" outlineLevel="1">
      <c r="C37" s="41" t="s">
        <v>81</v>
      </c>
      <c r="D37" s="93">
        <v>58894</v>
      </c>
      <c r="E37" s="93">
        <v>29644</v>
      </c>
      <c r="F37" s="93">
        <v>88538</v>
      </c>
      <c r="G37" s="93">
        <v>66788</v>
      </c>
      <c r="H37" s="93">
        <v>33326</v>
      </c>
      <c r="I37" s="93">
        <v>100114</v>
      </c>
      <c r="J37" s="93">
        <v>294814</v>
      </c>
      <c r="K37" s="93">
        <v>213269</v>
      </c>
      <c r="L37" s="93">
        <v>508083</v>
      </c>
    </row>
    <row r="38" spans="3:12" hidden="1" outlineLevel="1">
      <c r="C38" s="41" t="s">
        <v>82</v>
      </c>
      <c r="D38" s="93">
        <v>47687</v>
      </c>
      <c r="E38" s="93">
        <v>20939</v>
      </c>
      <c r="F38" s="93">
        <v>68626</v>
      </c>
      <c r="G38" s="93">
        <v>54130</v>
      </c>
      <c r="H38" s="93">
        <v>23630</v>
      </c>
      <c r="I38" s="93">
        <v>77760</v>
      </c>
      <c r="J38" s="93">
        <v>260847</v>
      </c>
      <c r="K38" s="93">
        <v>199071</v>
      </c>
      <c r="L38" s="93">
        <v>459918</v>
      </c>
    </row>
    <row r="39" spans="3:12" hidden="1" outlineLevel="1">
      <c r="C39" s="41" t="s">
        <v>83</v>
      </c>
      <c r="D39" s="93">
        <v>43280</v>
      </c>
      <c r="E39" s="93">
        <v>22618</v>
      </c>
      <c r="F39" s="93">
        <v>65898</v>
      </c>
      <c r="G39" s="93">
        <v>48597</v>
      </c>
      <c r="H39" s="93">
        <v>25356</v>
      </c>
      <c r="I39" s="93">
        <v>73953</v>
      </c>
      <c r="J39" s="93">
        <v>238040</v>
      </c>
      <c r="K39" s="93">
        <v>171707</v>
      </c>
      <c r="L39" s="93">
        <v>409747</v>
      </c>
    </row>
    <row r="40" spans="3:12" collapsed="1">
      <c r="C40" s="98">
        <v>2008</v>
      </c>
      <c r="D40" s="99">
        <v>603962</v>
      </c>
      <c r="E40" s="99">
        <v>314309</v>
      </c>
      <c r="F40" s="99">
        <v>918271</v>
      </c>
      <c r="G40" s="99">
        <v>677963</v>
      </c>
      <c r="H40" s="99">
        <v>352485</v>
      </c>
      <c r="I40" s="99">
        <v>1030448</v>
      </c>
      <c r="J40" s="99">
        <v>3118003</v>
      </c>
      <c r="K40" s="99">
        <v>2174324</v>
      </c>
      <c r="L40" s="99">
        <v>5292327</v>
      </c>
    </row>
    <row r="41" spans="3:12" hidden="1" outlineLevel="1">
      <c r="C41" s="41" t="s">
        <v>72</v>
      </c>
      <c r="D41" s="93">
        <v>50475</v>
      </c>
      <c r="E41" s="93">
        <v>28361</v>
      </c>
      <c r="F41" s="93">
        <v>78836</v>
      </c>
      <c r="G41" s="93">
        <v>57801</v>
      </c>
      <c r="H41" s="93">
        <v>31230</v>
      </c>
      <c r="I41" s="93">
        <v>89031</v>
      </c>
      <c r="J41" s="93">
        <v>249378</v>
      </c>
      <c r="K41" s="93">
        <v>188958</v>
      </c>
      <c r="L41" s="93">
        <v>438336</v>
      </c>
    </row>
    <row r="42" spans="3:12" hidden="1" outlineLevel="1">
      <c r="C42" s="41" t="s">
        <v>73</v>
      </c>
      <c r="D42" s="93">
        <v>51693</v>
      </c>
      <c r="E42" s="93">
        <v>24465</v>
      </c>
      <c r="F42" s="93">
        <v>76158</v>
      </c>
      <c r="G42" s="93">
        <v>56866</v>
      </c>
      <c r="H42" s="93">
        <v>27032</v>
      </c>
      <c r="I42" s="93">
        <v>83898</v>
      </c>
      <c r="J42" s="93">
        <v>263540</v>
      </c>
      <c r="K42" s="93">
        <v>193990</v>
      </c>
      <c r="L42" s="93">
        <v>457530</v>
      </c>
    </row>
    <row r="43" spans="3:12" hidden="1" outlineLevel="1">
      <c r="C43" s="41" t="s">
        <v>74</v>
      </c>
      <c r="D43" s="93">
        <v>50798</v>
      </c>
      <c r="E43" s="93">
        <v>28380</v>
      </c>
      <c r="F43" s="93">
        <v>79178</v>
      </c>
      <c r="G43" s="93">
        <v>56522</v>
      </c>
      <c r="H43" s="93">
        <v>31185</v>
      </c>
      <c r="I43" s="93">
        <v>87707</v>
      </c>
      <c r="J43" s="93">
        <v>275246</v>
      </c>
      <c r="K43" s="93">
        <v>191898</v>
      </c>
      <c r="L43" s="93">
        <v>467144</v>
      </c>
    </row>
    <row r="44" spans="3:12" hidden="1" outlineLevel="1">
      <c r="C44" s="41" t="s">
        <v>75</v>
      </c>
      <c r="D44" s="93">
        <v>56156</v>
      </c>
      <c r="E44" s="93">
        <v>25504</v>
      </c>
      <c r="F44" s="93">
        <v>81660</v>
      </c>
      <c r="G44" s="93">
        <v>60926</v>
      </c>
      <c r="H44" s="93">
        <v>28700</v>
      </c>
      <c r="I44" s="93">
        <v>89626</v>
      </c>
      <c r="J44" s="93">
        <v>253473</v>
      </c>
      <c r="K44" s="93">
        <v>156216</v>
      </c>
      <c r="L44" s="93">
        <v>409689</v>
      </c>
    </row>
    <row r="45" spans="3:12" hidden="1" outlineLevel="1">
      <c r="C45" s="41" t="s">
        <v>76</v>
      </c>
      <c r="D45" s="93">
        <v>74215</v>
      </c>
      <c r="E45" s="93">
        <v>40228</v>
      </c>
      <c r="F45" s="93">
        <v>114443</v>
      </c>
      <c r="G45" s="93">
        <v>81609</v>
      </c>
      <c r="H45" s="93">
        <v>45023</v>
      </c>
      <c r="I45" s="93">
        <v>126632</v>
      </c>
      <c r="J45" s="93">
        <v>298880</v>
      </c>
      <c r="K45" s="93">
        <v>229712</v>
      </c>
      <c r="L45" s="93">
        <v>528592</v>
      </c>
    </row>
    <row r="46" spans="3:12" hidden="1" outlineLevel="1">
      <c r="C46" s="41" t="s">
        <v>77</v>
      </c>
      <c r="D46" s="93">
        <v>63608</v>
      </c>
      <c r="E46" s="93">
        <v>36338</v>
      </c>
      <c r="F46" s="93">
        <v>99946</v>
      </c>
      <c r="G46" s="93">
        <v>69526</v>
      </c>
      <c r="H46" s="93">
        <v>40203</v>
      </c>
      <c r="I46" s="93">
        <v>109729</v>
      </c>
      <c r="J46" s="93">
        <v>275969</v>
      </c>
      <c r="K46" s="93">
        <v>190210</v>
      </c>
      <c r="L46" s="93">
        <v>466179</v>
      </c>
    </row>
    <row r="47" spans="3:12" hidden="1" outlineLevel="1">
      <c r="C47" s="41" t="s">
        <v>78</v>
      </c>
      <c r="D47" s="93">
        <v>52517</v>
      </c>
      <c r="E47" s="93">
        <v>29890</v>
      </c>
      <c r="F47" s="93">
        <v>82407</v>
      </c>
      <c r="G47" s="93">
        <v>58130</v>
      </c>
      <c r="H47" s="93">
        <v>32923</v>
      </c>
      <c r="I47" s="93">
        <v>91053</v>
      </c>
      <c r="J47" s="93">
        <v>246945</v>
      </c>
      <c r="K47" s="93">
        <v>164538</v>
      </c>
      <c r="L47" s="93">
        <v>411483</v>
      </c>
    </row>
    <row r="48" spans="3:12" hidden="1" outlineLevel="1">
      <c r="C48" s="41" t="s">
        <v>79</v>
      </c>
      <c r="D48" s="93">
        <v>40635</v>
      </c>
      <c r="E48" s="93">
        <v>21232</v>
      </c>
      <c r="F48" s="93">
        <v>61867</v>
      </c>
      <c r="G48" s="93">
        <v>46364</v>
      </c>
      <c r="H48" s="93">
        <v>23754</v>
      </c>
      <c r="I48" s="93">
        <v>70118</v>
      </c>
      <c r="J48" s="93">
        <v>210524</v>
      </c>
      <c r="K48" s="93">
        <v>131029</v>
      </c>
      <c r="L48" s="93">
        <v>341553</v>
      </c>
    </row>
    <row r="49" spans="3:12" hidden="1" outlineLevel="1">
      <c r="C49" s="41" t="s">
        <v>80</v>
      </c>
      <c r="D49" s="93">
        <v>54031</v>
      </c>
      <c r="E49" s="93">
        <v>26463</v>
      </c>
      <c r="F49" s="93">
        <v>80494</v>
      </c>
      <c r="G49" s="93">
        <v>61653</v>
      </c>
      <c r="H49" s="93">
        <v>29427</v>
      </c>
      <c r="I49" s="93">
        <v>91080</v>
      </c>
      <c r="J49" s="93">
        <v>265819</v>
      </c>
      <c r="K49" s="93">
        <v>172418</v>
      </c>
      <c r="L49" s="93">
        <v>438237</v>
      </c>
    </row>
    <row r="50" spans="3:12" hidden="1" outlineLevel="1">
      <c r="C50" s="41" t="s">
        <v>81</v>
      </c>
      <c r="D50" s="93">
        <v>52523</v>
      </c>
      <c r="E50" s="93">
        <v>27315</v>
      </c>
      <c r="F50" s="93">
        <v>79838</v>
      </c>
      <c r="G50" s="93">
        <v>60459</v>
      </c>
      <c r="H50" s="93">
        <v>30355</v>
      </c>
      <c r="I50" s="93">
        <v>90814</v>
      </c>
      <c r="J50" s="93">
        <v>278031</v>
      </c>
      <c r="K50" s="93">
        <v>210998</v>
      </c>
      <c r="L50" s="93">
        <v>489029</v>
      </c>
    </row>
    <row r="51" spans="3:12" hidden="1" outlineLevel="1">
      <c r="C51" s="41" t="s">
        <v>82</v>
      </c>
      <c r="D51" s="93">
        <v>47211</v>
      </c>
      <c r="E51" s="93">
        <v>20992</v>
      </c>
      <c r="F51" s="93">
        <v>68203</v>
      </c>
      <c r="G51" s="93">
        <v>53589</v>
      </c>
      <c r="H51" s="93">
        <v>23534</v>
      </c>
      <c r="I51" s="93">
        <v>77123</v>
      </c>
      <c r="J51" s="93">
        <v>242636</v>
      </c>
      <c r="K51" s="93">
        <v>181250</v>
      </c>
      <c r="L51" s="93">
        <v>423886</v>
      </c>
    </row>
    <row r="52" spans="3:12" hidden="1" outlineLevel="1">
      <c r="C52" s="41" t="s">
        <v>83</v>
      </c>
      <c r="D52" s="93">
        <v>43770</v>
      </c>
      <c r="E52" s="93">
        <v>22549</v>
      </c>
      <c r="F52" s="93">
        <v>66319</v>
      </c>
      <c r="G52" s="93">
        <v>50786</v>
      </c>
      <c r="H52" s="93">
        <v>25153</v>
      </c>
      <c r="I52" s="93">
        <v>75939</v>
      </c>
      <c r="J52" s="93">
        <v>236048</v>
      </c>
      <c r="K52" s="93">
        <v>171078</v>
      </c>
      <c r="L52" s="93">
        <v>407126</v>
      </c>
    </row>
    <row r="53" spans="3:12" collapsed="1">
      <c r="C53" s="98">
        <v>2007</v>
      </c>
      <c r="D53" s="99">
        <v>637632</v>
      </c>
      <c r="E53" s="99">
        <v>331717</v>
      </c>
      <c r="F53" s="99">
        <v>969349</v>
      </c>
      <c r="G53" s="99">
        <v>714231</v>
      </c>
      <c r="H53" s="99">
        <v>368519</v>
      </c>
      <c r="I53" s="99">
        <v>1082750</v>
      </c>
      <c r="J53" s="99">
        <v>3096489</v>
      </c>
      <c r="K53" s="99">
        <v>2182295</v>
      </c>
      <c r="L53" s="99">
        <v>5278784</v>
      </c>
    </row>
    <row r="54" spans="3:12" hidden="1" outlineLevel="1">
      <c r="C54" s="41" t="s">
        <v>72</v>
      </c>
      <c r="D54" s="93">
        <v>48860</v>
      </c>
      <c r="E54" s="93">
        <v>27357</v>
      </c>
      <c r="F54" s="93">
        <v>76217</v>
      </c>
      <c r="G54" s="93">
        <v>56422</v>
      </c>
      <c r="H54" s="93">
        <v>30408</v>
      </c>
      <c r="I54" s="93">
        <v>86830</v>
      </c>
      <c r="J54" s="93">
        <v>257174</v>
      </c>
      <c r="K54" s="93">
        <v>199259</v>
      </c>
      <c r="L54" s="93">
        <v>456433</v>
      </c>
    </row>
    <row r="55" spans="3:12" hidden="1" outlineLevel="1">
      <c r="C55" s="41" t="s">
        <v>73</v>
      </c>
      <c r="D55" s="93">
        <v>49362</v>
      </c>
      <c r="E55" s="93">
        <v>24157</v>
      </c>
      <c r="F55" s="93">
        <v>73519</v>
      </c>
      <c r="G55" s="93">
        <v>57456</v>
      </c>
      <c r="H55" s="93">
        <v>27191</v>
      </c>
      <c r="I55" s="93">
        <v>84647</v>
      </c>
      <c r="J55" s="93">
        <v>257285</v>
      </c>
      <c r="K55" s="93">
        <v>175252</v>
      </c>
      <c r="L55" s="93">
        <v>432537</v>
      </c>
    </row>
    <row r="56" spans="3:12" hidden="1" outlineLevel="1">
      <c r="C56" s="41" t="s">
        <v>74</v>
      </c>
      <c r="D56" s="93">
        <v>52110</v>
      </c>
      <c r="E56" s="93">
        <v>26936</v>
      </c>
      <c r="F56" s="93">
        <v>79046</v>
      </c>
      <c r="G56" s="93">
        <v>58173</v>
      </c>
      <c r="H56" s="93">
        <v>29740</v>
      </c>
      <c r="I56" s="93">
        <v>87913</v>
      </c>
      <c r="J56" s="93">
        <v>283799</v>
      </c>
      <c r="K56" s="93">
        <v>204016</v>
      </c>
      <c r="L56" s="93">
        <v>487815</v>
      </c>
    </row>
    <row r="57" spans="3:12" hidden="1" outlineLevel="1">
      <c r="C57" s="41" t="s">
        <v>75</v>
      </c>
      <c r="D57" s="93">
        <v>61287</v>
      </c>
      <c r="E57" s="93">
        <v>29903</v>
      </c>
      <c r="F57" s="93">
        <v>91190</v>
      </c>
      <c r="G57" s="93">
        <v>68076</v>
      </c>
      <c r="H57" s="93">
        <v>33333</v>
      </c>
      <c r="I57" s="93">
        <v>101409</v>
      </c>
      <c r="J57" s="93">
        <v>271419</v>
      </c>
      <c r="K57" s="93">
        <v>192507</v>
      </c>
      <c r="L57" s="93">
        <v>463926</v>
      </c>
    </row>
    <row r="58" spans="3:12" hidden="1" outlineLevel="1">
      <c r="C58" s="41" t="s">
        <v>76</v>
      </c>
      <c r="D58" s="93">
        <v>72509</v>
      </c>
      <c r="E58" s="93">
        <v>40420</v>
      </c>
      <c r="F58" s="93">
        <v>112929</v>
      </c>
      <c r="G58" s="93">
        <v>81193</v>
      </c>
      <c r="H58" s="93">
        <v>44666</v>
      </c>
      <c r="I58" s="93">
        <v>125859</v>
      </c>
      <c r="J58" s="93">
        <v>301594</v>
      </c>
      <c r="K58" s="93">
        <v>231405</v>
      </c>
      <c r="L58" s="93">
        <v>532999</v>
      </c>
    </row>
    <row r="59" spans="3:12" hidden="1" outlineLevel="1">
      <c r="C59" s="41" t="s">
        <v>77</v>
      </c>
      <c r="D59" s="93">
        <v>66322</v>
      </c>
      <c r="E59" s="93">
        <v>36858</v>
      </c>
      <c r="F59" s="93">
        <v>103180</v>
      </c>
      <c r="G59" s="93">
        <v>73153</v>
      </c>
      <c r="H59" s="93">
        <v>40773</v>
      </c>
      <c r="I59" s="93">
        <v>113926</v>
      </c>
      <c r="J59" s="93">
        <v>279188</v>
      </c>
      <c r="K59" s="93">
        <v>206958</v>
      </c>
      <c r="L59" s="93">
        <v>486146</v>
      </c>
    </row>
    <row r="60" spans="3:12" hidden="1" outlineLevel="1">
      <c r="C60" s="41" t="s">
        <v>78</v>
      </c>
      <c r="D60" s="93">
        <v>51580</v>
      </c>
      <c r="E60" s="93">
        <v>28525</v>
      </c>
      <c r="F60" s="93">
        <v>80105</v>
      </c>
      <c r="G60" s="93">
        <v>57866</v>
      </c>
      <c r="H60" s="93">
        <v>31203</v>
      </c>
      <c r="I60" s="93">
        <v>89069</v>
      </c>
      <c r="J60" s="93">
        <v>247714</v>
      </c>
      <c r="K60" s="93">
        <v>177405</v>
      </c>
      <c r="L60" s="93">
        <v>425119</v>
      </c>
    </row>
    <row r="61" spans="3:12" hidden="1" outlineLevel="1">
      <c r="C61" s="41" t="s">
        <v>79</v>
      </c>
      <c r="D61" s="93">
        <v>47701</v>
      </c>
      <c r="E61" s="93">
        <v>21801</v>
      </c>
      <c r="F61" s="93">
        <v>69502</v>
      </c>
      <c r="G61" s="93">
        <v>53203</v>
      </c>
      <c r="H61" s="93">
        <v>24314</v>
      </c>
      <c r="I61" s="93">
        <v>77517</v>
      </c>
      <c r="J61" s="93">
        <v>231999</v>
      </c>
      <c r="K61" s="93">
        <v>144399</v>
      </c>
      <c r="L61" s="93">
        <v>376398</v>
      </c>
    </row>
    <row r="62" spans="3:12" hidden="1" outlineLevel="1">
      <c r="C62" s="41" t="s">
        <v>80</v>
      </c>
      <c r="D62" s="93">
        <v>54732</v>
      </c>
      <c r="E62" s="93">
        <v>30415</v>
      </c>
      <c r="F62" s="93">
        <v>85147</v>
      </c>
      <c r="G62" s="93">
        <v>61574</v>
      </c>
      <c r="H62" s="93">
        <v>33731</v>
      </c>
      <c r="I62" s="93">
        <v>95305</v>
      </c>
      <c r="J62" s="93">
        <v>280921</v>
      </c>
      <c r="K62" s="93">
        <v>195664</v>
      </c>
      <c r="L62" s="93">
        <v>476585</v>
      </c>
    </row>
    <row r="63" spans="3:12" hidden="1" outlineLevel="1">
      <c r="C63" s="41" t="s">
        <v>81</v>
      </c>
      <c r="D63" s="93">
        <v>50909</v>
      </c>
      <c r="E63" s="93">
        <v>27560</v>
      </c>
      <c r="F63" s="93">
        <v>78469</v>
      </c>
      <c r="G63" s="93">
        <v>57387</v>
      </c>
      <c r="H63" s="93">
        <v>30700</v>
      </c>
      <c r="I63" s="93">
        <v>88087</v>
      </c>
      <c r="J63" s="93">
        <v>263907</v>
      </c>
      <c r="K63" s="93">
        <v>205829</v>
      </c>
      <c r="L63" s="93">
        <v>469736</v>
      </c>
    </row>
    <row r="64" spans="3:12" hidden="1" outlineLevel="1">
      <c r="C64" s="41" t="s">
        <v>82</v>
      </c>
      <c r="D64" s="93">
        <v>47537</v>
      </c>
      <c r="E64" s="93">
        <v>23262</v>
      </c>
      <c r="F64" s="93">
        <v>70799</v>
      </c>
      <c r="G64" s="93">
        <v>53184</v>
      </c>
      <c r="H64" s="93">
        <v>25716</v>
      </c>
      <c r="I64" s="93">
        <v>78900</v>
      </c>
      <c r="J64" s="93">
        <v>236296</v>
      </c>
      <c r="K64" s="93">
        <v>185317</v>
      </c>
      <c r="L64" s="93">
        <v>421613</v>
      </c>
    </row>
    <row r="65" spans="3:12" hidden="1" outlineLevel="1">
      <c r="C65" s="41" t="s">
        <v>83</v>
      </c>
      <c r="D65" s="93">
        <v>42132</v>
      </c>
      <c r="E65" s="93">
        <v>24231</v>
      </c>
      <c r="F65" s="93">
        <v>66363</v>
      </c>
      <c r="G65" s="93">
        <v>46950</v>
      </c>
      <c r="H65" s="93">
        <v>26776</v>
      </c>
      <c r="I65" s="93">
        <v>73726</v>
      </c>
      <c r="J65" s="93">
        <v>233515</v>
      </c>
      <c r="K65" s="93">
        <v>188191</v>
      </c>
      <c r="L65" s="93">
        <v>421706</v>
      </c>
    </row>
    <row r="66" spans="3:12" collapsed="1">
      <c r="C66" s="98">
        <v>2006</v>
      </c>
      <c r="D66" s="99">
        <v>645041</v>
      </c>
      <c r="E66" s="99">
        <v>341425</v>
      </c>
      <c r="F66" s="99">
        <v>986466</v>
      </c>
      <c r="G66" s="99">
        <v>724637</v>
      </c>
      <c r="H66" s="99">
        <v>378551</v>
      </c>
      <c r="I66" s="99">
        <v>1103188</v>
      </c>
      <c r="J66" s="99">
        <v>3144811</v>
      </c>
      <c r="K66" s="99">
        <v>2306202</v>
      </c>
      <c r="L66" s="99">
        <v>5451013</v>
      </c>
    </row>
    <row r="67" spans="3:12" hidden="1">
      <c r="C67" s="98">
        <v>1978</v>
      </c>
      <c r="D67" s="99" t="e">
        <v>#REF!</v>
      </c>
      <c r="E67" s="99" t="e">
        <v>#REF!</v>
      </c>
      <c r="F67" s="99"/>
      <c r="G67" s="99" t="e">
        <v>#REF!</v>
      </c>
      <c r="H67" s="99" t="e">
        <v>#REF!</v>
      </c>
      <c r="I67" s="99" t="e">
        <v>#REF!</v>
      </c>
      <c r="J67" s="99" t="e">
        <v>#REF!</v>
      </c>
      <c r="K67" s="99" t="e">
        <v>#REF!</v>
      </c>
      <c r="L67" s="100"/>
    </row>
    <row r="68" spans="3:12" ht="15" customHeight="1">
      <c r="C68" s="512" t="s">
        <v>111</v>
      </c>
      <c r="D68" s="513"/>
      <c r="E68" s="513"/>
      <c r="F68" s="513"/>
      <c r="G68" s="513"/>
      <c r="H68" s="513"/>
      <c r="I68" s="513"/>
      <c r="J68" s="513"/>
      <c r="K68" s="513"/>
      <c r="L68" s="513"/>
    </row>
  </sheetData>
  <mergeCells count="6">
    <mergeCell ref="C68:L6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2:K54"/>
  <sheetViews>
    <sheetView showGridLines="0" showRowColHeaders="0" zoomScaleNormal="100" workbookViewId="0">
      <selection activeCell="K14" sqref="K14"/>
    </sheetView>
  </sheetViews>
  <sheetFormatPr baseColWidth="10" defaultRowHeight="15" outlineLevelRow="1"/>
  <cols>
    <col min="1" max="1" width="18" customWidth="1"/>
    <col min="3" max="11" width="13" customWidth="1"/>
  </cols>
  <sheetData>
    <row r="2" spans="2:11" ht="48.75" customHeight="1"/>
    <row r="3" spans="2:11" ht="31.5" customHeight="1">
      <c r="B3" s="504" t="s">
        <v>125</v>
      </c>
      <c r="C3" s="504"/>
      <c r="D3" s="504"/>
      <c r="E3" s="504"/>
      <c r="F3" s="504"/>
      <c r="G3" s="504"/>
      <c r="H3" s="504"/>
      <c r="I3" s="504"/>
      <c r="J3" s="504"/>
      <c r="K3" s="504"/>
    </row>
    <row r="4" spans="2:11" s="101" customFormat="1" ht="26.25" customHeight="1">
      <c r="B4" s="514"/>
      <c r="C4" s="515" t="s">
        <v>118</v>
      </c>
      <c r="D4" s="516"/>
      <c r="E4" s="516"/>
      <c r="F4" s="515" t="s">
        <v>121</v>
      </c>
      <c r="G4" s="516"/>
      <c r="H4" s="516"/>
      <c r="I4" s="515" t="s">
        <v>126</v>
      </c>
      <c r="J4" s="516"/>
      <c r="K4" s="516"/>
    </row>
    <row r="5" spans="2:11" s="101" customFormat="1" ht="30">
      <c r="B5" s="506"/>
      <c r="C5" s="92" t="s">
        <v>123</v>
      </c>
      <c r="D5" s="92" t="s">
        <v>124</v>
      </c>
      <c r="E5" s="92" t="s">
        <v>103</v>
      </c>
      <c r="F5" s="92" t="s">
        <v>123</v>
      </c>
      <c r="G5" s="92" t="s">
        <v>124</v>
      </c>
      <c r="H5" s="92" t="s">
        <v>103</v>
      </c>
      <c r="I5" s="92" t="s">
        <v>127</v>
      </c>
      <c r="J5" s="92" t="s">
        <v>124</v>
      </c>
      <c r="K5" s="92" t="s">
        <v>71</v>
      </c>
    </row>
    <row r="6" spans="2:11">
      <c r="B6" s="41" t="s">
        <v>76</v>
      </c>
      <c r="C6" s="102">
        <f>IFERROR('Tablas turistas zona y tip.'!D6/'Tablas turistas zona y tip.'!D19-1,"-")</f>
        <v>-0.13198965184897116</v>
      </c>
      <c r="D6" s="102">
        <f>IFERROR('Tablas turistas zona y tip.'!E6/'Tablas turistas zona y tip.'!E19-1,"-")</f>
        <v>-0.25932130890425609</v>
      </c>
      <c r="E6" s="102">
        <f>IFERROR('Tablas turistas zona y tip.'!F6/'Tablas turistas zona y tip.'!F19-1,"-")</f>
        <v>-0.17295716497505587</v>
      </c>
      <c r="F6" s="102">
        <f>IFERROR('Tablas turistas zona y tip.'!G6/'Tablas turistas zona y tip.'!G19-1,"-")</f>
        <v>-0.13343986595507018</v>
      </c>
      <c r="G6" s="102">
        <f>IFERROR('Tablas turistas zona y tip.'!H6/'Tablas turistas zona y tip.'!H19-1,"-")</f>
        <v>-0.24943739604057269</v>
      </c>
      <c r="H6" s="102">
        <f>IFERROR('Tablas turistas zona y tip.'!I6/'Tablas turistas zona y tip.'!I19-1,"-")</f>
        <v>-0.17083171252247231</v>
      </c>
      <c r="I6" s="102">
        <f>IFERROR('Tablas turistas zona y tip.'!J6/'Tablas turistas zona y tip.'!J19-1,"-")</f>
        <v>4.8403928563498733E-2</v>
      </c>
      <c r="J6" s="102">
        <f>IFERROR('Tablas turistas zona y tip.'!K6/'Tablas turistas zona y tip.'!K19-1,"-")</f>
        <v>-7.9288910486140618E-2</v>
      </c>
      <c r="K6" s="102">
        <f>IFERROR('Tablas turistas zona y tip.'!L6/'Tablas turistas zona y tip.'!L19-1,"-")</f>
        <v>-5.5239406390156232E-3</v>
      </c>
    </row>
    <row r="7" spans="2:11">
      <c r="B7" s="41" t="s">
        <v>77</v>
      </c>
      <c r="C7" s="102">
        <f>IFERROR('Tablas turistas zona y tip.'!D7/'Tablas turistas zona y tip.'!D20-1,"-")</f>
        <v>-0.11341969668523266</v>
      </c>
      <c r="D7" s="102">
        <f>IFERROR('Tablas turistas zona y tip.'!E7/'Tablas turistas zona y tip.'!E20-1,"-")</f>
        <v>-0.21927547230099453</v>
      </c>
      <c r="E7" s="102">
        <f>IFERROR('Tablas turistas zona y tip.'!F7/'Tablas turistas zona y tip.'!F20-1,"-")</f>
        <v>-0.14973826294296599</v>
      </c>
      <c r="F7" s="102">
        <f>IFERROR('Tablas turistas zona y tip.'!G7/'Tablas turistas zona y tip.'!G20-1,"-")</f>
        <v>-0.11259047619047624</v>
      </c>
      <c r="G7" s="102">
        <f>IFERROR('Tablas turistas zona y tip.'!H7/'Tablas turistas zona y tip.'!H20-1,"-")</f>
        <v>-0.21475799086757996</v>
      </c>
      <c r="H7" s="102">
        <f>IFERROR('Tablas turistas zona y tip.'!I7/'Tablas turistas zona y tip.'!I20-1,"-")</f>
        <v>-0.14760563380281688</v>
      </c>
      <c r="I7" s="102">
        <f>IFERROR('Tablas turistas zona y tip.'!J7/'Tablas turistas zona y tip.'!J20-1,"-")</f>
        <v>3.7779213406158751E-2</v>
      </c>
      <c r="J7" s="102">
        <f>IFERROR('Tablas turistas zona y tip.'!K7/'Tablas turistas zona y tip.'!K20-1,"-")</f>
        <v>4.1473236758208021E-2</v>
      </c>
      <c r="K7" s="102">
        <f>IFERROR('Tablas turistas zona y tip.'!L7/'Tablas turistas zona y tip.'!L20-1,"-")</f>
        <v>3.9300314374877576E-2</v>
      </c>
    </row>
    <row r="8" spans="2:11">
      <c r="B8" s="41" t="s">
        <v>78</v>
      </c>
      <c r="C8" s="102">
        <f>IFERROR('Tablas turistas zona y tip.'!D8/'Tablas turistas zona y tip.'!D21-1,"-")</f>
        <v>7.9227443941653819E-2</v>
      </c>
      <c r="D8" s="102">
        <f>IFERROR('Tablas turistas zona y tip.'!E8/'Tablas turistas zona y tip.'!E21-1,"-")</f>
        <v>-2.2190599012762879E-2</v>
      </c>
      <c r="E8" s="102">
        <f>IFERROR('Tablas turistas zona y tip.'!F8/'Tablas turistas zona y tip.'!F21-1,"-")</f>
        <v>4.2469860099284329E-2</v>
      </c>
      <c r="F8" s="102">
        <f>IFERROR('Tablas turistas zona y tip.'!G8/'Tablas turistas zona y tip.'!G21-1,"-")</f>
        <v>8.5190973020177418E-2</v>
      </c>
      <c r="G8" s="102">
        <f>IFERROR('Tablas turistas zona y tip.'!H8/'Tablas turistas zona y tip.'!H21-1,"-")</f>
        <v>-3.9462534802082061E-2</v>
      </c>
      <c r="H8" s="102">
        <f>IFERROR('Tablas turistas zona y tip.'!I8/'Tablas turistas zona y tip.'!I21-1,"-")</f>
        <v>3.995783123709673E-2</v>
      </c>
      <c r="I8" s="102">
        <f>IFERROR('Tablas turistas zona y tip.'!J8/'Tablas turistas zona y tip.'!J21-1,"-")</f>
        <v>8.0190908452846044E-2</v>
      </c>
      <c r="J8" s="102">
        <f>IFERROR('Tablas turistas zona y tip.'!K8/'Tablas turistas zona y tip.'!K21-1,"-")</f>
        <v>5.8372446618628837E-2</v>
      </c>
      <c r="K8" s="102">
        <f>IFERROR('Tablas turistas zona y tip.'!L8/'Tablas turistas zona y tip.'!L21-1,"-")</f>
        <v>7.1700518496075505E-2</v>
      </c>
    </row>
    <row r="9" spans="2:11">
      <c r="B9" s="41" t="s">
        <v>79</v>
      </c>
      <c r="C9" s="102">
        <f>IFERROR('Tablas turistas zona y tip.'!D9/'Tablas turistas zona y tip.'!D22-1,"-")</f>
        <v>8.2153971045866525E-2</v>
      </c>
      <c r="D9" s="102">
        <f>IFERROR('Tablas turistas zona y tip.'!E9/'Tablas turistas zona y tip.'!E22-1,"-")</f>
        <v>-0.13311417240659573</v>
      </c>
      <c r="E9" s="102">
        <f>IFERROR('Tablas turistas zona y tip.'!F9/'Tablas turistas zona y tip.'!F22-1,"-")</f>
        <v>8.6423492934657453E-3</v>
      </c>
      <c r="F9" s="102">
        <f>IFERROR('Tablas turistas zona y tip.'!G9/'Tablas turistas zona y tip.'!G22-1,"-")</f>
        <v>5.0769157498690376E-2</v>
      </c>
      <c r="G9" s="102">
        <f>IFERROR('Tablas turistas zona y tip.'!H9/'Tablas turistas zona y tip.'!H22-1,"-")</f>
        <v>-0.12416154603874474</v>
      </c>
      <c r="H9" s="102">
        <f>IFERROR('Tablas turistas zona y tip.'!I9/'Tablas turistas zona y tip.'!I22-1,"-")</f>
        <v>-8.1341904506183615E-3</v>
      </c>
      <c r="I9" s="102">
        <f>IFERROR('Tablas turistas zona y tip.'!J9/'Tablas turistas zona y tip.'!J22-1,"-")</f>
        <v>7.4694167065846306E-2</v>
      </c>
      <c r="J9" s="102">
        <f>IFERROR('Tablas turistas zona y tip.'!K9/'Tablas turistas zona y tip.'!K22-1,"-")</f>
        <v>-3.9142219986334381E-2</v>
      </c>
      <c r="K9" s="102">
        <f>IFERROR('Tablas turistas zona y tip.'!L9/'Tablas turistas zona y tip.'!L22-1,"-")</f>
        <v>3.1413702243550334E-2</v>
      </c>
    </row>
    <row r="10" spans="2:11">
      <c r="B10" s="41" t="s">
        <v>80</v>
      </c>
      <c r="C10" s="102">
        <f>IFERROR('Tablas turistas zona y tip.'!D10/'Tablas turistas zona y tip.'!D23-1,"-")</f>
        <v>-0.13682239101030069</v>
      </c>
      <c r="D10" s="102">
        <f>IFERROR('Tablas turistas zona y tip.'!E10/'Tablas turistas zona y tip.'!E23-1,"-")</f>
        <v>-0.18086295551084286</v>
      </c>
      <c r="E10" s="102">
        <f>IFERROR('Tablas turistas zona y tip.'!F10/'Tablas turistas zona y tip.'!F23-1,"-")</f>
        <v>-0.15080942913944906</v>
      </c>
      <c r="F10" s="102">
        <f>IFERROR('Tablas turistas zona y tip.'!G10/'Tablas turistas zona y tip.'!G23-1,"-")</f>
        <v>-0.13975120475176506</v>
      </c>
      <c r="G10" s="102">
        <f>IFERROR('Tablas turistas zona y tip.'!H10/'Tablas turistas zona y tip.'!H23-1,"-")</f>
        <v>-0.19272361809045224</v>
      </c>
      <c r="H10" s="102">
        <f>IFERROR('Tablas turistas zona y tip.'!I10/'Tablas turistas zona y tip.'!I23-1,"-")</f>
        <v>-0.15655567316643926</v>
      </c>
      <c r="I10" s="102">
        <f>IFERROR('Tablas turistas zona y tip.'!J10/'Tablas turistas zona y tip.'!J23-1,"-")</f>
        <v>2.3258754633178613E-2</v>
      </c>
      <c r="J10" s="102">
        <f>IFERROR('Tablas turistas zona y tip.'!K10/'Tablas turistas zona y tip.'!K23-1,"-")</f>
        <v>-1.0685518008756389E-2</v>
      </c>
      <c r="K10" s="102">
        <f>IFERROR('Tablas turistas zona y tip.'!L10/'Tablas turistas zona y tip.'!L23-1,"-")</f>
        <v>9.8439404440409106E-3</v>
      </c>
    </row>
    <row r="11" spans="2:11">
      <c r="B11" s="41" t="s">
        <v>81</v>
      </c>
      <c r="C11" s="102">
        <f>IFERROR('Tablas turistas zona y tip.'!D11/'Tablas turistas zona y tip.'!D24-1,"-")</f>
        <v>-3.9997139656282044E-2</v>
      </c>
      <c r="D11" s="102">
        <f>IFERROR('Tablas turistas zona y tip.'!E11/'Tablas turistas zona y tip.'!E24-1,"-")</f>
        <v>-0.18380960578412808</v>
      </c>
      <c r="E11" s="102">
        <f>IFERROR('Tablas turistas zona y tip.'!F11/'Tablas turistas zona y tip.'!F24-1,"-")</f>
        <v>-9.1257727530718369E-2</v>
      </c>
      <c r="F11" s="102">
        <f>IFERROR('Tablas turistas zona y tip.'!G11/'Tablas turistas zona y tip.'!G24-1,"-")</f>
        <v>-3.9119855686537752E-2</v>
      </c>
      <c r="G11" s="102">
        <f>IFERROR('Tablas turistas zona y tip.'!H11/'Tablas turistas zona y tip.'!H24-1,"-")</f>
        <v>-0.1845867720562594</v>
      </c>
      <c r="H11" s="102">
        <f>IFERROR('Tablas turistas zona y tip.'!I11/'Tablas turistas zona y tip.'!I24-1,"-")</f>
        <v>-9.0211341398690803E-2</v>
      </c>
      <c r="I11" s="102">
        <f>IFERROR('Tablas turistas zona y tip.'!J11/'Tablas turistas zona y tip.'!J24-1,"-")</f>
        <v>4.2557999070103048E-2</v>
      </c>
      <c r="J11" s="102">
        <f>IFERROR('Tablas turistas zona y tip.'!K11/'Tablas turistas zona y tip.'!K24-1,"-")</f>
        <v>-8.3294773519163812E-2</v>
      </c>
      <c r="K11" s="102">
        <f>IFERROR('Tablas turistas zona y tip.'!L11/'Tablas turistas zona y tip.'!L24-1,"-")</f>
        <v>-1.2568741025816399E-2</v>
      </c>
    </row>
    <row r="12" spans="2:11">
      <c r="B12" s="41" t="s">
        <v>82</v>
      </c>
      <c r="C12" s="102">
        <f>IFERROR('Tablas turistas zona y tip.'!D12/'Tablas turistas zona y tip.'!D25-1,"-")</f>
        <v>-4.4818414576549226E-2</v>
      </c>
      <c r="D12" s="102">
        <f>IFERROR('Tablas turistas zona y tip.'!E12/'Tablas turistas zona y tip.'!E25-1,"-")</f>
        <v>-0.12843453862036103</v>
      </c>
      <c r="E12" s="102">
        <f>IFERROR('Tablas turistas zona y tip.'!F12/'Tablas turistas zona y tip.'!F25-1,"-")</f>
        <v>-7.1534896309076723E-2</v>
      </c>
      <c r="F12" s="102">
        <f>IFERROR('Tablas turistas zona y tip.'!G12/'Tablas turistas zona y tip.'!G25-1,"-")</f>
        <v>-5.3761567773543795E-2</v>
      </c>
      <c r="G12" s="102">
        <f>IFERROR('Tablas turistas zona y tip.'!H12/'Tablas turistas zona y tip.'!H25-1,"-")</f>
        <v>-0.13556001529051986</v>
      </c>
      <c r="H12" s="102">
        <f>IFERROR('Tablas turistas zona y tip.'!I12/'Tablas turistas zona y tip.'!I25-1,"-")</f>
        <v>-7.9368165976096861E-2</v>
      </c>
      <c r="I12" s="102">
        <f>IFERROR('Tablas turistas zona y tip.'!J12/'Tablas turistas zona y tip.'!J25-1,"-")</f>
        <v>-2.9079766111128613E-3</v>
      </c>
      <c r="J12" s="102">
        <f>IFERROR('Tablas turistas zona y tip.'!K12/'Tablas turistas zona y tip.'!K25-1,"-")</f>
        <v>-9.5130321862535894E-2</v>
      </c>
      <c r="K12" s="102">
        <f>IFERROR('Tablas turistas zona y tip.'!L12/'Tablas turistas zona y tip.'!L25-1,"-")</f>
        <v>-4.1586484846284355E-2</v>
      </c>
    </row>
    <row r="13" spans="2:11">
      <c r="B13" s="41" t="s">
        <v>83</v>
      </c>
      <c r="C13" s="102">
        <f>IFERROR('Tablas turistas zona y tip.'!D13/'Tablas turistas zona y tip.'!D26-1,"-")</f>
        <v>3.9140875133404585E-2</v>
      </c>
      <c r="D13" s="102">
        <f>IFERROR('Tablas turistas zona y tip.'!E13/'Tablas turistas zona y tip.'!E26-1,"-")</f>
        <v>-7.0044488383588677E-2</v>
      </c>
      <c r="E13" s="102">
        <f>IFERROR('Tablas turistas zona y tip.'!F13/'Tablas turistas zona y tip.'!F26-1,"-")</f>
        <v>8.664009703691633E-4</v>
      </c>
      <c r="F13" s="102">
        <f>IFERROR('Tablas turistas zona y tip.'!G13/'Tablas turistas zona y tip.'!G26-1,"-")</f>
        <v>3.7002319968129749E-2</v>
      </c>
      <c r="G13" s="102">
        <f>IFERROR('Tablas turistas zona y tip.'!H13/'Tablas turistas zona y tip.'!H26-1,"-")</f>
        <v>-7.6326292658863593E-2</v>
      </c>
      <c r="H13" s="102">
        <f>IFERROR('Tablas turistas zona y tip.'!I13/'Tablas turistas zona y tip.'!I26-1,"-")</f>
        <v>-1.8931231915286784E-3</v>
      </c>
      <c r="I13" s="102">
        <f>IFERROR('Tablas turistas zona y tip.'!J13/'Tablas turistas zona y tip.'!J26-1,"-")</f>
        <v>6.5757898005853521E-2</v>
      </c>
      <c r="J13" s="102">
        <f>IFERROR('Tablas turistas zona y tip.'!K13/'Tablas turistas zona y tip.'!K26-1,"-")</f>
        <v>-7.4122514981451504E-2</v>
      </c>
      <c r="K13" s="102">
        <f>IFERROR('Tablas turistas zona y tip.'!L13/'Tablas turistas zona y tip.'!L26-1,"-")</f>
        <v>3.9581855908386032E-3</v>
      </c>
    </row>
    <row r="14" spans="2:11" ht="30">
      <c r="B14" s="94" t="str">
        <f>actualizaciones!$A$2</f>
        <v xml:space="preserve">acumulado agosto 2010 </v>
      </c>
      <c r="C14" s="103">
        <v>-4.4582089169871386E-2</v>
      </c>
      <c r="D14" s="103">
        <v>-0.155877010174856</v>
      </c>
      <c r="E14" s="103">
        <v>-8.2212789367879457E-2</v>
      </c>
      <c r="F14" s="103">
        <v>-4.8206100837679733E-2</v>
      </c>
      <c r="G14" s="103">
        <v>-0.15778418472196276</v>
      </c>
      <c r="H14" s="103">
        <v>-8.4968737453902321E-2</v>
      </c>
      <c r="I14" s="103">
        <v>4.5354964643724127E-2</v>
      </c>
      <c r="J14" s="103">
        <v>-3.7926067080098047E-2</v>
      </c>
      <c r="K14" s="103">
        <v>1.0953961014623426E-2</v>
      </c>
    </row>
    <row r="15" spans="2:11" hidden="1" outlineLevel="1">
      <c r="B15" s="41" t="s">
        <v>72</v>
      </c>
      <c r="C15" s="102">
        <f>IFERROR('Tablas turistas zona y tip.'!D15/'Tablas turistas zona y tip.'!D28-1,"-")</f>
        <v>-7.439255633461217E-2</v>
      </c>
      <c r="D15" s="102">
        <f>IFERROR('Tablas turistas zona y tip.'!E15/'Tablas turistas zona y tip.'!E28-1,"-")</f>
        <v>-0.13086001980851769</v>
      </c>
      <c r="E15" s="102">
        <f>IFERROR('Tablas turistas zona y tip.'!F15/'Tablas turistas zona y tip.'!F28-1,"-")</f>
        <v>-9.4056275687638302E-2</v>
      </c>
      <c r="F15" s="102">
        <f>IFERROR('Tablas turistas zona y tip.'!G15/'Tablas turistas zona y tip.'!G28-1,"-")</f>
        <v>-7.0440668708425136E-2</v>
      </c>
      <c r="G15" s="102">
        <f>IFERROR('Tablas turistas zona y tip.'!H15/'Tablas turistas zona y tip.'!H28-1,"-")</f>
        <v>-0.14826672554647824</v>
      </c>
      <c r="H15" s="102">
        <f>IFERROR('Tablas turistas zona y tip.'!I15/'Tablas turistas zona y tip.'!I28-1,"-")</f>
        <v>-9.7403011333936806E-2</v>
      </c>
      <c r="I15" s="102">
        <f>IFERROR('Tablas turistas zona y tip.'!J15/'Tablas turistas zona y tip.'!J28-1,"-")</f>
        <v>-3.3555786120824771E-2</v>
      </c>
      <c r="J15" s="102">
        <f>IFERROR('Tablas turistas zona y tip.'!K15/'Tablas turistas zona y tip.'!K28-1,"-")</f>
        <v>-0.12401986408782018</v>
      </c>
      <c r="K15" s="102">
        <f>IFERROR('Tablas turistas zona y tip.'!L15/'Tablas turistas zona y tip.'!L28-1,"-")</f>
        <v>-7.2369046545247118E-2</v>
      </c>
    </row>
    <row r="16" spans="2:11" hidden="1" outlineLevel="1">
      <c r="B16" s="41" t="s">
        <v>73</v>
      </c>
      <c r="C16" s="102">
        <f>IFERROR('Tablas turistas zona y tip.'!D16/'Tablas turistas zona y tip.'!D29-1,"-")</f>
        <v>-7.2355158208431969E-2</v>
      </c>
      <c r="D16" s="102">
        <f>IFERROR('Tablas turistas zona y tip.'!E16/'Tablas turistas zona y tip.'!E29-1,"-")</f>
        <v>-0.18415669205658325</v>
      </c>
      <c r="E16" s="102">
        <f>IFERROR('Tablas turistas zona y tip.'!F16/'Tablas turistas zona y tip.'!F29-1,"-")</f>
        <v>-0.10979289035285889</v>
      </c>
      <c r="F16" s="102">
        <f>IFERROR('Tablas turistas zona y tip.'!G16/'Tablas turistas zona y tip.'!G29-1,"-")</f>
        <v>-8.5705445544554504E-2</v>
      </c>
      <c r="G16" s="102">
        <f>IFERROR('Tablas turistas zona y tip.'!H16/'Tablas turistas zona y tip.'!H29-1,"-")</f>
        <v>-0.20462405284631824</v>
      </c>
      <c r="H16" s="102">
        <f>IFERROR('Tablas turistas zona y tip.'!I16/'Tablas turistas zona y tip.'!I29-1,"-")</f>
        <v>-0.12522111895877186</v>
      </c>
      <c r="I16" s="102">
        <f>IFERROR('Tablas turistas zona y tip.'!J16/'Tablas turistas zona y tip.'!J29-1,"-")</f>
        <v>-8.5973989084342728E-2</v>
      </c>
      <c r="J16" s="102">
        <f>IFERROR('Tablas turistas zona y tip.'!K16/'Tablas turistas zona y tip.'!K29-1,"-")</f>
        <v>-0.2091200992957557</v>
      </c>
      <c r="K16" s="102">
        <f>IFERROR('Tablas turistas zona y tip.'!L16/'Tablas turistas zona y tip.'!L29-1,"-")</f>
        <v>-0.1388289248158614</v>
      </c>
    </row>
    <row r="17" spans="2:11" hidden="1" outlineLevel="1">
      <c r="B17" s="41" t="s">
        <v>74</v>
      </c>
      <c r="C17" s="102">
        <f>IFERROR('Tablas turistas zona y tip.'!D17/'Tablas turistas zona y tip.'!D30-1,"-")</f>
        <v>-0.1044361428904973</v>
      </c>
      <c r="D17" s="102">
        <f>IFERROR('Tablas turistas zona y tip.'!E17/'Tablas turistas zona y tip.'!E30-1,"-")</f>
        <v>-0.15245207031086128</v>
      </c>
      <c r="E17" s="102">
        <f>IFERROR('Tablas turistas zona y tip.'!F17/'Tablas turistas zona y tip.'!F30-1,"-")</f>
        <v>-0.12160439197804007</v>
      </c>
      <c r="F17" s="102">
        <f>IFERROR('Tablas turistas zona y tip.'!G17/'Tablas turistas zona y tip.'!G30-1,"-")</f>
        <v>-0.11334909053540232</v>
      </c>
      <c r="G17" s="102">
        <f>IFERROR('Tablas turistas zona y tip.'!H17/'Tablas turistas zona y tip.'!H30-1,"-")</f>
        <v>-0.16718720602069614</v>
      </c>
      <c r="H17" s="102">
        <f>IFERROR('Tablas turistas zona y tip.'!I17/'Tablas turistas zona y tip.'!I30-1,"-")</f>
        <v>-0.13236740661969959</v>
      </c>
      <c r="I17" s="102">
        <f>IFERROR('Tablas turistas zona y tip.'!J17/'Tablas turistas zona y tip.'!J30-1,"-")</f>
        <v>-6.9029966497084039E-2</v>
      </c>
      <c r="J17" s="102">
        <f>IFERROR('Tablas turistas zona y tip.'!K17/'Tablas turistas zona y tip.'!K30-1,"-")</f>
        <v>-0.10427843821513405</v>
      </c>
      <c r="K17" s="102">
        <f>IFERROR('Tablas turistas zona y tip.'!L17/'Tablas turistas zona y tip.'!L30-1,"-")</f>
        <v>-8.3705814324543937E-2</v>
      </c>
    </row>
    <row r="18" spans="2:11" hidden="1" outlineLevel="1">
      <c r="B18" s="41" t="s">
        <v>75</v>
      </c>
      <c r="C18" s="102">
        <f>IFERROR('Tablas turistas zona y tip.'!D18/'Tablas turistas zona y tip.'!D31-1,"-")</f>
        <v>-0.17924012285942692</v>
      </c>
      <c r="D18" s="102">
        <f>IFERROR('Tablas turistas zona y tip.'!E18/'Tablas turistas zona y tip.'!E31-1,"-")</f>
        <v>-0.20473549863568352</v>
      </c>
      <c r="E18" s="102">
        <f>IFERROR('Tablas turistas zona y tip.'!F18/'Tablas turistas zona y tip.'!F31-1,"-")</f>
        <v>-0.18748576634024139</v>
      </c>
      <c r="F18" s="102">
        <f>IFERROR('Tablas turistas zona y tip.'!G18/'Tablas turistas zona y tip.'!G31-1,"-")</f>
        <v>-0.19919106390217167</v>
      </c>
      <c r="G18" s="102">
        <f>IFERROR('Tablas turistas zona y tip.'!H18/'Tablas turistas zona y tip.'!H31-1,"-")</f>
        <v>-0.24229363094092748</v>
      </c>
      <c r="H18" s="102">
        <f>IFERROR('Tablas turistas zona y tip.'!I18/'Tablas turistas zona y tip.'!I31-1,"-")</f>
        <v>-0.21338758333967101</v>
      </c>
      <c r="I18" s="102">
        <f>IFERROR('Tablas turistas zona y tip.'!J18/'Tablas turistas zona y tip.'!J31-1,"-")</f>
        <v>-0.11000869814925029</v>
      </c>
      <c r="J18" s="102">
        <f>IFERROR('Tablas turistas zona y tip.'!K18/'Tablas turistas zona y tip.'!K31-1,"-")</f>
        <v>-7.0903771561709794E-2</v>
      </c>
      <c r="K18" s="102">
        <f>IFERROR('Tablas turistas zona y tip.'!L18/'Tablas turistas zona y tip.'!L31-1,"-")</f>
        <v>-9.4912854949036563E-2</v>
      </c>
    </row>
    <row r="19" spans="2:11" hidden="1" outlineLevel="1">
      <c r="B19" s="41" t="s">
        <v>76</v>
      </c>
      <c r="C19" s="102">
        <f>IFERROR('Tablas turistas zona y tip.'!D19/'Tablas turistas zona y tip.'!D32-1,"-")</f>
        <v>-0.14170234380669033</v>
      </c>
      <c r="D19" s="102">
        <f>IFERROR('Tablas turistas zona y tip.'!E19/'Tablas turistas zona y tip.'!E32-1,"-")</f>
        <v>-0.26807378225364609</v>
      </c>
      <c r="E19" s="102">
        <f>IFERROR('Tablas turistas zona y tip.'!F19/'Tablas turistas zona y tip.'!F32-1,"-")</f>
        <v>-0.18687170113956397</v>
      </c>
      <c r="F19" s="102">
        <f>IFERROR('Tablas turistas zona y tip.'!G19/'Tablas turistas zona y tip.'!G32-1,"-")</f>
        <v>-0.15728368590330255</v>
      </c>
      <c r="G19" s="102">
        <f>IFERROR('Tablas turistas zona y tip.'!H19/'Tablas turistas zona y tip.'!H32-1,"-")</f>
        <v>-0.2822127540031838</v>
      </c>
      <c r="H19" s="102">
        <f>IFERROR('Tablas turistas zona y tip.'!I19/'Tablas turistas zona y tip.'!I32-1,"-")</f>
        <v>-0.20205197899364102</v>
      </c>
      <c r="I19" s="102">
        <f>IFERROR('Tablas turistas zona y tip.'!J19/'Tablas turistas zona y tip.'!J32-1,"-")</f>
        <v>-0.10969000293227116</v>
      </c>
      <c r="J19" s="102">
        <f>IFERROR('Tablas turistas zona y tip.'!K19/'Tablas turistas zona y tip.'!K32-1,"-")</f>
        <v>-0.13446018769222678</v>
      </c>
      <c r="K19" s="102">
        <f>IFERROR('Tablas turistas zona y tip.'!L19/'Tablas turistas zona y tip.'!L32-1,"-")</f>
        <v>-0.12032194672458696</v>
      </c>
    </row>
    <row r="20" spans="2:11" hidden="1" outlineLevel="1">
      <c r="B20" s="41" t="s">
        <v>77</v>
      </c>
      <c r="C20" s="102">
        <f>IFERROR('Tablas turistas zona y tip.'!D20/'Tablas turistas zona y tip.'!D33-1,"-")</f>
        <v>-0.15227771097121034</v>
      </c>
      <c r="D20" s="102">
        <f>IFERROR('Tablas turistas zona y tip.'!E20/'Tablas turistas zona y tip.'!E33-1,"-")</f>
        <v>-0.21553452813635798</v>
      </c>
      <c r="E20" s="102">
        <f>IFERROR('Tablas turistas zona y tip.'!F20/'Tablas turistas zona y tip.'!F33-1,"-")</f>
        <v>-0.17509947549285587</v>
      </c>
      <c r="F20" s="102">
        <f>IFERROR('Tablas turistas zona y tip.'!G20/'Tablas turistas zona y tip.'!G33-1,"-")</f>
        <v>-0.15265179637819171</v>
      </c>
      <c r="G20" s="102">
        <f>IFERROR('Tablas turistas zona y tip.'!H20/'Tablas turistas zona y tip.'!H33-1,"-")</f>
        <v>-0.23062870633203114</v>
      </c>
      <c r="H20" s="102">
        <f>IFERROR('Tablas turistas zona y tip.'!I20/'Tablas turistas zona y tip.'!I33-1,"-")</f>
        <v>-0.18109679205240981</v>
      </c>
      <c r="I20" s="102">
        <f>IFERROR('Tablas turistas zona y tip.'!J20/'Tablas turistas zona y tip.'!J33-1,"-")</f>
        <v>-7.7880393969152584E-2</v>
      </c>
      <c r="J20" s="102">
        <f>IFERROR('Tablas turistas zona y tip.'!K20/'Tablas turistas zona y tip.'!K33-1,"-")</f>
        <v>-6.1711160908742624E-2</v>
      </c>
      <c r="K20" s="102">
        <f>IFERROR('Tablas turistas zona y tip.'!L20/'Tablas turistas zona y tip.'!L33-1,"-")</f>
        <v>-7.129030533126568E-2</v>
      </c>
    </row>
    <row r="21" spans="2:11" hidden="1" outlineLevel="1">
      <c r="B21" s="41" t="s">
        <v>78</v>
      </c>
      <c r="C21" s="102">
        <f>IFERROR('Tablas turistas zona y tip.'!D21/'Tablas turistas zona y tip.'!D34-1,"-")</f>
        <v>-0.17154645220742226</v>
      </c>
      <c r="D21" s="102">
        <f>IFERROR('Tablas turistas zona y tip.'!E21/'Tablas turistas zona y tip.'!E34-1,"-")</f>
        <v>-0.11318373624640143</v>
      </c>
      <c r="E21" s="102">
        <f>IFERROR('Tablas turistas zona y tip.'!F21/'Tablas turistas zona y tip.'!F34-1,"-")</f>
        <v>-0.1513029204568771</v>
      </c>
      <c r="F21" s="102">
        <f>IFERROR('Tablas turistas zona y tip.'!G21/'Tablas turistas zona y tip.'!G34-1,"-")</f>
        <v>-0.18139062382421556</v>
      </c>
      <c r="G21" s="102">
        <f>IFERROR('Tablas turistas zona y tip.'!H21/'Tablas turistas zona y tip.'!H34-1,"-")</f>
        <v>-0.12840261658577756</v>
      </c>
      <c r="H21" s="102">
        <f>IFERROR('Tablas turistas zona y tip.'!I21/'Tablas turistas zona y tip.'!I34-1,"-")</f>
        <v>-0.16292437798749848</v>
      </c>
      <c r="I21" s="102">
        <f>IFERROR('Tablas turistas zona y tip.'!J21/'Tablas turistas zona y tip.'!J34-1,"-")</f>
        <v>-0.12861860882328957</v>
      </c>
      <c r="J21" s="102">
        <f>IFERROR('Tablas turistas zona y tip.'!K21/'Tablas turistas zona y tip.'!K34-1,"-")</f>
        <v>-0.13379058477708994</v>
      </c>
      <c r="K21" s="102">
        <f>IFERROR('Tablas turistas zona y tip.'!L21/'Tablas turistas zona y tip.'!L34-1,"-")</f>
        <v>-0.13063854424733679</v>
      </c>
    </row>
    <row r="22" spans="2:11" hidden="1" outlineLevel="1">
      <c r="B22" s="41" t="s">
        <v>79</v>
      </c>
      <c r="C22" s="102">
        <f>IFERROR('Tablas turistas zona y tip.'!D22/'Tablas turistas zona y tip.'!D35-1,"-")</f>
        <v>-0.22820684181947282</v>
      </c>
      <c r="D22" s="102">
        <f>IFERROR('Tablas turistas zona y tip.'!E22/'Tablas turistas zona y tip.'!E35-1,"-")</f>
        <v>-0.27764794572182439</v>
      </c>
      <c r="E22" s="102">
        <f>IFERROR('Tablas turistas zona y tip.'!F22/'Tablas turistas zona y tip.'!F35-1,"-")</f>
        <v>-0.2458340052679675</v>
      </c>
      <c r="F22" s="102">
        <f>IFERROR('Tablas turistas zona y tip.'!G22/'Tablas turistas zona y tip.'!G35-1,"-")</f>
        <v>-0.23120297310656679</v>
      </c>
      <c r="G22" s="102">
        <f>IFERROR('Tablas turistas zona y tip.'!H22/'Tablas turistas zona y tip.'!H35-1,"-")</f>
        <v>-0.28510110324938798</v>
      </c>
      <c r="H22" s="102">
        <f>IFERROR('Tablas turistas zona y tip.'!I22/'Tablas turistas zona y tip.'!I35-1,"-")</f>
        <v>-0.25023684335180707</v>
      </c>
      <c r="I22" s="102">
        <f>IFERROR('Tablas turistas zona y tip.'!J22/'Tablas turistas zona y tip.'!J35-1,"-")</f>
        <v>-0.15982555057214609</v>
      </c>
      <c r="J22" s="102">
        <f>IFERROR('Tablas turistas zona y tip.'!K22/'Tablas turistas zona y tip.'!K35-1,"-")</f>
        <v>-0.13950197710180134</v>
      </c>
      <c r="K22" s="102">
        <f>IFERROR('Tablas turistas zona y tip.'!L22/'Tablas turistas zona y tip.'!L35-1,"-")</f>
        <v>-0.152212689231216</v>
      </c>
    </row>
    <row r="23" spans="2:11" hidden="1" outlineLevel="1">
      <c r="B23" s="41" t="s">
        <v>80</v>
      </c>
      <c r="C23" s="102">
        <f>IFERROR('Tablas turistas zona y tip.'!D23/'Tablas turistas zona y tip.'!D36-1,"-")</f>
        <v>-6.9855218333849445E-2</v>
      </c>
      <c r="D23" s="102">
        <f>IFERROR('Tablas turistas zona y tip.'!E23/'Tablas turistas zona y tip.'!E36-1,"-")</f>
        <v>-0.11285204284014283</v>
      </c>
      <c r="E23" s="102">
        <f>IFERROR('Tablas turistas zona y tip.'!F23/'Tablas turistas zona y tip.'!F36-1,"-")</f>
        <v>-8.3955563649608433E-2</v>
      </c>
      <c r="F23" s="102">
        <f>IFERROR('Tablas turistas zona y tip.'!G23/'Tablas turistas zona y tip.'!G36-1,"-")</f>
        <v>-7.1906528447110207E-2</v>
      </c>
      <c r="G23" s="102">
        <f>IFERROR('Tablas turistas zona y tip.'!H23/'Tablas turistas zona y tip.'!H36-1,"-")</f>
        <v>-0.11640380789997162</v>
      </c>
      <c r="H23" s="102">
        <f>IFERROR('Tablas turistas zona y tip.'!I23/'Tablas turistas zona y tip.'!I36-1,"-")</f>
        <v>-8.6500151448076656E-2</v>
      </c>
      <c r="I23" s="102">
        <f>IFERROR('Tablas turistas zona y tip.'!J23/'Tablas turistas zona y tip.'!J36-1,"-")</f>
        <v>-3.1596912633024998E-2</v>
      </c>
      <c r="J23" s="102">
        <f>IFERROR('Tablas turistas zona y tip.'!K23/'Tablas turistas zona y tip.'!K36-1,"-")</f>
        <v>1.3315685301272806E-2</v>
      </c>
      <c r="K23" s="102">
        <f>IFERROR('Tablas turistas zona y tip.'!L23/'Tablas turistas zona y tip.'!L36-1,"-")</f>
        <v>-1.4331682818470082E-2</v>
      </c>
    </row>
    <row r="24" spans="2:11" hidden="1" outlineLevel="1">
      <c r="B24" s="41" t="s">
        <v>81</v>
      </c>
      <c r="C24" s="102">
        <f>IFERROR('Tablas turistas zona y tip.'!D24/'Tablas turistas zona y tip.'!D37-1,"-")</f>
        <v>-0.2876523924338642</v>
      </c>
      <c r="D24" s="102">
        <f>IFERROR('Tablas turistas zona y tip.'!E24/'Tablas turistas zona y tip.'!E37-1,"-")</f>
        <v>-0.21616515989744978</v>
      </c>
      <c r="E24" s="102">
        <f>IFERROR('Tablas turistas zona y tip.'!F24/'Tablas turistas zona y tip.'!F37-1,"-")</f>
        <v>-0.26371727393887368</v>
      </c>
      <c r="F24" s="102">
        <f>IFERROR('Tablas turistas zona y tip.'!G24/'Tablas turistas zona y tip.'!G37-1,"-")</f>
        <v>-0.28618913577289329</v>
      </c>
      <c r="G24" s="102">
        <f>IFERROR('Tablas turistas zona y tip.'!H24/'Tablas turistas zona y tip.'!H37-1,"-")</f>
        <v>-0.22555962311708577</v>
      </c>
      <c r="H24" s="102">
        <f>IFERROR('Tablas turistas zona y tip.'!I24/'Tablas turistas zona y tip.'!I37-1,"-")</f>
        <v>-0.26600675230237525</v>
      </c>
      <c r="I24" s="102">
        <f>IFERROR('Tablas turistas zona y tip.'!J24/'Tablas turistas zona y tip.'!J37-1,"-")</f>
        <v>-0.2193959581295325</v>
      </c>
      <c r="J24" s="102">
        <f>IFERROR('Tablas turistas zona y tip.'!K24/'Tablas turistas zona y tip.'!K37-1,"-")</f>
        <v>-0.15892605113729608</v>
      </c>
      <c r="K24" s="102">
        <f>IFERROR('Tablas turistas zona y tip.'!L24/'Tablas turistas zona y tip.'!L37-1,"-")</f>
        <v>-0.19401357652194617</v>
      </c>
    </row>
    <row r="25" spans="2:11" hidden="1" outlineLevel="1">
      <c r="B25" s="41" t="s">
        <v>82</v>
      </c>
      <c r="C25" s="102">
        <f>IFERROR('Tablas turistas zona y tip.'!D25/'Tablas turistas zona y tip.'!D38-1,"-")</f>
        <v>-0.15639482458531673</v>
      </c>
      <c r="D25" s="102">
        <f>IFERROR('Tablas turistas zona y tip.'!E25/'Tablas turistas zona y tip.'!E38-1,"-")</f>
        <v>-9.7903433783848359E-2</v>
      </c>
      <c r="E25" s="102">
        <f>IFERROR('Tablas turistas zona y tip.'!F25/'Tablas turistas zona y tip.'!F38-1,"-")</f>
        <v>-0.13854807215923992</v>
      </c>
      <c r="F25" s="102">
        <f>IFERROR('Tablas turistas zona y tip.'!G25/'Tablas turistas zona y tip.'!G38-1,"-")</f>
        <v>-0.15157953075928321</v>
      </c>
      <c r="G25" s="102">
        <f>IFERROR('Tablas turistas zona y tip.'!H25/'Tablas turistas zona y tip.'!H38-1,"-")</f>
        <v>-0.1143461701227253</v>
      </c>
      <c r="H25" s="102">
        <f>IFERROR('Tablas turistas zona y tip.'!I25/'Tablas turistas zona y tip.'!I38-1,"-")</f>
        <v>-0.14026491769547322</v>
      </c>
      <c r="I25" s="102">
        <f>IFERROR('Tablas turistas zona y tip.'!J25/'Tablas turistas zona y tip.'!J38-1,"-")</f>
        <v>-0.14176892967908394</v>
      </c>
      <c r="J25" s="102">
        <f>IFERROR('Tablas turistas zona y tip.'!K25/'Tablas turistas zona y tip.'!K38-1,"-")</f>
        <v>-0.1876516418765164</v>
      </c>
      <c r="K25" s="102">
        <f>IFERROR('Tablas turistas zona y tip.'!L25/'Tablas turistas zona y tip.'!L38-1,"-")</f>
        <v>-0.16162881209259039</v>
      </c>
    </row>
    <row r="26" spans="2:11" hidden="1" outlineLevel="1">
      <c r="B26" s="41" t="s">
        <v>83</v>
      </c>
      <c r="C26" s="102">
        <f>IFERROR('Tablas turistas zona y tip.'!D26/'Tablas turistas zona y tip.'!D39-1,"-")</f>
        <v>-0.13401109057301297</v>
      </c>
      <c r="D26" s="102">
        <f>IFERROR('Tablas turistas zona y tip.'!E26/'Tablas turistas zona y tip.'!E39-1,"-")</f>
        <v>-0.10557962684587496</v>
      </c>
      <c r="E26" s="102">
        <f>IFERROR('Tablas turistas zona y tip.'!F26/'Tablas turistas zona y tip.'!F39-1,"-")</f>
        <v>-0.12425263285683941</v>
      </c>
      <c r="F26" s="102">
        <f>IFERROR('Tablas turistas zona y tip.'!G26/'Tablas turistas zona y tip.'!G39-1,"-")</f>
        <v>-0.12190052883922875</v>
      </c>
      <c r="G26" s="102">
        <f>IFERROR('Tablas turistas zona y tip.'!H26/'Tablas turistas zona y tip.'!H39-1,"-")</f>
        <v>-0.12056318031235214</v>
      </c>
      <c r="H26" s="102">
        <f>IFERROR('Tablas turistas zona y tip.'!I26/'Tablas turistas zona y tip.'!I39-1,"-")</f>
        <v>-0.12144199694400493</v>
      </c>
      <c r="I26" s="102">
        <f>IFERROR('Tablas turistas zona y tip.'!J26/'Tablas turistas zona y tip.'!J39-1,"-")</f>
        <v>-0.10720047050915815</v>
      </c>
      <c r="J26" s="102">
        <f>IFERROR('Tablas turistas zona y tip.'!K26/'Tablas turistas zona y tip.'!K39-1,"-")</f>
        <v>-2.0377736492979359E-2</v>
      </c>
      <c r="K26" s="102">
        <f>IFERROR('Tablas turistas zona y tip.'!L26/'Tablas turistas zona y tip.'!L39-1,"-")</f>
        <v>-7.081686992217151E-2</v>
      </c>
    </row>
    <row r="27" spans="2:11" collapsed="1">
      <c r="B27" s="96">
        <v>2009</v>
      </c>
      <c r="C27" s="104">
        <f>IFERROR('Tablas turistas zona y tip.'!D27/'Tablas turistas zona y tip.'!D40-1,"-")</f>
        <v>-0.15062205900371217</v>
      </c>
      <c r="D27" s="104">
        <f>IFERROR('Tablas turistas zona y tip.'!E27/'Tablas turistas zona y tip.'!E40-1,"-")</f>
        <v>-0.18061525441524107</v>
      </c>
      <c r="E27" s="104">
        <f>IFERROR('Tablas turistas zona y tip.'!F27/'Tablas turistas zona y tip.'!F40-1,"-")</f>
        <v>-0.16088823451900369</v>
      </c>
      <c r="F27" s="104">
        <f>IFERROR('Tablas turistas zona y tip.'!G27/'Tablas turistas zona y tip.'!G40-1,"-")</f>
        <v>-0.1552400352231611</v>
      </c>
      <c r="G27" s="104">
        <f>IFERROR('Tablas turistas zona y tip.'!H27/'Tablas turistas zona y tip.'!H40-1,"-")</f>
        <v>-0.19575584776657162</v>
      </c>
      <c r="H27" s="104">
        <f>IFERROR('Tablas turistas zona y tip.'!I27/'Tablas turistas zona y tip.'!I40-1,"-")</f>
        <v>-0.16909926556216326</v>
      </c>
      <c r="I27" s="104">
        <f>IFERROR('Tablas turistas zona y tip.'!J27/'Tablas turistas zona y tip.'!J40-1,"-")</f>
        <v>-0.10789822844942742</v>
      </c>
      <c r="J27" s="104">
        <f>IFERROR('Tablas turistas zona y tip.'!K27/'Tablas turistas zona y tip.'!K40-1,"-")</f>
        <v>-0.11411270813365437</v>
      </c>
      <c r="K27" s="104">
        <f>IFERROR('Tablas turistas zona y tip.'!L27/'Tablas turistas zona y tip.'!L40-1,"-")</f>
        <v>-0.11045141390545221</v>
      </c>
    </row>
    <row r="28" spans="2:11" hidden="1" outlineLevel="1">
      <c r="B28" s="41" t="s">
        <v>72</v>
      </c>
      <c r="C28" s="102">
        <f>IFERROR('Tablas turistas zona y tip.'!D28/'Tablas turistas zona y tip.'!D41-1,"-")</f>
        <v>-0.10145616641901933</v>
      </c>
      <c r="D28" s="102">
        <f>IFERROR('Tablas turistas zona y tip.'!E28/'Tablas turistas zona y tip.'!E41-1,"-")</f>
        <v>-0.14558725009696416</v>
      </c>
      <c r="E28" s="102">
        <f>IFERROR('Tablas turistas zona y tip.'!F28/'Tablas turistas zona y tip.'!F41-1,"-")</f>
        <v>-0.11733218326652795</v>
      </c>
      <c r="F28" s="102">
        <f>IFERROR('Tablas turistas zona y tip.'!G28/'Tablas turistas zona y tip.'!G41-1,"-")</f>
        <v>-0.11311222989221636</v>
      </c>
      <c r="G28" s="102">
        <f>IFERROR('Tablas turistas zona y tip.'!H28/'Tablas turistas zona y tip.'!H41-1,"-")</f>
        <v>-0.1298751200768492</v>
      </c>
      <c r="H28" s="102">
        <f>IFERROR('Tablas turistas zona y tip.'!I28/'Tablas turistas zona y tip.'!I41-1,"-")</f>
        <v>-0.11899226112253036</v>
      </c>
      <c r="I28" s="102">
        <f>IFERROR('Tablas turistas zona y tip.'!J28/'Tablas turistas zona y tip.'!J41-1,"-")</f>
        <v>-6.0835358371628567E-2</v>
      </c>
      <c r="J28" s="102">
        <f>IFERROR('Tablas turistas zona y tip.'!K28/'Tablas turistas zona y tip.'!K41-1,"-")</f>
        <v>-6.8597254416325359E-2</v>
      </c>
      <c r="K28" s="102">
        <f>IFERROR('Tablas turistas zona y tip.'!L28/'Tablas turistas zona y tip.'!L41-1,"-")</f>
        <v>-6.4181358592495297E-2</v>
      </c>
    </row>
    <row r="29" spans="2:11" hidden="1" outlineLevel="1">
      <c r="B29" s="41" t="s">
        <v>73</v>
      </c>
      <c r="C29" s="102">
        <f>IFERROR('Tablas turistas zona y tip.'!D29/'Tablas turistas zona y tip.'!D42-1,"-")</f>
        <v>-0.11717253786779647</v>
      </c>
      <c r="D29" s="102">
        <f>IFERROR('Tablas turistas zona y tip.'!E29/'Tablas turistas zona y tip.'!E42-1,"-")</f>
        <v>-6.0903331289597351E-2</v>
      </c>
      <c r="E29" s="102">
        <f>IFERROR('Tablas turistas zona y tip.'!F29/'Tablas turistas zona y tip.'!F42-1,"-")</f>
        <v>-9.9096614932114857E-2</v>
      </c>
      <c r="F29" s="102">
        <f>IFERROR('Tablas turistas zona y tip.'!G29/'Tablas turistas zona y tip.'!G42-1,"-")</f>
        <v>-9.0634122322653221E-2</v>
      </c>
      <c r="G29" s="102">
        <f>IFERROR('Tablas turistas zona y tip.'!H29/'Tablas turistas zona y tip.'!H42-1,"-")</f>
        <v>-4.7980171648416725E-2</v>
      </c>
      <c r="H29" s="102">
        <f>IFERROR('Tablas turistas zona y tip.'!I29/'Tablas turistas zona y tip.'!I42-1,"-")</f>
        <v>-7.6890986674294948E-2</v>
      </c>
      <c r="I29" s="102">
        <f>IFERROR('Tablas turistas zona y tip.'!J29/'Tablas turistas zona y tip.'!J42-1,"-")</f>
        <v>-6.4904758290961539E-2</v>
      </c>
      <c r="J29" s="102">
        <f>IFERROR('Tablas turistas zona y tip.'!K29/'Tablas turistas zona y tip.'!K42-1,"-")</f>
        <v>-4.4770348987061226E-2</v>
      </c>
      <c r="K29" s="102">
        <f>IFERROR('Tablas turistas zona y tip.'!L29/'Tablas turistas zona y tip.'!L42-1,"-")</f>
        <v>-5.6367888444473602E-2</v>
      </c>
    </row>
    <row r="30" spans="2:11" hidden="1" outlineLevel="1">
      <c r="B30" s="41" t="s">
        <v>74</v>
      </c>
      <c r="C30" s="102">
        <f>IFERROR('Tablas turistas zona y tip.'!D30/'Tablas turistas zona y tip.'!D43-1,"-")</f>
        <v>-0.156856569156266</v>
      </c>
      <c r="D30" s="102">
        <f>IFERROR('Tablas turistas zona y tip.'!E30/'Tablas turistas zona y tip.'!E43-1,"-")</f>
        <v>-0.16007751937984493</v>
      </c>
      <c r="E30" s="102">
        <f>IFERROR('Tablas turistas zona y tip.'!F30/'Tablas turistas zona y tip.'!F43-1,"-")</f>
        <v>-0.15801106367930484</v>
      </c>
      <c r="F30" s="102">
        <f>IFERROR('Tablas turistas zona y tip.'!G30/'Tablas turistas zona y tip.'!G43-1,"-")</f>
        <v>-0.13918474222426669</v>
      </c>
      <c r="G30" s="102">
        <f>IFERROR('Tablas turistas zona y tip.'!H30/'Tablas turistas zona y tip.'!H43-1,"-")</f>
        <v>-0.14782748116081446</v>
      </c>
      <c r="H30" s="102">
        <f>IFERROR('Tablas turistas zona y tip.'!I30/'Tablas turistas zona y tip.'!I43-1,"-")</f>
        <v>-0.14225774453578388</v>
      </c>
      <c r="I30" s="102">
        <f>IFERROR('Tablas turistas zona y tip.'!J30/'Tablas turistas zona y tip.'!J43-1,"-")</f>
        <v>-6.3063586755120915E-2</v>
      </c>
      <c r="J30" s="102">
        <f>IFERROR('Tablas turistas zona y tip.'!K30/'Tablas turistas zona y tip.'!K43-1,"-")</f>
        <v>-4.1318825626113886E-2</v>
      </c>
      <c r="K30" s="102">
        <f>IFERROR('Tablas turistas zona y tip.'!L30/'Tablas turistas zona y tip.'!L43-1,"-")</f>
        <v>-5.4131060229822059E-2</v>
      </c>
    </row>
    <row r="31" spans="2:11" hidden="1" outlineLevel="1">
      <c r="B31" s="41" t="s">
        <v>75</v>
      </c>
      <c r="C31" s="102">
        <f>IFERROR('Tablas turistas zona y tip.'!D31/'Tablas turistas zona y tip.'!D44-1,"-")</f>
        <v>-0.15353657667925069</v>
      </c>
      <c r="D31" s="102">
        <f>IFERROR('Tablas turistas zona y tip.'!E31/'Tablas turistas zona y tip.'!E44-1,"-")</f>
        <v>-0.10908092848180673</v>
      </c>
      <c r="E31" s="102">
        <f>IFERROR('Tablas turistas zona y tip.'!F31/'Tablas turistas zona y tip.'!F44-1,"-")</f>
        <v>-0.13965221650746995</v>
      </c>
      <c r="F31" s="102">
        <f>IFERROR('Tablas turistas zona y tip.'!G31/'Tablas turistas zona y tip.'!G44-1,"-")</f>
        <v>-0.13158585825427571</v>
      </c>
      <c r="G31" s="102">
        <f>IFERROR('Tablas turistas zona y tip.'!H31/'Tablas turistas zona y tip.'!H44-1,"-")</f>
        <v>-9.4599303135888491E-2</v>
      </c>
      <c r="H31" s="102">
        <f>IFERROR('Tablas turistas zona y tip.'!I31/'Tablas turistas zona y tip.'!I44-1,"-")</f>
        <v>-0.11974203914042802</v>
      </c>
      <c r="I31" s="102">
        <f>IFERROR('Tablas turistas zona y tip.'!J31/'Tablas turistas zona y tip.'!J44-1,"-")</f>
        <v>-5.2044990985233186E-2</v>
      </c>
      <c r="J31" s="102">
        <f>IFERROR('Tablas turistas zona y tip.'!K31/'Tablas turistas zona y tip.'!K44-1,"-")</f>
        <v>-3.2890356941670529E-2</v>
      </c>
      <c r="K31" s="102">
        <f>IFERROR('Tablas turistas zona y tip.'!L31/'Tablas turistas zona y tip.'!L44-1,"-")</f>
        <v>-4.4741254951926934E-2</v>
      </c>
    </row>
    <row r="32" spans="2:11" hidden="1" outlineLevel="1">
      <c r="B32" s="41" t="s">
        <v>76</v>
      </c>
      <c r="C32" s="102">
        <f>IFERROR('Tablas turistas zona y tip.'!D32/'Tablas turistas zona y tip.'!D45-1,"-")</f>
        <v>-7.1548878259112048E-2</v>
      </c>
      <c r="D32" s="102">
        <f>IFERROR('Tablas turistas zona y tip.'!E32/'Tablas turistas zona y tip.'!E45-1,"-")</f>
        <v>-4.7205926220542871E-2</v>
      </c>
      <c r="E32" s="102">
        <f>IFERROR('Tablas turistas zona y tip.'!F32/'Tablas turistas zona y tip.'!F45-1,"-")</f>
        <v>-6.2992057181304184E-2</v>
      </c>
      <c r="F32" s="102">
        <f>IFERROR('Tablas turistas zona y tip.'!G32/'Tablas turistas zona y tip.'!G45-1,"-")</f>
        <v>-6.2774939038586441E-2</v>
      </c>
      <c r="G32" s="102">
        <f>IFERROR('Tablas turistas zona y tip.'!H32/'Tablas turistas zona y tip.'!H45-1,"-")</f>
        <v>-5.1240477089487646E-2</v>
      </c>
      <c r="H32" s="102">
        <f>IFERROR('Tablas turistas zona y tip.'!I32/'Tablas turistas zona y tip.'!I45-1,"-")</f>
        <v>-5.8673952871312163E-2</v>
      </c>
      <c r="I32" s="102">
        <f>IFERROR('Tablas turistas zona y tip.'!J32/'Tablas turistas zona y tip.'!J45-1,"-")</f>
        <v>1.5521279443254876E-2</v>
      </c>
      <c r="J32" s="102">
        <f>IFERROR('Tablas turistas zona y tip.'!K32/'Tablas turistas zona y tip.'!K45-1,"-")</f>
        <v>-6.381904297555252E-3</v>
      </c>
      <c r="K32" s="102">
        <f>IFERROR('Tablas turistas zona y tip.'!L32/'Tablas turistas zona y tip.'!L45-1,"-")</f>
        <v>6.0027393528467865E-3</v>
      </c>
    </row>
    <row r="33" spans="2:11" hidden="1" outlineLevel="1">
      <c r="B33" s="41" t="s">
        <v>77</v>
      </c>
      <c r="C33" s="102">
        <f>IFERROR('Tablas turistas zona y tip.'!D33/'Tablas turistas zona y tip.'!D46-1,"-")</f>
        <v>-0.11099232800905545</v>
      </c>
      <c r="D33" s="102">
        <f>IFERROR('Tablas turistas zona y tip.'!E33/'Tablas turistas zona y tip.'!E46-1,"-")</f>
        <v>-0.12169079200836586</v>
      </c>
      <c r="E33" s="102">
        <f>IFERROR('Tablas turistas zona y tip.'!F33/'Tablas turistas zona y tip.'!F46-1,"-")</f>
        <v>-0.11488203629960181</v>
      </c>
      <c r="F33" s="102">
        <f>IFERROR('Tablas turistas zona y tip.'!G33/'Tablas turistas zona y tip.'!G46-1,"-")</f>
        <v>-0.10885136495699455</v>
      </c>
      <c r="G33" s="102">
        <f>IFERROR('Tablas turistas zona y tip.'!H33/'Tablas turistas zona y tip.'!H46-1,"-")</f>
        <v>-0.11496654478521506</v>
      </c>
      <c r="H33" s="102">
        <f>IFERROR('Tablas turistas zona y tip.'!I33/'Tablas turistas zona y tip.'!I46-1,"-")</f>
        <v>-0.1110918717932361</v>
      </c>
      <c r="I33" s="102">
        <f>IFERROR('Tablas turistas zona y tip.'!J33/'Tablas turistas zona y tip.'!J46-1,"-")</f>
        <v>3.6489605716583107E-3</v>
      </c>
      <c r="J33" s="102">
        <f>IFERROR('Tablas turistas zona y tip.'!K33/'Tablas turistas zona y tip.'!K46-1,"-")</f>
        <v>1.7822406813521319E-3</v>
      </c>
      <c r="K33" s="102">
        <f>IFERROR('Tablas turistas zona y tip.'!L33/'Tablas turistas zona y tip.'!L46-1,"-")</f>
        <v>2.8873029458640342E-3</v>
      </c>
    </row>
    <row r="34" spans="2:11" hidden="1" outlineLevel="1">
      <c r="B34" s="41" t="s">
        <v>78</v>
      </c>
      <c r="C34" s="102">
        <f>IFERROR('Tablas turistas zona y tip.'!D34/'Tablas turistas zona y tip.'!D47-1,"-")</f>
        <v>-9.0808690519260438E-2</v>
      </c>
      <c r="D34" s="102">
        <f>IFERROR('Tablas turistas zona y tip.'!E34/'Tablas turistas zona y tip.'!E47-1,"-")</f>
        <v>-0.15165607226497158</v>
      </c>
      <c r="E34" s="102">
        <f>IFERROR('Tablas turistas zona y tip.'!F34/'Tablas turistas zona y tip.'!F47-1,"-")</f>
        <v>-0.11287876029948907</v>
      </c>
      <c r="F34" s="102">
        <f>IFERROR('Tablas turistas zona y tip.'!G34/'Tablas turistas zona y tip.'!G47-1,"-")</f>
        <v>-8.5566832960605521E-2</v>
      </c>
      <c r="G34" s="102">
        <f>IFERROR('Tablas turistas zona y tip.'!H34/'Tablas turistas zona y tip.'!H47-1,"-")</f>
        <v>-0.13634844941226498</v>
      </c>
      <c r="H34" s="102">
        <f>IFERROR('Tablas turistas zona y tip.'!I34/'Tablas turistas zona y tip.'!I47-1,"-")</f>
        <v>-0.10392848121423781</v>
      </c>
      <c r="I34" s="102">
        <f>IFERROR('Tablas turistas zona y tip.'!J34/'Tablas turistas zona y tip.'!J47-1,"-")</f>
        <v>-6.823381724675559E-3</v>
      </c>
      <c r="J34" s="102">
        <f>IFERROR('Tablas turistas zona y tip.'!K34/'Tablas turistas zona y tip.'!K47-1,"-")</f>
        <v>-4.477385163305736E-2</v>
      </c>
      <c r="K34" s="102">
        <f>IFERROR('Tablas turistas zona y tip.'!L34/'Tablas turistas zona y tip.'!L47-1,"-")</f>
        <v>-2.1998478673481037E-2</v>
      </c>
    </row>
    <row r="35" spans="2:11" hidden="1" outlineLevel="1">
      <c r="B35" s="41" t="s">
        <v>79</v>
      </c>
      <c r="C35" s="102">
        <f>IFERROR('Tablas turistas zona y tip.'!D35/'Tablas turistas zona y tip.'!D48-1,"-")</f>
        <v>0.17834379229728059</v>
      </c>
      <c r="D35" s="102">
        <f>IFERROR('Tablas turistas zona y tip.'!E35/'Tablas turistas zona y tip.'!E48-1,"-")</f>
        <v>0.2495290128108516</v>
      </c>
      <c r="E35" s="102">
        <f>IFERROR('Tablas turistas zona y tip.'!F35/'Tablas turistas zona y tip.'!F48-1,"-")</f>
        <v>0.20277369195209083</v>
      </c>
      <c r="F35" s="102">
        <f>IFERROR('Tablas turistas zona y tip.'!G35/'Tablas turistas zona y tip.'!G48-1,"-")</f>
        <v>0.17813389698904314</v>
      </c>
      <c r="G35" s="102">
        <f>IFERROR('Tablas turistas zona y tip.'!H35/'Tablas turistas zona y tip.'!H48-1,"-")</f>
        <v>0.25540961522269923</v>
      </c>
      <c r="H35" s="102">
        <f>IFERROR('Tablas turistas zona y tip.'!I35/'Tablas turistas zona y tip.'!I48-1,"-")</f>
        <v>0.20431272996948002</v>
      </c>
      <c r="I35" s="102">
        <f>IFERROR('Tablas turistas zona y tip.'!J35/'Tablas turistas zona y tip.'!J48-1,"-")</f>
        <v>0.22747525222777454</v>
      </c>
      <c r="J35" s="102">
        <f>IFERROR('Tablas turistas zona y tip.'!K35/'Tablas turistas zona y tip.'!K48-1,"-")</f>
        <v>0.18120416091094338</v>
      </c>
      <c r="K35" s="102">
        <f>IFERROR('Tablas turistas zona y tip.'!L35/'Tablas turistas zona y tip.'!L48-1,"-")</f>
        <v>0.20972440587551566</v>
      </c>
    </row>
    <row r="36" spans="2:11" hidden="1" outlineLevel="1">
      <c r="B36" s="41" t="s">
        <v>80</v>
      </c>
      <c r="C36" s="102">
        <f>IFERROR('Tablas turistas zona y tip.'!D36/'Tablas turistas zona y tip.'!D49-1,"-")</f>
        <v>-4.380818419055732E-2</v>
      </c>
      <c r="D36" s="102">
        <f>IFERROR('Tablas turistas zona y tip.'!E36/'Tablas turistas zona y tip.'!E49-1,"-")</f>
        <v>-4.7349128972527632E-2</v>
      </c>
      <c r="E36" s="102">
        <f>IFERROR('Tablas turistas zona y tip.'!F36/'Tablas turistas zona y tip.'!F49-1,"-")</f>
        <v>-4.4972296071756901E-2</v>
      </c>
      <c r="F36" s="102">
        <f>IFERROR('Tablas turistas zona y tip.'!G36/'Tablas turistas zona y tip.'!G49-1,"-")</f>
        <v>-6.4343989749079511E-2</v>
      </c>
      <c r="G36" s="102">
        <f>IFERROR('Tablas turistas zona y tip.'!H36/'Tablas turistas zona y tip.'!H49-1,"-")</f>
        <v>-4.3327556325823191E-2</v>
      </c>
      <c r="H36" s="102">
        <f>IFERROR('Tablas turistas zona y tip.'!I36/'Tablas turistas zona y tip.'!I49-1,"-")</f>
        <v>-5.755379885814671E-2</v>
      </c>
      <c r="I36" s="102">
        <f>IFERROR('Tablas turistas zona y tip.'!J36/'Tablas turistas zona y tip.'!J49-1,"-")</f>
        <v>-1.6913764629315486E-2</v>
      </c>
      <c r="J36" s="102">
        <f>IFERROR('Tablas turistas zona y tip.'!K36/'Tablas turistas zona y tip.'!K49-1,"-")</f>
        <v>-5.3515294226820886E-2</v>
      </c>
      <c r="K36" s="102">
        <f>IFERROR('Tablas turistas zona y tip.'!L36/'Tablas turistas zona y tip.'!L49-1,"-")</f>
        <v>-3.1314106294082933E-2</v>
      </c>
    </row>
    <row r="37" spans="2:11" hidden="1" outlineLevel="1">
      <c r="B37" s="41" t="s">
        <v>81</v>
      </c>
      <c r="C37" s="102">
        <f>IFERROR('Tablas turistas zona y tip.'!D37/'Tablas turistas zona y tip.'!D50-1,"-")</f>
        <v>0.12129924033280659</v>
      </c>
      <c r="D37" s="102">
        <f>IFERROR('Tablas turistas zona y tip.'!E37/'Tablas turistas zona y tip.'!E50-1,"-")</f>
        <v>8.5264506681310692E-2</v>
      </c>
      <c r="E37" s="102">
        <f>IFERROR('Tablas turistas zona y tip.'!F37/'Tablas turistas zona y tip.'!F50-1,"-")</f>
        <v>0.10897066559783553</v>
      </c>
      <c r="F37" s="102">
        <f>IFERROR('Tablas turistas zona y tip.'!G37/'Tablas turistas zona y tip.'!G50-1,"-")</f>
        <v>0.10468251211564872</v>
      </c>
      <c r="G37" s="102">
        <f>IFERROR('Tablas turistas zona y tip.'!H37/'Tablas turistas zona y tip.'!H50-1,"-")</f>
        <v>9.7875144127820723E-2</v>
      </c>
      <c r="H37" s="102">
        <f>IFERROR('Tablas turistas zona y tip.'!I37/'Tablas turistas zona y tip.'!I50-1,"-")</f>
        <v>0.10240711784526613</v>
      </c>
      <c r="I37" s="102">
        <f>IFERROR('Tablas turistas zona y tip.'!J37/'Tablas turistas zona y tip.'!J50-1,"-")</f>
        <v>6.0363772385093828E-2</v>
      </c>
      <c r="J37" s="102">
        <f>IFERROR('Tablas turistas zona y tip.'!K37/'Tablas turistas zona y tip.'!K50-1,"-")</f>
        <v>1.0763135195594353E-2</v>
      </c>
      <c r="K37" s="102">
        <f>IFERROR('Tablas turistas zona y tip.'!L37/'Tablas turistas zona y tip.'!L50-1,"-")</f>
        <v>3.8962924489140738E-2</v>
      </c>
    </row>
    <row r="38" spans="2:11" hidden="1" outlineLevel="1">
      <c r="B38" s="41" t="s">
        <v>82</v>
      </c>
      <c r="C38" s="102">
        <f>IFERROR('Tablas turistas zona y tip.'!D38/'Tablas turistas zona y tip.'!D51-1,"-")</f>
        <v>1.0082396051767528E-2</v>
      </c>
      <c r="D38" s="102">
        <f>IFERROR('Tablas turistas zona y tip.'!E38/'Tablas turistas zona y tip.'!E51-1,"-")</f>
        <v>-2.5247713414634498E-3</v>
      </c>
      <c r="E38" s="102">
        <f>IFERROR('Tablas turistas zona y tip.'!F38/'Tablas turistas zona y tip.'!F51-1,"-")</f>
        <v>6.2020732225855912E-3</v>
      </c>
      <c r="F38" s="102">
        <f>IFERROR('Tablas turistas zona y tip.'!G38/'Tablas turistas zona y tip.'!G51-1,"-")</f>
        <v>1.0095355390098648E-2</v>
      </c>
      <c r="G38" s="102">
        <f>IFERROR('Tablas turistas zona y tip.'!H38/'Tablas turistas zona y tip.'!H51-1,"-")</f>
        <v>4.0792045551116818E-3</v>
      </c>
      <c r="H38" s="102">
        <f>IFERROR('Tablas turistas zona y tip.'!I38/'Tablas turistas zona y tip.'!I51-1,"-")</f>
        <v>8.2595334725048541E-3</v>
      </c>
      <c r="I38" s="102">
        <f>IFERROR('Tablas turistas zona y tip.'!J38/'Tablas turistas zona y tip.'!J51-1,"-")</f>
        <v>7.5054814619429866E-2</v>
      </c>
      <c r="J38" s="102">
        <f>IFERROR('Tablas turistas zona y tip.'!K38/'Tablas turistas zona y tip.'!K51-1,"-")</f>
        <v>9.8322758620689621E-2</v>
      </c>
      <c r="K38" s="102">
        <f>IFERROR('Tablas turistas zona y tip.'!L38/'Tablas turistas zona y tip.'!L51-1,"-")</f>
        <v>8.5003986921011743E-2</v>
      </c>
    </row>
    <row r="39" spans="2:11" hidden="1" outlineLevel="1">
      <c r="B39" s="41" t="s">
        <v>83</v>
      </c>
      <c r="C39" s="102">
        <f>IFERROR('Tablas turistas zona y tip.'!D39/'Tablas turistas zona y tip.'!D52-1,"-")</f>
        <v>-1.1194882339501944E-2</v>
      </c>
      <c r="D39" s="102">
        <f>IFERROR('Tablas turistas zona y tip.'!E39/'Tablas turistas zona y tip.'!E52-1,"-")</f>
        <v>3.0600026608718078E-3</v>
      </c>
      <c r="E39" s="102">
        <f>IFERROR('Tablas turistas zona y tip.'!F39/'Tablas turistas zona y tip.'!F52-1,"-")</f>
        <v>-6.3481053695019218E-3</v>
      </c>
      <c r="F39" s="102">
        <f>IFERROR('Tablas turistas zona y tip.'!G39/'Tablas turistas zona y tip.'!G52-1,"-")</f>
        <v>-4.3102429803489106E-2</v>
      </c>
      <c r="G39" s="102">
        <f>IFERROR('Tablas turistas zona y tip.'!H39/'Tablas turistas zona y tip.'!H52-1,"-")</f>
        <v>8.0706078797758707E-3</v>
      </c>
      <c r="H39" s="102">
        <f>IFERROR('Tablas turistas zona y tip.'!I39/'Tablas turistas zona y tip.'!I52-1,"-")</f>
        <v>-2.615256982578118E-2</v>
      </c>
      <c r="I39" s="102">
        <f>IFERROR('Tablas turistas zona y tip.'!J39/'Tablas turistas zona y tip.'!J52-1,"-")</f>
        <v>8.4389615671389695E-3</v>
      </c>
      <c r="J39" s="102">
        <f>IFERROR('Tablas turistas zona y tip.'!K39/'Tablas turistas zona y tip.'!K52-1,"-")</f>
        <v>3.6766854884906497E-3</v>
      </c>
      <c r="K39" s="102">
        <f>IFERROR('Tablas turistas zona y tip.'!L39/'Tablas turistas zona y tip.'!L52-1,"-")</f>
        <v>6.4378104075888398E-3</v>
      </c>
    </row>
    <row r="40" spans="2:11" collapsed="1">
      <c r="B40" s="98">
        <v>2008</v>
      </c>
      <c r="C40" s="105">
        <f>IFERROR('Tablas turistas zona y tip.'!D40/'Tablas turistas zona y tip.'!D53-1,"-")</f>
        <v>-5.2804752584562853E-2</v>
      </c>
      <c r="D40" s="105">
        <f>IFERROR('Tablas turistas zona y tip.'!E40/'Tablas turistas zona y tip.'!E53-1,"-")</f>
        <v>-5.2478468091777031E-2</v>
      </c>
      <c r="E40" s="105">
        <f>IFERROR('Tablas turistas zona y tip.'!F40/'Tablas turistas zona y tip.'!F53-1,"-")</f>
        <v>-5.2693096088199387E-2</v>
      </c>
      <c r="F40" s="105">
        <f>IFERROR('Tablas turistas zona y tip.'!G40/'Tablas turistas zona y tip.'!G53-1,"-")</f>
        <v>-5.0779089678269385E-2</v>
      </c>
      <c r="G40" s="105">
        <f>IFERROR('Tablas turistas zona y tip.'!H40/'Tablas turistas zona y tip.'!H53-1,"-")</f>
        <v>-4.3509289887359914E-2</v>
      </c>
      <c r="H40" s="105">
        <f>IFERROR('Tablas turistas zona y tip.'!I40/'Tablas turistas zona y tip.'!I53-1,"-")</f>
        <v>-4.8304779496652017E-2</v>
      </c>
      <c r="I40" s="105">
        <f>IFERROR('Tablas turistas zona y tip.'!J40/'Tablas turistas zona y tip.'!J53-1,"-")</f>
        <v>6.9478690219793027E-3</v>
      </c>
      <c r="J40" s="105">
        <f>IFERROR('Tablas turistas zona y tip.'!K40/'Tablas turistas zona y tip.'!K53-1,"-")</f>
        <v>-3.6525767597872516E-3</v>
      </c>
      <c r="K40" s="105">
        <f>IFERROR('Tablas turistas zona y tip.'!L40/'Tablas turistas zona y tip.'!L53-1,"-")</f>
        <v>2.5655529758368267E-3</v>
      </c>
    </row>
    <row r="41" spans="2:11" hidden="1" outlineLevel="1">
      <c r="B41" s="41" t="s">
        <v>72</v>
      </c>
      <c r="C41" s="102">
        <f>IFERROR('Tablas turistas zona y tip.'!D41/'Tablas turistas zona y tip.'!D54-1,"-")</f>
        <v>3.3053622595169863E-2</v>
      </c>
      <c r="D41" s="102">
        <f>IFERROR('Tablas turistas zona y tip.'!E41/'Tablas turistas zona y tip.'!E54-1,"-")</f>
        <v>3.6699930547940296E-2</v>
      </c>
      <c r="E41" s="102">
        <f>IFERROR('Tablas turistas zona y tip.'!F41/'Tablas turistas zona y tip.'!F54-1,"-")</f>
        <v>3.436241258511874E-2</v>
      </c>
      <c r="F41" s="102">
        <f>IFERROR('Tablas turistas zona y tip.'!G41/'Tablas turistas zona y tip.'!G54-1,"-")</f>
        <v>2.4440820956364462E-2</v>
      </c>
      <c r="G41" s="102">
        <f>IFERROR('Tablas turistas zona y tip.'!H41/'Tablas turistas zona y tip.'!H54-1,"-")</f>
        <v>2.7032359905288184E-2</v>
      </c>
      <c r="H41" s="102">
        <f>IFERROR('Tablas turistas zona y tip.'!I41/'Tablas turistas zona y tip.'!I54-1,"-")</f>
        <v>2.5348381895658134E-2</v>
      </c>
      <c r="I41" s="102">
        <f>IFERROR('Tablas turistas zona y tip.'!J41/'Tablas turistas zona y tip.'!J54-1,"-")</f>
        <v>-3.0314106402668961E-2</v>
      </c>
      <c r="J41" s="102">
        <f>IFERROR('Tablas turistas zona y tip.'!K41/'Tablas turistas zona y tip.'!K54-1,"-")</f>
        <v>-5.16965356646375E-2</v>
      </c>
      <c r="K41" s="102">
        <f>IFERROR('Tablas turistas zona y tip.'!L41/'Tablas turistas zona y tip.'!L54-1,"-")</f>
        <v>-3.96487545817239E-2</v>
      </c>
    </row>
    <row r="42" spans="2:11" hidden="1" outlineLevel="1">
      <c r="B42" s="41" t="s">
        <v>73</v>
      </c>
      <c r="C42" s="102">
        <f>IFERROR('Tablas turistas zona y tip.'!D42/'Tablas turistas zona y tip.'!D55-1,"-")</f>
        <v>4.7222559863862923E-2</v>
      </c>
      <c r="D42" s="102">
        <f>IFERROR('Tablas turistas zona y tip.'!E42/'Tablas turistas zona y tip.'!E55-1,"-")</f>
        <v>1.2749927557229812E-2</v>
      </c>
      <c r="E42" s="102">
        <f>IFERROR('Tablas turistas zona y tip.'!F42/'Tablas turistas zona y tip.'!F55-1,"-")</f>
        <v>3.5895482800364586E-2</v>
      </c>
      <c r="F42" s="102">
        <f>IFERROR('Tablas turistas zona y tip.'!G42/'Tablas turistas zona y tip.'!G55-1,"-")</f>
        <v>-1.0268727373990538E-2</v>
      </c>
      <c r="G42" s="102">
        <f>IFERROR('Tablas turistas zona y tip.'!H42/'Tablas turistas zona y tip.'!H55-1,"-")</f>
        <v>-5.8475230774889253E-3</v>
      </c>
      <c r="H42" s="102">
        <f>IFERROR('Tablas turistas zona y tip.'!I42/'Tablas turistas zona y tip.'!I55-1,"-")</f>
        <v>-8.848512055950053E-3</v>
      </c>
      <c r="I42" s="102">
        <f>IFERROR('Tablas turistas zona y tip.'!J42/'Tablas turistas zona y tip.'!J55-1,"-")</f>
        <v>2.4311561109275681E-2</v>
      </c>
      <c r="J42" s="102">
        <f>IFERROR('Tablas turistas zona y tip.'!K42/'Tablas turistas zona y tip.'!K55-1,"-")</f>
        <v>0.10692032045283373</v>
      </c>
      <c r="K42" s="102">
        <f>IFERROR('Tablas turistas zona y tip.'!L42/'Tablas turistas zona y tip.'!L55-1,"-")</f>
        <v>5.778234000790694E-2</v>
      </c>
    </row>
    <row r="43" spans="2:11" hidden="1" outlineLevel="1">
      <c r="B43" s="41" t="s">
        <v>74</v>
      </c>
      <c r="C43" s="102">
        <f>IFERROR('Tablas turistas zona y tip.'!D43/'Tablas turistas zona y tip.'!D56-1,"-")</f>
        <v>-2.5177509115332897E-2</v>
      </c>
      <c r="D43" s="102">
        <f>IFERROR('Tablas turistas zona y tip.'!E43/'Tablas turistas zona y tip.'!E56-1,"-")</f>
        <v>5.3608553608553544E-2</v>
      </c>
      <c r="E43" s="102">
        <f>IFERROR('Tablas turistas zona y tip.'!F43/'Tablas turistas zona y tip.'!F56-1,"-")</f>
        <v>1.6699137211244608E-3</v>
      </c>
      <c r="F43" s="102">
        <f>IFERROR('Tablas turistas zona y tip.'!G43/'Tablas turistas zona y tip.'!G56-1,"-")</f>
        <v>-2.8380863974696191E-2</v>
      </c>
      <c r="G43" s="102">
        <f>IFERROR('Tablas turistas zona y tip.'!H43/'Tablas turistas zona y tip.'!H56-1,"-")</f>
        <v>4.8587760591795481E-2</v>
      </c>
      <c r="H43" s="102">
        <f>IFERROR('Tablas turistas zona y tip.'!I43/'Tablas turistas zona y tip.'!I56-1,"-")</f>
        <v>-2.3432256890334457E-3</v>
      </c>
      <c r="I43" s="102">
        <f>IFERROR('Tablas turistas zona y tip.'!J43/'Tablas turistas zona y tip.'!J56-1,"-")</f>
        <v>-3.0137526911652279E-2</v>
      </c>
      <c r="J43" s="102">
        <f>IFERROR('Tablas turistas zona y tip.'!K43/'Tablas turistas zona y tip.'!K56-1,"-")</f>
        <v>-5.9397302172378597E-2</v>
      </c>
      <c r="K43" s="102">
        <f>IFERROR('Tablas turistas zona y tip.'!L43/'Tablas turistas zona y tip.'!L56-1,"-")</f>
        <v>-4.2374670725582431E-2</v>
      </c>
    </row>
    <row r="44" spans="2:11" hidden="1" outlineLevel="1">
      <c r="B44" s="41" t="s">
        <v>75</v>
      </c>
      <c r="C44" s="102">
        <f>IFERROR('Tablas turistas zona y tip.'!D44/'Tablas turistas zona y tip.'!D57-1,"-")</f>
        <v>-8.3720854341051143E-2</v>
      </c>
      <c r="D44" s="102">
        <f>IFERROR('Tablas turistas zona y tip.'!E44/'Tablas turistas zona y tip.'!E57-1,"-")</f>
        <v>-0.14710898572049624</v>
      </c>
      <c r="E44" s="102">
        <f>IFERROR('Tablas turistas zona y tip.'!F44/'Tablas turistas zona y tip.'!F57-1,"-")</f>
        <v>-0.10450707314398511</v>
      </c>
      <c r="F44" s="102">
        <f>IFERROR('Tablas turistas zona y tip.'!G44/'Tablas turistas zona y tip.'!G57-1,"-")</f>
        <v>-0.1050296727187261</v>
      </c>
      <c r="G44" s="102">
        <f>IFERROR('Tablas turistas zona y tip.'!H44/'Tablas turistas zona y tip.'!H57-1,"-")</f>
        <v>-0.13899138991389914</v>
      </c>
      <c r="H44" s="102">
        <f>IFERROR('Tablas turistas zona y tip.'!I44/'Tablas turistas zona y tip.'!I57-1,"-")</f>
        <v>-0.11619284284432352</v>
      </c>
      <c r="I44" s="102">
        <f>IFERROR('Tablas turistas zona y tip.'!J44/'Tablas turistas zona y tip.'!J57-1,"-")</f>
        <v>-6.611917367612441E-2</v>
      </c>
      <c r="J44" s="102">
        <f>IFERROR('Tablas turistas zona y tip.'!K44/'Tablas turistas zona y tip.'!K57-1,"-")</f>
        <v>-0.18851782013121599</v>
      </c>
      <c r="K44" s="102">
        <f>IFERROR('Tablas turistas zona y tip.'!L44/'Tablas turistas zona y tip.'!L57-1,"-")</f>
        <v>-0.11690873113384459</v>
      </c>
    </row>
    <row r="45" spans="2:11" hidden="1" outlineLevel="1">
      <c r="B45" s="41" t="s">
        <v>76</v>
      </c>
      <c r="C45" s="102">
        <f>IFERROR('Tablas turistas zona y tip.'!D45/'Tablas turistas zona y tip.'!D58-1,"-")</f>
        <v>2.3528113751396296E-2</v>
      </c>
      <c r="D45" s="102">
        <f>IFERROR('Tablas turistas zona y tip.'!E45/'Tablas turistas zona y tip.'!E58-1,"-")</f>
        <v>-4.7501237011380315E-3</v>
      </c>
      <c r="E45" s="102">
        <f>IFERROR('Tablas turistas zona y tip.'!F45/'Tablas turistas zona y tip.'!F58-1,"-")</f>
        <v>1.3406653738189389E-2</v>
      </c>
      <c r="F45" s="102">
        <f>IFERROR('Tablas turistas zona y tip.'!G45/'Tablas turistas zona y tip.'!G58-1,"-")</f>
        <v>5.1235943985319388E-3</v>
      </c>
      <c r="G45" s="102">
        <f>IFERROR('Tablas turistas zona y tip.'!H45/'Tablas turistas zona y tip.'!H58-1,"-")</f>
        <v>7.9926566068149185E-3</v>
      </c>
      <c r="H45" s="102">
        <f>IFERROR('Tablas turistas zona y tip.'!I45/'Tablas turistas zona y tip.'!I58-1,"-")</f>
        <v>6.1417935944192426E-3</v>
      </c>
      <c r="I45" s="102">
        <f>IFERROR('Tablas turistas zona y tip.'!J45/'Tablas turistas zona y tip.'!J58-1,"-")</f>
        <v>-8.9988527623228176E-3</v>
      </c>
      <c r="J45" s="102">
        <f>IFERROR('Tablas turistas zona y tip.'!K45/'Tablas turistas zona y tip.'!K58-1,"-")</f>
        <v>-7.3161772649683599E-3</v>
      </c>
      <c r="K45" s="102">
        <f>IFERROR('Tablas turistas zona y tip.'!L45/'Tablas turistas zona y tip.'!L58-1,"-")</f>
        <v>-8.2683081957001248E-3</v>
      </c>
    </row>
    <row r="46" spans="2:11" hidden="1" outlineLevel="1">
      <c r="B46" s="41" t="s">
        <v>77</v>
      </c>
      <c r="C46" s="102">
        <f>IFERROR('Tablas turistas zona y tip.'!D46/'Tablas turistas zona y tip.'!D59-1,"-")</f>
        <v>-4.0921564488405004E-2</v>
      </c>
      <c r="D46" s="102">
        <f>IFERROR('Tablas turistas zona y tip.'!E46/'Tablas turistas zona y tip.'!E59-1,"-")</f>
        <v>-1.4108199034130964E-2</v>
      </c>
      <c r="E46" s="102">
        <f>IFERROR('Tablas turistas zona y tip.'!F46/'Tablas turistas zona y tip.'!F59-1,"-")</f>
        <v>-3.1343283582089598E-2</v>
      </c>
      <c r="F46" s="102">
        <f>IFERROR('Tablas turistas zona y tip.'!G46/'Tablas turistas zona y tip.'!G59-1,"-")</f>
        <v>-4.9581015132667106E-2</v>
      </c>
      <c r="G46" s="102">
        <f>IFERROR('Tablas turistas zona y tip.'!H46/'Tablas turistas zona y tip.'!H59-1,"-")</f>
        <v>-1.3979839599735144E-2</v>
      </c>
      <c r="H46" s="102">
        <f>IFERROR('Tablas turistas zona y tip.'!I46/'Tablas turistas zona y tip.'!I59-1,"-")</f>
        <v>-3.6839702965082544E-2</v>
      </c>
      <c r="I46" s="102">
        <f>IFERROR('Tablas turistas zona y tip.'!J46/'Tablas turistas zona y tip.'!J59-1,"-")</f>
        <v>-1.1529865180451848E-2</v>
      </c>
      <c r="J46" s="102">
        <f>IFERROR('Tablas turistas zona y tip.'!K46/'Tablas turistas zona y tip.'!K59-1,"-")</f>
        <v>-8.0924632050947576E-2</v>
      </c>
      <c r="K46" s="102">
        <f>IFERROR('Tablas turistas zona y tip.'!L46/'Tablas turistas zona y tip.'!L59-1,"-")</f>
        <v>-4.1072023630761123E-2</v>
      </c>
    </row>
    <row r="47" spans="2:11" hidden="1" outlineLevel="1">
      <c r="B47" s="41" t="s">
        <v>78</v>
      </c>
      <c r="C47" s="102">
        <f>IFERROR('Tablas turistas zona y tip.'!D47/'Tablas turistas zona y tip.'!D60-1,"-")</f>
        <v>1.8165955796820565E-2</v>
      </c>
      <c r="D47" s="102">
        <f>IFERROR('Tablas turistas zona y tip.'!E47/'Tablas turistas zona y tip.'!E60-1,"-")</f>
        <v>4.7852760736196265E-2</v>
      </c>
      <c r="E47" s="102">
        <f>IFERROR('Tablas turistas zona y tip.'!F47/'Tablas turistas zona y tip.'!F60-1,"-")</f>
        <v>2.8737282316958934E-2</v>
      </c>
      <c r="F47" s="102">
        <f>IFERROR('Tablas turistas zona y tip.'!G47/'Tablas turistas zona y tip.'!G60-1,"-")</f>
        <v>4.5622645422183083E-3</v>
      </c>
      <c r="G47" s="102">
        <f>IFERROR('Tablas turistas zona y tip.'!H47/'Tablas turistas zona y tip.'!H60-1,"-")</f>
        <v>5.5122904848892817E-2</v>
      </c>
      <c r="H47" s="102">
        <f>IFERROR('Tablas turistas zona y tip.'!I47/'Tablas turistas zona y tip.'!I60-1,"-")</f>
        <v>2.2274865553671974E-2</v>
      </c>
      <c r="I47" s="102">
        <f>IFERROR('Tablas turistas zona y tip.'!J47/'Tablas turistas zona y tip.'!J60-1,"-")</f>
        <v>-3.1043865102496904E-3</v>
      </c>
      <c r="J47" s="102">
        <f>IFERROR('Tablas turistas zona y tip.'!K47/'Tablas turistas zona y tip.'!K60-1,"-")</f>
        <v>-7.2528959161241247E-2</v>
      </c>
      <c r="K47" s="102">
        <f>IFERROR('Tablas turistas zona y tip.'!L47/'Tablas turistas zona y tip.'!L60-1,"-")</f>
        <v>-3.2075724679442752E-2</v>
      </c>
    </row>
    <row r="48" spans="2:11" hidden="1" outlineLevel="1">
      <c r="B48" s="41" t="s">
        <v>79</v>
      </c>
      <c r="C48" s="102">
        <f>IFERROR('Tablas turistas zona y tip.'!D48/'Tablas turistas zona y tip.'!D61-1,"-")</f>
        <v>-0.14813106643466589</v>
      </c>
      <c r="D48" s="102">
        <f>IFERROR('Tablas turistas zona y tip.'!E48/'Tablas turistas zona y tip.'!E61-1,"-")</f>
        <v>-2.609972019632123E-2</v>
      </c>
      <c r="E48" s="102">
        <f>IFERROR('Tablas turistas zona y tip.'!F48/'Tablas turistas zona y tip.'!F61-1,"-")</f>
        <v>-0.10985295387183103</v>
      </c>
      <c r="F48" s="102">
        <f>IFERROR('Tablas turistas zona y tip.'!G48/'Tablas turistas zona y tip.'!G61-1,"-")</f>
        <v>-0.12854538277916661</v>
      </c>
      <c r="G48" s="102">
        <f>IFERROR('Tablas turistas zona y tip.'!H48/'Tablas turistas zona y tip.'!H61-1,"-")</f>
        <v>-2.3031998025828782E-2</v>
      </c>
      <c r="H48" s="102">
        <f>IFERROR('Tablas turistas zona y tip.'!I48/'Tablas turistas zona y tip.'!I61-1,"-")</f>
        <v>-9.545003031593069E-2</v>
      </c>
      <c r="I48" s="102">
        <f>IFERROR('Tablas turistas zona y tip.'!J48/'Tablas turistas zona y tip.'!J61-1,"-")</f>
        <v>-9.2565054159716165E-2</v>
      </c>
      <c r="J48" s="102">
        <f>IFERROR('Tablas turistas zona y tip.'!K48/'Tablas turistas zona y tip.'!K61-1,"-")</f>
        <v>-9.2590668910449536E-2</v>
      </c>
      <c r="K48" s="102">
        <f>IFERROR('Tablas turistas zona y tip.'!L48/'Tablas turistas zona y tip.'!L61-1,"-")</f>
        <v>-9.2574880844212726E-2</v>
      </c>
    </row>
    <row r="49" spans="2:11" hidden="1" outlineLevel="1">
      <c r="B49" s="41" t="s">
        <v>80</v>
      </c>
      <c r="C49" s="102">
        <f>IFERROR('Tablas turistas zona y tip.'!D49/'Tablas turistas zona y tip.'!D62-1,"-")</f>
        <v>-1.2807863772564487E-2</v>
      </c>
      <c r="D49" s="102">
        <f>IFERROR('Tablas turistas zona y tip.'!E49/'Tablas turistas zona y tip.'!E62-1,"-")</f>
        <v>-0.12993588689791224</v>
      </c>
      <c r="E49" s="102">
        <f>IFERROR('Tablas turistas zona y tip.'!F49/'Tablas turistas zona y tip.'!F62-1,"-")</f>
        <v>-5.4646669876801335E-2</v>
      </c>
      <c r="F49" s="102">
        <f>IFERROR('Tablas turistas zona y tip.'!G49/'Tablas turistas zona y tip.'!G62-1,"-")</f>
        <v>1.2830090622666379E-3</v>
      </c>
      <c r="G49" s="102">
        <f>IFERROR('Tablas turistas zona y tip.'!H49/'Tablas turistas zona y tip.'!H62-1,"-")</f>
        <v>-0.12759775873825263</v>
      </c>
      <c r="H49" s="102">
        <f>IFERROR('Tablas turistas zona y tip.'!I49/'Tablas turistas zona y tip.'!I62-1,"-")</f>
        <v>-4.4331357221551904E-2</v>
      </c>
      <c r="I49" s="102">
        <f>IFERROR('Tablas turistas zona y tip.'!J49/'Tablas turistas zona y tip.'!J62-1,"-")</f>
        <v>-5.3758885950142554E-2</v>
      </c>
      <c r="J49" s="102">
        <f>IFERROR('Tablas turistas zona y tip.'!K49/'Tablas turistas zona y tip.'!K62-1,"-")</f>
        <v>-0.11880570774388743</v>
      </c>
      <c r="K49" s="102">
        <f>IFERROR('Tablas turistas zona y tip.'!L49/'Tablas turistas zona y tip.'!L62-1,"-")</f>
        <v>-8.0464135463768294E-2</v>
      </c>
    </row>
    <row r="50" spans="2:11" hidden="1" outlineLevel="1">
      <c r="B50" s="41" t="s">
        <v>81</v>
      </c>
      <c r="C50" s="102">
        <f>IFERROR('Tablas turistas zona y tip.'!D50/'Tablas turistas zona y tip.'!D63-1,"-")</f>
        <v>3.1703628042192955E-2</v>
      </c>
      <c r="D50" s="102">
        <f>IFERROR('Tablas turistas zona y tip.'!E50/'Tablas turistas zona y tip.'!E63-1,"-")</f>
        <v>-8.8896952104499105E-3</v>
      </c>
      <c r="E50" s="102">
        <f>IFERROR('Tablas turistas zona y tip.'!F50/'Tablas turistas zona y tip.'!F63-1,"-")</f>
        <v>1.7446380099147341E-2</v>
      </c>
      <c r="F50" s="102">
        <f>IFERROR('Tablas turistas zona y tip.'!G50/'Tablas turistas zona y tip.'!G63-1,"-")</f>
        <v>5.3531287573840736E-2</v>
      </c>
      <c r="G50" s="102">
        <f>IFERROR('Tablas turistas zona y tip.'!H50/'Tablas turistas zona y tip.'!H63-1,"-")</f>
        <v>-1.1237785016286694E-2</v>
      </c>
      <c r="H50" s="102">
        <f>IFERROR('Tablas turistas zona y tip.'!I50/'Tablas turistas zona y tip.'!I63-1,"-")</f>
        <v>3.0958030129303982E-2</v>
      </c>
      <c r="I50" s="102">
        <f>IFERROR('Tablas turistas zona y tip.'!J50/'Tablas turistas zona y tip.'!J63-1,"-")</f>
        <v>5.3518853232388697E-2</v>
      </c>
      <c r="J50" s="102">
        <f>IFERROR('Tablas turistas zona y tip.'!K50/'Tablas turistas zona y tip.'!K63-1,"-")</f>
        <v>2.5113079303693775E-2</v>
      </c>
      <c r="K50" s="102">
        <f>IFERROR('Tablas turistas zona y tip.'!L50/'Tablas turistas zona y tip.'!L63-1,"-")</f>
        <v>4.1072006403596983E-2</v>
      </c>
    </row>
    <row r="51" spans="2:11" hidden="1" outlineLevel="1">
      <c r="B51" s="41" t="s">
        <v>82</v>
      </c>
      <c r="C51" s="102">
        <f>IFERROR('Tablas turistas zona y tip.'!D51/'Tablas turistas zona y tip.'!D64-1,"-")</f>
        <v>-6.857816016997309E-3</v>
      </c>
      <c r="D51" s="102">
        <f>IFERROR('Tablas turistas zona y tip.'!E51/'Tablas turistas zona y tip.'!E64-1,"-")</f>
        <v>-9.7584042644656477E-2</v>
      </c>
      <c r="E51" s="102">
        <f>IFERROR('Tablas turistas zona y tip.'!F51/'Tablas turistas zona y tip.'!F64-1,"-")</f>
        <v>-3.6667184564753708E-2</v>
      </c>
      <c r="F51" s="102">
        <f>IFERROR('Tablas turistas zona y tip.'!G51/'Tablas turistas zona y tip.'!G64-1,"-")</f>
        <v>7.6150722021661732E-3</v>
      </c>
      <c r="G51" s="102">
        <f>IFERROR('Tablas turistas zona y tip.'!H51/'Tablas turistas zona y tip.'!H64-1,"-")</f>
        <v>-8.4849898895629217E-2</v>
      </c>
      <c r="H51" s="102">
        <f>IFERROR('Tablas turistas zona y tip.'!I51/'Tablas turistas zona y tip.'!I64-1,"-")</f>
        <v>-2.2522179974651446E-2</v>
      </c>
      <c r="I51" s="102">
        <f>IFERROR('Tablas turistas zona y tip.'!J51/'Tablas turistas zona y tip.'!J64-1,"-")</f>
        <v>2.6830754646714361E-2</v>
      </c>
      <c r="J51" s="102">
        <f>IFERROR('Tablas turistas zona y tip.'!K51/'Tablas turistas zona y tip.'!K64-1,"-")</f>
        <v>-2.1946178709994268E-2</v>
      </c>
      <c r="K51" s="102">
        <f>IFERROR('Tablas turistas zona y tip.'!L51/'Tablas turistas zona y tip.'!L64-1,"-")</f>
        <v>5.3911999867177762E-3</v>
      </c>
    </row>
    <row r="52" spans="2:11" hidden="1" outlineLevel="1">
      <c r="B52" s="41" t="s">
        <v>83</v>
      </c>
      <c r="C52" s="102">
        <f>IFERROR('Tablas turistas zona y tip.'!D52/'Tablas turistas zona y tip.'!D65-1,"-")</f>
        <v>3.8877812589005911E-2</v>
      </c>
      <c r="D52" s="102">
        <f>IFERROR('Tablas turistas zona y tip.'!E52/'Tablas turistas zona y tip.'!E65-1,"-")</f>
        <v>-6.9415211918616659E-2</v>
      </c>
      <c r="E52" s="102">
        <f>IFERROR('Tablas turistas zona y tip.'!F52/'Tablas turistas zona y tip.'!F65-1,"-")</f>
        <v>-6.6302005635665573E-4</v>
      </c>
      <c r="F52" s="102">
        <f>IFERROR('Tablas turistas zona y tip.'!G52/'Tablas turistas zona y tip.'!G65-1,"-")</f>
        <v>8.1703940362087391E-2</v>
      </c>
      <c r="G52" s="102">
        <f>IFERROR('Tablas turistas zona y tip.'!H52/'Tablas turistas zona y tip.'!H65-1,"-")</f>
        <v>-6.0613982671048672E-2</v>
      </c>
      <c r="H52" s="102">
        <f>IFERROR('Tablas turistas zona y tip.'!I52/'Tablas turistas zona y tip.'!I65-1,"-")</f>
        <v>3.0016547757914402E-2</v>
      </c>
      <c r="I52" s="102">
        <f>IFERROR('Tablas turistas zona y tip.'!J52/'Tablas turistas zona y tip.'!J65-1,"-")</f>
        <v>1.0847268912061336E-2</v>
      </c>
      <c r="J52" s="102">
        <f>IFERROR('Tablas turistas zona y tip.'!K52/'Tablas turistas zona y tip.'!K65-1,"-")</f>
        <v>-9.0934210456398046E-2</v>
      </c>
      <c r="K52" s="102">
        <f>IFERROR('Tablas turistas zona y tip.'!L52/'Tablas turistas zona y tip.'!L65-1,"-")</f>
        <v>-3.4573850028218667E-2</v>
      </c>
    </row>
    <row r="53" spans="2:11" collapsed="1">
      <c r="B53" s="98">
        <v>2007</v>
      </c>
      <c r="C53" s="105">
        <f>IFERROR('Tablas turistas zona y tip.'!D53/'Tablas turistas zona y tip.'!D66-1,"-")</f>
        <v>-1.1486091581775382E-2</v>
      </c>
      <c r="D53" s="105">
        <f>IFERROR('Tablas turistas zona y tip.'!E53/'Tablas turistas zona y tip.'!E66-1,"-")</f>
        <v>-2.8433770227722088E-2</v>
      </c>
      <c r="E53" s="105">
        <f>IFERROR('Tablas turistas zona y tip.'!F53/'Tablas turistas zona y tip.'!F66-1,"-")</f>
        <v>-1.7351839799851221E-2</v>
      </c>
      <c r="F53" s="105">
        <f>IFERROR('Tablas turistas zona y tip.'!G53/'Tablas turistas zona y tip.'!G66-1,"-")</f>
        <v>-1.4360293498675847E-2</v>
      </c>
      <c r="G53" s="105">
        <f>IFERROR('Tablas turistas zona y tip.'!H53/'Tablas turistas zona y tip.'!H66-1,"-")</f>
        <v>-2.6501052698315375E-2</v>
      </c>
      <c r="H53" s="105">
        <f>IFERROR('Tablas turistas zona y tip.'!I53/'Tablas turistas zona y tip.'!I66-1,"-")</f>
        <v>-1.8526307392756292E-2</v>
      </c>
      <c r="I53" s="105">
        <f>IFERROR('Tablas turistas zona y tip.'!J53/'Tablas turistas zona y tip.'!J66-1,"-")</f>
        <v>-1.5365629285829852E-2</v>
      </c>
      <c r="J53" s="105">
        <f>IFERROR('Tablas turistas zona y tip.'!K53/'Tablas turistas zona y tip.'!K66-1,"-")</f>
        <v>-5.3727730701820575E-2</v>
      </c>
      <c r="K53" s="105">
        <f>IFERROR('Tablas turistas zona y tip.'!L53/'Tablas turistas zona y tip.'!L66-1,"-")</f>
        <v>-3.1595778619496917E-2</v>
      </c>
    </row>
    <row r="54" spans="2:11">
      <c r="B54" s="512" t="s">
        <v>111</v>
      </c>
      <c r="C54" s="513"/>
      <c r="D54" s="513"/>
      <c r="E54" s="513"/>
      <c r="F54" s="513"/>
      <c r="G54" s="513"/>
      <c r="H54" s="513"/>
      <c r="I54" s="513"/>
      <c r="J54" s="513"/>
      <c r="K54" s="517"/>
    </row>
  </sheetData>
  <mergeCells count="6">
    <mergeCell ref="B54:K54"/>
    <mergeCell ref="B3:K3"/>
    <mergeCell ref="B4:B5"/>
    <mergeCell ref="C4:E4"/>
    <mergeCell ref="F4:H4"/>
    <mergeCell ref="I4:K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C1:L55"/>
  <sheetViews>
    <sheetView showGridLines="0" showRowColHeaders="0" showZeros="0" zoomScaleNormal="100" workbookViewId="0"/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518" t="s">
        <v>128</v>
      </c>
      <c r="D3" s="519"/>
      <c r="E3" s="519"/>
      <c r="F3" s="519"/>
      <c r="G3" s="519"/>
      <c r="H3" s="519"/>
      <c r="I3" s="519"/>
      <c r="J3" s="519"/>
      <c r="L3" s="50" t="s">
        <v>84</v>
      </c>
    </row>
    <row r="4" spans="3:12">
      <c r="C4" s="106"/>
      <c r="D4" s="107">
        <v>2007</v>
      </c>
      <c r="E4" s="107">
        <v>2008</v>
      </c>
      <c r="F4" s="108">
        <v>2009</v>
      </c>
      <c r="G4" s="108">
        <v>2010</v>
      </c>
      <c r="H4" s="92" t="s">
        <v>129</v>
      </c>
      <c r="I4" s="92" t="s">
        <v>130</v>
      </c>
      <c r="J4" s="92" t="s">
        <v>131</v>
      </c>
    </row>
    <row r="5" spans="3:12">
      <c r="C5" s="109" t="s">
        <v>91</v>
      </c>
      <c r="D5" s="93">
        <v>66319</v>
      </c>
      <c r="E5" s="93">
        <v>65898</v>
      </c>
      <c r="F5" s="93">
        <v>57710</v>
      </c>
      <c r="G5" s="93">
        <v>57760</v>
      </c>
      <c r="H5" s="110">
        <f>E5/D5-1</f>
        <v>-6.3481053695019218E-3</v>
      </c>
      <c r="I5" s="110">
        <f>F5/E5-1</f>
        <v>-0.12425263285683941</v>
      </c>
      <c r="J5" s="110">
        <f>G5/F5-1</f>
        <v>8.664009703691633E-4</v>
      </c>
    </row>
    <row r="6" spans="3:12">
      <c r="C6" s="109" t="s">
        <v>92</v>
      </c>
      <c r="D6" s="93">
        <v>68203</v>
      </c>
      <c r="E6" s="93">
        <v>68626</v>
      </c>
      <c r="F6" s="93">
        <v>59118</v>
      </c>
      <c r="G6" s="93">
        <v>54889</v>
      </c>
      <c r="H6" s="110">
        <f t="shared" ref="H6:J17" si="0">E6/D6-1</f>
        <v>6.2020732225855912E-3</v>
      </c>
      <c r="I6" s="110">
        <f t="shared" si="0"/>
        <v>-0.13854807215923992</v>
      </c>
      <c r="J6" s="110">
        <f t="shared" si="0"/>
        <v>-7.1534896309076723E-2</v>
      </c>
    </row>
    <row r="7" spans="3:12">
      <c r="C7" s="109" t="s">
        <v>93</v>
      </c>
      <c r="D7" s="93">
        <v>79838</v>
      </c>
      <c r="E7" s="93">
        <v>88538</v>
      </c>
      <c r="F7" s="93">
        <v>65189</v>
      </c>
      <c r="G7" s="93">
        <v>59240</v>
      </c>
      <c r="H7" s="110">
        <f t="shared" si="0"/>
        <v>0.10897066559783553</v>
      </c>
      <c r="I7" s="110">
        <f t="shared" si="0"/>
        <v>-0.26371727393887368</v>
      </c>
      <c r="J7" s="110">
        <f t="shared" si="0"/>
        <v>-9.1257727530718369E-2</v>
      </c>
    </row>
    <row r="8" spans="3:12">
      <c r="C8" s="109" t="s">
        <v>80</v>
      </c>
      <c r="D8" s="93">
        <v>80494</v>
      </c>
      <c r="E8" s="93">
        <v>76874</v>
      </c>
      <c r="F8" s="93">
        <v>70420</v>
      </c>
      <c r="G8" s="93">
        <v>59800</v>
      </c>
      <c r="H8" s="110">
        <f t="shared" si="0"/>
        <v>-4.4972296071756901E-2</v>
      </c>
      <c r="I8" s="110">
        <f t="shared" si="0"/>
        <v>-8.3955563649608433E-2</v>
      </c>
      <c r="J8" s="110">
        <f t="shared" si="0"/>
        <v>-0.15080942913944906</v>
      </c>
    </row>
    <row r="9" spans="3:12">
      <c r="C9" s="109" t="s">
        <v>95</v>
      </c>
      <c r="D9" s="93">
        <v>61867</v>
      </c>
      <c r="E9" s="93">
        <v>74412</v>
      </c>
      <c r="F9" s="93">
        <v>56119</v>
      </c>
      <c r="G9" s="93">
        <v>56604</v>
      </c>
      <c r="H9" s="110">
        <f t="shared" si="0"/>
        <v>0.20277369195209083</v>
      </c>
      <c r="I9" s="110">
        <f t="shared" si="0"/>
        <v>-0.2458340052679675</v>
      </c>
      <c r="J9" s="110">
        <f t="shared" si="0"/>
        <v>8.6423492934657453E-3</v>
      </c>
    </row>
    <row r="10" spans="3:12">
      <c r="C10" s="109" t="s">
        <v>96</v>
      </c>
      <c r="D10" s="93">
        <v>82407</v>
      </c>
      <c r="E10" s="93">
        <v>73105</v>
      </c>
      <c r="F10" s="93">
        <v>62044</v>
      </c>
      <c r="G10" s="93">
        <v>64679</v>
      </c>
      <c r="H10" s="110">
        <f t="shared" si="0"/>
        <v>-0.11287876029948907</v>
      </c>
      <c r="I10" s="110">
        <f t="shared" si="0"/>
        <v>-0.1513029204568771</v>
      </c>
      <c r="J10" s="110">
        <f t="shared" si="0"/>
        <v>4.2469860099284329E-2</v>
      </c>
    </row>
    <row r="11" spans="3:12">
      <c r="C11" s="109" t="s">
        <v>97</v>
      </c>
      <c r="D11" s="93">
        <v>99946</v>
      </c>
      <c r="E11" s="93">
        <v>88464</v>
      </c>
      <c r="F11" s="93">
        <v>72974</v>
      </c>
      <c r="G11" s="93">
        <v>62047</v>
      </c>
      <c r="H11" s="110">
        <f t="shared" si="0"/>
        <v>-0.11488203629960181</v>
      </c>
      <c r="I11" s="110">
        <f t="shared" si="0"/>
        <v>-0.17509947549285587</v>
      </c>
      <c r="J11" s="110">
        <f t="shared" si="0"/>
        <v>-0.14973826294296599</v>
      </c>
    </row>
    <row r="12" spans="3:12">
      <c r="C12" s="109" t="s">
        <v>98</v>
      </c>
      <c r="D12" s="93">
        <v>114443</v>
      </c>
      <c r="E12" s="93">
        <v>107234</v>
      </c>
      <c r="F12" s="93">
        <v>87195</v>
      </c>
      <c r="G12" s="93">
        <v>72114</v>
      </c>
      <c r="H12" s="110">
        <f t="shared" si="0"/>
        <v>-6.2992057181304184E-2</v>
      </c>
      <c r="I12" s="110">
        <f t="shared" si="0"/>
        <v>-0.18687170113956397</v>
      </c>
      <c r="J12" s="110">
        <f t="shared" si="0"/>
        <v>-0.17295716497505587</v>
      </c>
    </row>
    <row r="13" spans="3:12">
      <c r="C13" s="109" t="s">
        <v>99</v>
      </c>
      <c r="D13" s="93">
        <v>81660</v>
      </c>
      <c r="E13" s="93">
        <v>70256</v>
      </c>
      <c r="F13" s="93">
        <v>57084</v>
      </c>
      <c r="G13" s="93">
        <v>0</v>
      </c>
      <c r="H13" s="110">
        <f t="shared" si="0"/>
        <v>-0.13965221650746995</v>
      </c>
      <c r="I13" s="110">
        <f t="shared" si="0"/>
        <v>-0.18748576634024139</v>
      </c>
      <c r="J13" s="110"/>
    </row>
    <row r="14" spans="3:12">
      <c r="C14" s="109" t="s">
        <v>100</v>
      </c>
      <c r="D14" s="93">
        <v>79178</v>
      </c>
      <c r="E14" s="93">
        <v>66667</v>
      </c>
      <c r="F14" s="93">
        <v>58560</v>
      </c>
      <c r="G14" s="93">
        <v>0</v>
      </c>
      <c r="H14" s="110">
        <f t="shared" si="0"/>
        <v>-0.15801106367930484</v>
      </c>
      <c r="I14" s="110">
        <f t="shared" si="0"/>
        <v>-0.12160439197804007</v>
      </c>
      <c r="J14" s="110"/>
    </row>
    <row r="15" spans="3:12">
      <c r="C15" s="109" t="s">
        <v>101</v>
      </c>
      <c r="D15" s="93">
        <v>76158</v>
      </c>
      <c r="E15" s="93">
        <v>68611</v>
      </c>
      <c r="F15" s="93">
        <v>61078</v>
      </c>
      <c r="G15" s="93">
        <v>0</v>
      </c>
      <c r="H15" s="110">
        <f t="shared" si="0"/>
        <v>-9.9096614932114857E-2</v>
      </c>
      <c r="I15" s="110">
        <f t="shared" si="0"/>
        <v>-0.10979289035285889</v>
      </c>
      <c r="J15" s="110"/>
    </row>
    <row r="16" spans="3:12">
      <c r="C16" s="109" t="s">
        <v>102</v>
      </c>
      <c r="D16" s="93">
        <v>78836</v>
      </c>
      <c r="E16" s="93">
        <v>69586</v>
      </c>
      <c r="F16" s="93">
        <v>63041</v>
      </c>
      <c r="G16" s="93">
        <v>0</v>
      </c>
      <c r="H16" s="110">
        <f t="shared" si="0"/>
        <v>-0.11733218326652795</v>
      </c>
      <c r="I16" s="110">
        <f t="shared" si="0"/>
        <v>-9.4056275687638302E-2</v>
      </c>
      <c r="J16" s="110"/>
    </row>
    <row r="17" spans="3:12">
      <c r="C17" s="111" t="s">
        <v>132</v>
      </c>
      <c r="D17" s="112">
        <v>969349</v>
      </c>
      <c r="E17" s="112">
        <v>918271</v>
      </c>
      <c r="F17" s="112">
        <v>770532</v>
      </c>
      <c r="G17" s="112">
        <v>487133</v>
      </c>
      <c r="H17" s="113">
        <f>E17/D17-1</f>
        <v>-5.2693096088199387E-2</v>
      </c>
      <c r="I17" s="113">
        <f t="shared" si="0"/>
        <v>-0.16088823451900369</v>
      </c>
      <c r="J17" s="113"/>
    </row>
    <row r="18" spans="3:12" ht="24.75" customHeight="1">
      <c r="C18" s="520" t="s">
        <v>104</v>
      </c>
      <c r="D18" s="521"/>
      <c r="E18" s="521"/>
      <c r="F18" s="521"/>
      <c r="G18" s="521"/>
      <c r="H18" s="521"/>
      <c r="I18" s="521"/>
      <c r="J18" s="522"/>
    </row>
    <row r="19" spans="3:12">
      <c r="C19" s="90"/>
      <c r="D19" s="90"/>
      <c r="E19" s="90"/>
      <c r="F19" s="90"/>
      <c r="G19" s="90"/>
      <c r="H19" s="90"/>
      <c r="I19" s="90"/>
    </row>
    <row r="20" spans="3:12">
      <c r="C20" s="90"/>
      <c r="D20" s="90"/>
      <c r="E20" s="90"/>
      <c r="F20" s="90"/>
      <c r="G20" s="90"/>
      <c r="H20" s="90"/>
      <c r="I20" s="90"/>
    </row>
    <row r="21" spans="3:12" ht="28.5" customHeight="1" thickBot="1">
      <c r="C21" s="518" t="s">
        <v>133</v>
      </c>
      <c r="D21" s="519"/>
      <c r="E21" s="519"/>
      <c r="F21" s="519"/>
      <c r="G21" s="519"/>
      <c r="H21" s="519"/>
      <c r="I21" s="519"/>
      <c r="J21" s="519"/>
    </row>
    <row r="22" spans="3:12" ht="16.5" thickBot="1">
      <c r="C22" s="106"/>
      <c r="D22" s="107">
        <v>2007</v>
      </c>
      <c r="E22" s="107">
        <v>2008</v>
      </c>
      <c r="F22" s="108">
        <v>2009</v>
      </c>
      <c r="G22" s="108">
        <v>2010</v>
      </c>
      <c r="H22" s="92" t="s">
        <v>129</v>
      </c>
      <c r="I22" s="92" t="s">
        <v>130</v>
      </c>
      <c r="J22" s="92" t="s">
        <v>131</v>
      </c>
      <c r="L22" s="50" t="s">
        <v>84</v>
      </c>
    </row>
    <row r="23" spans="3:12">
      <c r="C23" s="109" t="s">
        <v>91</v>
      </c>
      <c r="D23" s="93">
        <v>75939</v>
      </c>
      <c r="E23" s="93">
        <v>73953</v>
      </c>
      <c r="F23" s="93">
        <v>64972</v>
      </c>
      <c r="G23" s="93">
        <v>64849</v>
      </c>
      <c r="H23" s="110">
        <f>E23/D23-1</f>
        <v>-2.615256982578118E-2</v>
      </c>
      <c r="I23" s="110">
        <f>F23/E23-1</f>
        <v>-0.12144199694400493</v>
      </c>
      <c r="J23" s="110">
        <f>G23/F23-1</f>
        <v>-1.8931231915286784E-3</v>
      </c>
    </row>
    <row r="24" spans="3:12">
      <c r="C24" s="109" t="s">
        <v>92</v>
      </c>
      <c r="D24" s="93">
        <v>77123</v>
      </c>
      <c r="E24" s="93">
        <v>77760</v>
      </c>
      <c r="F24" s="93">
        <v>66853</v>
      </c>
      <c r="G24" s="93">
        <v>61547</v>
      </c>
      <c r="H24" s="110">
        <f t="shared" ref="H24:J35" si="1">E24/D24-1</f>
        <v>8.2595334725048541E-3</v>
      </c>
      <c r="I24" s="110">
        <f t="shared" si="1"/>
        <v>-0.14026491769547322</v>
      </c>
      <c r="J24" s="110">
        <f t="shared" si="1"/>
        <v>-7.9368165976096861E-2</v>
      </c>
    </row>
    <row r="25" spans="3:12">
      <c r="C25" s="109" t="s">
        <v>93</v>
      </c>
      <c r="D25" s="93">
        <v>90814</v>
      </c>
      <c r="E25" s="93">
        <v>100114</v>
      </c>
      <c r="F25" s="93">
        <v>73483</v>
      </c>
      <c r="G25" s="93">
        <v>66854</v>
      </c>
      <c r="H25" s="110">
        <f t="shared" si="1"/>
        <v>0.10240711784526613</v>
      </c>
      <c r="I25" s="110">
        <f t="shared" si="1"/>
        <v>-0.26600675230237525</v>
      </c>
      <c r="J25" s="110">
        <f t="shared" si="1"/>
        <v>-9.0211341398690803E-2</v>
      </c>
    </row>
    <row r="26" spans="3:12">
      <c r="C26" s="109" t="s">
        <v>80</v>
      </c>
      <c r="D26" s="93">
        <v>91080</v>
      </c>
      <c r="E26" s="93">
        <v>85838</v>
      </c>
      <c r="F26" s="93">
        <v>78413</v>
      </c>
      <c r="G26" s="93">
        <v>66137</v>
      </c>
      <c r="H26" s="110">
        <f t="shared" si="1"/>
        <v>-5.755379885814671E-2</v>
      </c>
      <c r="I26" s="110">
        <f t="shared" si="1"/>
        <v>-8.6500151448076656E-2</v>
      </c>
      <c r="J26" s="110">
        <f t="shared" si="1"/>
        <v>-0.15655567316643926</v>
      </c>
    </row>
    <row r="27" spans="3:12">
      <c r="C27" s="109" t="s">
        <v>95</v>
      </c>
      <c r="D27" s="93">
        <v>70118</v>
      </c>
      <c r="E27" s="93">
        <v>84444</v>
      </c>
      <c r="F27" s="93">
        <v>63313</v>
      </c>
      <c r="G27" s="93">
        <v>62798</v>
      </c>
      <c r="H27" s="110">
        <f t="shared" si="1"/>
        <v>0.20431272996948002</v>
      </c>
      <c r="I27" s="110">
        <f t="shared" si="1"/>
        <v>-0.25023684335180707</v>
      </c>
      <c r="J27" s="110">
        <f t="shared" si="1"/>
        <v>-8.1341904506183615E-3</v>
      </c>
    </row>
    <row r="28" spans="3:12">
      <c r="C28" s="109" t="s">
        <v>96</v>
      </c>
      <c r="D28" s="93">
        <v>91053</v>
      </c>
      <c r="E28" s="93">
        <v>81590</v>
      </c>
      <c r="F28" s="93">
        <v>68297</v>
      </c>
      <c r="G28" s="93">
        <v>71026</v>
      </c>
      <c r="H28" s="110">
        <f t="shared" si="1"/>
        <v>-0.10392848121423781</v>
      </c>
      <c r="I28" s="110">
        <f t="shared" si="1"/>
        <v>-0.16292437798749848</v>
      </c>
      <c r="J28" s="110">
        <f t="shared" si="1"/>
        <v>3.995783123709673E-2</v>
      </c>
    </row>
    <row r="29" spans="3:12">
      <c r="C29" s="109" t="s">
        <v>97</v>
      </c>
      <c r="D29" s="93">
        <v>109729</v>
      </c>
      <c r="E29" s="93">
        <v>97539</v>
      </c>
      <c r="F29" s="93">
        <v>79875</v>
      </c>
      <c r="G29" s="93">
        <v>68085</v>
      </c>
      <c r="H29" s="110">
        <f t="shared" si="1"/>
        <v>-0.1110918717932361</v>
      </c>
      <c r="I29" s="110">
        <f t="shared" si="1"/>
        <v>-0.18109679205240981</v>
      </c>
      <c r="J29" s="110">
        <f t="shared" si="1"/>
        <v>-0.14760563380281688</v>
      </c>
    </row>
    <row r="30" spans="3:12">
      <c r="C30" s="109" t="s">
        <v>98</v>
      </c>
      <c r="D30" s="93">
        <v>126632</v>
      </c>
      <c r="E30" s="93">
        <v>119202</v>
      </c>
      <c r="F30" s="93">
        <v>95117</v>
      </c>
      <c r="G30" s="93">
        <v>78868</v>
      </c>
      <c r="H30" s="110">
        <f t="shared" si="1"/>
        <v>-5.8673952871312163E-2</v>
      </c>
      <c r="I30" s="110">
        <f t="shared" si="1"/>
        <v>-0.20205197899364102</v>
      </c>
      <c r="J30" s="110">
        <f t="shared" si="1"/>
        <v>-0.17083171252247231</v>
      </c>
    </row>
    <row r="31" spans="3:12">
      <c r="C31" s="109" t="s">
        <v>99</v>
      </c>
      <c r="D31" s="93">
        <v>89626</v>
      </c>
      <c r="E31" s="93">
        <v>78894</v>
      </c>
      <c r="F31" s="93">
        <v>62059</v>
      </c>
      <c r="G31" s="93">
        <v>0</v>
      </c>
      <c r="H31" s="110">
        <f t="shared" si="1"/>
        <v>-0.11974203914042802</v>
      </c>
      <c r="I31" s="110">
        <f t="shared" si="1"/>
        <v>-0.21338758333967101</v>
      </c>
      <c r="J31" s="110"/>
    </row>
    <row r="32" spans="3:12">
      <c r="C32" s="109" t="s">
        <v>100</v>
      </c>
      <c r="D32" s="93">
        <v>87707</v>
      </c>
      <c r="E32" s="93">
        <v>75230</v>
      </c>
      <c r="F32" s="93">
        <v>65272</v>
      </c>
      <c r="G32" s="93">
        <v>0</v>
      </c>
      <c r="H32" s="110">
        <f t="shared" si="1"/>
        <v>-0.14225774453578388</v>
      </c>
      <c r="I32" s="110">
        <f t="shared" si="1"/>
        <v>-0.13236740661969959</v>
      </c>
      <c r="J32" s="110"/>
    </row>
    <row r="33" spans="3:12">
      <c r="C33" s="109" t="s">
        <v>101</v>
      </c>
      <c r="D33" s="93">
        <v>83898</v>
      </c>
      <c r="E33" s="93">
        <v>77447</v>
      </c>
      <c r="F33" s="93">
        <v>67749</v>
      </c>
      <c r="G33" s="93">
        <v>0</v>
      </c>
      <c r="H33" s="110">
        <f t="shared" si="1"/>
        <v>-7.6890986674294948E-2</v>
      </c>
      <c r="I33" s="110">
        <f t="shared" si="1"/>
        <v>-0.12522111895877186</v>
      </c>
      <c r="J33" s="110"/>
    </row>
    <row r="34" spans="3:12">
      <c r="C34" s="109" t="s">
        <v>102</v>
      </c>
      <c r="D34" s="93">
        <v>89031</v>
      </c>
      <c r="E34" s="93">
        <v>78437</v>
      </c>
      <c r="F34" s="93">
        <v>70797</v>
      </c>
      <c r="G34" s="93">
        <v>0</v>
      </c>
      <c r="H34" s="110">
        <f t="shared" si="1"/>
        <v>-0.11899226112253036</v>
      </c>
      <c r="I34" s="110">
        <f t="shared" si="1"/>
        <v>-9.7403011333936806E-2</v>
      </c>
      <c r="J34" s="110"/>
    </row>
    <row r="35" spans="3:12">
      <c r="C35" s="111" t="s">
        <v>132</v>
      </c>
      <c r="D35" s="112">
        <f>SUM(D23:D34)</f>
        <v>1082750</v>
      </c>
      <c r="E35" s="112">
        <f>SUM(E23:E34)</f>
        <v>1030448</v>
      </c>
      <c r="F35" s="112">
        <f>SUM(F23:F34)</f>
        <v>856200</v>
      </c>
      <c r="G35" s="112">
        <f>SUM(G23:G34)</f>
        <v>540164</v>
      </c>
      <c r="H35" s="113">
        <f>E35/D35-1</f>
        <v>-4.8304779496652017E-2</v>
      </c>
      <c r="I35" s="113">
        <f t="shared" si="1"/>
        <v>-0.16909926556216326</v>
      </c>
      <c r="J35" s="113"/>
    </row>
    <row r="36" spans="3:12" ht="23.25" customHeight="1">
      <c r="C36" s="520" t="s">
        <v>104</v>
      </c>
      <c r="D36" s="521"/>
      <c r="E36" s="521"/>
      <c r="F36" s="521"/>
      <c r="G36" s="521"/>
      <c r="H36" s="521"/>
      <c r="I36" s="521"/>
      <c r="J36" s="522"/>
    </row>
    <row r="37" spans="3:12">
      <c r="C37" s="90"/>
      <c r="D37" s="90"/>
      <c r="E37" s="90"/>
      <c r="F37" s="90"/>
      <c r="G37" s="90"/>
      <c r="H37" s="90"/>
      <c r="I37" s="90"/>
    </row>
    <row r="38" spans="3:12">
      <c r="C38" s="90"/>
      <c r="D38" s="90"/>
      <c r="E38" s="90"/>
      <c r="F38" s="90"/>
      <c r="G38" s="90"/>
      <c r="H38" s="90"/>
      <c r="I38" s="90"/>
    </row>
    <row r="39" spans="3:12">
      <c r="C39" s="90"/>
      <c r="D39" s="90"/>
      <c r="E39" s="90"/>
      <c r="F39" s="90"/>
      <c r="G39" s="90"/>
      <c r="H39" s="90"/>
      <c r="I39" s="90"/>
    </row>
    <row r="40" spans="3:12" ht="27" customHeight="1">
      <c r="C40" s="518" t="s">
        <v>134</v>
      </c>
      <c r="D40" s="519"/>
      <c r="E40" s="519"/>
      <c r="F40" s="519"/>
      <c r="G40" s="519"/>
      <c r="H40" s="519"/>
      <c r="I40" s="519"/>
      <c r="J40" s="519"/>
    </row>
    <row r="41" spans="3:12">
      <c r="C41" s="106"/>
      <c r="D41" s="107">
        <v>2007</v>
      </c>
      <c r="E41" s="107">
        <v>2008</v>
      </c>
      <c r="F41" s="108">
        <v>2009</v>
      </c>
      <c r="G41" s="108">
        <v>2010</v>
      </c>
      <c r="H41" s="92" t="s">
        <v>129</v>
      </c>
      <c r="I41" s="92" t="s">
        <v>130</v>
      </c>
      <c r="J41" s="92" t="s">
        <v>131</v>
      </c>
    </row>
    <row r="42" spans="3:12" ht="15.75" thickBot="1">
      <c r="C42" s="109" t="s">
        <v>91</v>
      </c>
      <c r="D42" s="93">
        <v>407126</v>
      </c>
      <c r="E42" s="93">
        <v>409747</v>
      </c>
      <c r="F42" s="93">
        <v>380730</v>
      </c>
      <c r="G42" s="93">
        <v>382237</v>
      </c>
      <c r="H42" s="110">
        <f>E42/D42-1</f>
        <v>6.4378104075888398E-3</v>
      </c>
      <c r="I42" s="110">
        <f>F42/E42-1</f>
        <v>-7.081686992217151E-2</v>
      </c>
      <c r="J42" s="110">
        <f>G42/F42-1</f>
        <v>3.9581855908386032E-3</v>
      </c>
    </row>
    <row r="43" spans="3:12" ht="16.5" thickBot="1">
      <c r="C43" s="109" t="s">
        <v>92</v>
      </c>
      <c r="D43" s="93">
        <v>423886</v>
      </c>
      <c r="E43" s="93">
        <v>459918</v>
      </c>
      <c r="F43" s="93">
        <v>385582</v>
      </c>
      <c r="G43" s="93">
        <v>369547</v>
      </c>
      <c r="H43" s="110">
        <f t="shared" ref="H43:J53" si="2">E43/D43-1</f>
        <v>8.5003986921011743E-2</v>
      </c>
      <c r="I43" s="110">
        <f t="shared" si="2"/>
        <v>-0.16162881209259039</v>
      </c>
      <c r="J43" s="110">
        <f t="shared" si="2"/>
        <v>-4.1586484846284355E-2</v>
      </c>
      <c r="L43" s="50" t="s">
        <v>84</v>
      </c>
    </row>
    <row r="44" spans="3:12">
      <c r="C44" s="109" t="s">
        <v>93</v>
      </c>
      <c r="D44" s="93">
        <v>489029</v>
      </c>
      <c r="E44" s="93">
        <v>508083</v>
      </c>
      <c r="F44" s="93">
        <v>409508</v>
      </c>
      <c r="G44" s="93">
        <v>404361</v>
      </c>
      <c r="H44" s="110">
        <f t="shared" si="2"/>
        <v>3.8962924489140738E-2</v>
      </c>
      <c r="I44" s="110">
        <f t="shared" si="2"/>
        <v>-0.19401357652194617</v>
      </c>
      <c r="J44" s="110">
        <f t="shared" si="2"/>
        <v>-1.2568741025816399E-2</v>
      </c>
    </row>
    <row r="45" spans="3:12">
      <c r="C45" s="109" t="s">
        <v>80</v>
      </c>
      <c r="D45" s="93">
        <v>438237</v>
      </c>
      <c r="E45" s="93">
        <v>424514</v>
      </c>
      <c r="F45" s="93">
        <v>418430</v>
      </c>
      <c r="G45" s="93">
        <v>422549</v>
      </c>
      <c r="H45" s="110">
        <f t="shared" si="2"/>
        <v>-3.1314106294082933E-2</v>
      </c>
      <c r="I45" s="110">
        <f t="shared" si="2"/>
        <v>-1.4331682818470082E-2</v>
      </c>
      <c r="J45" s="110">
        <f t="shared" si="2"/>
        <v>9.8439404440409106E-3</v>
      </c>
    </row>
    <row r="46" spans="3:12">
      <c r="C46" s="109" t="s">
        <v>95</v>
      </c>
      <c r="D46" s="93">
        <v>341553</v>
      </c>
      <c r="E46" s="93">
        <v>413185</v>
      </c>
      <c r="F46" s="93">
        <v>350293</v>
      </c>
      <c r="G46" s="93">
        <v>361297</v>
      </c>
      <c r="H46" s="110">
        <f t="shared" si="2"/>
        <v>0.20972440587551566</v>
      </c>
      <c r="I46" s="110">
        <f t="shared" si="2"/>
        <v>-0.152212689231216</v>
      </c>
      <c r="J46" s="110">
        <f t="shared" si="2"/>
        <v>3.1413702243550334E-2</v>
      </c>
    </row>
    <row r="47" spans="3:12">
      <c r="C47" s="109" t="s">
        <v>96</v>
      </c>
      <c r="D47" s="93">
        <v>411483</v>
      </c>
      <c r="E47" s="93">
        <v>402431</v>
      </c>
      <c r="F47" s="93">
        <v>349858</v>
      </c>
      <c r="G47" s="93">
        <v>374943</v>
      </c>
      <c r="H47" s="110">
        <f t="shared" si="2"/>
        <v>-2.1998478673481037E-2</v>
      </c>
      <c r="I47" s="110">
        <f t="shared" si="2"/>
        <v>-0.13063854424733679</v>
      </c>
      <c r="J47" s="110">
        <f t="shared" si="2"/>
        <v>7.1700518496075505E-2</v>
      </c>
    </row>
    <row r="48" spans="3:12">
      <c r="C48" s="109" t="s">
        <v>97</v>
      </c>
      <c r="D48" s="93">
        <v>466179</v>
      </c>
      <c r="E48" s="93">
        <v>467525</v>
      </c>
      <c r="F48" s="93">
        <v>434195</v>
      </c>
      <c r="G48" s="93">
        <v>451259</v>
      </c>
      <c r="H48" s="110">
        <f t="shared" si="2"/>
        <v>2.8873029458640342E-3</v>
      </c>
      <c r="I48" s="110">
        <f>F48/E48-1</f>
        <v>-7.129030533126568E-2</v>
      </c>
      <c r="J48" s="110">
        <f t="shared" si="2"/>
        <v>3.9300314374877576E-2</v>
      </c>
    </row>
    <row r="49" spans="3:10">
      <c r="C49" s="109" t="s">
        <v>98</v>
      </c>
      <c r="D49" s="93">
        <v>528592</v>
      </c>
      <c r="E49" s="93">
        <v>531765</v>
      </c>
      <c r="F49" s="93">
        <v>467782</v>
      </c>
      <c r="G49" s="93">
        <v>465198</v>
      </c>
      <c r="H49" s="110">
        <f t="shared" si="2"/>
        <v>6.0027393528467865E-3</v>
      </c>
      <c r="I49" s="110">
        <f>F49/E49-1</f>
        <v>-0.12032194672458696</v>
      </c>
      <c r="J49" s="110">
        <f t="shared" si="2"/>
        <v>-5.5239406390156232E-3</v>
      </c>
    </row>
    <row r="50" spans="3:10">
      <c r="C50" s="109" t="s">
        <v>99</v>
      </c>
      <c r="D50" s="93">
        <v>409689</v>
      </c>
      <c r="E50" s="93">
        <v>391359</v>
      </c>
      <c r="F50" s="93">
        <v>354214</v>
      </c>
      <c r="G50" s="93">
        <v>0</v>
      </c>
      <c r="H50" s="110">
        <f t="shared" si="2"/>
        <v>-4.4741254951926934E-2</v>
      </c>
      <c r="I50" s="110">
        <f t="shared" si="2"/>
        <v>-9.4912854949036563E-2</v>
      </c>
      <c r="J50" s="110"/>
    </row>
    <row r="51" spans="3:10">
      <c r="C51" s="109" t="s">
        <v>100</v>
      </c>
      <c r="D51" s="93">
        <v>467144</v>
      </c>
      <c r="E51" s="93">
        <v>441857</v>
      </c>
      <c r="F51" s="93">
        <v>404871</v>
      </c>
      <c r="G51" s="93">
        <v>0</v>
      </c>
      <c r="H51" s="110">
        <f t="shared" si="2"/>
        <v>-5.4131060229822059E-2</v>
      </c>
      <c r="I51" s="110">
        <f t="shared" si="2"/>
        <v>-8.3705814324543937E-2</v>
      </c>
      <c r="J51" s="110"/>
    </row>
    <row r="52" spans="3:10">
      <c r="C52" s="109" t="s">
        <v>101</v>
      </c>
      <c r="D52" s="93">
        <v>457530</v>
      </c>
      <c r="E52" s="93">
        <v>431740</v>
      </c>
      <c r="F52" s="93">
        <v>371802</v>
      </c>
      <c r="G52" s="93">
        <v>0</v>
      </c>
      <c r="H52" s="110">
        <f t="shared" si="2"/>
        <v>-5.6367888444473602E-2</v>
      </c>
      <c r="I52" s="110">
        <f t="shared" si="2"/>
        <v>-0.1388289248158614</v>
      </c>
      <c r="J52" s="110"/>
    </row>
    <row r="53" spans="3:10">
      <c r="C53" s="109" t="s">
        <v>102</v>
      </c>
      <c r="D53" s="93">
        <v>438336</v>
      </c>
      <c r="E53" s="93">
        <v>410203</v>
      </c>
      <c r="F53" s="93">
        <v>380517</v>
      </c>
      <c r="G53" s="93">
        <v>0</v>
      </c>
      <c r="H53" s="110">
        <f t="shared" si="2"/>
        <v>-6.4181358592495297E-2</v>
      </c>
      <c r="I53" s="110">
        <f t="shared" si="2"/>
        <v>-7.2369046545247118E-2</v>
      </c>
      <c r="J53" s="110"/>
    </row>
    <row r="54" spans="3:10">
      <c r="C54" s="111" t="s">
        <v>132</v>
      </c>
      <c r="D54" s="112">
        <f>SUM(D42:D53)</f>
        <v>5278784</v>
      </c>
      <c r="E54" s="112">
        <f>SUM(E42:E53)</f>
        <v>5292327</v>
      </c>
      <c r="F54" s="112">
        <f>SUM(F42:F53)</f>
        <v>4707782</v>
      </c>
      <c r="G54" s="112">
        <f>SUM(G42:G53)</f>
        <v>3231391</v>
      </c>
      <c r="H54" s="113">
        <f>E54/D54-1</f>
        <v>2.5655529758368267E-3</v>
      </c>
      <c r="I54" s="113"/>
      <c r="J54" s="113"/>
    </row>
    <row r="55" spans="3:10" ht="24" customHeight="1">
      <c r="C55" s="520" t="s">
        <v>104</v>
      </c>
      <c r="D55" s="521"/>
      <c r="E55" s="521"/>
      <c r="F55" s="521"/>
      <c r="G55" s="521"/>
      <c r="H55" s="521"/>
      <c r="I55" s="521"/>
      <c r="J55" s="522"/>
    </row>
  </sheetData>
  <mergeCells count="6">
    <mergeCell ref="C55:J55"/>
    <mergeCell ref="C3:J3"/>
    <mergeCell ref="C18:J18"/>
    <mergeCell ref="C21:J21"/>
    <mergeCell ref="C36:J36"/>
    <mergeCell ref="C40:J40"/>
  </mergeCells>
  <hyperlinks>
    <hyperlink ref="L3" location="'grafica zona mensual'!A1" tooltip="GRAFICA" display="GRAFICA"/>
    <hyperlink ref="L22" location="'grafica zona mensual'!A1" tooltip="GRAFICA" display="GRAFICA"/>
    <hyperlink ref="L43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0" t="s">
        <v>86</v>
      </c>
    </row>
    <row r="42" spans="11:11" ht="15.75" thickBot="1"/>
    <row r="43" spans="11:11" ht="16.5" thickBot="1">
      <c r="K43" s="50" t="s">
        <v>86</v>
      </c>
    </row>
    <row r="62" spans="11:11" ht="15.75" thickBot="1"/>
    <row r="63" spans="11:11" ht="16.5" thickBot="1">
      <c r="K63" s="50" t="s">
        <v>86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C2:R58"/>
  <sheetViews>
    <sheetView showGridLines="0" showRowColHeaders="0" showZeros="0" zoomScaleNormal="100" workbookViewId="0"/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518" t="s">
        <v>128</v>
      </c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</row>
    <row r="4" spans="3:18">
      <c r="C4" s="114"/>
      <c r="D4" s="523">
        <v>2008</v>
      </c>
      <c r="E4" s="523"/>
      <c r="F4" s="523"/>
      <c r="G4" s="523">
        <v>2009</v>
      </c>
      <c r="H4" s="523"/>
      <c r="I4" s="523"/>
      <c r="J4" s="523">
        <v>2010</v>
      </c>
      <c r="K4" s="523"/>
      <c r="L4" s="523"/>
      <c r="M4" s="523" t="s">
        <v>135</v>
      </c>
      <c r="N4" s="523"/>
      <c r="O4" s="523"/>
      <c r="P4" s="523" t="s">
        <v>136</v>
      </c>
      <c r="Q4" s="523"/>
      <c r="R4" s="523"/>
    </row>
    <row r="5" spans="3:18" ht="45">
      <c r="C5" s="114"/>
      <c r="D5" s="92" t="s">
        <v>69</v>
      </c>
      <c r="E5" s="92" t="s">
        <v>124</v>
      </c>
      <c r="F5" s="92" t="s">
        <v>137</v>
      </c>
      <c r="G5" s="92" t="s">
        <v>69</v>
      </c>
      <c r="H5" s="92" t="s">
        <v>124</v>
      </c>
      <c r="I5" s="92" t="s">
        <v>137</v>
      </c>
      <c r="J5" s="92" t="s">
        <v>69</v>
      </c>
      <c r="K5" s="92" t="s">
        <v>124</v>
      </c>
      <c r="L5" s="92" t="s">
        <v>137</v>
      </c>
      <c r="M5" s="92" t="s">
        <v>138</v>
      </c>
      <c r="N5" s="92" t="s">
        <v>139</v>
      </c>
      <c r="O5" s="92" t="s">
        <v>140</v>
      </c>
      <c r="P5" s="92" t="s">
        <v>138</v>
      </c>
      <c r="Q5" s="92" t="s">
        <v>139</v>
      </c>
      <c r="R5" s="92" t="s">
        <v>140</v>
      </c>
    </row>
    <row r="6" spans="3:18">
      <c r="C6" s="109" t="s">
        <v>91</v>
      </c>
      <c r="D6" s="93">
        <v>43280</v>
      </c>
      <c r="E6" s="93">
        <v>22618</v>
      </c>
      <c r="F6" s="93">
        <v>65898</v>
      </c>
      <c r="G6" s="93">
        <v>37480</v>
      </c>
      <c r="H6" s="93">
        <v>20230</v>
      </c>
      <c r="I6" s="93">
        <v>57710</v>
      </c>
      <c r="J6" s="93">
        <v>38947</v>
      </c>
      <c r="K6" s="93">
        <v>18813</v>
      </c>
      <c r="L6" s="93">
        <v>57760</v>
      </c>
      <c r="M6" s="110">
        <f t="shared" ref="M6:N18" si="0">G6/D6-1</f>
        <v>-0.13401109057301297</v>
      </c>
      <c r="N6" s="110">
        <f>H6/E6-1</f>
        <v>-0.10557962684587496</v>
      </c>
      <c r="O6" s="110">
        <f t="shared" ref="O6:R18" si="1">I6/F6-1</f>
        <v>-0.12425263285683941</v>
      </c>
      <c r="P6" s="110">
        <f t="shared" si="1"/>
        <v>3.9140875133404585E-2</v>
      </c>
      <c r="Q6" s="110">
        <f t="shared" si="1"/>
        <v>-7.0044488383588677E-2</v>
      </c>
      <c r="R6" s="110">
        <f t="shared" si="1"/>
        <v>8.664009703691633E-4</v>
      </c>
    </row>
    <row r="7" spans="3:18">
      <c r="C7" s="109" t="s">
        <v>92</v>
      </c>
      <c r="D7" s="93">
        <v>47687</v>
      </c>
      <c r="E7" s="93">
        <v>20939</v>
      </c>
      <c r="F7" s="93">
        <v>68626</v>
      </c>
      <c r="G7" s="93">
        <v>40229</v>
      </c>
      <c r="H7" s="93">
        <v>18889</v>
      </c>
      <c r="I7" s="93">
        <v>59118</v>
      </c>
      <c r="J7" s="93">
        <v>38426</v>
      </c>
      <c r="K7" s="93">
        <v>16463</v>
      </c>
      <c r="L7" s="93">
        <v>54889</v>
      </c>
      <c r="M7" s="110">
        <f t="shared" si="0"/>
        <v>-0.15639482458531673</v>
      </c>
      <c r="N7" s="110">
        <f>H7/E7-1</f>
        <v>-9.7903433783848359E-2</v>
      </c>
      <c r="O7" s="110">
        <f t="shared" si="1"/>
        <v>-0.13854807215923992</v>
      </c>
      <c r="P7" s="110">
        <f t="shared" si="1"/>
        <v>-4.4818414576549226E-2</v>
      </c>
      <c r="Q7" s="110">
        <f t="shared" si="1"/>
        <v>-0.12843453862036103</v>
      </c>
      <c r="R7" s="110">
        <f t="shared" si="1"/>
        <v>-7.1534896309076723E-2</v>
      </c>
    </row>
    <row r="8" spans="3:18">
      <c r="C8" s="109" t="s">
        <v>93</v>
      </c>
      <c r="D8" s="93">
        <v>58894</v>
      </c>
      <c r="E8" s="93">
        <v>29644</v>
      </c>
      <c r="F8" s="93">
        <v>88538</v>
      </c>
      <c r="G8" s="93">
        <v>41953</v>
      </c>
      <c r="H8" s="93">
        <v>23236</v>
      </c>
      <c r="I8" s="93">
        <v>65189</v>
      </c>
      <c r="J8" s="93">
        <v>40275</v>
      </c>
      <c r="K8" s="93">
        <v>18965</v>
      </c>
      <c r="L8" s="93">
        <v>59240</v>
      </c>
      <c r="M8" s="110">
        <f t="shared" si="0"/>
        <v>-0.2876523924338642</v>
      </c>
      <c r="N8" s="110">
        <f>H8/E8-1</f>
        <v>-0.21616515989744978</v>
      </c>
      <c r="O8" s="110">
        <f t="shared" si="1"/>
        <v>-0.26371727393887368</v>
      </c>
      <c r="P8" s="110">
        <f t="shared" si="1"/>
        <v>-3.9997139656282044E-2</v>
      </c>
      <c r="Q8" s="110">
        <f t="shared" si="1"/>
        <v>-0.18380960578412808</v>
      </c>
      <c r="R8" s="110">
        <f t="shared" si="1"/>
        <v>-9.1257727530718369E-2</v>
      </c>
    </row>
    <row r="9" spans="3:18">
      <c r="C9" s="109" t="s">
        <v>80</v>
      </c>
      <c r="D9" s="93">
        <v>51664</v>
      </c>
      <c r="E9" s="93">
        <v>25210</v>
      </c>
      <c r="F9" s="93">
        <v>76874</v>
      </c>
      <c r="G9" s="93">
        <v>48055</v>
      </c>
      <c r="H9" s="93">
        <v>22365</v>
      </c>
      <c r="I9" s="93">
        <v>70420</v>
      </c>
      <c r="J9" s="93">
        <v>41480</v>
      </c>
      <c r="K9" s="93">
        <v>18320</v>
      </c>
      <c r="L9" s="93">
        <v>59800</v>
      </c>
      <c r="M9" s="110">
        <f t="shared" si="0"/>
        <v>-6.9855218333849445E-2</v>
      </c>
      <c r="N9" s="110">
        <f>H9/E9-1</f>
        <v>-0.11285204284014283</v>
      </c>
      <c r="O9" s="110">
        <f t="shared" si="1"/>
        <v>-8.3955563649608433E-2</v>
      </c>
      <c r="P9" s="110">
        <f t="shared" si="1"/>
        <v>-0.13682239101030069</v>
      </c>
      <c r="Q9" s="110">
        <f t="shared" si="1"/>
        <v>-0.18086295551084286</v>
      </c>
      <c r="R9" s="110">
        <f t="shared" si="1"/>
        <v>-0.15080942913944906</v>
      </c>
    </row>
    <row r="10" spans="3:18">
      <c r="C10" s="109" t="s">
        <v>95</v>
      </c>
      <c r="D10" s="93">
        <v>47882</v>
      </c>
      <c r="E10" s="93">
        <v>26530</v>
      </c>
      <c r="F10" s="93">
        <v>74412</v>
      </c>
      <c r="G10" s="93">
        <v>36955</v>
      </c>
      <c r="H10" s="93">
        <v>19164</v>
      </c>
      <c r="I10" s="93">
        <v>56119</v>
      </c>
      <c r="J10" s="93">
        <v>39991</v>
      </c>
      <c r="K10" s="93">
        <v>16613</v>
      </c>
      <c r="L10" s="93">
        <v>56604</v>
      </c>
      <c r="M10" s="110">
        <f t="shared" si="0"/>
        <v>-0.22820684181947282</v>
      </c>
      <c r="N10" s="110">
        <f>H10/E10-1</f>
        <v>-0.27764794572182439</v>
      </c>
      <c r="O10" s="110">
        <f t="shared" si="1"/>
        <v>-0.2458340052679675</v>
      </c>
      <c r="P10" s="110">
        <f t="shared" si="1"/>
        <v>8.2153971045866525E-2</v>
      </c>
      <c r="Q10" s="110">
        <f t="shared" si="1"/>
        <v>-0.13311417240659573</v>
      </c>
      <c r="R10" s="110">
        <f t="shared" si="1"/>
        <v>8.6423492934657453E-3</v>
      </c>
    </row>
    <row r="11" spans="3:18">
      <c r="C11" s="109" t="s">
        <v>96</v>
      </c>
      <c r="D11" s="93">
        <v>47748</v>
      </c>
      <c r="E11" s="93">
        <v>25357</v>
      </c>
      <c r="F11" s="93">
        <v>73105</v>
      </c>
      <c r="G11" s="93">
        <v>39557</v>
      </c>
      <c r="H11" s="93">
        <v>22487</v>
      </c>
      <c r="I11" s="93">
        <v>62044</v>
      </c>
      <c r="J11" s="93">
        <v>42691</v>
      </c>
      <c r="K11" s="93">
        <v>21988</v>
      </c>
      <c r="L11" s="93">
        <v>64679</v>
      </c>
      <c r="M11" s="110">
        <f t="shared" si="0"/>
        <v>-0.17154645220742226</v>
      </c>
      <c r="N11" s="110">
        <f t="shared" si="0"/>
        <v>-0.11318373624640143</v>
      </c>
      <c r="O11" s="110">
        <f t="shared" si="1"/>
        <v>-0.1513029204568771</v>
      </c>
      <c r="P11" s="110">
        <f t="shared" si="1"/>
        <v>7.9227443941653819E-2</v>
      </c>
      <c r="Q11" s="110">
        <f t="shared" si="1"/>
        <v>-2.2190599012762879E-2</v>
      </c>
      <c r="R11" s="110">
        <f t="shared" si="1"/>
        <v>4.2469860099284329E-2</v>
      </c>
    </row>
    <row r="12" spans="3:18">
      <c r="C12" s="109" t="s">
        <v>97</v>
      </c>
      <c r="D12" s="93">
        <v>56548</v>
      </c>
      <c r="E12" s="93">
        <v>31916</v>
      </c>
      <c r="F12" s="93">
        <v>88464</v>
      </c>
      <c r="G12" s="93">
        <v>47937</v>
      </c>
      <c r="H12" s="93">
        <v>25037</v>
      </c>
      <c r="I12" s="93">
        <v>72974</v>
      </c>
      <c r="J12" s="93">
        <v>42500</v>
      </c>
      <c r="K12" s="93">
        <v>19547</v>
      </c>
      <c r="L12" s="93">
        <v>62047</v>
      </c>
      <c r="M12" s="110">
        <f t="shared" si="0"/>
        <v>-0.15227771097121034</v>
      </c>
      <c r="N12" s="110">
        <f t="shared" si="0"/>
        <v>-0.21553452813635798</v>
      </c>
      <c r="O12" s="110">
        <f t="shared" si="1"/>
        <v>-0.17509947549285587</v>
      </c>
      <c r="P12" s="110">
        <f t="shared" si="1"/>
        <v>-0.11341969668523266</v>
      </c>
      <c r="Q12" s="110">
        <f t="shared" si="1"/>
        <v>-0.21927547230099453</v>
      </c>
      <c r="R12" s="110">
        <f t="shared" si="1"/>
        <v>-0.14973826294296599</v>
      </c>
    </row>
    <row r="13" spans="3:18">
      <c r="C13" s="109" t="s">
        <v>98</v>
      </c>
      <c r="D13" s="93">
        <v>68905</v>
      </c>
      <c r="E13" s="93">
        <v>38329</v>
      </c>
      <c r="F13" s="93">
        <v>107234</v>
      </c>
      <c r="G13" s="93">
        <v>59141</v>
      </c>
      <c r="H13" s="93">
        <v>28054</v>
      </c>
      <c r="I13" s="93">
        <v>87195</v>
      </c>
      <c r="J13" s="93">
        <v>51335</v>
      </c>
      <c r="K13" s="93">
        <v>20779</v>
      </c>
      <c r="L13" s="93">
        <v>72114</v>
      </c>
      <c r="M13" s="110">
        <f t="shared" si="0"/>
        <v>-0.14170234380669033</v>
      </c>
      <c r="N13" s="110">
        <f t="shared" si="0"/>
        <v>-0.26807378225364609</v>
      </c>
      <c r="O13" s="110">
        <f t="shared" si="1"/>
        <v>-0.18687170113956397</v>
      </c>
      <c r="P13" s="110">
        <f t="shared" si="1"/>
        <v>-0.13198965184897116</v>
      </c>
      <c r="Q13" s="110">
        <f t="shared" si="1"/>
        <v>-0.25932130890425609</v>
      </c>
      <c r="R13" s="110">
        <f t="shared" si="1"/>
        <v>-0.17295716497505587</v>
      </c>
    </row>
    <row r="14" spans="3:18">
      <c r="C14" s="109" t="s">
        <v>99</v>
      </c>
      <c r="D14" s="93">
        <v>47534</v>
      </c>
      <c r="E14" s="93">
        <v>22722</v>
      </c>
      <c r="F14" s="93">
        <v>70256</v>
      </c>
      <c r="G14" s="93">
        <v>39014</v>
      </c>
      <c r="H14" s="93">
        <v>18070</v>
      </c>
      <c r="I14" s="93">
        <v>57084</v>
      </c>
      <c r="J14" s="93">
        <v>0</v>
      </c>
      <c r="K14" s="93">
        <v>0</v>
      </c>
      <c r="L14" s="93">
        <v>0</v>
      </c>
      <c r="M14" s="110">
        <f t="shared" si="0"/>
        <v>-0.17924012285942692</v>
      </c>
      <c r="N14" s="110">
        <f t="shared" si="0"/>
        <v>-0.20473549863568352</v>
      </c>
      <c r="O14" s="110">
        <f t="shared" si="1"/>
        <v>-0.18748576634024139</v>
      </c>
      <c r="P14" s="110"/>
      <c r="Q14" s="110"/>
      <c r="R14" s="110"/>
    </row>
    <row r="15" spans="3:18">
      <c r="C15" s="109" t="s">
        <v>100</v>
      </c>
      <c r="D15" s="93">
        <v>42830</v>
      </c>
      <c r="E15" s="93">
        <v>23837</v>
      </c>
      <c r="F15" s="93">
        <v>66667</v>
      </c>
      <c r="G15" s="93">
        <v>38357</v>
      </c>
      <c r="H15" s="93">
        <v>20203</v>
      </c>
      <c r="I15" s="93">
        <v>58560</v>
      </c>
      <c r="J15" s="93">
        <v>0</v>
      </c>
      <c r="K15" s="93">
        <v>0</v>
      </c>
      <c r="L15" s="93">
        <v>0</v>
      </c>
      <c r="M15" s="110">
        <f t="shared" si="0"/>
        <v>-0.1044361428904973</v>
      </c>
      <c r="N15" s="110">
        <f t="shared" si="0"/>
        <v>-0.15245207031086128</v>
      </c>
      <c r="O15" s="110">
        <f t="shared" si="1"/>
        <v>-0.12160439197804007</v>
      </c>
      <c r="P15" s="110"/>
      <c r="Q15" s="110"/>
      <c r="R15" s="110"/>
    </row>
    <row r="16" spans="3:18">
      <c r="C16" s="109" t="s">
        <v>101</v>
      </c>
      <c r="D16" s="93">
        <v>45636</v>
      </c>
      <c r="E16" s="93">
        <v>22975</v>
      </c>
      <c r="F16" s="93">
        <v>68611</v>
      </c>
      <c r="G16" s="93">
        <v>42334</v>
      </c>
      <c r="H16" s="93">
        <v>18744</v>
      </c>
      <c r="I16" s="93">
        <v>61078</v>
      </c>
      <c r="J16" s="93">
        <v>0</v>
      </c>
      <c r="K16" s="93">
        <v>0</v>
      </c>
      <c r="L16" s="93">
        <v>0</v>
      </c>
      <c r="M16" s="110">
        <f t="shared" si="0"/>
        <v>-7.2355158208431969E-2</v>
      </c>
      <c r="N16" s="110">
        <f t="shared" si="0"/>
        <v>-0.18415669205658325</v>
      </c>
      <c r="O16" s="110">
        <f t="shared" si="1"/>
        <v>-0.10979289035285889</v>
      </c>
      <c r="P16" s="110"/>
      <c r="Q16" s="110"/>
      <c r="R16" s="110"/>
    </row>
    <row r="17" spans="3:18">
      <c r="C17" s="109" t="s">
        <v>102</v>
      </c>
      <c r="D17" s="93">
        <v>45354</v>
      </c>
      <c r="E17" s="93">
        <v>24232</v>
      </c>
      <c r="F17" s="93">
        <v>69586</v>
      </c>
      <c r="G17" s="93">
        <v>41980</v>
      </c>
      <c r="H17" s="93">
        <v>21061</v>
      </c>
      <c r="I17" s="93">
        <v>63041</v>
      </c>
      <c r="J17" s="93">
        <v>0</v>
      </c>
      <c r="K17" s="93">
        <v>0</v>
      </c>
      <c r="L17" s="93">
        <v>0</v>
      </c>
      <c r="M17" s="110">
        <f t="shared" si="0"/>
        <v>-7.439255633461217E-2</v>
      </c>
      <c r="N17" s="110">
        <f t="shared" si="0"/>
        <v>-0.13086001980851769</v>
      </c>
      <c r="O17" s="110">
        <f t="shared" si="1"/>
        <v>-9.4056275687638302E-2</v>
      </c>
      <c r="P17" s="110"/>
      <c r="Q17" s="110"/>
      <c r="R17" s="110"/>
    </row>
    <row r="18" spans="3:18">
      <c r="C18" s="96" t="s">
        <v>132</v>
      </c>
      <c r="D18" s="97">
        <v>603962</v>
      </c>
      <c r="E18" s="97">
        <v>314309</v>
      </c>
      <c r="F18" s="97">
        <v>918271</v>
      </c>
      <c r="G18" s="97">
        <v>512992</v>
      </c>
      <c r="H18" s="97">
        <v>257540</v>
      </c>
      <c r="I18" s="97">
        <v>770532</v>
      </c>
      <c r="J18" s="97">
        <v>335645</v>
      </c>
      <c r="K18" s="97">
        <v>151488</v>
      </c>
      <c r="L18" s="97">
        <v>487133</v>
      </c>
      <c r="M18" s="104">
        <f t="shared" si="0"/>
        <v>-0.15062205900371217</v>
      </c>
      <c r="N18" s="104">
        <f t="shared" si="0"/>
        <v>-0.18061525441524107</v>
      </c>
      <c r="O18" s="104">
        <f t="shared" si="1"/>
        <v>-0.16088823451900369</v>
      </c>
      <c r="P18" s="104"/>
      <c r="Q18" s="104"/>
      <c r="R18" s="104"/>
    </row>
    <row r="19" spans="3:18" ht="15" customHeight="1">
      <c r="C19" s="512" t="s">
        <v>111</v>
      </c>
      <c r="D19" s="513"/>
      <c r="E19" s="513"/>
      <c r="F19" s="513"/>
      <c r="G19" s="513"/>
      <c r="H19" s="513"/>
      <c r="I19" s="513"/>
      <c r="J19" s="513"/>
      <c r="K19" s="513"/>
      <c r="L19" s="513"/>
      <c r="M19" s="513"/>
      <c r="N19" s="513"/>
      <c r="O19" s="513"/>
      <c r="P19" s="513"/>
      <c r="Q19" s="513"/>
      <c r="R19" s="517"/>
    </row>
    <row r="20" spans="3:18"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3:18"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3:18" ht="24.75" customHeight="1">
      <c r="C22" s="518" t="s">
        <v>133</v>
      </c>
      <c r="D22" s="519"/>
      <c r="E22" s="519"/>
      <c r="F22" s="519"/>
      <c r="G22" s="519"/>
      <c r="H22" s="519"/>
      <c r="I22" s="519"/>
      <c r="J22" s="519"/>
      <c r="K22" s="519"/>
      <c r="L22" s="519"/>
      <c r="M22" s="519"/>
      <c r="N22" s="519"/>
      <c r="O22" s="519"/>
      <c r="P22" s="519"/>
      <c r="Q22" s="519"/>
      <c r="R22" s="519"/>
    </row>
    <row r="23" spans="3:18">
      <c r="C23" s="114"/>
      <c r="D23" s="523">
        <v>2008</v>
      </c>
      <c r="E23" s="523"/>
      <c r="F23" s="523"/>
      <c r="G23" s="523">
        <v>2009</v>
      </c>
      <c r="H23" s="523"/>
      <c r="I23" s="523"/>
      <c r="J23" s="523">
        <v>2010</v>
      </c>
      <c r="K23" s="523"/>
      <c r="L23" s="523"/>
      <c r="M23" s="523" t="s">
        <v>135</v>
      </c>
      <c r="N23" s="523"/>
      <c r="O23" s="523"/>
      <c r="P23" s="523" t="s">
        <v>136</v>
      </c>
      <c r="Q23" s="523"/>
      <c r="R23" s="523"/>
    </row>
    <row r="24" spans="3:18" ht="45">
      <c r="C24" s="114"/>
      <c r="D24" s="92" t="s">
        <v>69</v>
      </c>
      <c r="E24" s="92" t="s">
        <v>124</v>
      </c>
      <c r="F24" s="92" t="s">
        <v>137</v>
      </c>
      <c r="G24" s="92" t="s">
        <v>69</v>
      </c>
      <c r="H24" s="92" t="s">
        <v>124</v>
      </c>
      <c r="I24" s="92" t="s">
        <v>137</v>
      </c>
      <c r="J24" s="92" t="s">
        <v>69</v>
      </c>
      <c r="K24" s="92" t="s">
        <v>124</v>
      </c>
      <c r="L24" s="92" t="s">
        <v>137</v>
      </c>
      <c r="M24" s="92" t="s">
        <v>138</v>
      </c>
      <c r="N24" s="92" t="s">
        <v>139</v>
      </c>
      <c r="O24" s="92" t="s">
        <v>140</v>
      </c>
      <c r="P24" s="92" t="s">
        <v>138</v>
      </c>
      <c r="Q24" s="92" t="s">
        <v>139</v>
      </c>
      <c r="R24" s="92" t="s">
        <v>140</v>
      </c>
    </row>
    <row r="25" spans="3:18">
      <c r="C25" s="109" t="s">
        <v>91</v>
      </c>
      <c r="D25" s="93">
        <v>48597</v>
      </c>
      <c r="E25" s="93">
        <v>25356</v>
      </c>
      <c r="F25" s="93">
        <v>73953</v>
      </c>
      <c r="G25" s="93">
        <v>42673</v>
      </c>
      <c r="H25" s="93">
        <v>22299</v>
      </c>
      <c r="I25" s="93">
        <v>64972</v>
      </c>
      <c r="J25" s="93">
        <v>44252</v>
      </c>
      <c r="K25" s="93">
        <v>20597</v>
      </c>
      <c r="L25" s="93">
        <v>64849</v>
      </c>
      <c r="M25" s="110">
        <f t="shared" ref="M25:R37" si="2">G25/D25-1</f>
        <v>-0.12190052883922875</v>
      </c>
      <c r="N25" s="110">
        <f t="shared" si="2"/>
        <v>-0.12056318031235214</v>
      </c>
      <c r="O25" s="110">
        <f t="shared" si="2"/>
        <v>-0.12144199694400493</v>
      </c>
      <c r="P25" s="110">
        <f t="shared" si="2"/>
        <v>3.7002319968129749E-2</v>
      </c>
      <c r="Q25" s="110">
        <f t="shared" si="2"/>
        <v>-7.6326292658863593E-2</v>
      </c>
      <c r="R25" s="110">
        <f t="shared" si="2"/>
        <v>-1.8931231915286784E-3</v>
      </c>
    </row>
    <row r="26" spans="3:18">
      <c r="C26" s="109" t="s">
        <v>92</v>
      </c>
      <c r="D26" s="93">
        <v>54130</v>
      </c>
      <c r="E26" s="93">
        <v>23630</v>
      </c>
      <c r="F26" s="93">
        <v>77760</v>
      </c>
      <c r="G26" s="93">
        <v>45925</v>
      </c>
      <c r="H26" s="93">
        <v>20928</v>
      </c>
      <c r="I26" s="93">
        <v>66853</v>
      </c>
      <c r="J26" s="93">
        <v>43456</v>
      </c>
      <c r="K26" s="93">
        <v>18091</v>
      </c>
      <c r="L26" s="93">
        <v>61547</v>
      </c>
      <c r="M26" s="110">
        <f t="shared" si="2"/>
        <v>-0.15157953075928321</v>
      </c>
      <c r="N26" s="110">
        <f t="shared" si="2"/>
        <v>-0.1143461701227253</v>
      </c>
      <c r="O26" s="110">
        <f t="shared" si="2"/>
        <v>-0.14026491769547322</v>
      </c>
      <c r="P26" s="110">
        <f t="shared" si="2"/>
        <v>-5.3761567773543795E-2</v>
      </c>
      <c r="Q26" s="110">
        <f t="shared" si="2"/>
        <v>-0.13556001529051986</v>
      </c>
      <c r="R26" s="110">
        <f t="shared" si="2"/>
        <v>-7.9368165976096861E-2</v>
      </c>
    </row>
    <row r="27" spans="3:18">
      <c r="C27" s="109" t="s">
        <v>93</v>
      </c>
      <c r="D27" s="93">
        <v>66788</v>
      </c>
      <c r="E27" s="93">
        <v>33326</v>
      </c>
      <c r="F27" s="93">
        <v>100114</v>
      </c>
      <c r="G27" s="93">
        <v>47674</v>
      </c>
      <c r="H27" s="93">
        <v>25809</v>
      </c>
      <c r="I27" s="93">
        <v>73483</v>
      </c>
      <c r="J27" s="93">
        <v>45809</v>
      </c>
      <c r="K27" s="93">
        <v>21045</v>
      </c>
      <c r="L27" s="93">
        <v>66854</v>
      </c>
      <c r="M27" s="110">
        <f t="shared" si="2"/>
        <v>-0.28618913577289329</v>
      </c>
      <c r="N27" s="110">
        <f t="shared" si="2"/>
        <v>-0.22555962311708577</v>
      </c>
      <c r="O27" s="110">
        <f t="shared" si="2"/>
        <v>-0.26600675230237525</v>
      </c>
      <c r="P27" s="110">
        <f t="shared" si="2"/>
        <v>-3.9119855686537752E-2</v>
      </c>
      <c r="Q27" s="110">
        <f t="shared" si="2"/>
        <v>-0.1845867720562594</v>
      </c>
      <c r="R27" s="110">
        <f t="shared" si="2"/>
        <v>-9.0211341398690803E-2</v>
      </c>
    </row>
    <row r="28" spans="3:18">
      <c r="C28" s="109" t="s">
        <v>80</v>
      </c>
      <c r="D28" s="93">
        <v>57686</v>
      </c>
      <c r="E28" s="93">
        <v>28152</v>
      </c>
      <c r="F28" s="93">
        <v>85838</v>
      </c>
      <c r="G28" s="93">
        <v>53538</v>
      </c>
      <c r="H28" s="93">
        <v>24875</v>
      </c>
      <c r="I28" s="93">
        <v>78413</v>
      </c>
      <c r="J28" s="93">
        <v>46056</v>
      </c>
      <c r="K28" s="93">
        <v>20081</v>
      </c>
      <c r="L28" s="93">
        <v>66137</v>
      </c>
      <c r="M28" s="110">
        <f t="shared" si="2"/>
        <v>-7.1906528447110207E-2</v>
      </c>
      <c r="N28" s="110">
        <f t="shared" si="2"/>
        <v>-0.11640380789997162</v>
      </c>
      <c r="O28" s="110">
        <f t="shared" si="2"/>
        <v>-8.6500151448076656E-2</v>
      </c>
      <c r="P28" s="110">
        <f t="shared" si="2"/>
        <v>-0.13975120475176506</v>
      </c>
      <c r="Q28" s="110">
        <f t="shared" si="2"/>
        <v>-0.19272361809045224</v>
      </c>
      <c r="R28" s="110">
        <f t="shared" si="2"/>
        <v>-0.15655567316643926</v>
      </c>
    </row>
    <row r="29" spans="3:18">
      <c r="C29" s="109" t="s">
        <v>95</v>
      </c>
      <c r="D29" s="93">
        <v>54623</v>
      </c>
      <c r="E29" s="93">
        <v>29821</v>
      </c>
      <c r="F29" s="93">
        <v>84444</v>
      </c>
      <c r="G29" s="93">
        <v>41994</v>
      </c>
      <c r="H29" s="93">
        <v>21319</v>
      </c>
      <c r="I29" s="93">
        <v>63313</v>
      </c>
      <c r="J29" s="93">
        <v>44126</v>
      </c>
      <c r="K29" s="93">
        <v>18672</v>
      </c>
      <c r="L29" s="93">
        <v>62798</v>
      </c>
      <c r="M29" s="110">
        <f t="shared" si="2"/>
        <v>-0.23120297310656679</v>
      </c>
      <c r="N29" s="110">
        <f t="shared" si="2"/>
        <v>-0.28510110324938798</v>
      </c>
      <c r="O29" s="110">
        <f t="shared" si="2"/>
        <v>-0.25023684335180707</v>
      </c>
      <c r="P29" s="110">
        <f t="shared" si="2"/>
        <v>5.0769157498690376E-2</v>
      </c>
      <c r="Q29" s="110">
        <f t="shared" si="2"/>
        <v>-0.12416154603874474</v>
      </c>
      <c r="R29" s="110">
        <f t="shared" si="2"/>
        <v>-8.1341904506183615E-3</v>
      </c>
    </row>
    <row r="30" spans="3:18">
      <c r="C30" s="109" t="s">
        <v>96</v>
      </c>
      <c r="D30" s="93">
        <v>53156</v>
      </c>
      <c r="E30" s="93">
        <v>28434</v>
      </c>
      <c r="F30" s="93">
        <v>81590</v>
      </c>
      <c r="G30" s="93">
        <v>43514</v>
      </c>
      <c r="H30" s="93">
        <v>24783</v>
      </c>
      <c r="I30" s="93">
        <v>68297</v>
      </c>
      <c r="J30" s="93">
        <v>47221</v>
      </c>
      <c r="K30" s="93">
        <v>23805</v>
      </c>
      <c r="L30" s="93">
        <v>71026</v>
      </c>
      <c r="M30" s="110">
        <f t="shared" si="2"/>
        <v>-0.18139062382421556</v>
      </c>
      <c r="N30" s="110">
        <f t="shared" si="2"/>
        <v>-0.12840261658577756</v>
      </c>
      <c r="O30" s="110">
        <f t="shared" si="2"/>
        <v>-0.16292437798749848</v>
      </c>
      <c r="P30" s="110">
        <f t="shared" si="2"/>
        <v>8.5190973020177418E-2</v>
      </c>
      <c r="Q30" s="110">
        <f t="shared" si="2"/>
        <v>-3.9462534802082061E-2</v>
      </c>
      <c r="R30" s="110">
        <f t="shared" si="2"/>
        <v>3.995783123709673E-2</v>
      </c>
    </row>
    <row r="31" spans="3:18">
      <c r="C31" s="109" t="s">
        <v>97</v>
      </c>
      <c r="D31" s="93">
        <v>61958</v>
      </c>
      <c r="E31" s="93">
        <v>35581</v>
      </c>
      <c r="F31" s="93">
        <v>97539</v>
      </c>
      <c r="G31" s="93">
        <v>52500</v>
      </c>
      <c r="H31" s="93">
        <v>27375</v>
      </c>
      <c r="I31" s="93">
        <v>79875</v>
      </c>
      <c r="J31" s="93">
        <v>46589</v>
      </c>
      <c r="K31" s="93">
        <v>21496</v>
      </c>
      <c r="L31" s="93">
        <v>68085</v>
      </c>
      <c r="M31" s="110">
        <f t="shared" si="2"/>
        <v>-0.15265179637819171</v>
      </c>
      <c r="N31" s="110">
        <f t="shared" si="2"/>
        <v>-0.23062870633203114</v>
      </c>
      <c r="O31" s="110">
        <f t="shared" si="2"/>
        <v>-0.18109679205240981</v>
      </c>
      <c r="P31" s="110">
        <f t="shared" si="2"/>
        <v>-0.11259047619047624</v>
      </c>
      <c r="Q31" s="110">
        <f t="shared" si="2"/>
        <v>-0.21475799086757996</v>
      </c>
      <c r="R31" s="110">
        <f t="shared" si="2"/>
        <v>-0.14760563380281688</v>
      </c>
    </row>
    <row r="32" spans="3:18">
      <c r="C32" s="109" t="s">
        <v>98</v>
      </c>
      <c r="D32" s="93">
        <v>76486</v>
      </c>
      <c r="E32" s="93">
        <v>42716</v>
      </c>
      <c r="F32" s="93">
        <v>119202</v>
      </c>
      <c r="G32" s="93">
        <v>64456</v>
      </c>
      <c r="H32" s="93">
        <v>30661</v>
      </c>
      <c r="I32" s="93">
        <v>95117</v>
      </c>
      <c r="J32" s="93">
        <v>55855</v>
      </c>
      <c r="K32" s="93">
        <v>23013</v>
      </c>
      <c r="L32" s="93">
        <v>78868</v>
      </c>
      <c r="M32" s="110">
        <f t="shared" si="2"/>
        <v>-0.15728368590330255</v>
      </c>
      <c r="N32" s="110">
        <f t="shared" si="2"/>
        <v>-0.2822127540031838</v>
      </c>
      <c r="O32" s="110">
        <f t="shared" si="2"/>
        <v>-0.20205197899364102</v>
      </c>
      <c r="P32" s="110">
        <f t="shared" si="2"/>
        <v>-0.13343986595507018</v>
      </c>
      <c r="Q32" s="110">
        <f t="shared" si="2"/>
        <v>-0.24943739604057269</v>
      </c>
      <c r="R32" s="110">
        <f t="shared" si="2"/>
        <v>-0.17083171252247231</v>
      </c>
    </row>
    <row r="33" spans="3:18">
      <c r="C33" s="109" t="s">
        <v>99</v>
      </c>
      <c r="D33" s="93">
        <v>52909</v>
      </c>
      <c r="E33" s="93">
        <v>25985</v>
      </c>
      <c r="F33" s="93">
        <v>78894</v>
      </c>
      <c r="G33" s="93">
        <v>42370</v>
      </c>
      <c r="H33" s="93">
        <v>19689</v>
      </c>
      <c r="I33" s="93">
        <v>62059</v>
      </c>
      <c r="J33" s="93">
        <v>0</v>
      </c>
      <c r="K33" s="93">
        <v>0</v>
      </c>
      <c r="L33" s="93">
        <v>0</v>
      </c>
      <c r="M33" s="110">
        <f t="shared" si="2"/>
        <v>-0.19919106390217167</v>
      </c>
      <c r="N33" s="110">
        <f t="shared" si="2"/>
        <v>-0.24229363094092748</v>
      </c>
      <c r="O33" s="110">
        <f t="shared" si="2"/>
        <v>-0.21338758333967101</v>
      </c>
      <c r="P33" s="110"/>
      <c r="Q33" s="110"/>
      <c r="R33" s="110"/>
    </row>
    <row r="34" spans="3:18">
      <c r="C34" s="109" t="s">
        <v>100</v>
      </c>
      <c r="D34" s="93">
        <v>48655</v>
      </c>
      <c r="E34" s="93">
        <v>26575</v>
      </c>
      <c r="F34" s="93">
        <v>75230</v>
      </c>
      <c r="G34" s="93">
        <v>43140</v>
      </c>
      <c r="H34" s="93">
        <v>22132</v>
      </c>
      <c r="I34" s="93">
        <v>65272</v>
      </c>
      <c r="J34" s="93">
        <v>0</v>
      </c>
      <c r="K34" s="93">
        <v>0</v>
      </c>
      <c r="L34" s="93">
        <v>0</v>
      </c>
      <c r="M34" s="110">
        <f t="shared" si="2"/>
        <v>-0.11334909053540232</v>
      </c>
      <c r="N34" s="110">
        <f t="shared" si="2"/>
        <v>-0.16718720602069614</v>
      </c>
      <c r="O34" s="110">
        <f t="shared" si="2"/>
        <v>-0.13236740661969959</v>
      </c>
      <c r="P34" s="110"/>
      <c r="Q34" s="110"/>
      <c r="R34" s="110"/>
    </row>
    <row r="35" spans="3:18">
      <c r="C35" s="109" t="s">
        <v>101</v>
      </c>
      <c r="D35" s="93">
        <v>51712</v>
      </c>
      <c r="E35" s="93">
        <v>25735</v>
      </c>
      <c r="F35" s="93">
        <v>77447</v>
      </c>
      <c r="G35" s="93">
        <v>47280</v>
      </c>
      <c r="H35" s="93">
        <v>20469</v>
      </c>
      <c r="I35" s="93">
        <v>67749</v>
      </c>
      <c r="J35" s="93">
        <v>0</v>
      </c>
      <c r="K35" s="93">
        <v>0</v>
      </c>
      <c r="L35" s="93">
        <v>0</v>
      </c>
      <c r="M35" s="110">
        <f t="shared" si="2"/>
        <v>-8.5705445544554504E-2</v>
      </c>
      <c r="N35" s="110">
        <f t="shared" si="2"/>
        <v>-0.20462405284631824</v>
      </c>
      <c r="O35" s="110">
        <f t="shared" si="2"/>
        <v>-0.12522111895877186</v>
      </c>
      <c r="P35" s="110"/>
      <c r="Q35" s="110"/>
      <c r="R35" s="110"/>
    </row>
    <row r="36" spans="3:18">
      <c r="C36" s="109" t="s">
        <v>102</v>
      </c>
      <c r="D36" s="93">
        <v>51263</v>
      </c>
      <c r="E36" s="93">
        <v>27174</v>
      </c>
      <c r="F36" s="93">
        <v>78437</v>
      </c>
      <c r="G36" s="93">
        <v>47652</v>
      </c>
      <c r="H36" s="93">
        <v>23145</v>
      </c>
      <c r="I36" s="93">
        <v>70797</v>
      </c>
      <c r="J36" s="93">
        <v>0</v>
      </c>
      <c r="K36" s="93">
        <v>0</v>
      </c>
      <c r="L36" s="93">
        <v>0</v>
      </c>
      <c r="M36" s="110">
        <f t="shared" si="2"/>
        <v>-7.0440668708425136E-2</v>
      </c>
      <c r="N36" s="110">
        <f t="shared" si="2"/>
        <v>-0.14826672554647824</v>
      </c>
      <c r="O36" s="110">
        <f t="shared" si="2"/>
        <v>-9.7403011333936806E-2</v>
      </c>
      <c r="P36" s="110"/>
      <c r="Q36" s="110"/>
      <c r="R36" s="110"/>
    </row>
    <row r="37" spans="3:18">
      <c r="C37" s="96" t="s">
        <v>132</v>
      </c>
      <c r="D37" s="97">
        <v>677963</v>
      </c>
      <c r="E37" s="97">
        <v>352485</v>
      </c>
      <c r="F37" s="97">
        <v>1030448</v>
      </c>
      <c r="G37" s="97">
        <v>572716</v>
      </c>
      <c r="H37" s="97">
        <v>283484</v>
      </c>
      <c r="I37" s="97">
        <v>856200</v>
      </c>
      <c r="J37" s="97">
        <v>373364</v>
      </c>
      <c r="K37" s="97">
        <v>166800</v>
      </c>
      <c r="L37" s="97">
        <v>540164</v>
      </c>
      <c r="M37" s="104">
        <f t="shared" si="2"/>
        <v>-0.1552400352231611</v>
      </c>
      <c r="N37" s="104">
        <f t="shared" si="2"/>
        <v>-0.19575584776657162</v>
      </c>
      <c r="O37" s="104">
        <f t="shared" si="2"/>
        <v>-0.16909926556216326</v>
      </c>
      <c r="P37" s="104"/>
      <c r="Q37" s="104"/>
      <c r="R37" s="104"/>
    </row>
    <row r="38" spans="3:18" ht="15" customHeight="1">
      <c r="C38" s="512" t="s">
        <v>111</v>
      </c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7"/>
    </row>
    <row r="39" spans="3:18"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3:18"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3:18"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3:18" ht="24.75" customHeight="1">
      <c r="C42" s="518" t="s">
        <v>134</v>
      </c>
      <c r="D42" s="519"/>
      <c r="E42" s="519"/>
      <c r="F42" s="519"/>
      <c r="G42" s="519"/>
      <c r="H42" s="519"/>
      <c r="I42" s="519"/>
      <c r="J42" s="519"/>
      <c r="K42" s="519"/>
      <c r="L42" s="519"/>
      <c r="M42" s="519"/>
      <c r="N42" s="519"/>
      <c r="O42" s="519"/>
      <c r="P42" s="519"/>
      <c r="Q42" s="519"/>
      <c r="R42" s="519"/>
    </row>
    <row r="43" spans="3:18">
      <c r="C43" s="114"/>
      <c r="D43" s="523">
        <v>2008</v>
      </c>
      <c r="E43" s="523"/>
      <c r="F43" s="523"/>
      <c r="G43" s="523">
        <v>2009</v>
      </c>
      <c r="H43" s="523"/>
      <c r="I43" s="523"/>
      <c r="J43" s="523">
        <v>2010</v>
      </c>
      <c r="K43" s="523"/>
      <c r="L43" s="523"/>
      <c r="M43" s="523" t="s">
        <v>135</v>
      </c>
      <c r="N43" s="523"/>
      <c r="O43" s="523"/>
      <c r="P43" s="523" t="s">
        <v>136</v>
      </c>
      <c r="Q43" s="523"/>
      <c r="R43" s="523"/>
    </row>
    <row r="44" spans="3:18" ht="45">
      <c r="C44" s="114"/>
      <c r="D44" s="92" t="s">
        <v>69</v>
      </c>
      <c r="E44" s="92" t="s">
        <v>124</v>
      </c>
      <c r="F44" s="92" t="s">
        <v>137</v>
      </c>
      <c r="G44" s="92" t="s">
        <v>69</v>
      </c>
      <c r="H44" s="92" t="s">
        <v>124</v>
      </c>
      <c r="I44" s="92" t="s">
        <v>137</v>
      </c>
      <c r="J44" s="92" t="s">
        <v>69</v>
      </c>
      <c r="K44" s="92" t="s">
        <v>124</v>
      </c>
      <c r="L44" s="92" t="s">
        <v>137</v>
      </c>
      <c r="M44" s="92" t="s">
        <v>138</v>
      </c>
      <c r="N44" s="92" t="s">
        <v>139</v>
      </c>
      <c r="O44" s="92" t="s">
        <v>140</v>
      </c>
      <c r="P44" s="92" t="s">
        <v>138</v>
      </c>
      <c r="Q44" s="92" t="s">
        <v>139</v>
      </c>
      <c r="R44" s="92" t="s">
        <v>140</v>
      </c>
    </row>
    <row r="45" spans="3:18">
      <c r="C45" s="109" t="s">
        <v>91</v>
      </c>
      <c r="D45" s="93">
        <v>238040</v>
      </c>
      <c r="E45" s="93">
        <v>171707</v>
      </c>
      <c r="F45" s="93">
        <v>409747</v>
      </c>
      <c r="G45" s="93">
        <v>212522</v>
      </c>
      <c r="H45" s="93">
        <v>168208</v>
      </c>
      <c r="I45" s="93">
        <v>380730</v>
      </c>
      <c r="J45" s="93">
        <v>226497</v>
      </c>
      <c r="K45" s="93">
        <v>155740</v>
      </c>
      <c r="L45" s="93">
        <v>382237</v>
      </c>
      <c r="M45" s="110">
        <f t="shared" ref="M45:N57" si="3">G45/D45-1</f>
        <v>-0.10720047050915815</v>
      </c>
      <c r="N45" s="110">
        <f>H45/E45-1</f>
        <v>-2.0377736492979359E-2</v>
      </c>
      <c r="O45" s="110">
        <f t="shared" ref="O45:R57" si="4">I45/F45-1</f>
        <v>-7.081686992217151E-2</v>
      </c>
      <c r="P45" s="110">
        <f t="shared" si="4"/>
        <v>6.5757898005853521E-2</v>
      </c>
      <c r="Q45" s="110">
        <f t="shared" si="4"/>
        <v>-7.4122514981451504E-2</v>
      </c>
      <c r="R45" s="110">
        <f t="shared" si="4"/>
        <v>3.9581855908386032E-3</v>
      </c>
    </row>
    <row r="46" spans="3:18">
      <c r="C46" s="109" t="s">
        <v>92</v>
      </c>
      <c r="D46" s="93">
        <v>260847</v>
      </c>
      <c r="E46" s="93">
        <v>199071</v>
      </c>
      <c r="F46" s="93">
        <v>459918</v>
      </c>
      <c r="G46" s="93">
        <v>223867</v>
      </c>
      <c r="H46" s="93">
        <v>161715</v>
      </c>
      <c r="I46" s="93">
        <v>385582</v>
      </c>
      <c r="J46" s="93">
        <v>223216</v>
      </c>
      <c r="K46" s="93">
        <v>146331</v>
      </c>
      <c r="L46" s="93">
        <v>369547</v>
      </c>
      <c r="M46" s="110">
        <f t="shared" si="3"/>
        <v>-0.14176892967908394</v>
      </c>
      <c r="N46" s="110">
        <f>H46/E46-1</f>
        <v>-0.1876516418765164</v>
      </c>
      <c r="O46" s="110">
        <f t="shared" si="4"/>
        <v>-0.16162881209259039</v>
      </c>
      <c r="P46" s="110">
        <f t="shared" si="4"/>
        <v>-2.9079766111128613E-3</v>
      </c>
      <c r="Q46" s="110">
        <f t="shared" si="4"/>
        <v>-9.5130321862535894E-2</v>
      </c>
      <c r="R46" s="110">
        <f t="shared" si="4"/>
        <v>-4.1586484846284355E-2</v>
      </c>
    </row>
    <row r="47" spans="3:18">
      <c r="C47" s="109" t="s">
        <v>93</v>
      </c>
      <c r="D47" s="93">
        <v>294814</v>
      </c>
      <c r="E47" s="93">
        <v>213269</v>
      </c>
      <c r="F47" s="93">
        <v>508083</v>
      </c>
      <c r="G47" s="93">
        <v>230133</v>
      </c>
      <c r="H47" s="93">
        <v>179375</v>
      </c>
      <c r="I47" s="93">
        <v>409508</v>
      </c>
      <c r="J47" s="93">
        <v>239927</v>
      </c>
      <c r="K47" s="93">
        <v>164434</v>
      </c>
      <c r="L47" s="93">
        <v>404361</v>
      </c>
      <c r="M47" s="110">
        <f t="shared" si="3"/>
        <v>-0.2193959581295325</v>
      </c>
      <c r="N47" s="110">
        <f t="shared" si="3"/>
        <v>-0.15892605113729608</v>
      </c>
      <c r="O47" s="110">
        <f t="shared" si="4"/>
        <v>-0.19401357652194617</v>
      </c>
      <c r="P47" s="110">
        <f t="shared" si="4"/>
        <v>4.2557999070103048E-2</v>
      </c>
      <c r="Q47" s="110">
        <f t="shared" si="4"/>
        <v>-8.3294773519163812E-2</v>
      </c>
      <c r="R47" s="110">
        <f t="shared" si="4"/>
        <v>-1.2568741025816399E-2</v>
      </c>
    </row>
    <row r="48" spans="3:18">
      <c r="C48" s="109" t="s">
        <v>80</v>
      </c>
      <c r="D48" s="93">
        <v>261323</v>
      </c>
      <c r="E48" s="93">
        <v>163191</v>
      </c>
      <c r="F48" s="93">
        <v>424514</v>
      </c>
      <c r="G48" s="93">
        <v>253066</v>
      </c>
      <c r="H48" s="93">
        <v>165364</v>
      </c>
      <c r="I48" s="93">
        <v>418430</v>
      </c>
      <c r="J48" s="93">
        <v>258952</v>
      </c>
      <c r="K48" s="93">
        <v>163597</v>
      </c>
      <c r="L48" s="93">
        <v>422549</v>
      </c>
      <c r="M48" s="110">
        <f t="shared" si="3"/>
        <v>-3.1596912633024998E-2</v>
      </c>
      <c r="N48" s="110">
        <f t="shared" si="3"/>
        <v>1.3315685301272806E-2</v>
      </c>
      <c r="O48" s="110">
        <f t="shared" si="4"/>
        <v>-1.4331682818470082E-2</v>
      </c>
      <c r="P48" s="110">
        <f t="shared" si="4"/>
        <v>2.3258754633178613E-2</v>
      </c>
      <c r="Q48" s="110">
        <f t="shared" si="4"/>
        <v>-1.0685518008756389E-2</v>
      </c>
      <c r="R48" s="110">
        <f t="shared" si="4"/>
        <v>9.8439404440409106E-3</v>
      </c>
    </row>
    <row r="49" spans="3:18">
      <c r="C49" s="109" t="s">
        <v>95</v>
      </c>
      <c r="D49" s="93">
        <v>258413</v>
      </c>
      <c r="E49" s="93">
        <v>154772</v>
      </c>
      <c r="F49" s="93">
        <v>413185</v>
      </c>
      <c r="G49" s="93">
        <v>217112</v>
      </c>
      <c r="H49" s="93">
        <v>133181</v>
      </c>
      <c r="I49" s="93">
        <v>350293</v>
      </c>
      <c r="J49" s="93">
        <v>233329</v>
      </c>
      <c r="K49" s="93">
        <v>127968</v>
      </c>
      <c r="L49" s="93">
        <v>361297</v>
      </c>
      <c r="M49" s="110">
        <f t="shared" si="3"/>
        <v>-0.15982555057214609</v>
      </c>
      <c r="N49" s="110">
        <f t="shared" si="3"/>
        <v>-0.13950197710180134</v>
      </c>
      <c r="O49" s="110">
        <f t="shared" si="4"/>
        <v>-0.152212689231216</v>
      </c>
      <c r="P49" s="110">
        <f t="shared" si="4"/>
        <v>7.4694167065846306E-2</v>
      </c>
      <c r="Q49" s="110">
        <f t="shared" si="4"/>
        <v>-3.9142219986334381E-2</v>
      </c>
      <c r="R49" s="110">
        <f t="shared" si="4"/>
        <v>3.1413702243550334E-2</v>
      </c>
    </row>
    <row r="50" spans="3:18">
      <c r="C50" s="109" t="s">
        <v>96</v>
      </c>
      <c r="D50" s="93">
        <v>245260</v>
      </c>
      <c r="E50" s="93">
        <v>157171</v>
      </c>
      <c r="F50" s="93">
        <v>402431</v>
      </c>
      <c r="G50" s="93">
        <v>213715</v>
      </c>
      <c r="H50" s="93">
        <v>136143</v>
      </c>
      <c r="I50" s="93">
        <v>349858</v>
      </c>
      <c r="J50" s="93">
        <v>230853</v>
      </c>
      <c r="K50" s="93">
        <v>144090</v>
      </c>
      <c r="L50" s="93">
        <v>374943</v>
      </c>
      <c r="M50" s="110">
        <f t="shared" si="3"/>
        <v>-0.12861860882328957</v>
      </c>
      <c r="N50" s="110">
        <f t="shared" si="3"/>
        <v>-0.13379058477708994</v>
      </c>
      <c r="O50" s="110">
        <f t="shared" si="4"/>
        <v>-0.13063854424733679</v>
      </c>
      <c r="P50" s="110">
        <f t="shared" si="4"/>
        <v>8.0190908452846044E-2</v>
      </c>
      <c r="Q50" s="110">
        <f t="shared" si="4"/>
        <v>5.8372446618628837E-2</v>
      </c>
      <c r="R50" s="110">
        <f t="shared" si="4"/>
        <v>7.1700518496075505E-2</v>
      </c>
    </row>
    <row r="51" spans="3:18">
      <c r="C51" s="109" t="s">
        <v>97</v>
      </c>
      <c r="D51" s="93">
        <v>276976</v>
      </c>
      <c r="E51" s="93">
        <v>190549</v>
      </c>
      <c r="F51" s="93">
        <v>467525</v>
      </c>
      <c r="G51" s="93">
        <v>255405</v>
      </c>
      <c r="H51" s="93">
        <v>178790</v>
      </c>
      <c r="I51" s="93">
        <v>434195</v>
      </c>
      <c r="J51" s="93">
        <v>265054</v>
      </c>
      <c r="K51" s="93">
        <v>186205</v>
      </c>
      <c r="L51" s="93">
        <v>451259</v>
      </c>
      <c r="M51" s="110">
        <f t="shared" si="3"/>
        <v>-7.7880393969152584E-2</v>
      </c>
      <c r="N51" s="110">
        <f t="shared" si="3"/>
        <v>-6.1711160908742624E-2</v>
      </c>
      <c r="O51" s="110">
        <f t="shared" si="4"/>
        <v>-7.129030533126568E-2</v>
      </c>
      <c r="P51" s="110">
        <f t="shared" si="4"/>
        <v>3.7779213406158751E-2</v>
      </c>
      <c r="Q51" s="110">
        <f t="shared" si="4"/>
        <v>4.1473236758208021E-2</v>
      </c>
      <c r="R51" s="110">
        <f t="shared" si="4"/>
        <v>3.9300314374877576E-2</v>
      </c>
    </row>
    <row r="52" spans="3:18">
      <c r="C52" s="109" t="s">
        <v>98</v>
      </c>
      <c r="D52" s="93">
        <v>303519</v>
      </c>
      <c r="E52" s="93">
        <v>228246</v>
      </c>
      <c r="F52" s="93">
        <v>531765</v>
      </c>
      <c r="G52" s="93">
        <v>270226</v>
      </c>
      <c r="H52" s="93">
        <v>197556</v>
      </c>
      <c r="I52" s="93">
        <v>467782</v>
      </c>
      <c r="J52" s="93">
        <v>283306</v>
      </c>
      <c r="K52" s="93">
        <v>181892</v>
      </c>
      <c r="L52" s="93">
        <v>465198</v>
      </c>
      <c r="M52" s="110">
        <f t="shared" si="3"/>
        <v>-0.10969000293227116</v>
      </c>
      <c r="N52" s="110">
        <f t="shared" si="3"/>
        <v>-0.13446018769222678</v>
      </c>
      <c r="O52" s="110">
        <f t="shared" si="4"/>
        <v>-0.12032194672458696</v>
      </c>
      <c r="P52" s="110">
        <f t="shared" si="4"/>
        <v>4.8403928563498733E-2</v>
      </c>
      <c r="Q52" s="110">
        <f t="shared" si="4"/>
        <v>-7.9288910486140618E-2</v>
      </c>
      <c r="R52" s="110">
        <f t="shared" si="4"/>
        <v>-5.5239406390156232E-3</v>
      </c>
    </row>
    <row r="53" spans="3:18">
      <c r="C53" s="109" t="s">
        <v>99</v>
      </c>
      <c r="D53" s="93">
        <v>240281</v>
      </c>
      <c r="E53" s="93">
        <v>151078</v>
      </c>
      <c r="F53" s="93">
        <v>391359</v>
      </c>
      <c r="G53" s="93">
        <v>213848</v>
      </c>
      <c r="H53" s="93">
        <v>140366</v>
      </c>
      <c r="I53" s="93">
        <v>354214</v>
      </c>
      <c r="J53" s="93">
        <v>0</v>
      </c>
      <c r="K53" s="93">
        <v>0</v>
      </c>
      <c r="L53" s="93">
        <v>0</v>
      </c>
      <c r="M53" s="110">
        <f t="shared" si="3"/>
        <v>-0.11000869814925029</v>
      </c>
      <c r="N53" s="110">
        <f t="shared" si="3"/>
        <v>-7.0903771561709794E-2</v>
      </c>
      <c r="O53" s="110">
        <f t="shared" si="4"/>
        <v>-9.4912854949036563E-2</v>
      </c>
      <c r="P53" s="110"/>
      <c r="Q53" s="110"/>
      <c r="R53" s="110"/>
    </row>
    <row r="54" spans="3:18">
      <c r="C54" s="109" t="s">
        <v>100</v>
      </c>
      <c r="D54" s="93">
        <v>257888</v>
      </c>
      <c r="E54" s="93">
        <v>183969</v>
      </c>
      <c r="F54" s="93">
        <v>441857</v>
      </c>
      <c r="G54" s="93">
        <v>240086</v>
      </c>
      <c r="H54" s="93">
        <v>164785</v>
      </c>
      <c r="I54" s="93">
        <v>404871</v>
      </c>
      <c r="J54" s="93">
        <v>0</v>
      </c>
      <c r="K54" s="93">
        <v>0</v>
      </c>
      <c r="L54" s="93">
        <v>0</v>
      </c>
      <c r="M54" s="110">
        <f t="shared" si="3"/>
        <v>-6.9029966497084039E-2</v>
      </c>
      <c r="N54" s="110">
        <f t="shared" si="3"/>
        <v>-0.10427843821513405</v>
      </c>
      <c r="O54" s="110">
        <f t="shared" si="4"/>
        <v>-8.3705814324543937E-2</v>
      </c>
      <c r="P54" s="110"/>
      <c r="Q54" s="110"/>
      <c r="R54" s="110"/>
    </row>
    <row r="55" spans="3:18">
      <c r="C55" s="109" t="s">
        <v>101</v>
      </c>
      <c r="D55" s="93">
        <v>246435</v>
      </c>
      <c r="E55" s="93">
        <v>185305</v>
      </c>
      <c r="F55" s="93">
        <v>431740</v>
      </c>
      <c r="G55" s="93">
        <v>225248</v>
      </c>
      <c r="H55" s="93">
        <v>146554</v>
      </c>
      <c r="I55" s="93">
        <v>371802</v>
      </c>
      <c r="J55" s="93">
        <v>0</v>
      </c>
      <c r="K55" s="93">
        <v>0</v>
      </c>
      <c r="L55" s="93">
        <v>0</v>
      </c>
      <c r="M55" s="110">
        <f t="shared" si="3"/>
        <v>-8.5973989084342728E-2</v>
      </c>
      <c r="N55" s="110">
        <f t="shared" si="3"/>
        <v>-0.2091200992957557</v>
      </c>
      <c r="O55" s="110">
        <f t="shared" si="4"/>
        <v>-0.1388289248158614</v>
      </c>
      <c r="P55" s="110"/>
      <c r="Q55" s="110"/>
      <c r="R55" s="110"/>
    </row>
    <row r="56" spans="3:18">
      <c r="C56" s="109" t="s">
        <v>102</v>
      </c>
      <c r="D56" s="93">
        <v>234207</v>
      </c>
      <c r="E56" s="93">
        <v>175996</v>
      </c>
      <c r="F56" s="93">
        <v>410203</v>
      </c>
      <c r="G56" s="93">
        <v>226348</v>
      </c>
      <c r="H56" s="93">
        <v>154169</v>
      </c>
      <c r="I56" s="93">
        <v>380517</v>
      </c>
      <c r="J56" s="93">
        <v>0</v>
      </c>
      <c r="K56" s="93">
        <v>0</v>
      </c>
      <c r="L56" s="93">
        <v>0</v>
      </c>
      <c r="M56" s="110">
        <f t="shared" si="3"/>
        <v>-3.3555786120824771E-2</v>
      </c>
      <c r="N56" s="110">
        <f t="shared" si="3"/>
        <v>-0.12401986408782018</v>
      </c>
      <c r="O56" s="110">
        <f t="shared" si="4"/>
        <v>-7.2369046545247118E-2</v>
      </c>
      <c r="P56" s="110"/>
      <c r="Q56" s="110"/>
      <c r="R56" s="110"/>
    </row>
    <row r="57" spans="3:18">
      <c r="C57" s="96" t="s">
        <v>132</v>
      </c>
      <c r="D57" s="97">
        <v>3118003</v>
      </c>
      <c r="E57" s="97">
        <v>2174324</v>
      </c>
      <c r="F57" s="97">
        <v>5292327</v>
      </c>
      <c r="G57" s="97">
        <v>2781576</v>
      </c>
      <c r="H57" s="97">
        <v>1926206</v>
      </c>
      <c r="I57" s="97">
        <v>4707782</v>
      </c>
      <c r="J57" s="97">
        <v>1961134</v>
      </c>
      <c r="K57" s="97">
        <v>1270257</v>
      </c>
      <c r="L57" s="97">
        <v>3231391</v>
      </c>
      <c r="M57" s="104">
        <f t="shared" si="3"/>
        <v>-0.10789822844942742</v>
      </c>
      <c r="N57" s="104">
        <f t="shared" si="3"/>
        <v>-0.11411270813365437</v>
      </c>
      <c r="O57" s="104">
        <f t="shared" si="4"/>
        <v>-0.11045141390545221</v>
      </c>
      <c r="P57" s="104"/>
      <c r="Q57" s="104"/>
      <c r="R57" s="104"/>
    </row>
    <row r="58" spans="3:18" ht="15" customHeight="1">
      <c r="C58" s="512" t="s">
        <v>111</v>
      </c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7"/>
    </row>
  </sheetData>
  <mergeCells count="21">
    <mergeCell ref="C3:R3"/>
    <mergeCell ref="D4:F4"/>
    <mergeCell ref="G4:I4"/>
    <mergeCell ref="J4:L4"/>
    <mergeCell ref="M4:O4"/>
    <mergeCell ref="P4:R4"/>
    <mergeCell ref="C19:R19"/>
    <mergeCell ref="C22:R22"/>
    <mergeCell ref="D23:F23"/>
    <mergeCell ref="G23:I23"/>
    <mergeCell ref="J23:L23"/>
    <mergeCell ref="M23:O23"/>
    <mergeCell ref="P23:R23"/>
    <mergeCell ref="C58:R58"/>
    <mergeCell ref="C38:R38"/>
    <mergeCell ref="C42:R42"/>
    <mergeCell ref="D43:F43"/>
    <mergeCell ref="G43:I43"/>
    <mergeCell ref="J43:L43"/>
    <mergeCell ref="M43:O43"/>
    <mergeCell ref="P43:R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1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C2:L66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28515625" customWidth="1"/>
    <col min="8" max="8" width="14" customWidth="1"/>
    <col min="11" max="11" width="12.85546875" customWidth="1"/>
  </cols>
  <sheetData>
    <row r="2" spans="3:12" ht="42.75" customHeight="1"/>
    <row r="3" spans="3:12" ht="30" customHeight="1" thickBot="1">
      <c r="C3" s="524" t="s">
        <v>141</v>
      </c>
      <c r="D3" s="524"/>
      <c r="E3" s="524"/>
      <c r="F3" s="524"/>
      <c r="G3" s="524"/>
      <c r="H3" s="524"/>
      <c r="I3" s="524"/>
    </row>
    <row r="4" spans="3:12" ht="45" customHeight="1" thickBot="1">
      <c r="C4" s="115"/>
      <c r="D4" s="92" t="s">
        <v>142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  <c r="K4" s="50" t="s">
        <v>146</v>
      </c>
      <c r="L4" s="50" t="s">
        <v>147</v>
      </c>
    </row>
    <row r="5" spans="3:12">
      <c r="C5" s="41" t="s">
        <v>76</v>
      </c>
      <c r="D5" s="93">
        <v>827</v>
      </c>
      <c r="E5" s="93">
        <v>6199</v>
      </c>
      <c r="F5" s="93">
        <v>44309</v>
      </c>
      <c r="G5" s="93">
        <v>51335</v>
      </c>
      <c r="H5" s="93">
        <v>20779</v>
      </c>
      <c r="I5" s="93">
        <v>72114</v>
      </c>
    </row>
    <row r="6" spans="3:12">
      <c r="C6" s="41" t="s">
        <v>77</v>
      </c>
      <c r="D6" s="93">
        <v>816</v>
      </c>
      <c r="E6" s="93">
        <v>6112</v>
      </c>
      <c r="F6" s="93">
        <v>35572</v>
      </c>
      <c r="G6" s="93">
        <v>42500</v>
      </c>
      <c r="H6" s="93">
        <v>19547</v>
      </c>
      <c r="I6" s="93">
        <v>62047</v>
      </c>
    </row>
    <row r="7" spans="3:12">
      <c r="C7" s="41" t="s">
        <v>78</v>
      </c>
      <c r="D7" s="93">
        <v>638</v>
      </c>
      <c r="E7" s="93">
        <v>5627</v>
      </c>
      <c r="F7" s="93">
        <v>36426</v>
      </c>
      <c r="G7" s="93">
        <v>42691</v>
      </c>
      <c r="H7" s="93">
        <v>21988</v>
      </c>
      <c r="I7" s="93">
        <v>64679</v>
      </c>
    </row>
    <row r="8" spans="3:12">
      <c r="C8" s="41" t="s">
        <v>79</v>
      </c>
      <c r="D8" s="93">
        <v>640</v>
      </c>
      <c r="E8" s="93">
        <v>5102</v>
      </c>
      <c r="F8" s="93">
        <v>34249</v>
      </c>
      <c r="G8" s="93">
        <v>39991</v>
      </c>
      <c r="H8" s="93">
        <v>16613</v>
      </c>
      <c r="I8" s="93">
        <v>56604</v>
      </c>
    </row>
    <row r="9" spans="3:12">
      <c r="C9" s="41" t="s">
        <v>80</v>
      </c>
      <c r="D9" s="93">
        <v>939</v>
      </c>
      <c r="E9" s="93">
        <v>6223</v>
      </c>
      <c r="F9" s="93">
        <v>34318</v>
      </c>
      <c r="G9" s="93">
        <v>41480</v>
      </c>
      <c r="H9" s="93">
        <v>18320</v>
      </c>
      <c r="I9" s="93">
        <v>59800</v>
      </c>
    </row>
    <row r="10" spans="3:12">
      <c r="C10" s="41" t="s">
        <v>81</v>
      </c>
      <c r="D10" s="93">
        <v>1100</v>
      </c>
      <c r="E10" s="93">
        <v>6716</v>
      </c>
      <c r="F10" s="93">
        <v>32459</v>
      </c>
      <c r="G10" s="93">
        <v>40275</v>
      </c>
      <c r="H10" s="93">
        <v>18965</v>
      </c>
      <c r="I10" s="93">
        <v>59240</v>
      </c>
    </row>
    <row r="11" spans="3:12">
      <c r="C11" s="41" t="s">
        <v>82</v>
      </c>
      <c r="D11" s="93">
        <v>829</v>
      </c>
      <c r="E11" s="93">
        <v>6979</v>
      </c>
      <c r="F11" s="93">
        <v>30618</v>
      </c>
      <c r="G11" s="93">
        <v>38426</v>
      </c>
      <c r="H11" s="93">
        <v>16463</v>
      </c>
      <c r="I11" s="93">
        <v>54889</v>
      </c>
    </row>
    <row r="12" spans="3:12">
      <c r="C12" s="41" t="s">
        <v>83</v>
      </c>
      <c r="D12" s="93">
        <v>749</v>
      </c>
      <c r="E12" s="93">
        <v>6334</v>
      </c>
      <c r="F12" s="93">
        <v>31864</v>
      </c>
      <c r="G12" s="93">
        <v>38947</v>
      </c>
      <c r="H12" s="93">
        <v>18813</v>
      </c>
      <c r="I12" s="93">
        <v>57760</v>
      </c>
    </row>
    <row r="13" spans="3:12" ht="30.75" customHeight="1">
      <c r="C13" s="94" t="str">
        <f>actualizaciones!$A$2</f>
        <v xml:space="preserve">acumulado agosto 2010 </v>
      </c>
      <c r="D13" s="95">
        <v>6538</v>
      </c>
      <c r="E13" s="95">
        <v>49292</v>
      </c>
      <c r="F13" s="95">
        <v>279815</v>
      </c>
      <c r="G13" s="95">
        <v>335645</v>
      </c>
      <c r="H13" s="95">
        <v>151488</v>
      </c>
      <c r="I13" s="95">
        <v>487133</v>
      </c>
    </row>
    <row r="14" spans="3:12" hidden="1" outlineLevel="1">
      <c r="C14" s="41" t="s">
        <v>72</v>
      </c>
      <c r="D14" s="93">
        <v>896</v>
      </c>
      <c r="E14" s="93">
        <v>6672</v>
      </c>
      <c r="F14" s="93">
        <v>34412</v>
      </c>
      <c r="G14" s="93">
        <v>41980</v>
      </c>
      <c r="H14" s="93">
        <v>21061</v>
      </c>
      <c r="I14" s="93">
        <v>63041</v>
      </c>
    </row>
    <row r="15" spans="3:12" hidden="1" outlineLevel="1">
      <c r="C15" s="41" t="s">
        <v>73</v>
      </c>
      <c r="D15" s="93">
        <v>233</v>
      </c>
      <c r="E15" s="93">
        <v>6669</v>
      </c>
      <c r="F15" s="93">
        <v>35432</v>
      </c>
      <c r="G15" s="93">
        <v>42334</v>
      </c>
      <c r="H15" s="93">
        <v>18744</v>
      </c>
      <c r="I15" s="93">
        <v>61078</v>
      </c>
    </row>
    <row r="16" spans="3:12" hidden="1" outlineLevel="1">
      <c r="C16" s="41" t="s">
        <v>74</v>
      </c>
      <c r="D16" s="93">
        <v>694</v>
      </c>
      <c r="E16" s="93">
        <v>4968</v>
      </c>
      <c r="F16" s="93">
        <v>32695</v>
      </c>
      <c r="G16" s="93">
        <v>38357</v>
      </c>
      <c r="H16" s="93">
        <v>20203</v>
      </c>
      <c r="I16" s="93">
        <v>58560</v>
      </c>
    </row>
    <row r="17" spans="3:9" hidden="1" outlineLevel="1">
      <c r="C17" s="41" t="s">
        <v>75</v>
      </c>
      <c r="D17" s="93">
        <v>653</v>
      </c>
      <c r="E17" s="93">
        <v>5217</v>
      </c>
      <c r="F17" s="93">
        <v>33144</v>
      </c>
      <c r="G17" s="93">
        <v>39014</v>
      </c>
      <c r="H17" s="93">
        <v>18070</v>
      </c>
      <c r="I17" s="93">
        <v>57084</v>
      </c>
    </row>
    <row r="18" spans="3:9" hidden="1" outlineLevel="1">
      <c r="C18" s="41" t="s">
        <v>76</v>
      </c>
      <c r="D18" s="93">
        <v>778</v>
      </c>
      <c r="E18" s="93">
        <v>8727</v>
      </c>
      <c r="F18" s="93">
        <v>49636</v>
      </c>
      <c r="G18" s="93">
        <v>59141</v>
      </c>
      <c r="H18" s="93">
        <v>28054</v>
      </c>
      <c r="I18" s="93">
        <v>87195</v>
      </c>
    </row>
    <row r="19" spans="3:9" hidden="1" outlineLevel="1">
      <c r="C19" s="41" t="s">
        <v>77</v>
      </c>
      <c r="D19" s="93">
        <v>270</v>
      </c>
      <c r="E19" s="93">
        <v>7964</v>
      </c>
      <c r="F19" s="93">
        <v>39703</v>
      </c>
      <c r="G19" s="93">
        <v>47937</v>
      </c>
      <c r="H19" s="93">
        <v>25037</v>
      </c>
      <c r="I19" s="93">
        <v>72974</v>
      </c>
    </row>
    <row r="20" spans="3:9" hidden="1" outlineLevel="1">
      <c r="C20" s="41" t="s">
        <v>78</v>
      </c>
      <c r="D20" s="93">
        <v>203</v>
      </c>
      <c r="E20" s="93">
        <v>6702</v>
      </c>
      <c r="F20" s="93">
        <v>32652</v>
      </c>
      <c r="G20" s="93">
        <v>39557</v>
      </c>
      <c r="H20" s="93">
        <v>22487</v>
      </c>
      <c r="I20" s="93">
        <v>62044</v>
      </c>
    </row>
    <row r="21" spans="3:9" hidden="1" outlineLevel="1">
      <c r="C21" s="41" t="s">
        <v>79</v>
      </c>
      <c r="D21" s="93">
        <v>273</v>
      </c>
      <c r="E21" s="93">
        <v>6272</v>
      </c>
      <c r="F21" s="93">
        <v>30410</v>
      </c>
      <c r="G21" s="93">
        <v>36955</v>
      </c>
      <c r="H21" s="93">
        <v>19164</v>
      </c>
      <c r="I21" s="93">
        <v>56119</v>
      </c>
    </row>
    <row r="22" spans="3:9" hidden="1" outlineLevel="1">
      <c r="C22" s="41" t="s">
        <v>80</v>
      </c>
      <c r="D22" s="93">
        <v>790</v>
      </c>
      <c r="E22" s="93">
        <v>8015</v>
      </c>
      <c r="F22" s="93">
        <v>39250</v>
      </c>
      <c r="G22" s="93">
        <v>48055</v>
      </c>
      <c r="H22" s="93">
        <v>22365</v>
      </c>
      <c r="I22" s="93">
        <v>70420</v>
      </c>
    </row>
    <row r="23" spans="3:9" hidden="1" outlineLevel="1">
      <c r="C23" s="41" t="s">
        <v>81</v>
      </c>
      <c r="D23" s="93">
        <v>1358</v>
      </c>
      <c r="E23" s="93">
        <v>7095</v>
      </c>
      <c r="F23" s="93">
        <v>33500</v>
      </c>
      <c r="G23" s="93">
        <v>41953</v>
      </c>
      <c r="H23" s="93">
        <v>23236</v>
      </c>
      <c r="I23" s="93">
        <v>65189</v>
      </c>
    </row>
    <row r="24" spans="3:9" hidden="1" outlineLevel="1">
      <c r="C24" s="41" t="s">
        <v>82</v>
      </c>
      <c r="D24" s="93">
        <v>1313</v>
      </c>
      <c r="E24" s="93">
        <v>8027</v>
      </c>
      <c r="F24" s="93">
        <v>30889</v>
      </c>
      <c r="G24" s="93">
        <v>40229</v>
      </c>
      <c r="H24" s="93">
        <v>18889</v>
      </c>
      <c r="I24" s="93">
        <v>59118</v>
      </c>
    </row>
    <row r="25" spans="3:9" hidden="1" outlineLevel="1">
      <c r="C25" s="41" t="s">
        <v>83</v>
      </c>
      <c r="D25" s="93">
        <v>1203</v>
      </c>
      <c r="E25" s="93">
        <v>6841</v>
      </c>
      <c r="F25" s="93">
        <v>29436</v>
      </c>
      <c r="G25" s="93">
        <v>37480</v>
      </c>
      <c r="H25" s="93">
        <v>20230</v>
      </c>
      <c r="I25" s="93">
        <v>57710</v>
      </c>
    </row>
    <row r="26" spans="3:9" collapsed="1">
      <c r="C26" s="118">
        <v>2009</v>
      </c>
      <c r="D26" s="97">
        <v>8664</v>
      </c>
      <c r="E26" s="97">
        <v>83169</v>
      </c>
      <c r="F26" s="97">
        <v>421159</v>
      </c>
      <c r="G26" s="97">
        <v>512992</v>
      </c>
      <c r="H26" s="97">
        <v>257540</v>
      </c>
      <c r="I26" s="97">
        <v>770532</v>
      </c>
    </row>
    <row r="27" spans="3:9" hidden="1" outlineLevel="1">
      <c r="C27" s="41" t="s">
        <v>72</v>
      </c>
      <c r="D27" s="93">
        <v>1924</v>
      </c>
      <c r="E27" s="93">
        <v>10281</v>
      </c>
      <c r="F27" s="93">
        <v>33149</v>
      </c>
      <c r="G27" s="93">
        <v>45354</v>
      </c>
      <c r="H27" s="93">
        <v>24232</v>
      </c>
      <c r="I27" s="93">
        <v>69586</v>
      </c>
    </row>
    <row r="28" spans="3:9" hidden="1" outlineLevel="1">
      <c r="C28" s="41" t="s">
        <v>73</v>
      </c>
      <c r="D28" s="93">
        <v>1852</v>
      </c>
      <c r="E28" s="93">
        <v>9429</v>
      </c>
      <c r="F28" s="93">
        <v>34355</v>
      </c>
      <c r="G28" s="93">
        <v>45636</v>
      </c>
      <c r="H28" s="93">
        <v>22975</v>
      </c>
      <c r="I28" s="93">
        <v>68611</v>
      </c>
    </row>
    <row r="29" spans="3:9" hidden="1" outlineLevel="1">
      <c r="C29" s="41" t="s">
        <v>74</v>
      </c>
      <c r="D29" s="93">
        <v>1582</v>
      </c>
      <c r="E29" s="93">
        <v>8280</v>
      </c>
      <c r="F29" s="93">
        <v>32968</v>
      </c>
      <c r="G29" s="93">
        <v>42830</v>
      </c>
      <c r="H29" s="93">
        <v>23837</v>
      </c>
      <c r="I29" s="93">
        <v>66667</v>
      </c>
    </row>
    <row r="30" spans="3:9" hidden="1" outlineLevel="1">
      <c r="C30" s="41" t="s">
        <v>75</v>
      </c>
      <c r="D30" s="93">
        <v>1372</v>
      </c>
      <c r="E30" s="93">
        <v>8256</v>
      </c>
      <c r="F30" s="93">
        <v>37906</v>
      </c>
      <c r="G30" s="93">
        <v>47534</v>
      </c>
      <c r="H30" s="93">
        <v>22722</v>
      </c>
      <c r="I30" s="93">
        <v>70256</v>
      </c>
    </row>
    <row r="31" spans="3:9" hidden="1" outlineLevel="1">
      <c r="C31" s="41" t="s">
        <v>76</v>
      </c>
      <c r="D31" s="93">
        <v>1985</v>
      </c>
      <c r="E31" s="93">
        <v>14491</v>
      </c>
      <c r="F31" s="93">
        <v>52429</v>
      </c>
      <c r="G31" s="93">
        <v>68905</v>
      </c>
      <c r="H31" s="93">
        <v>38329</v>
      </c>
      <c r="I31" s="93">
        <v>107234</v>
      </c>
    </row>
    <row r="32" spans="3:9" hidden="1" outlineLevel="1">
      <c r="C32" s="41" t="s">
        <v>77</v>
      </c>
      <c r="D32" s="93">
        <v>1616</v>
      </c>
      <c r="E32" s="93">
        <v>10190</v>
      </c>
      <c r="F32" s="93">
        <v>44742</v>
      </c>
      <c r="G32" s="93">
        <v>56548</v>
      </c>
      <c r="H32" s="93">
        <v>31916</v>
      </c>
      <c r="I32" s="93">
        <v>88464</v>
      </c>
    </row>
    <row r="33" spans="3:9" hidden="1" outlineLevel="1">
      <c r="C33" s="41" t="s">
        <v>78</v>
      </c>
      <c r="D33" s="93">
        <v>1186</v>
      </c>
      <c r="E33" s="93">
        <v>8224</v>
      </c>
      <c r="F33" s="93">
        <v>38338</v>
      </c>
      <c r="G33" s="93">
        <v>47748</v>
      </c>
      <c r="H33" s="93">
        <v>25357</v>
      </c>
      <c r="I33" s="93">
        <v>73105</v>
      </c>
    </row>
    <row r="34" spans="3:9" hidden="1" outlineLevel="1">
      <c r="C34" s="41" t="s">
        <v>79</v>
      </c>
      <c r="D34" s="93">
        <v>1792</v>
      </c>
      <c r="E34" s="93">
        <v>9539</v>
      </c>
      <c r="F34" s="93">
        <v>36551</v>
      </c>
      <c r="G34" s="93">
        <v>47882</v>
      </c>
      <c r="H34" s="93">
        <v>26530</v>
      </c>
      <c r="I34" s="93">
        <v>74412</v>
      </c>
    </row>
    <row r="35" spans="3:9" hidden="1" outlineLevel="1">
      <c r="C35" s="41" t="s">
        <v>80</v>
      </c>
      <c r="D35" s="93">
        <v>1471</v>
      </c>
      <c r="E35" s="93">
        <v>11170</v>
      </c>
      <c r="F35" s="93">
        <v>39023</v>
      </c>
      <c r="G35" s="93">
        <v>51664</v>
      </c>
      <c r="H35" s="93">
        <v>25210</v>
      </c>
      <c r="I35" s="93">
        <v>76874</v>
      </c>
    </row>
    <row r="36" spans="3:9" hidden="1" outlineLevel="1">
      <c r="C36" s="41" t="s">
        <v>81</v>
      </c>
      <c r="D36" s="93">
        <v>2360</v>
      </c>
      <c r="E36" s="93">
        <v>13180</v>
      </c>
      <c r="F36" s="93">
        <v>43354</v>
      </c>
      <c r="G36" s="93">
        <v>58894</v>
      </c>
      <c r="H36" s="93">
        <v>29644</v>
      </c>
      <c r="I36" s="93">
        <v>88538</v>
      </c>
    </row>
    <row r="37" spans="3:9" hidden="1" outlineLevel="1">
      <c r="C37" s="41" t="s">
        <v>82</v>
      </c>
      <c r="D37" s="93">
        <v>1970</v>
      </c>
      <c r="E37" s="93">
        <v>10098</v>
      </c>
      <c r="F37" s="93">
        <v>35619</v>
      </c>
      <c r="G37" s="93">
        <v>47687</v>
      </c>
      <c r="H37" s="93">
        <v>20939</v>
      </c>
      <c r="I37" s="93">
        <v>68626</v>
      </c>
    </row>
    <row r="38" spans="3:9" hidden="1" outlineLevel="1">
      <c r="C38" s="41" t="s">
        <v>83</v>
      </c>
      <c r="D38" s="93">
        <v>1244</v>
      </c>
      <c r="E38" s="93">
        <v>9042</v>
      </c>
      <c r="F38" s="93">
        <v>32994</v>
      </c>
      <c r="G38" s="93">
        <v>43280</v>
      </c>
      <c r="H38" s="93">
        <v>22618</v>
      </c>
      <c r="I38" s="93">
        <v>65898</v>
      </c>
    </row>
    <row r="39" spans="3:9" collapsed="1">
      <c r="C39" s="119">
        <v>2008</v>
      </c>
      <c r="D39" s="99">
        <v>20354</v>
      </c>
      <c r="E39" s="99">
        <v>122180</v>
      </c>
      <c r="F39" s="99">
        <v>461428</v>
      </c>
      <c r="G39" s="99">
        <v>603962</v>
      </c>
      <c r="H39" s="99">
        <v>314309</v>
      </c>
      <c r="I39" s="99">
        <v>918271</v>
      </c>
    </row>
    <row r="40" spans="3:9" hidden="1" outlineLevel="1">
      <c r="C40" s="41" t="s">
        <v>72</v>
      </c>
      <c r="D40" s="93">
        <v>856</v>
      </c>
      <c r="E40" s="93">
        <v>11100</v>
      </c>
      <c r="F40" s="93">
        <v>38519</v>
      </c>
      <c r="G40" s="93">
        <v>50475</v>
      </c>
      <c r="H40" s="93">
        <v>28361</v>
      </c>
      <c r="I40" s="93">
        <v>78836</v>
      </c>
    </row>
    <row r="41" spans="3:9" hidden="1" outlineLevel="1">
      <c r="C41" s="41" t="s">
        <v>73</v>
      </c>
      <c r="D41" s="93">
        <v>1705</v>
      </c>
      <c r="E41" s="93">
        <v>10799</v>
      </c>
      <c r="F41" s="93">
        <v>39189</v>
      </c>
      <c r="G41" s="93">
        <v>51693</v>
      </c>
      <c r="H41" s="93">
        <v>24465</v>
      </c>
      <c r="I41" s="93">
        <v>76158</v>
      </c>
    </row>
    <row r="42" spans="3:9" hidden="1" outlineLevel="1">
      <c r="C42" s="41" t="s">
        <v>74</v>
      </c>
      <c r="D42" s="93">
        <v>1311</v>
      </c>
      <c r="E42" s="93">
        <v>9875</v>
      </c>
      <c r="F42" s="93">
        <v>39612</v>
      </c>
      <c r="G42" s="93">
        <v>50798</v>
      </c>
      <c r="H42" s="93">
        <v>28380</v>
      </c>
      <c r="I42" s="93">
        <v>79178</v>
      </c>
    </row>
    <row r="43" spans="3:9" hidden="1" outlineLevel="1">
      <c r="C43" s="41" t="s">
        <v>75</v>
      </c>
      <c r="D43" s="93">
        <v>1180</v>
      </c>
      <c r="E43" s="93">
        <v>10589</v>
      </c>
      <c r="F43" s="93">
        <v>44387</v>
      </c>
      <c r="G43" s="93">
        <v>56156</v>
      </c>
      <c r="H43" s="93">
        <v>25504</v>
      </c>
      <c r="I43" s="93">
        <v>81660</v>
      </c>
    </row>
    <row r="44" spans="3:9" hidden="1" outlineLevel="1">
      <c r="C44" s="41" t="s">
        <v>76</v>
      </c>
      <c r="D44" s="93">
        <v>3288</v>
      </c>
      <c r="E44" s="93">
        <v>14976</v>
      </c>
      <c r="F44" s="93">
        <v>55951</v>
      </c>
      <c r="G44" s="93">
        <v>74215</v>
      </c>
      <c r="H44" s="93">
        <v>40228</v>
      </c>
      <c r="I44" s="93">
        <v>114443</v>
      </c>
    </row>
    <row r="45" spans="3:9" hidden="1" outlineLevel="1">
      <c r="C45" s="41" t="s">
        <v>77</v>
      </c>
      <c r="D45" s="93">
        <v>1422</v>
      </c>
      <c r="E45" s="93">
        <v>10677</v>
      </c>
      <c r="F45" s="93">
        <v>51509</v>
      </c>
      <c r="G45" s="93">
        <v>63608</v>
      </c>
      <c r="H45" s="93">
        <v>36338</v>
      </c>
      <c r="I45" s="93">
        <v>99946</v>
      </c>
    </row>
    <row r="46" spans="3:9" hidden="1" outlineLevel="1">
      <c r="C46" s="41" t="s">
        <v>78</v>
      </c>
      <c r="D46" s="93">
        <v>1270</v>
      </c>
      <c r="E46" s="93">
        <v>9181</v>
      </c>
      <c r="F46" s="93">
        <v>42066</v>
      </c>
      <c r="G46" s="93">
        <v>52517</v>
      </c>
      <c r="H46" s="93">
        <v>29890</v>
      </c>
      <c r="I46" s="93">
        <v>82407</v>
      </c>
    </row>
    <row r="47" spans="3:9" hidden="1" outlineLevel="1">
      <c r="C47" s="41" t="s">
        <v>79</v>
      </c>
      <c r="D47" s="93">
        <v>1029</v>
      </c>
      <c r="E47" s="93">
        <v>7473</v>
      </c>
      <c r="F47" s="93">
        <v>32133</v>
      </c>
      <c r="G47" s="93">
        <v>40635</v>
      </c>
      <c r="H47" s="93">
        <v>21232</v>
      </c>
      <c r="I47" s="93">
        <v>61867</v>
      </c>
    </row>
    <row r="48" spans="3:9" hidden="1" outlineLevel="1">
      <c r="C48" s="41" t="s">
        <v>80</v>
      </c>
      <c r="D48" s="93">
        <v>838</v>
      </c>
      <c r="E48" s="93">
        <v>10939</v>
      </c>
      <c r="F48" s="93">
        <v>42254</v>
      </c>
      <c r="G48" s="93">
        <v>54031</v>
      </c>
      <c r="H48" s="93">
        <v>26463</v>
      </c>
      <c r="I48" s="93">
        <v>80494</v>
      </c>
    </row>
    <row r="49" spans="3:9" hidden="1" outlineLevel="1">
      <c r="C49" s="41" t="s">
        <v>81</v>
      </c>
      <c r="D49" s="93">
        <v>1544</v>
      </c>
      <c r="E49" s="93">
        <v>11427</v>
      </c>
      <c r="F49" s="93">
        <v>39552</v>
      </c>
      <c r="G49" s="93">
        <v>52523</v>
      </c>
      <c r="H49" s="93">
        <v>27315</v>
      </c>
      <c r="I49" s="93">
        <v>79838</v>
      </c>
    </row>
    <row r="50" spans="3:9" hidden="1" outlineLevel="1">
      <c r="C50" s="41" t="s">
        <v>82</v>
      </c>
      <c r="D50" s="93">
        <v>2097</v>
      </c>
      <c r="E50" s="93">
        <v>10298</v>
      </c>
      <c r="F50" s="93">
        <v>34816</v>
      </c>
      <c r="G50" s="93">
        <v>47211</v>
      </c>
      <c r="H50" s="93">
        <v>20992</v>
      </c>
      <c r="I50" s="93">
        <v>68203</v>
      </c>
    </row>
    <row r="51" spans="3:9" hidden="1" outlineLevel="1">
      <c r="C51" s="41" t="s">
        <v>83</v>
      </c>
      <c r="D51" s="93">
        <v>1409</v>
      </c>
      <c r="E51" s="93">
        <v>9748</v>
      </c>
      <c r="F51" s="93">
        <v>32613</v>
      </c>
      <c r="G51" s="93">
        <v>43770</v>
      </c>
      <c r="H51" s="93">
        <v>22549</v>
      </c>
      <c r="I51" s="93">
        <v>66319</v>
      </c>
    </row>
    <row r="52" spans="3:9" collapsed="1">
      <c r="C52" s="119">
        <v>2007</v>
      </c>
      <c r="D52" s="99">
        <v>17949</v>
      </c>
      <c r="E52" s="99">
        <v>127082</v>
      </c>
      <c r="F52" s="99">
        <v>492601</v>
      </c>
      <c r="G52" s="99">
        <v>637632</v>
      </c>
      <c r="H52" s="99">
        <v>331717</v>
      </c>
      <c r="I52" s="99">
        <v>969349</v>
      </c>
    </row>
    <row r="53" spans="3:9" hidden="1" outlineLevel="1">
      <c r="C53" s="41" t="s">
        <v>72</v>
      </c>
      <c r="D53" s="93">
        <v>1322</v>
      </c>
      <c r="E53" s="93">
        <v>11512</v>
      </c>
      <c r="F53" s="93">
        <v>36026</v>
      </c>
      <c r="G53" s="93">
        <v>48860</v>
      </c>
      <c r="H53" s="93">
        <v>27357</v>
      </c>
      <c r="I53" s="93">
        <v>76217</v>
      </c>
    </row>
    <row r="54" spans="3:9" hidden="1" outlineLevel="1">
      <c r="C54" s="41" t="s">
        <v>73</v>
      </c>
      <c r="D54" s="93">
        <v>812</v>
      </c>
      <c r="E54" s="93">
        <v>10243</v>
      </c>
      <c r="F54" s="93">
        <v>38307</v>
      </c>
      <c r="G54" s="93">
        <v>49362</v>
      </c>
      <c r="H54" s="93">
        <v>24157</v>
      </c>
      <c r="I54" s="93">
        <v>73519</v>
      </c>
    </row>
    <row r="55" spans="3:9" hidden="1" outlineLevel="1">
      <c r="C55" s="41" t="s">
        <v>74</v>
      </c>
      <c r="D55" s="93">
        <v>968</v>
      </c>
      <c r="E55" s="93">
        <v>9595</v>
      </c>
      <c r="F55" s="93">
        <v>41547</v>
      </c>
      <c r="G55" s="93">
        <v>52110</v>
      </c>
      <c r="H55" s="93">
        <v>26936</v>
      </c>
      <c r="I55" s="93">
        <v>79046</v>
      </c>
    </row>
    <row r="56" spans="3:9" hidden="1" outlineLevel="1">
      <c r="C56" s="41" t="s">
        <v>75</v>
      </c>
      <c r="D56" s="93">
        <v>883</v>
      </c>
      <c r="E56" s="93">
        <v>11183</v>
      </c>
      <c r="F56" s="93">
        <v>49221</v>
      </c>
      <c r="G56" s="93">
        <v>61287</v>
      </c>
      <c r="H56" s="93">
        <v>29903</v>
      </c>
      <c r="I56" s="93">
        <v>91190</v>
      </c>
    </row>
    <row r="57" spans="3:9" hidden="1" outlineLevel="1">
      <c r="C57" s="41" t="s">
        <v>76</v>
      </c>
      <c r="D57" s="93">
        <v>610</v>
      </c>
      <c r="E57" s="93">
        <v>17153</v>
      </c>
      <c r="F57" s="93">
        <v>54746</v>
      </c>
      <c r="G57" s="93">
        <v>72509</v>
      </c>
      <c r="H57" s="93">
        <v>40420</v>
      </c>
      <c r="I57" s="93">
        <v>112929</v>
      </c>
    </row>
    <row r="58" spans="3:9" hidden="1" outlineLevel="1">
      <c r="C58" s="41" t="s">
        <v>77</v>
      </c>
      <c r="D58" s="93">
        <v>1269</v>
      </c>
      <c r="E58" s="93">
        <v>13932</v>
      </c>
      <c r="F58" s="93">
        <v>51121</v>
      </c>
      <c r="G58" s="93">
        <v>66322</v>
      </c>
      <c r="H58" s="93">
        <v>36858</v>
      </c>
      <c r="I58" s="93">
        <v>103180</v>
      </c>
    </row>
    <row r="59" spans="3:9" hidden="1" outlineLevel="1">
      <c r="C59" s="41" t="s">
        <v>78</v>
      </c>
      <c r="D59" s="93">
        <v>928</v>
      </c>
      <c r="E59" s="93">
        <v>10770</v>
      </c>
      <c r="F59" s="93">
        <v>39882</v>
      </c>
      <c r="G59" s="93">
        <v>51580</v>
      </c>
      <c r="H59" s="93">
        <v>28525</v>
      </c>
      <c r="I59" s="93">
        <v>80105</v>
      </c>
    </row>
    <row r="60" spans="3:9" hidden="1" outlineLevel="1">
      <c r="C60" s="41" t="s">
        <v>79</v>
      </c>
      <c r="D60" s="93">
        <v>842</v>
      </c>
      <c r="E60" s="93">
        <v>9902</v>
      </c>
      <c r="F60" s="93">
        <v>36957</v>
      </c>
      <c r="G60" s="93">
        <v>47701</v>
      </c>
      <c r="H60" s="93">
        <v>21801</v>
      </c>
      <c r="I60" s="93">
        <v>69502</v>
      </c>
    </row>
    <row r="61" spans="3:9" hidden="1" outlineLevel="1">
      <c r="C61" s="41" t="s">
        <v>80</v>
      </c>
      <c r="D61" s="93">
        <v>1520</v>
      </c>
      <c r="E61" s="93">
        <v>12523</v>
      </c>
      <c r="F61" s="93">
        <v>40689</v>
      </c>
      <c r="G61" s="93">
        <v>54732</v>
      </c>
      <c r="H61" s="93">
        <v>30415</v>
      </c>
      <c r="I61" s="93">
        <v>85147</v>
      </c>
    </row>
    <row r="62" spans="3:9" hidden="1" outlineLevel="1">
      <c r="C62" s="41" t="s">
        <v>81</v>
      </c>
      <c r="D62" s="93">
        <v>1334</v>
      </c>
      <c r="E62" s="93">
        <v>11272</v>
      </c>
      <c r="F62" s="93">
        <v>38303</v>
      </c>
      <c r="G62" s="93">
        <v>50909</v>
      </c>
      <c r="H62" s="93">
        <v>27560</v>
      </c>
      <c r="I62" s="93">
        <v>78469</v>
      </c>
    </row>
    <row r="63" spans="3:9" hidden="1" outlineLevel="1">
      <c r="C63" s="41" t="s">
        <v>82</v>
      </c>
      <c r="D63" s="93">
        <v>1408</v>
      </c>
      <c r="E63" s="93">
        <v>10960</v>
      </c>
      <c r="F63" s="93">
        <v>35169</v>
      </c>
      <c r="G63" s="93">
        <v>47537</v>
      </c>
      <c r="H63" s="93">
        <v>23262</v>
      </c>
      <c r="I63" s="93">
        <v>70799</v>
      </c>
    </row>
    <row r="64" spans="3:9" hidden="1" outlineLevel="1">
      <c r="C64" s="41" t="s">
        <v>83</v>
      </c>
      <c r="D64" s="93">
        <v>949</v>
      </c>
      <c r="E64" s="93">
        <v>9718</v>
      </c>
      <c r="F64" s="93">
        <v>31465</v>
      </c>
      <c r="G64" s="93">
        <v>42132</v>
      </c>
      <c r="H64" s="93">
        <v>24231</v>
      </c>
      <c r="I64" s="93">
        <v>66363</v>
      </c>
    </row>
    <row r="65" spans="3:9" collapsed="1">
      <c r="C65" s="119">
        <v>2006</v>
      </c>
      <c r="D65" s="99">
        <v>12845</v>
      </c>
      <c r="E65" s="99">
        <v>138763</v>
      </c>
      <c r="F65" s="99">
        <v>493433</v>
      </c>
      <c r="G65" s="99">
        <v>645041</v>
      </c>
      <c r="H65" s="99">
        <v>341425</v>
      </c>
      <c r="I65" s="99">
        <v>986466</v>
      </c>
    </row>
    <row r="66" spans="3:9">
      <c r="C66" s="525" t="s">
        <v>67</v>
      </c>
      <c r="D66" s="525"/>
      <c r="E66" s="525"/>
      <c r="F66" s="525"/>
      <c r="G66" s="525"/>
      <c r="H66" s="525"/>
      <c r="I66" s="525"/>
    </row>
  </sheetData>
  <mergeCells count="2">
    <mergeCell ref="C3:I3"/>
    <mergeCell ref="C66:I66"/>
  </mergeCells>
  <hyperlinks>
    <hyperlink ref="K4" location="'grafica evolucion por categoria'!A1" tooltip="GRAFICA" display="GRAFICA"/>
    <hyperlink ref="L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0" t="s">
        <v>86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2:H53"/>
  <sheetViews>
    <sheetView showGridLines="0" showRowColHeaders="0" zoomScaleNormal="100" workbookViewId="0">
      <selection activeCell="K52" sqref="K52"/>
    </sheetView>
  </sheetViews>
  <sheetFormatPr baseColWidth="10" defaultRowHeight="15" outlineLevelRow="1"/>
  <cols>
    <col min="1" max="1" width="17.7109375" customWidth="1"/>
    <col min="7" max="7" width="14.7109375" customWidth="1"/>
  </cols>
  <sheetData>
    <row r="2" spans="2:8" ht="45" customHeight="1"/>
    <row r="3" spans="2:8" ht="52.5" customHeight="1">
      <c r="B3" s="524" t="s">
        <v>148</v>
      </c>
      <c r="C3" s="524"/>
      <c r="D3" s="524"/>
      <c r="E3" s="524"/>
      <c r="F3" s="524"/>
      <c r="G3" s="524"/>
      <c r="H3" s="524"/>
    </row>
    <row r="4" spans="2:8" ht="30">
      <c r="B4" s="115"/>
      <c r="C4" s="92" t="s">
        <v>142</v>
      </c>
      <c r="D4" s="92" t="s">
        <v>143</v>
      </c>
      <c r="E4" s="92" t="s">
        <v>144</v>
      </c>
      <c r="F4" s="116" t="s">
        <v>149</v>
      </c>
      <c r="G4" s="116" t="s">
        <v>70</v>
      </c>
      <c r="H4" s="117" t="s">
        <v>71</v>
      </c>
    </row>
    <row r="5" spans="2:8">
      <c r="B5" s="41" t="s">
        <v>76</v>
      </c>
      <c r="C5" s="120">
        <f>IFERROR('tablas turistas por categorías '!D5/'tablas turistas por categorías '!D18-1,"-")</f>
        <v>6.2982005141388075E-2</v>
      </c>
      <c r="D5" s="120">
        <f>IFERROR('tablas turistas por categorías '!E5/'tablas turistas por categorías '!E18-1,"-")</f>
        <v>-0.28967571903288647</v>
      </c>
      <c r="E5" s="120">
        <f>IFERROR('tablas turistas por categorías '!F5/'tablas turistas por categorías '!F18-1,"-")</f>
        <v>-0.10732129905713594</v>
      </c>
      <c r="F5" s="120">
        <f>IFERROR('tablas turistas por categorías '!G5/'tablas turistas por categorías '!G18-1,"-")</f>
        <v>-0.13198965184897116</v>
      </c>
      <c r="G5" s="120">
        <f>IFERROR('tablas turistas por categorías '!H5/'tablas turistas por categorías '!H18-1,"-")</f>
        <v>-0.25932130890425609</v>
      </c>
      <c r="H5" s="120">
        <f>IFERROR('tablas turistas por categorías '!I5/'tablas turistas por categorías '!I18-1,"-")</f>
        <v>-0.17295716497505587</v>
      </c>
    </row>
    <row r="6" spans="2:8">
      <c r="B6" s="41" t="s">
        <v>77</v>
      </c>
      <c r="C6" s="120">
        <f>IFERROR('tablas turistas por categorías '!D6/'tablas turistas por categorías '!D19-1,"-")</f>
        <v>2.0222222222222221</v>
      </c>
      <c r="D6" s="120">
        <f>IFERROR('tablas turistas por categorías '!E6/'tablas turistas por categorías '!E19-1,"-")</f>
        <v>-0.23254645906579607</v>
      </c>
      <c r="E6" s="120">
        <f>IFERROR('tablas turistas por categorías '!F6/'tablas turistas por categorías '!F19-1,"-")</f>
        <v>-0.10404755308163116</v>
      </c>
      <c r="F6" s="120">
        <f>IFERROR('tablas turistas por categorías '!G6/'tablas turistas por categorías '!G19-1,"-")</f>
        <v>-0.11341969668523266</v>
      </c>
      <c r="G6" s="120">
        <f>IFERROR('tablas turistas por categorías '!H6/'tablas turistas por categorías '!H19-1,"-")</f>
        <v>-0.21927547230099453</v>
      </c>
      <c r="H6" s="120">
        <f>IFERROR('tablas turistas por categorías '!I6/'tablas turistas por categorías '!I19-1,"-")</f>
        <v>-0.14973826294296599</v>
      </c>
    </row>
    <row r="7" spans="2:8">
      <c r="B7" s="41" t="s">
        <v>78</v>
      </c>
      <c r="C7" s="120">
        <f>IFERROR('tablas turistas por categorías '!D7/'tablas turistas por categorías '!D20-1,"-")</f>
        <v>2.1428571428571428</v>
      </c>
      <c r="D7" s="120">
        <f>IFERROR('tablas turistas por categorías '!E7/'tablas turistas por categorías '!E20-1,"-")</f>
        <v>-0.16039988063264699</v>
      </c>
      <c r="E7" s="120">
        <f>IFERROR('tablas turistas por categorías '!F7/'tablas turistas por categorías '!F20-1,"-")</f>
        <v>0.11558250643145906</v>
      </c>
      <c r="F7" s="120">
        <f>IFERROR('tablas turistas por categorías '!G7/'tablas turistas por categorías '!G20-1,"-")</f>
        <v>7.9227443941653819E-2</v>
      </c>
      <c r="G7" s="120">
        <f>IFERROR('tablas turistas por categorías '!H7/'tablas turistas por categorías '!H20-1,"-")</f>
        <v>-2.2190599012762879E-2</v>
      </c>
      <c r="H7" s="120">
        <f>IFERROR('tablas turistas por categorías '!I7/'tablas turistas por categorías '!I20-1,"-")</f>
        <v>4.2469860099284329E-2</v>
      </c>
    </row>
    <row r="8" spans="2:8">
      <c r="B8" s="41" t="s">
        <v>79</v>
      </c>
      <c r="C8" s="120">
        <f>IFERROR('tablas turistas por categorías '!D8/'tablas turistas por categorías '!D21-1,"-")</f>
        <v>1.3443223443223444</v>
      </c>
      <c r="D8" s="120">
        <f>IFERROR('tablas turistas por categorías '!E8/'tablas turistas por categorías '!E21-1,"-")</f>
        <v>-0.18654336734693877</v>
      </c>
      <c r="E8" s="120">
        <f>IFERROR('tablas turistas por categorías '!F8/'tablas turistas por categorías '!F21-1,"-")</f>
        <v>0.12624136797106211</v>
      </c>
      <c r="F8" s="120">
        <f>IFERROR('tablas turistas por categorías '!G8/'tablas turistas por categorías '!G21-1,"-")</f>
        <v>8.2153971045866525E-2</v>
      </c>
      <c r="G8" s="120">
        <f>IFERROR('tablas turistas por categorías '!H8/'tablas turistas por categorías '!H21-1,"-")</f>
        <v>-0.13311417240659573</v>
      </c>
      <c r="H8" s="120">
        <f>IFERROR('tablas turistas por categorías '!I8/'tablas turistas por categorías '!I21-1,"-")</f>
        <v>8.6423492934657453E-3</v>
      </c>
    </row>
    <row r="9" spans="2:8">
      <c r="B9" s="41" t="s">
        <v>80</v>
      </c>
      <c r="C9" s="120">
        <f>IFERROR('tablas turistas por categorías '!D9/'tablas turistas por categorías '!D22-1,"-")</f>
        <v>0.18860759493670876</v>
      </c>
      <c r="D9" s="120">
        <f>IFERROR('tablas turistas por categorías '!E9/'tablas turistas por categorías '!E22-1,"-")</f>
        <v>-0.22358078602620091</v>
      </c>
      <c r="E9" s="120">
        <f>IFERROR('tablas turistas por categorías '!F9/'tablas turistas por categorías '!F22-1,"-")</f>
        <v>-0.12565605095541399</v>
      </c>
      <c r="F9" s="120">
        <f>IFERROR('tablas turistas por categorías '!G9/'tablas turistas por categorías '!G22-1,"-")</f>
        <v>-0.13682239101030069</v>
      </c>
      <c r="G9" s="120">
        <f>IFERROR('tablas turistas por categorías '!H9/'tablas turistas por categorías '!H22-1,"-")</f>
        <v>-0.18086295551084286</v>
      </c>
      <c r="H9" s="120">
        <f>IFERROR('tablas turistas por categorías '!I9/'tablas turistas por categorías '!I22-1,"-")</f>
        <v>-0.15080942913944906</v>
      </c>
    </row>
    <row r="10" spans="2:8">
      <c r="B10" s="41" t="s">
        <v>81</v>
      </c>
      <c r="C10" s="120">
        <f>IFERROR('tablas turistas por categorías '!D10/'tablas turistas por categorías '!D23-1,"-")</f>
        <v>-0.18998527245949925</v>
      </c>
      <c r="D10" s="120">
        <f>IFERROR('tablas turistas por categorías '!E10/'tablas turistas por categorías '!E23-1,"-")</f>
        <v>-5.3417899929527835E-2</v>
      </c>
      <c r="E10" s="120">
        <f>IFERROR('tablas turistas por categorías '!F10/'tablas turistas por categorías '!F23-1,"-")</f>
        <v>-3.107462686567164E-2</v>
      </c>
      <c r="F10" s="120">
        <f>IFERROR('tablas turistas por categorías '!G10/'tablas turistas por categorías '!G23-1,"-")</f>
        <v>-3.9997139656282044E-2</v>
      </c>
      <c r="G10" s="120">
        <f>IFERROR('tablas turistas por categorías '!H10/'tablas turistas por categorías '!H23-1,"-")</f>
        <v>-0.18380960578412808</v>
      </c>
      <c r="H10" s="120">
        <f>IFERROR('tablas turistas por categorías '!I10/'tablas turistas por categorías '!I23-1,"-")</f>
        <v>-9.1257727530718369E-2</v>
      </c>
    </row>
    <row r="11" spans="2:8">
      <c r="B11" s="41" t="s">
        <v>82</v>
      </c>
      <c r="C11" s="120">
        <f>IFERROR('tablas turistas por categorías '!D11/'tablas turistas por categorías '!D24-1,"-")</f>
        <v>-0.36862147753236862</v>
      </c>
      <c r="D11" s="120">
        <f>IFERROR('tablas turistas por categorías '!E11/'tablas turistas por categorías '!E24-1,"-")</f>
        <v>-0.13055936215273456</v>
      </c>
      <c r="E11" s="120">
        <f>IFERROR('tablas turistas por categorías '!F11/'tablas turistas por categorías '!F24-1,"-")</f>
        <v>-8.7733497361520696E-3</v>
      </c>
      <c r="F11" s="120">
        <f>IFERROR('tablas turistas por categorías '!G11/'tablas turistas por categorías '!G24-1,"-")</f>
        <v>-4.4818414576549226E-2</v>
      </c>
      <c r="G11" s="120">
        <f>IFERROR('tablas turistas por categorías '!H11/'tablas turistas por categorías '!H24-1,"-")</f>
        <v>-0.12843453862036103</v>
      </c>
      <c r="H11" s="120">
        <f>IFERROR('tablas turistas por categorías '!I11/'tablas turistas por categorías '!I24-1,"-")</f>
        <v>-7.1534896309076723E-2</v>
      </c>
    </row>
    <row r="12" spans="2:8">
      <c r="B12" s="41" t="s">
        <v>83</v>
      </c>
      <c r="C12" s="120">
        <f>IFERROR('tablas turistas por categorías '!D12/'tablas turistas por categorías '!D25-1,"-")</f>
        <v>-0.37738985868661679</v>
      </c>
      <c r="D12" s="120">
        <f>IFERROR('tablas turistas por categorías '!E12/'tablas turistas por categorías '!E25-1,"-")</f>
        <v>-7.4111971933927823E-2</v>
      </c>
      <c r="E12" s="120">
        <f>IFERROR('tablas turistas por categorías '!F12/'tablas turistas por categorías '!F25-1,"-")</f>
        <v>8.248403315667896E-2</v>
      </c>
      <c r="F12" s="120">
        <f>IFERROR('tablas turistas por categorías '!G12/'tablas turistas por categorías '!G25-1,"-")</f>
        <v>3.9140875133404585E-2</v>
      </c>
      <c r="G12" s="120">
        <f>IFERROR('tablas turistas por categorías '!H12/'tablas turistas por categorías '!H25-1,"-")</f>
        <v>-7.0044488383588677E-2</v>
      </c>
      <c r="H12" s="120">
        <f>IFERROR('tablas turistas por categorías '!I12/'tablas turistas por categorías '!I25-1,"-")</f>
        <v>8.664009703691633E-4</v>
      </c>
    </row>
    <row r="13" spans="2:8" ht="30">
      <c r="B13" s="94" t="s">
        <v>0</v>
      </c>
      <c r="C13" s="121">
        <v>5.65610859728507E-2</v>
      </c>
      <c r="D13" s="121">
        <v>-0.17354928491189248</v>
      </c>
      <c r="E13" s="121">
        <v>-1.9830038251902105E-2</v>
      </c>
      <c r="F13" s="121">
        <v>-4.4582089169871386E-2</v>
      </c>
      <c r="G13" s="121">
        <v>-0.155877010174856</v>
      </c>
      <c r="H13" s="121">
        <v>-8.2212789367879457E-2</v>
      </c>
    </row>
    <row r="14" spans="2:8" hidden="1" outlineLevel="1">
      <c r="B14" s="41" t="s">
        <v>72</v>
      </c>
      <c r="C14" s="120">
        <f>IFERROR('tablas turistas por categorías '!D14/'tablas turistas por categorías '!D27-1,"-")</f>
        <v>-0.53430353430353428</v>
      </c>
      <c r="D14" s="120">
        <f>IFERROR('tablas turistas por categorías '!E14/'tablas turistas por categorías '!E27-1,"-")</f>
        <v>-0.35103589145024805</v>
      </c>
      <c r="E14" s="120">
        <f>IFERROR('tablas turistas por categorías '!F14/'tablas turistas por categorías '!F27-1,"-")</f>
        <v>3.8100696853600402E-2</v>
      </c>
      <c r="F14" s="120">
        <f>IFERROR('tablas turistas por categorías '!G14/'tablas turistas por categorías '!G27-1,"-")</f>
        <v>-7.439255633461217E-2</v>
      </c>
      <c r="G14" s="120">
        <f>IFERROR('tablas turistas por categorías '!H14/'tablas turistas por categorías '!H27-1,"-")</f>
        <v>-0.13086001980851769</v>
      </c>
      <c r="H14" s="120">
        <f>IFERROR('tablas turistas por categorías '!I14/'tablas turistas por categorías '!I27-1,"-")</f>
        <v>-9.4056275687638302E-2</v>
      </c>
    </row>
    <row r="15" spans="2:8" hidden="1" outlineLevel="1">
      <c r="B15" s="41" t="s">
        <v>73</v>
      </c>
      <c r="C15" s="120">
        <f>IFERROR('tablas turistas por categorías '!D15/'tablas turistas por categorías '!D28-1,"-")</f>
        <v>-0.87419006479481642</v>
      </c>
      <c r="D15" s="120">
        <f>IFERROR('tablas turistas por categorías '!E15/'tablas turistas por categorías '!E28-1,"-")</f>
        <v>-0.29271396754692969</v>
      </c>
      <c r="E15" s="120">
        <f>IFERROR('tablas turistas por categorías '!F15/'tablas turistas por categorías '!F28-1,"-")</f>
        <v>3.1349148595546605E-2</v>
      </c>
      <c r="F15" s="120">
        <f>IFERROR('tablas turistas por categorías '!G15/'tablas turistas por categorías '!G28-1,"-")</f>
        <v>-7.2355158208431969E-2</v>
      </c>
      <c r="G15" s="120">
        <f>IFERROR('tablas turistas por categorías '!H15/'tablas turistas por categorías '!H28-1,"-")</f>
        <v>-0.18415669205658325</v>
      </c>
      <c r="H15" s="120">
        <f>IFERROR('tablas turistas por categorías '!I15/'tablas turistas por categorías '!I28-1,"-")</f>
        <v>-0.10979289035285889</v>
      </c>
    </row>
    <row r="16" spans="2:8" hidden="1" outlineLevel="1">
      <c r="B16" s="41" t="s">
        <v>74</v>
      </c>
      <c r="C16" s="120">
        <f>IFERROR('tablas turistas por categorías '!D16/'tablas turistas por categorías '!D29-1,"-")</f>
        <v>-0.56131479140328699</v>
      </c>
      <c r="D16" s="120">
        <f>IFERROR('tablas turistas por categorías '!E16/'tablas turistas por categorías '!E29-1,"-")</f>
        <v>-0.4</v>
      </c>
      <c r="E16" s="120">
        <f>IFERROR('tablas turistas por categorías '!F16/'tablas turistas por categorías '!F29-1,"-")</f>
        <v>-8.2807570977917466E-3</v>
      </c>
      <c r="F16" s="120">
        <f>IFERROR('tablas turistas por categorías '!G16/'tablas turistas por categorías '!G29-1,"-")</f>
        <v>-0.1044361428904973</v>
      </c>
      <c r="G16" s="120">
        <f>IFERROR('tablas turistas por categorías '!H16/'tablas turistas por categorías '!H29-1,"-")</f>
        <v>-0.15245207031086128</v>
      </c>
      <c r="H16" s="120">
        <f>IFERROR('tablas turistas por categorías '!I16/'tablas turistas por categorías '!I29-1,"-")</f>
        <v>-0.12160439197804007</v>
      </c>
    </row>
    <row r="17" spans="2:8" hidden="1" outlineLevel="1">
      <c r="B17" s="41" t="s">
        <v>75</v>
      </c>
      <c r="C17" s="120">
        <f>IFERROR('tablas turistas por categorías '!D17/'tablas turistas por categorías '!D30-1,"-")</f>
        <v>-0.52405247813411071</v>
      </c>
      <c r="D17" s="120">
        <f>IFERROR('tablas turistas por categorías '!E17/'tablas turistas por categorías '!E30-1,"-")</f>
        <v>-0.36809593023255816</v>
      </c>
      <c r="E17" s="120">
        <f>IFERROR('tablas turistas por categorías '!F17/'tablas turistas por categorías '!F30-1,"-")</f>
        <v>-0.12562654988656152</v>
      </c>
      <c r="F17" s="120">
        <f>IFERROR('tablas turistas por categorías '!G17/'tablas turistas por categorías '!G30-1,"-")</f>
        <v>-0.17924012285942692</v>
      </c>
      <c r="G17" s="120">
        <f>IFERROR('tablas turistas por categorías '!H17/'tablas turistas por categorías '!H30-1,"-")</f>
        <v>-0.20473549863568352</v>
      </c>
      <c r="H17" s="120">
        <f>IFERROR('tablas turistas por categorías '!I17/'tablas turistas por categorías '!I30-1,"-")</f>
        <v>-0.18748576634024139</v>
      </c>
    </row>
    <row r="18" spans="2:8" hidden="1" outlineLevel="1">
      <c r="B18" s="41" t="s">
        <v>76</v>
      </c>
      <c r="C18" s="120">
        <f>IFERROR('tablas turistas por categorías '!D18/'tablas turistas por categorías '!D31-1,"-")</f>
        <v>-0.60806045340050385</v>
      </c>
      <c r="D18" s="120">
        <f>IFERROR('tablas turistas por categorías '!E18/'tablas turistas por categorías '!E31-1,"-")</f>
        <v>-0.39776412945966466</v>
      </c>
      <c r="E18" s="120">
        <f>IFERROR('tablas turistas por categorías '!F18/'tablas turistas por categorías '!F31-1,"-")</f>
        <v>-5.3272044097732119E-2</v>
      </c>
      <c r="F18" s="120">
        <f>IFERROR('tablas turistas por categorías '!G18/'tablas turistas por categorías '!G31-1,"-")</f>
        <v>-0.14170234380669033</v>
      </c>
      <c r="G18" s="120">
        <f>IFERROR('tablas turistas por categorías '!H18/'tablas turistas por categorías '!H31-1,"-")</f>
        <v>-0.26807378225364609</v>
      </c>
      <c r="H18" s="120">
        <f>IFERROR('tablas turistas por categorías '!I18/'tablas turistas por categorías '!I31-1,"-")</f>
        <v>-0.18687170113956397</v>
      </c>
    </row>
    <row r="19" spans="2:8" hidden="1" outlineLevel="1">
      <c r="B19" s="41" t="s">
        <v>77</v>
      </c>
      <c r="C19" s="120">
        <f>IFERROR('tablas turistas por categorías '!D19/'tablas turistas por categorías '!D32-1,"-")</f>
        <v>-0.83292079207920788</v>
      </c>
      <c r="D19" s="120">
        <f>IFERROR('tablas turistas por categorías '!E19/'tablas turistas por categorías '!E32-1,"-")</f>
        <v>-0.21844946025515211</v>
      </c>
      <c r="E19" s="120">
        <f>IFERROR('tablas turistas por categorías '!F19/'tablas turistas por categorías '!F32-1,"-")</f>
        <v>-0.11262348576281789</v>
      </c>
      <c r="F19" s="120">
        <f>IFERROR('tablas turistas por categorías '!G19/'tablas turistas por categorías '!G32-1,"-")</f>
        <v>-0.15227771097121034</v>
      </c>
      <c r="G19" s="120">
        <f>IFERROR('tablas turistas por categorías '!H19/'tablas turistas por categorías '!H32-1,"-")</f>
        <v>-0.21553452813635798</v>
      </c>
      <c r="H19" s="120">
        <f>IFERROR('tablas turistas por categorías '!I19/'tablas turistas por categorías '!I32-1,"-")</f>
        <v>-0.17509947549285587</v>
      </c>
    </row>
    <row r="20" spans="2:8" hidden="1" outlineLevel="1">
      <c r="B20" s="41" t="s">
        <v>78</v>
      </c>
      <c r="C20" s="120">
        <f>IFERROR('tablas turistas por categorías '!D20/'tablas turistas por categorías '!D33-1,"-")</f>
        <v>-0.82883642495784149</v>
      </c>
      <c r="D20" s="120">
        <f>IFERROR('tablas turistas por categorías '!E20/'tablas turistas por categorías '!E33-1,"-")</f>
        <v>-0.18506809338521402</v>
      </c>
      <c r="E20" s="120">
        <f>IFERROR('tablas turistas por categorías '!F20/'tablas turistas por categorías '!F33-1,"-")</f>
        <v>-0.1483123793625124</v>
      </c>
      <c r="F20" s="120">
        <f>IFERROR('tablas turistas por categorías '!G20/'tablas turistas por categorías '!G33-1,"-")</f>
        <v>-0.17154645220742226</v>
      </c>
      <c r="G20" s="120">
        <f>IFERROR('tablas turistas por categorías '!H20/'tablas turistas por categorías '!H33-1,"-")</f>
        <v>-0.11318373624640143</v>
      </c>
      <c r="H20" s="120">
        <f>IFERROR('tablas turistas por categorías '!I20/'tablas turistas por categorías '!I33-1,"-")</f>
        <v>-0.1513029204568771</v>
      </c>
    </row>
    <row r="21" spans="2:8" hidden="1" outlineLevel="1">
      <c r="B21" s="41" t="s">
        <v>79</v>
      </c>
      <c r="C21" s="120">
        <f>IFERROR('tablas turistas por categorías '!D21/'tablas turistas por categorías '!D34-1,"-")</f>
        <v>-0.84765625</v>
      </c>
      <c r="D21" s="120">
        <f>IFERROR('tablas turistas por categorías '!E21/'tablas turistas por categorías '!E34-1,"-")</f>
        <v>-0.34248873047489259</v>
      </c>
      <c r="E21" s="120">
        <f>IFERROR('tablas turistas por categorías '!F21/'tablas turistas por categorías '!F34-1,"-")</f>
        <v>-0.16801181910207652</v>
      </c>
      <c r="F21" s="120">
        <f>IFERROR('tablas turistas por categorías '!G21/'tablas turistas por categorías '!G34-1,"-")</f>
        <v>-0.22820684181947282</v>
      </c>
      <c r="G21" s="120">
        <f>IFERROR('tablas turistas por categorías '!H21/'tablas turistas por categorías '!H34-1,"-")</f>
        <v>-0.27764794572182439</v>
      </c>
      <c r="H21" s="120">
        <f>IFERROR('tablas turistas por categorías '!I21/'tablas turistas por categorías '!I34-1,"-")</f>
        <v>-0.2458340052679675</v>
      </c>
    </row>
    <row r="22" spans="2:8" hidden="1" outlineLevel="1">
      <c r="B22" s="41" t="s">
        <v>80</v>
      </c>
      <c r="C22" s="120">
        <f>IFERROR('tablas turistas por categorías '!D22/'tablas turistas por categorías '!D35-1,"-")</f>
        <v>-0.46295037389530935</v>
      </c>
      <c r="D22" s="120">
        <f>IFERROR('tablas turistas por categorías '!E22/'tablas turistas por categorías '!E35-1,"-")</f>
        <v>-0.28245299910474486</v>
      </c>
      <c r="E22" s="120">
        <f>IFERROR('tablas turistas por categorías '!F22/'tablas turistas por categorías '!F35-1,"-")</f>
        <v>5.8170822335545935E-3</v>
      </c>
      <c r="F22" s="120">
        <f>IFERROR('tablas turistas por categorías '!G22/'tablas turistas por categorías '!G35-1,"-")</f>
        <v>-6.9855218333849445E-2</v>
      </c>
      <c r="G22" s="120">
        <f>IFERROR('tablas turistas por categorías '!H22/'tablas turistas por categorías '!H35-1,"-")</f>
        <v>-0.11285204284014283</v>
      </c>
      <c r="H22" s="120">
        <f>IFERROR('tablas turistas por categorías '!I22/'tablas turistas por categorías '!I35-1,"-")</f>
        <v>-8.3955563649608433E-2</v>
      </c>
    </row>
    <row r="23" spans="2:8" hidden="1" outlineLevel="1">
      <c r="B23" s="41" t="s">
        <v>81</v>
      </c>
      <c r="C23" s="120">
        <f>IFERROR('tablas turistas por categorías '!D23/'tablas turistas por categorías '!D36-1,"-")</f>
        <v>-0.4245762711864407</v>
      </c>
      <c r="D23" s="120">
        <f>IFERROR('tablas turistas por categorías '!E23/'tablas turistas por categorías '!E36-1,"-")</f>
        <v>-0.4616843702579666</v>
      </c>
      <c r="E23" s="120">
        <f>IFERROR('tablas turistas por categorías '!F23/'tablas turistas por categorías '!F36-1,"-")</f>
        <v>-0.2272915993910597</v>
      </c>
      <c r="F23" s="120">
        <f>IFERROR('tablas turistas por categorías '!G23/'tablas turistas por categorías '!G36-1,"-")</f>
        <v>-0.2876523924338642</v>
      </c>
      <c r="G23" s="120">
        <f>IFERROR('tablas turistas por categorías '!H23/'tablas turistas por categorías '!H36-1,"-")</f>
        <v>-0.21616515989744978</v>
      </c>
      <c r="H23" s="120">
        <f>IFERROR('tablas turistas por categorías '!I23/'tablas turistas por categorías '!I36-1,"-")</f>
        <v>-0.26371727393887368</v>
      </c>
    </row>
    <row r="24" spans="2:8" hidden="1" outlineLevel="1">
      <c r="B24" s="41" t="s">
        <v>82</v>
      </c>
      <c r="C24" s="120">
        <f>IFERROR('tablas turistas por categorías '!D24/'tablas turistas por categorías '!D37-1,"-")</f>
        <v>-0.333502538071066</v>
      </c>
      <c r="D24" s="120">
        <f>IFERROR('tablas turistas por categorías '!E24/'tablas turistas por categorías '!E37-1,"-")</f>
        <v>-0.2050901168548227</v>
      </c>
      <c r="E24" s="120">
        <f>IFERROR('tablas turistas por categorías '!F24/'tablas turistas por categorías '!F37-1,"-")</f>
        <v>-0.132794295179539</v>
      </c>
      <c r="F24" s="120">
        <f>IFERROR('tablas turistas por categorías '!G24/'tablas turistas por categorías '!G37-1,"-")</f>
        <v>-0.15639482458531673</v>
      </c>
      <c r="G24" s="120">
        <f>IFERROR('tablas turistas por categorías '!H24/'tablas turistas por categorías '!H37-1,"-")</f>
        <v>-9.7903433783848359E-2</v>
      </c>
      <c r="H24" s="120">
        <f>IFERROR('tablas turistas por categorías '!I24/'tablas turistas por categorías '!I37-1,"-")</f>
        <v>-0.13854807215923992</v>
      </c>
    </row>
    <row r="25" spans="2:8" hidden="1" outlineLevel="1">
      <c r="B25" s="41" t="s">
        <v>83</v>
      </c>
      <c r="C25" s="120">
        <f>IFERROR('tablas turistas por categorías '!D25/'tablas turistas por categorías '!D38-1,"-")</f>
        <v>-3.2958199356913132E-2</v>
      </c>
      <c r="D25" s="120">
        <f>IFERROR('tablas turistas por categorías '!E25/'tablas turistas por categorías '!E38-1,"-")</f>
        <v>-0.24341959743419594</v>
      </c>
      <c r="E25" s="120">
        <f>IFERROR('tablas turistas por categorías '!F25/'tablas turistas por categorías '!F38-1,"-")</f>
        <v>-0.10783778868885252</v>
      </c>
      <c r="F25" s="120">
        <f>IFERROR('tablas turistas por categorías '!G25/'tablas turistas por categorías '!G38-1,"-")</f>
        <v>-0.13401109057301297</v>
      </c>
      <c r="G25" s="120">
        <f>IFERROR('tablas turistas por categorías '!H25/'tablas turistas por categorías '!H38-1,"-")</f>
        <v>-0.10557962684587496</v>
      </c>
      <c r="H25" s="120">
        <f>IFERROR('tablas turistas por categorías '!I25/'tablas turistas por categorías '!I38-1,"-")</f>
        <v>-0.12425263285683941</v>
      </c>
    </row>
    <row r="26" spans="2:8" collapsed="1">
      <c r="B26" s="118">
        <v>2009</v>
      </c>
      <c r="C26" s="122">
        <f>IFERROR('tablas turistas por categorías '!D26/'tablas turistas por categorías '!D39-1,"-")</f>
        <v>-0.57433428318757984</v>
      </c>
      <c r="D26" s="122">
        <f>IFERROR('tablas turistas por categorías '!E26/'tablas turistas por categorías '!E39-1,"-")</f>
        <v>-0.31929120969062041</v>
      </c>
      <c r="E26" s="122">
        <f>IFERROR('tablas turistas por categorías '!F26/'tablas turistas por categorías '!F39-1,"-")</f>
        <v>-8.7270386712553161E-2</v>
      </c>
      <c r="F26" s="122">
        <f>IFERROR('tablas turistas por categorías '!G26/'tablas turistas por categorías '!G39-1,"-")</f>
        <v>-0.15062205900371217</v>
      </c>
      <c r="G26" s="122">
        <f>IFERROR('tablas turistas por categorías '!H26/'tablas turistas por categorías '!H39-1,"-")</f>
        <v>-0.18061525441524107</v>
      </c>
      <c r="H26" s="122">
        <f>IFERROR('tablas turistas por categorías '!I26/'tablas turistas por categorías '!I39-1,"-")</f>
        <v>-0.16088823451900369</v>
      </c>
    </row>
    <row r="27" spans="2:8" hidden="1" outlineLevel="1">
      <c r="B27" s="41" t="s">
        <v>72</v>
      </c>
      <c r="C27" s="120">
        <f>IFERROR('tablas turistas por categorías '!D27/'tablas turistas por categorías '!D40-1,"-")</f>
        <v>1.2476635514018692</v>
      </c>
      <c r="D27" s="120">
        <f>IFERROR('tablas turistas por categorías '!E27/'tablas turistas por categorías '!E40-1,"-")</f>
        <v>-7.3783783783783807E-2</v>
      </c>
      <c r="E27" s="120">
        <f>IFERROR('tablas turistas por categorías '!F27/'tablas turistas por categorías '!F40-1,"-")</f>
        <v>-0.13941171889197534</v>
      </c>
      <c r="F27" s="120">
        <f>IFERROR('tablas turistas por categorías '!G27/'tablas turistas por categorías '!G40-1,"-")</f>
        <v>-0.10145616641901933</v>
      </c>
      <c r="G27" s="120">
        <f>IFERROR('tablas turistas por categorías '!H27/'tablas turistas por categorías '!H40-1,"-")</f>
        <v>-0.14558725009696416</v>
      </c>
      <c r="H27" s="120">
        <f>IFERROR('tablas turistas por categorías '!I27/'tablas turistas por categorías '!I40-1,"-")</f>
        <v>-0.11733218326652795</v>
      </c>
    </row>
    <row r="28" spans="2:8" hidden="1" outlineLevel="1">
      <c r="B28" s="41" t="s">
        <v>73</v>
      </c>
      <c r="C28" s="120">
        <f>IFERROR('tablas turistas por categorías '!D28/'tablas turistas por categorías '!D41-1,"-")</f>
        <v>8.6217008797653927E-2</v>
      </c>
      <c r="D28" s="120">
        <f>IFERROR('tablas turistas por categorías '!E28/'tablas turistas por categorías '!E41-1,"-")</f>
        <v>-0.12686359848134088</v>
      </c>
      <c r="E28" s="120">
        <f>IFERROR('tablas turistas por categorías '!F28/'tablas turistas por categorías '!F41-1,"-")</f>
        <v>-0.12335094031488425</v>
      </c>
      <c r="F28" s="120">
        <f>IFERROR('tablas turistas por categorías '!G28/'tablas turistas por categorías '!G41-1,"-")</f>
        <v>-0.11717253786779647</v>
      </c>
      <c r="G28" s="120">
        <f>IFERROR('tablas turistas por categorías '!H28/'tablas turistas por categorías '!H41-1,"-")</f>
        <v>-6.0903331289597351E-2</v>
      </c>
      <c r="H28" s="120">
        <f>IFERROR('tablas turistas por categorías '!I28/'tablas turistas por categorías '!I41-1,"-")</f>
        <v>-9.9096614932114857E-2</v>
      </c>
    </row>
    <row r="29" spans="2:8" hidden="1" outlineLevel="1">
      <c r="B29" s="41" t="s">
        <v>74</v>
      </c>
      <c r="C29" s="120">
        <f>IFERROR('tablas turistas por categorías '!D29/'tablas turistas por categorías '!D42-1,"-")</f>
        <v>0.20671243325705557</v>
      </c>
      <c r="D29" s="120">
        <f>IFERROR('tablas turistas por categorías '!E29/'tablas turistas por categorías '!E42-1,"-")</f>
        <v>-0.16151898734177217</v>
      </c>
      <c r="E29" s="120">
        <f>IFERROR('tablas turistas por categorías '!F29/'tablas turistas por categorías '!F42-1,"-")</f>
        <v>-0.16772695142885996</v>
      </c>
      <c r="F29" s="120">
        <f>IFERROR('tablas turistas por categorías '!G29/'tablas turistas por categorías '!G42-1,"-")</f>
        <v>-0.156856569156266</v>
      </c>
      <c r="G29" s="120">
        <f>IFERROR('tablas turistas por categorías '!H29/'tablas turistas por categorías '!H42-1,"-")</f>
        <v>-0.16007751937984493</v>
      </c>
      <c r="H29" s="120">
        <f>IFERROR('tablas turistas por categorías '!I29/'tablas turistas por categorías '!I42-1,"-")</f>
        <v>-0.15801106367930484</v>
      </c>
    </row>
    <row r="30" spans="2:8" hidden="1" outlineLevel="1">
      <c r="B30" s="41" t="s">
        <v>75</v>
      </c>
      <c r="C30" s="120">
        <f>IFERROR('tablas turistas por categorías '!D30/'tablas turistas por categorías '!D43-1,"-")</f>
        <v>0.16271186440677976</v>
      </c>
      <c r="D30" s="120">
        <f>IFERROR('tablas turistas por categorías '!E30/'tablas turistas por categorías '!E43-1,"-")</f>
        <v>-0.22032297667390688</v>
      </c>
      <c r="E30" s="120">
        <f>IFERROR('tablas turistas por categorías '!F30/'tablas turistas por categorías '!F43-1,"-")</f>
        <v>-0.14601121950120532</v>
      </c>
      <c r="F30" s="120">
        <f>IFERROR('tablas turistas por categorías '!G30/'tablas turistas por categorías '!G43-1,"-")</f>
        <v>-0.15353657667925069</v>
      </c>
      <c r="G30" s="120">
        <f>IFERROR('tablas turistas por categorías '!H30/'tablas turistas por categorías '!H43-1,"-")</f>
        <v>-0.10908092848180673</v>
      </c>
      <c r="H30" s="120">
        <f>IFERROR('tablas turistas por categorías '!I30/'tablas turistas por categorías '!I43-1,"-")</f>
        <v>-0.13965221650746995</v>
      </c>
    </row>
    <row r="31" spans="2:8" hidden="1" outlineLevel="1">
      <c r="B31" s="41" t="s">
        <v>76</v>
      </c>
      <c r="C31" s="120">
        <f>IFERROR('tablas turistas por categorías '!D31/'tablas turistas por categorías '!D44-1,"-")</f>
        <v>-0.39628953771289532</v>
      </c>
      <c r="D31" s="120">
        <f>IFERROR('tablas turistas por categorías '!E31/'tablas turistas por categorías '!E44-1,"-")</f>
        <v>-3.2385149572649596E-2</v>
      </c>
      <c r="E31" s="120">
        <f>IFERROR('tablas turistas por categorías '!F31/'tablas turistas por categorías '!F44-1,"-")</f>
        <v>-6.2947936587371078E-2</v>
      </c>
      <c r="F31" s="120">
        <f>IFERROR('tablas turistas por categorías '!G31/'tablas turistas por categorías '!G44-1,"-")</f>
        <v>-7.1548878259112048E-2</v>
      </c>
      <c r="G31" s="120">
        <f>IFERROR('tablas turistas por categorías '!H31/'tablas turistas por categorías '!H44-1,"-")</f>
        <v>-4.7205926220542871E-2</v>
      </c>
      <c r="H31" s="120">
        <f>IFERROR('tablas turistas por categorías '!I31/'tablas turistas por categorías '!I44-1,"-")</f>
        <v>-6.2992057181304184E-2</v>
      </c>
    </row>
    <row r="32" spans="2:8" hidden="1" outlineLevel="1">
      <c r="B32" s="41" t="s">
        <v>77</v>
      </c>
      <c r="C32" s="120">
        <f>IFERROR('tablas turistas por categorías '!D32/'tablas turistas por categorías '!D45-1,"-")</f>
        <v>0.1364275668073136</v>
      </c>
      <c r="D32" s="120">
        <f>IFERROR('tablas turistas por categorías '!E32/'tablas turistas por categorías '!E45-1,"-")</f>
        <v>-4.5612063313664852E-2</v>
      </c>
      <c r="E32" s="120">
        <f>IFERROR('tablas turistas por categorías '!F32/'tablas turistas por categorías '!F45-1,"-")</f>
        <v>-0.1313750994971753</v>
      </c>
      <c r="F32" s="120">
        <f>IFERROR('tablas turistas por categorías '!G32/'tablas turistas por categorías '!G45-1,"-")</f>
        <v>-0.11099232800905545</v>
      </c>
      <c r="G32" s="120">
        <f>IFERROR('tablas turistas por categorías '!H32/'tablas turistas por categorías '!H45-1,"-")</f>
        <v>-0.12169079200836586</v>
      </c>
      <c r="H32" s="120">
        <f>IFERROR('tablas turistas por categorías '!I32/'tablas turistas por categorías '!I45-1,"-")</f>
        <v>-0.11488203629960181</v>
      </c>
    </row>
    <row r="33" spans="2:8" hidden="1" outlineLevel="1">
      <c r="B33" s="41" t="s">
        <v>78</v>
      </c>
      <c r="C33" s="120">
        <f>IFERROR('tablas turistas por categorías '!D33/'tablas turistas por categorías '!D46-1,"-")</f>
        <v>-6.6141732283464538E-2</v>
      </c>
      <c r="D33" s="120">
        <f>IFERROR('tablas turistas por categorías '!E33/'tablas turistas por categorías '!E46-1,"-")</f>
        <v>-0.10423701121882145</v>
      </c>
      <c r="E33" s="120">
        <f>IFERROR('tablas turistas por categorías '!F33/'tablas turistas por categorías '!F46-1,"-")</f>
        <v>-8.8622640612371018E-2</v>
      </c>
      <c r="F33" s="120">
        <f>IFERROR('tablas turistas por categorías '!G33/'tablas turistas por categorías '!G46-1,"-")</f>
        <v>-9.0808690519260438E-2</v>
      </c>
      <c r="G33" s="120">
        <f>IFERROR('tablas turistas por categorías '!H33/'tablas turistas por categorías '!H46-1,"-")</f>
        <v>-0.15165607226497158</v>
      </c>
      <c r="H33" s="120">
        <f>IFERROR('tablas turistas por categorías '!I33/'tablas turistas por categorías '!I46-1,"-")</f>
        <v>-0.11287876029948907</v>
      </c>
    </row>
    <row r="34" spans="2:8" hidden="1" outlineLevel="1">
      <c r="B34" s="41" t="s">
        <v>79</v>
      </c>
      <c r="C34" s="120">
        <f>IFERROR('tablas turistas por categorías '!D34/'tablas turistas por categorías '!D47-1,"-")</f>
        <v>0.74149659863945572</v>
      </c>
      <c r="D34" s="120">
        <f>IFERROR('tablas turistas por categorías '!E34/'tablas turistas por categorías '!E47-1,"-")</f>
        <v>0.27646192961327443</v>
      </c>
      <c r="E34" s="120">
        <f>IFERROR('tablas turistas por categorías '!F34/'tablas turistas por categorías '!F47-1,"-")</f>
        <v>0.13749105281175122</v>
      </c>
      <c r="F34" s="120">
        <f>IFERROR('tablas turistas por categorías '!G34/'tablas turistas por categorías '!G47-1,"-")</f>
        <v>0.17834379229728059</v>
      </c>
      <c r="G34" s="120">
        <f>IFERROR('tablas turistas por categorías '!H34/'tablas turistas por categorías '!H47-1,"-")</f>
        <v>0.2495290128108516</v>
      </c>
      <c r="H34" s="120">
        <f>IFERROR('tablas turistas por categorías '!I34/'tablas turistas por categorías '!I47-1,"-")</f>
        <v>0.20277369195209083</v>
      </c>
    </row>
    <row r="35" spans="2:8" hidden="1" outlineLevel="1">
      <c r="B35" s="41" t="s">
        <v>80</v>
      </c>
      <c r="C35" s="120">
        <f>IFERROR('tablas turistas por categorías '!D35/'tablas turistas por categorías '!D48-1,"-")</f>
        <v>0.75536992840095474</v>
      </c>
      <c r="D35" s="120">
        <f>IFERROR('tablas turistas por categorías '!E35/'tablas turistas por categorías '!E48-1,"-")</f>
        <v>2.1117103940031079E-2</v>
      </c>
      <c r="E35" s="120">
        <f>IFERROR('tablas turistas por categorías '!F35/'tablas turistas por categorías '!F48-1,"-")</f>
        <v>-7.6466133383821688E-2</v>
      </c>
      <c r="F35" s="120">
        <f>IFERROR('tablas turistas por categorías '!G35/'tablas turistas por categorías '!G48-1,"-")</f>
        <v>-4.380818419055732E-2</v>
      </c>
      <c r="G35" s="120">
        <f>IFERROR('tablas turistas por categorías '!H35/'tablas turistas por categorías '!H48-1,"-")</f>
        <v>-4.7349128972527632E-2</v>
      </c>
      <c r="H35" s="120">
        <f>IFERROR('tablas turistas por categorías '!I35/'tablas turistas por categorías '!I48-1,"-")</f>
        <v>-4.4972296071756901E-2</v>
      </c>
    </row>
    <row r="36" spans="2:8" hidden="1" outlineLevel="1">
      <c r="B36" s="41" t="s">
        <v>81</v>
      </c>
      <c r="C36" s="120">
        <f>IFERROR('tablas turistas por categorías '!D36/'tablas turistas por categorías '!D49-1,"-")</f>
        <v>0.52849740932642497</v>
      </c>
      <c r="D36" s="120">
        <f>IFERROR('tablas turistas por categorías '!E36/'tablas turistas por categorías '!E49-1,"-")</f>
        <v>0.15340859368163118</v>
      </c>
      <c r="E36" s="120">
        <f>IFERROR('tablas turistas por categorías '!F36/'tablas turistas por categorías '!F49-1,"-")</f>
        <v>9.6126618122977403E-2</v>
      </c>
      <c r="F36" s="120">
        <f>IFERROR('tablas turistas por categorías '!G36/'tablas turistas por categorías '!G49-1,"-")</f>
        <v>0.12129924033280659</v>
      </c>
      <c r="G36" s="120">
        <f>IFERROR('tablas turistas por categorías '!H36/'tablas turistas por categorías '!H49-1,"-")</f>
        <v>8.5264506681310692E-2</v>
      </c>
      <c r="H36" s="120">
        <f>IFERROR('tablas turistas por categorías '!I36/'tablas turistas por categorías '!I49-1,"-")</f>
        <v>0.10897066559783553</v>
      </c>
    </row>
    <row r="37" spans="2:8" hidden="1" outlineLevel="1">
      <c r="B37" s="41" t="s">
        <v>82</v>
      </c>
      <c r="C37" s="120">
        <f>IFERROR('tablas turistas por categorías '!D37/'tablas turistas por categorías '!D50-1,"-")</f>
        <v>-6.0562708631378137E-2</v>
      </c>
      <c r="D37" s="120">
        <f>IFERROR('tablas turistas por categorías '!E37/'tablas turistas por categorías '!E50-1,"-")</f>
        <v>-1.9421246844047335E-2</v>
      </c>
      <c r="E37" s="120">
        <f>IFERROR('tablas turistas por categorías '!F37/'tablas turistas por categorías '!F50-1,"-")</f>
        <v>2.3064108455882248E-2</v>
      </c>
      <c r="F37" s="120">
        <f>IFERROR('tablas turistas por categorías '!G37/'tablas turistas por categorías '!G50-1,"-")</f>
        <v>1.0082396051767528E-2</v>
      </c>
      <c r="G37" s="120">
        <f>IFERROR('tablas turistas por categorías '!H37/'tablas turistas por categorías '!H50-1,"-")</f>
        <v>-2.5247713414634498E-3</v>
      </c>
      <c r="H37" s="120">
        <f>IFERROR('tablas turistas por categorías '!I37/'tablas turistas por categorías '!I50-1,"-")</f>
        <v>6.2020732225855912E-3</v>
      </c>
    </row>
    <row r="38" spans="2:8" hidden="1" outlineLevel="1">
      <c r="B38" s="41" t="s">
        <v>83</v>
      </c>
      <c r="C38" s="120">
        <f>IFERROR('tablas turistas por categorías '!D38/'tablas turistas por categorías '!D51-1,"-")</f>
        <v>-0.11710432931156844</v>
      </c>
      <c r="D38" s="120">
        <f>IFERROR('tablas turistas por categorías '!E38/'tablas turistas por categorías '!E51-1,"-")</f>
        <v>-7.2425112843660266E-2</v>
      </c>
      <c r="E38" s="120">
        <f>IFERROR('tablas turistas por categorías '!F38/'tablas turistas por categorías '!F51-1,"-")</f>
        <v>1.1682457915555222E-2</v>
      </c>
      <c r="F38" s="120">
        <f>IFERROR('tablas turistas por categorías '!G38/'tablas turistas por categorías '!G51-1,"-")</f>
        <v>-1.1194882339501944E-2</v>
      </c>
      <c r="G38" s="120">
        <f>IFERROR('tablas turistas por categorías '!H38/'tablas turistas por categorías '!H51-1,"-")</f>
        <v>3.0600026608718078E-3</v>
      </c>
      <c r="H38" s="120">
        <f>IFERROR('tablas turistas por categorías '!I38/'tablas turistas por categorías '!I51-1,"-")</f>
        <v>-6.3481053695019218E-3</v>
      </c>
    </row>
    <row r="39" spans="2:8" collapsed="1">
      <c r="B39" s="119">
        <v>2008</v>
      </c>
      <c r="C39" s="123">
        <f>IFERROR('tablas turistas por categorías '!D39/'tablas turistas por categorías '!D52-1,"-")</f>
        <v>0.13399075157390383</v>
      </c>
      <c r="D39" s="123">
        <f>IFERROR('tablas turistas por categorías '!E39/'tablas turistas por categorías '!E52-1,"-")</f>
        <v>-3.8573519459876304E-2</v>
      </c>
      <c r="E39" s="123">
        <f>IFERROR('tablas turistas por categorías '!F39/'tablas turistas por categorías '!F52-1,"-")</f>
        <v>-6.3282453750601375E-2</v>
      </c>
      <c r="F39" s="123">
        <f>IFERROR('tablas turistas por categorías '!G39/'tablas turistas por categorías '!G52-1,"-")</f>
        <v>-5.2804752584562853E-2</v>
      </c>
      <c r="G39" s="123">
        <f>IFERROR('tablas turistas por categorías '!H39/'tablas turistas por categorías '!H52-1,"-")</f>
        <v>-5.2478468091777031E-2</v>
      </c>
      <c r="H39" s="123">
        <f>IFERROR('tablas turistas por categorías '!I39/'tablas turistas por categorías '!I52-1,"-")</f>
        <v>-5.2693096088199387E-2</v>
      </c>
    </row>
    <row r="40" spans="2:8" hidden="1" outlineLevel="1">
      <c r="B40" s="41" t="s">
        <v>72</v>
      </c>
      <c r="C40" s="120">
        <f>IFERROR('tablas turistas por categorías '!D40/'tablas turistas por categorías '!D53-1,"-")</f>
        <v>-0.35249621785173979</v>
      </c>
      <c r="D40" s="120">
        <f>IFERROR('tablas turistas por categorías '!E40/'tablas turistas por categorías '!E53-1,"-")</f>
        <v>-3.5788742182070843E-2</v>
      </c>
      <c r="E40" s="120">
        <f>IFERROR('tablas turistas por categorías '!F40/'tablas turistas por categorías '!F53-1,"-")</f>
        <v>6.9200022206184375E-2</v>
      </c>
      <c r="F40" s="120">
        <f>IFERROR('tablas turistas por categorías '!G40/'tablas turistas por categorías '!G53-1,"-")</f>
        <v>3.3053622595169863E-2</v>
      </c>
      <c r="G40" s="120">
        <f>IFERROR('tablas turistas por categorías '!H40/'tablas turistas por categorías '!H53-1,"-")</f>
        <v>3.6699930547940296E-2</v>
      </c>
      <c r="H40" s="120">
        <f>IFERROR('tablas turistas por categorías '!I40/'tablas turistas por categorías '!I53-1,"-")</f>
        <v>3.436241258511874E-2</v>
      </c>
    </row>
    <row r="41" spans="2:8" hidden="1" outlineLevel="1">
      <c r="B41" s="41" t="s">
        <v>73</v>
      </c>
      <c r="C41" s="120">
        <f>IFERROR('tablas turistas por categorías '!D41/'tablas turistas por categorías '!D54-1,"-")</f>
        <v>1.0997536945812807</v>
      </c>
      <c r="D41" s="120">
        <f>IFERROR('tablas turistas por categorías '!E41/'tablas turistas por categorías '!E54-1,"-")</f>
        <v>5.4280972371375524E-2</v>
      </c>
      <c r="E41" s="120">
        <f>IFERROR('tablas turistas por categorías '!F41/'tablas turistas por categorías '!F54-1,"-")</f>
        <v>2.3024512491189641E-2</v>
      </c>
      <c r="F41" s="120">
        <f>IFERROR('tablas turistas por categorías '!G41/'tablas turistas por categorías '!G54-1,"-")</f>
        <v>4.7222559863862923E-2</v>
      </c>
      <c r="G41" s="120">
        <f>IFERROR('tablas turistas por categorías '!H41/'tablas turistas por categorías '!H54-1,"-")</f>
        <v>1.2749927557229812E-2</v>
      </c>
      <c r="H41" s="120">
        <f>IFERROR('tablas turistas por categorías '!I41/'tablas turistas por categorías '!I54-1,"-")</f>
        <v>3.5895482800364586E-2</v>
      </c>
    </row>
    <row r="42" spans="2:8" hidden="1" outlineLevel="1">
      <c r="B42" s="41" t="s">
        <v>74</v>
      </c>
      <c r="C42" s="120">
        <f>IFERROR('tablas turistas por categorías '!D42/'tablas turistas por categorías '!D55-1,"-")</f>
        <v>0.35433884297520657</v>
      </c>
      <c r="D42" s="120">
        <f>IFERROR('tablas turistas por categorías '!E42/'tablas turistas por categorías '!E55-1,"-")</f>
        <v>2.9181865554976483E-2</v>
      </c>
      <c r="E42" s="120">
        <f>IFERROR('tablas turistas por categorías '!F42/'tablas turistas por categorías '!F55-1,"-")</f>
        <v>-4.6573759838255513E-2</v>
      </c>
      <c r="F42" s="120">
        <f>IFERROR('tablas turistas por categorías '!G42/'tablas turistas por categorías '!G55-1,"-")</f>
        <v>-2.5177509115332897E-2</v>
      </c>
      <c r="G42" s="120">
        <f>IFERROR('tablas turistas por categorías '!H42/'tablas turistas por categorías '!H55-1,"-")</f>
        <v>5.3608553608553544E-2</v>
      </c>
      <c r="H42" s="120">
        <f>IFERROR('tablas turistas por categorías '!I42/'tablas turistas por categorías '!I55-1,"-")</f>
        <v>1.6699137211244608E-3</v>
      </c>
    </row>
    <row r="43" spans="2:8" hidden="1" outlineLevel="1">
      <c r="B43" s="41" t="s">
        <v>75</v>
      </c>
      <c r="C43" s="120">
        <f>IFERROR('tablas turistas por categorías '!D43/'tablas turistas por categorías '!D56-1,"-")</f>
        <v>0.33635334088335211</v>
      </c>
      <c r="D43" s="120">
        <f>IFERROR('tablas turistas por categorías '!E43/'tablas turistas por categorías '!E56-1,"-")</f>
        <v>-5.3116337297683947E-2</v>
      </c>
      <c r="E43" s="120">
        <f>IFERROR('tablas turistas por categorías '!F43/'tablas turistas por categorías '!F56-1,"-")</f>
        <v>-9.821011356941145E-2</v>
      </c>
      <c r="F43" s="120">
        <f>IFERROR('tablas turistas por categorías '!G43/'tablas turistas por categorías '!G56-1,"-")</f>
        <v>-8.3720854341051143E-2</v>
      </c>
      <c r="G43" s="120">
        <f>IFERROR('tablas turistas por categorías '!H43/'tablas turistas por categorías '!H56-1,"-")</f>
        <v>-0.14710898572049624</v>
      </c>
      <c r="H43" s="120">
        <f>IFERROR('tablas turistas por categorías '!I43/'tablas turistas por categorías '!I56-1,"-")</f>
        <v>-0.10450707314398511</v>
      </c>
    </row>
    <row r="44" spans="2:8" hidden="1" outlineLevel="1">
      <c r="B44" s="41" t="s">
        <v>76</v>
      </c>
      <c r="C44" s="120">
        <f>IFERROR('tablas turistas por categorías '!D44/'tablas turistas por categorías '!D57-1,"-")</f>
        <v>4.3901639344262291</v>
      </c>
      <c r="D44" s="120">
        <f>IFERROR('tablas turistas por categorías '!E44/'tablas turistas por categorías '!E57-1,"-")</f>
        <v>-0.12691657436017023</v>
      </c>
      <c r="E44" s="120">
        <f>IFERROR('tablas turistas por categorías '!F44/'tablas turistas por categorías '!F57-1,"-")</f>
        <v>2.201074051072216E-2</v>
      </c>
      <c r="F44" s="120">
        <f>IFERROR('tablas turistas por categorías '!G44/'tablas turistas por categorías '!G57-1,"-")</f>
        <v>2.3528113751396296E-2</v>
      </c>
      <c r="G44" s="120">
        <f>IFERROR('tablas turistas por categorías '!H44/'tablas turistas por categorías '!H57-1,"-")</f>
        <v>-4.7501237011380315E-3</v>
      </c>
      <c r="H44" s="120">
        <f>IFERROR('tablas turistas por categorías '!I44/'tablas turistas por categorías '!I57-1,"-")</f>
        <v>1.3406653738189389E-2</v>
      </c>
    </row>
    <row r="45" spans="2:8" hidden="1" outlineLevel="1">
      <c r="B45" s="41" t="s">
        <v>77</v>
      </c>
      <c r="C45" s="120">
        <f>IFERROR('tablas turistas por categorías '!D45/'tablas turistas por categorías '!D58-1,"-")</f>
        <v>0.12056737588652489</v>
      </c>
      <c r="D45" s="120">
        <f>IFERROR('tablas turistas por categorías '!E45/'tablas turistas por categorías '!E58-1,"-")</f>
        <v>-0.23363479758828598</v>
      </c>
      <c r="E45" s="120">
        <f>IFERROR('tablas turistas por categorías '!F45/'tablas turistas por categorías '!F58-1,"-")</f>
        <v>7.5898358795798426E-3</v>
      </c>
      <c r="F45" s="120">
        <f>IFERROR('tablas turistas por categorías '!G45/'tablas turistas por categorías '!G58-1,"-")</f>
        <v>-4.0921564488405004E-2</v>
      </c>
      <c r="G45" s="120">
        <f>IFERROR('tablas turistas por categorías '!H45/'tablas turistas por categorías '!H58-1,"-")</f>
        <v>-1.4108199034130964E-2</v>
      </c>
      <c r="H45" s="120">
        <f>IFERROR('tablas turistas por categorías '!I45/'tablas turistas por categorías '!I58-1,"-")</f>
        <v>-3.1343283582089598E-2</v>
      </c>
    </row>
    <row r="46" spans="2:8" hidden="1" outlineLevel="1">
      <c r="B46" s="41" t="s">
        <v>78</v>
      </c>
      <c r="C46" s="120">
        <f>IFERROR('tablas turistas por categorías '!D46/'tablas turistas por categorías '!D59-1,"-")</f>
        <v>0.36853448275862077</v>
      </c>
      <c r="D46" s="120">
        <f>IFERROR('tablas turistas por categorías '!E46/'tablas turistas por categorías '!E59-1,"-")</f>
        <v>-0.14753946146703811</v>
      </c>
      <c r="E46" s="120">
        <f>IFERROR('tablas turistas por categorías '!F46/'tablas turistas por categorías '!F59-1,"-")</f>
        <v>5.4761546562358987E-2</v>
      </c>
      <c r="F46" s="120">
        <f>IFERROR('tablas turistas por categorías '!G46/'tablas turistas por categorías '!G59-1,"-")</f>
        <v>1.8165955796820565E-2</v>
      </c>
      <c r="G46" s="120">
        <f>IFERROR('tablas turistas por categorías '!H46/'tablas turistas por categorías '!H59-1,"-")</f>
        <v>4.7852760736196265E-2</v>
      </c>
      <c r="H46" s="120">
        <f>IFERROR('tablas turistas por categorías '!I46/'tablas turistas por categorías '!I59-1,"-")</f>
        <v>2.8737282316958934E-2</v>
      </c>
    </row>
    <row r="47" spans="2:8" hidden="1" outlineLevel="1">
      <c r="B47" s="41" t="s">
        <v>79</v>
      </c>
      <c r="C47" s="120">
        <f>IFERROR('tablas turistas por categorías '!D47/'tablas turistas por categorías '!D60-1,"-")</f>
        <v>0.2220902612826603</v>
      </c>
      <c r="D47" s="120">
        <f>IFERROR('tablas turistas por categorías '!E47/'tablas turistas por categorías '!E60-1,"-")</f>
        <v>-0.24530397899414258</v>
      </c>
      <c r="E47" s="120">
        <f>IFERROR('tablas turistas por categorías '!F47/'tablas turistas por categorías '!F60-1,"-")</f>
        <v>-0.13053007549314066</v>
      </c>
      <c r="F47" s="120">
        <f>IFERROR('tablas turistas por categorías '!G47/'tablas turistas por categorías '!G60-1,"-")</f>
        <v>-0.14813106643466589</v>
      </c>
      <c r="G47" s="120">
        <f>IFERROR('tablas turistas por categorías '!H47/'tablas turistas por categorías '!H60-1,"-")</f>
        <v>-2.609972019632123E-2</v>
      </c>
      <c r="H47" s="120">
        <f>IFERROR('tablas turistas por categorías '!I47/'tablas turistas por categorías '!I60-1,"-")</f>
        <v>-0.10985295387183103</v>
      </c>
    </row>
    <row r="48" spans="2:8" hidden="1" outlineLevel="1">
      <c r="B48" s="41" t="s">
        <v>80</v>
      </c>
      <c r="C48" s="120">
        <f>IFERROR('tablas turistas por categorías '!D48/'tablas turistas por categorías '!D61-1,"-")</f>
        <v>-0.4486842105263158</v>
      </c>
      <c r="D48" s="120">
        <f>IFERROR('tablas turistas por categorías '!E48/'tablas turistas por categorías '!E61-1,"-")</f>
        <v>-0.12648726343527905</v>
      </c>
      <c r="E48" s="120">
        <f>IFERROR('tablas turistas por categorías '!F48/'tablas turistas por categorías '!F61-1,"-")</f>
        <v>3.8462483717958129E-2</v>
      </c>
      <c r="F48" s="120">
        <f>IFERROR('tablas turistas por categorías '!G48/'tablas turistas por categorías '!G61-1,"-")</f>
        <v>-1.2807863772564487E-2</v>
      </c>
      <c r="G48" s="120">
        <f>IFERROR('tablas turistas por categorías '!H48/'tablas turistas por categorías '!H61-1,"-")</f>
        <v>-0.12993588689791224</v>
      </c>
      <c r="H48" s="120">
        <f>IFERROR('tablas turistas por categorías '!I48/'tablas turistas por categorías '!I61-1,"-")</f>
        <v>-5.4646669876801335E-2</v>
      </c>
    </row>
    <row r="49" spans="2:8" hidden="1" outlineLevel="1">
      <c r="B49" s="41" t="s">
        <v>81</v>
      </c>
      <c r="C49" s="120">
        <f>IFERROR('tablas turistas por categorías '!D49/'tablas turistas por categorías '!D62-1,"-")</f>
        <v>0.1574212893553224</v>
      </c>
      <c r="D49" s="120">
        <f>IFERROR('tablas turistas por categorías '!E49/'tablas turistas por categorías '!E62-1,"-")</f>
        <v>1.3750887154009961E-2</v>
      </c>
      <c r="E49" s="120">
        <f>IFERROR('tablas turistas por categorías '!F49/'tablas turistas por categorías '!F62-1,"-")</f>
        <v>3.2608411873743526E-2</v>
      </c>
      <c r="F49" s="120">
        <f>IFERROR('tablas turistas por categorías '!G49/'tablas turistas por categorías '!G62-1,"-")</f>
        <v>3.1703628042192955E-2</v>
      </c>
      <c r="G49" s="120">
        <f>IFERROR('tablas turistas por categorías '!H49/'tablas turistas por categorías '!H62-1,"-")</f>
        <v>-8.8896952104499105E-3</v>
      </c>
      <c r="H49" s="120">
        <f>IFERROR('tablas turistas por categorías '!I49/'tablas turistas por categorías '!I62-1,"-")</f>
        <v>1.7446380099147341E-2</v>
      </c>
    </row>
    <row r="50" spans="2:8" hidden="1" outlineLevel="1">
      <c r="B50" s="41" t="s">
        <v>82</v>
      </c>
      <c r="C50" s="120">
        <f>IFERROR('tablas turistas por categorías '!D50/'tablas turistas por categorías '!D63-1,"-")</f>
        <v>0.48934659090909083</v>
      </c>
      <c r="D50" s="120">
        <f>IFERROR('tablas turistas por categorías '!E50/'tablas turistas por categorías '!E63-1,"-")</f>
        <v>-6.0401459854014572E-2</v>
      </c>
      <c r="E50" s="120">
        <f>IFERROR('tablas turistas por categorías '!F50/'tablas turistas por categorías '!F63-1,"-")</f>
        <v>-1.003724871335554E-2</v>
      </c>
      <c r="F50" s="120">
        <f>IFERROR('tablas turistas por categorías '!G50/'tablas turistas por categorías '!G63-1,"-")</f>
        <v>-6.857816016997309E-3</v>
      </c>
      <c r="G50" s="120">
        <f>IFERROR('tablas turistas por categorías '!H50/'tablas turistas por categorías '!H63-1,"-")</f>
        <v>-9.7584042644656477E-2</v>
      </c>
      <c r="H50" s="120">
        <f>IFERROR('tablas turistas por categorías '!I50/'tablas turistas por categorías '!I63-1,"-")</f>
        <v>-3.6667184564753708E-2</v>
      </c>
    </row>
    <row r="51" spans="2:8" hidden="1" outlineLevel="1">
      <c r="B51" s="41" t="s">
        <v>83</v>
      </c>
      <c r="C51" s="120">
        <f>IFERROR('tablas turistas por categorías '!D51/'tablas turistas por categorías '!D64-1,"-")</f>
        <v>0.48472075869336151</v>
      </c>
      <c r="D51" s="120">
        <f>IFERROR('tablas turistas por categorías '!E51/'tablas turistas por categorías '!E64-1,"-")</f>
        <v>3.0870549495780608E-3</v>
      </c>
      <c r="E51" s="120">
        <f>IFERROR('tablas turistas por categorías '!F51/'tablas turistas por categorías '!F64-1,"-")</f>
        <v>3.6484983314794217E-2</v>
      </c>
      <c r="F51" s="120">
        <f>IFERROR('tablas turistas por categorías '!G51/'tablas turistas por categorías '!G64-1,"-")</f>
        <v>3.8877812589005911E-2</v>
      </c>
      <c r="G51" s="120">
        <f>IFERROR('tablas turistas por categorías '!H51/'tablas turistas por categorías '!H64-1,"-")</f>
        <v>-6.9415211918616659E-2</v>
      </c>
      <c r="H51" s="120">
        <f>IFERROR('tablas turistas por categorías '!I51/'tablas turistas por categorías '!I64-1,"-")</f>
        <v>-6.6302005635665573E-4</v>
      </c>
    </row>
    <row r="52" spans="2:8" collapsed="1">
      <c r="B52" s="119">
        <v>2007</v>
      </c>
      <c r="C52" s="123">
        <f>IFERROR('tablas turistas por categorías '!D52/'tablas turistas por categorías '!D65-1,"-")</f>
        <v>0.3973530556636824</v>
      </c>
      <c r="D52" s="123">
        <f>IFERROR('tablas turistas por categorías '!E52/'tablas turistas por categorías '!E65-1,"-")</f>
        <v>-8.4179500299071064E-2</v>
      </c>
      <c r="E52" s="123">
        <f>IFERROR('tablas turistas por categorías '!F52/'tablas turistas por categorías '!F65-1,"-")</f>
        <v>-1.6861458394553663E-3</v>
      </c>
      <c r="F52" s="123">
        <f>IFERROR('tablas turistas por categorías '!G52/'tablas turistas por categorías '!G65-1,"-")</f>
        <v>-1.1486091581775382E-2</v>
      </c>
      <c r="G52" s="123">
        <f>IFERROR('tablas turistas por categorías '!H52/'tablas turistas por categorías '!H65-1,"-")</f>
        <v>-2.8433770227722088E-2</v>
      </c>
      <c r="H52" s="123">
        <f>IFERROR('tablas turistas por categorías '!I52/'tablas turistas por categorías '!I65-1,"-")</f>
        <v>-1.7351839799851221E-2</v>
      </c>
    </row>
    <row r="53" spans="2:8">
      <c r="B53" s="525" t="s">
        <v>67</v>
      </c>
      <c r="C53" s="525"/>
      <c r="D53" s="525"/>
      <c r="E53" s="525"/>
      <c r="F53" s="525"/>
      <c r="G53" s="525"/>
      <c r="H53" s="525"/>
    </row>
  </sheetData>
  <mergeCells count="2">
    <mergeCell ref="B3:H3"/>
    <mergeCell ref="B53:H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9:L28"/>
  <sheetViews>
    <sheetView showGridLines="0" showRowColHeaders="0" showOutlineSymbols="0" zoomScaleNormal="100" workbookViewId="0">
      <selection activeCell="H14" sqref="H14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9" spans="3:8" ht="26.25">
      <c r="C9" s="20"/>
    </row>
    <row r="10" spans="3:8" ht="22.5" customHeight="1">
      <c r="C10" s="480" t="s">
        <v>60</v>
      </c>
      <c r="D10" s="481"/>
      <c r="E10" s="481"/>
      <c r="F10" s="481"/>
      <c r="G10" s="481"/>
      <c r="H10" s="482"/>
    </row>
    <row r="11" spans="3:8" ht="36" customHeight="1">
      <c r="C11" s="21" t="s">
        <v>61</v>
      </c>
      <c r="D11" s="22" t="str">
        <f>actualizaciones!A3</f>
        <v>acumulado agosto 2009</v>
      </c>
      <c r="E11" s="23" t="s">
        <v>62</v>
      </c>
      <c r="F11" s="22" t="str">
        <f>actualizaciones!A2</f>
        <v xml:space="preserve">acumulado agosto 2010 </v>
      </c>
      <c r="G11" s="23" t="s">
        <v>62</v>
      </c>
      <c r="H11" s="23" t="s">
        <v>63</v>
      </c>
    </row>
    <row r="12" spans="3:8">
      <c r="C12" s="24" t="s">
        <v>64</v>
      </c>
      <c r="D12" s="25">
        <v>530769</v>
      </c>
      <c r="E12" s="26">
        <f>D12/D12</f>
        <v>1</v>
      </c>
      <c r="F12" s="25">
        <v>487133</v>
      </c>
      <c r="G12" s="26">
        <f>F12/F12</f>
        <v>1</v>
      </c>
      <c r="H12" s="27">
        <f>(F12-D12)/D12</f>
        <v>-8.221278936787943E-2</v>
      </c>
    </row>
    <row r="13" spans="3:8">
      <c r="C13" s="28" t="s">
        <v>65</v>
      </c>
      <c r="D13" s="29">
        <v>351307</v>
      </c>
      <c r="E13" s="30">
        <f>D13/D12</f>
        <v>0.6618830413984238</v>
      </c>
      <c r="F13" s="29">
        <v>335645</v>
      </c>
      <c r="G13" s="30">
        <f>F13/F12</f>
        <v>0.68902127345098774</v>
      </c>
      <c r="H13" s="31">
        <f>(F13-D13)/D13</f>
        <v>-4.4582089169871365E-2</v>
      </c>
    </row>
    <row r="14" spans="3:8">
      <c r="C14" s="28" t="s">
        <v>66</v>
      </c>
      <c r="D14" s="29">
        <v>179462</v>
      </c>
      <c r="E14" s="32">
        <f>D14/D12</f>
        <v>0.3381169586015762</v>
      </c>
      <c r="F14" s="29">
        <v>151488</v>
      </c>
      <c r="G14" s="32">
        <f>F14/F12</f>
        <v>0.31097872654901226</v>
      </c>
      <c r="H14" s="31">
        <f>(F14-D14)/D14</f>
        <v>-0.15587701017485595</v>
      </c>
    </row>
    <row r="15" spans="3:8" ht="12.75" customHeight="1">
      <c r="C15" s="33" t="s">
        <v>67</v>
      </c>
      <c r="D15" s="34"/>
      <c r="E15" s="34"/>
      <c r="F15" s="34"/>
      <c r="G15" s="34"/>
      <c r="H15" s="35"/>
    </row>
    <row r="17" spans="2:12">
      <c r="C17" s="36"/>
      <c r="D17" s="36"/>
      <c r="E17" s="36"/>
      <c r="F17" s="36"/>
      <c r="G17" s="36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C2:K39"/>
  <sheetViews>
    <sheetView showGridLines="0" showRowColHeaders="0" zoomScaleNormal="100" workbookViewId="0"/>
  </sheetViews>
  <sheetFormatPr baseColWidth="10" defaultRowHeight="15"/>
  <cols>
    <col min="3" max="3" width="15.85546875" customWidth="1"/>
    <col min="4" max="6" width="9.5703125" customWidth="1"/>
    <col min="8" max="8" width="14.5703125" customWidth="1"/>
  </cols>
  <sheetData>
    <row r="2" spans="3:9" ht="30.75" customHeight="1"/>
    <row r="3" spans="3:9" ht="22.5" customHeight="1">
      <c r="C3" s="526" t="s">
        <v>151</v>
      </c>
      <c r="D3" s="527"/>
      <c r="E3" s="527"/>
      <c r="F3" s="527"/>
      <c r="G3" s="527"/>
      <c r="H3" s="527"/>
      <c r="I3" s="527"/>
    </row>
    <row r="4" spans="3:9">
      <c r="C4" s="528">
        <v>2009</v>
      </c>
      <c r="D4" s="529"/>
      <c r="E4" s="529"/>
      <c r="F4" s="529"/>
      <c r="G4" s="529"/>
      <c r="H4" s="529"/>
      <c r="I4" s="529"/>
    </row>
    <row r="5" spans="3:9" ht="36.75" customHeight="1">
      <c r="C5" s="124" t="s">
        <v>152</v>
      </c>
      <c r="D5" s="92" t="s">
        <v>153</v>
      </c>
      <c r="E5" s="92" t="s">
        <v>143</v>
      </c>
      <c r="F5" s="92" t="s">
        <v>154</v>
      </c>
      <c r="G5" s="116" t="s">
        <v>149</v>
      </c>
      <c r="H5" s="116" t="s">
        <v>70</v>
      </c>
      <c r="I5" s="116" t="s">
        <v>71</v>
      </c>
    </row>
    <row r="6" spans="3:9">
      <c r="C6" s="125" t="s">
        <v>91</v>
      </c>
      <c r="D6" s="126">
        <v>1203</v>
      </c>
      <c r="E6" s="126">
        <v>6841</v>
      </c>
      <c r="F6" s="126">
        <v>29436</v>
      </c>
      <c r="G6" s="126">
        <v>37480</v>
      </c>
      <c r="H6" s="126">
        <v>20230</v>
      </c>
      <c r="I6" s="126">
        <v>57710</v>
      </c>
    </row>
    <row r="7" spans="3:9">
      <c r="C7" s="127" t="s">
        <v>92</v>
      </c>
      <c r="D7" s="93">
        <v>1313</v>
      </c>
      <c r="E7" s="93">
        <v>8027</v>
      </c>
      <c r="F7" s="93">
        <v>30889</v>
      </c>
      <c r="G7" s="93">
        <v>40229</v>
      </c>
      <c r="H7" s="93">
        <v>18889</v>
      </c>
      <c r="I7" s="93">
        <v>59118</v>
      </c>
    </row>
    <row r="8" spans="3:9">
      <c r="C8" s="127" t="s">
        <v>93</v>
      </c>
      <c r="D8" s="93">
        <v>1358</v>
      </c>
      <c r="E8" s="93">
        <v>7095</v>
      </c>
      <c r="F8" s="93">
        <v>33500</v>
      </c>
      <c r="G8" s="93">
        <v>41953</v>
      </c>
      <c r="H8" s="93">
        <v>23236</v>
      </c>
      <c r="I8" s="93">
        <v>65189</v>
      </c>
    </row>
    <row r="9" spans="3:9">
      <c r="C9" s="127" t="s">
        <v>94</v>
      </c>
      <c r="D9" s="93">
        <v>790</v>
      </c>
      <c r="E9" s="93">
        <v>8015</v>
      </c>
      <c r="F9" s="93">
        <v>39250</v>
      </c>
      <c r="G9" s="93">
        <v>48055</v>
      </c>
      <c r="H9" s="93">
        <v>22365</v>
      </c>
      <c r="I9" s="93">
        <v>70420</v>
      </c>
    </row>
    <row r="10" spans="3:9">
      <c r="C10" s="127" t="s">
        <v>95</v>
      </c>
      <c r="D10" s="93">
        <v>273</v>
      </c>
      <c r="E10" s="93">
        <v>6272</v>
      </c>
      <c r="F10" s="93">
        <v>30410</v>
      </c>
      <c r="G10" s="93">
        <v>36955</v>
      </c>
      <c r="H10" s="93">
        <v>19164</v>
      </c>
      <c r="I10" s="93">
        <v>56119</v>
      </c>
    </row>
    <row r="11" spans="3:9">
      <c r="C11" s="127" t="s">
        <v>96</v>
      </c>
      <c r="D11" s="93">
        <v>203</v>
      </c>
      <c r="E11" s="93">
        <v>6702</v>
      </c>
      <c r="F11" s="93">
        <v>32652</v>
      </c>
      <c r="G11" s="93">
        <v>39557</v>
      </c>
      <c r="H11" s="93">
        <v>22487</v>
      </c>
      <c r="I11" s="93">
        <v>62044</v>
      </c>
    </row>
    <row r="12" spans="3:9">
      <c r="C12" s="127" t="s">
        <v>97</v>
      </c>
      <c r="D12" s="93">
        <v>270</v>
      </c>
      <c r="E12" s="93">
        <v>7964</v>
      </c>
      <c r="F12" s="93">
        <v>39703</v>
      </c>
      <c r="G12" s="93">
        <v>47937</v>
      </c>
      <c r="H12" s="93">
        <v>25037</v>
      </c>
      <c r="I12" s="93">
        <v>72974</v>
      </c>
    </row>
    <row r="13" spans="3:9">
      <c r="C13" s="127" t="s">
        <v>98</v>
      </c>
      <c r="D13" s="93">
        <v>778</v>
      </c>
      <c r="E13" s="93">
        <v>8727</v>
      </c>
      <c r="F13" s="93">
        <v>49636</v>
      </c>
      <c r="G13" s="93">
        <v>59141</v>
      </c>
      <c r="H13" s="93">
        <v>28054</v>
      </c>
      <c r="I13" s="93">
        <v>87195</v>
      </c>
    </row>
    <row r="14" spans="3:9" ht="15.75" customHeight="1">
      <c r="C14" s="127" t="s">
        <v>99</v>
      </c>
      <c r="D14" s="93">
        <v>653</v>
      </c>
      <c r="E14" s="93">
        <v>5217</v>
      </c>
      <c r="F14" s="93">
        <v>33144</v>
      </c>
      <c r="G14" s="93">
        <v>39014</v>
      </c>
      <c r="H14" s="93">
        <v>18070</v>
      </c>
      <c r="I14" s="93">
        <v>57084</v>
      </c>
    </row>
    <row r="15" spans="3:9">
      <c r="C15" s="127" t="s">
        <v>100</v>
      </c>
      <c r="D15" s="93">
        <v>694</v>
      </c>
      <c r="E15" s="93">
        <v>4968</v>
      </c>
      <c r="F15" s="93">
        <v>32695</v>
      </c>
      <c r="G15" s="93">
        <v>38357</v>
      </c>
      <c r="H15" s="93">
        <v>20203</v>
      </c>
      <c r="I15" s="93">
        <v>58560</v>
      </c>
    </row>
    <row r="16" spans="3:9">
      <c r="C16" s="127" t="s">
        <v>101</v>
      </c>
      <c r="D16" s="93">
        <v>233</v>
      </c>
      <c r="E16" s="93">
        <v>6669</v>
      </c>
      <c r="F16" s="93">
        <v>35432</v>
      </c>
      <c r="G16" s="93">
        <v>42334</v>
      </c>
      <c r="H16" s="93">
        <v>18744</v>
      </c>
      <c r="I16" s="93">
        <v>61078</v>
      </c>
    </row>
    <row r="17" spans="3:11">
      <c r="C17" s="127" t="s">
        <v>102</v>
      </c>
      <c r="D17" s="93">
        <v>896</v>
      </c>
      <c r="E17" s="93">
        <v>6672</v>
      </c>
      <c r="F17" s="93">
        <v>34412</v>
      </c>
      <c r="G17" s="93">
        <v>41980</v>
      </c>
      <c r="H17" s="93">
        <v>21061</v>
      </c>
      <c r="I17" s="93">
        <v>63041</v>
      </c>
    </row>
    <row r="18" spans="3:11" ht="15.75" thickBot="1">
      <c r="C18" s="128" t="s">
        <v>132</v>
      </c>
      <c r="D18" s="112">
        <v>8664</v>
      </c>
      <c r="E18" s="112">
        <v>83169</v>
      </c>
      <c r="F18" s="112">
        <v>421159</v>
      </c>
      <c r="G18" s="112">
        <v>512992</v>
      </c>
      <c r="H18" s="112">
        <v>257540</v>
      </c>
      <c r="I18" s="112">
        <v>770532</v>
      </c>
    </row>
    <row r="19" spans="3:11" ht="16.5" thickBot="1">
      <c r="C19" s="512" t="s">
        <v>67</v>
      </c>
      <c r="D19" s="513"/>
      <c r="E19" s="513"/>
      <c r="F19" s="513"/>
      <c r="G19" s="513"/>
      <c r="H19" s="513"/>
      <c r="I19" s="517"/>
      <c r="K19" s="50" t="s">
        <v>84</v>
      </c>
    </row>
    <row r="23" spans="3:11">
      <c r="C23" s="526" t="s">
        <v>151</v>
      </c>
      <c r="D23" s="527"/>
      <c r="E23" s="527"/>
      <c r="F23" s="527"/>
      <c r="G23" s="527"/>
      <c r="H23" s="527"/>
      <c r="I23" s="527"/>
    </row>
    <row r="24" spans="3:11">
      <c r="C24" s="528">
        <v>2010</v>
      </c>
      <c r="D24" s="529"/>
      <c r="E24" s="529"/>
      <c r="F24" s="529"/>
      <c r="G24" s="529"/>
      <c r="H24" s="529"/>
      <c r="I24" s="529"/>
    </row>
    <row r="25" spans="3:11" ht="30">
      <c r="C25" s="124" t="s">
        <v>152</v>
      </c>
      <c r="D25" s="92" t="s">
        <v>153</v>
      </c>
      <c r="E25" s="92" t="s">
        <v>143</v>
      </c>
      <c r="F25" s="92" t="s">
        <v>154</v>
      </c>
      <c r="G25" s="116" t="s">
        <v>149</v>
      </c>
      <c r="H25" s="116" t="s">
        <v>70</v>
      </c>
      <c r="I25" s="116" t="s">
        <v>71</v>
      </c>
    </row>
    <row r="26" spans="3:11">
      <c r="C26" s="125" t="s">
        <v>91</v>
      </c>
      <c r="D26" s="126">
        <v>749</v>
      </c>
      <c r="E26" s="126">
        <v>6334</v>
      </c>
      <c r="F26" s="126">
        <v>31864</v>
      </c>
      <c r="G26" s="126">
        <v>38947</v>
      </c>
      <c r="H26" s="126">
        <v>18813</v>
      </c>
      <c r="I26" s="126">
        <v>57760</v>
      </c>
    </row>
    <row r="27" spans="3:11">
      <c r="C27" s="127" t="s">
        <v>92</v>
      </c>
      <c r="D27" s="93">
        <v>829</v>
      </c>
      <c r="E27" s="93">
        <v>6979</v>
      </c>
      <c r="F27" s="93">
        <v>30618</v>
      </c>
      <c r="G27" s="93">
        <v>38426</v>
      </c>
      <c r="H27" s="93">
        <v>16463</v>
      </c>
      <c r="I27" s="93">
        <v>54889</v>
      </c>
    </row>
    <row r="28" spans="3:11">
      <c r="C28" s="127" t="s">
        <v>93</v>
      </c>
      <c r="D28" s="93">
        <v>1100</v>
      </c>
      <c r="E28" s="93">
        <v>6716</v>
      </c>
      <c r="F28" s="93">
        <v>32459</v>
      </c>
      <c r="G28" s="93">
        <v>40275</v>
      </c>
      <c r="H28" s="93">
        <v>18965</v>
      </c>
      <c r="I28" s="93">
        <v>59240</v>
      </c>
    </row>
    <row r="29" spans="3:11">
      <c r="C29" s="127" t="s">
        <v>94</v>
      </c>
      <c r="D29" s="93">
        <v>939</v>
      </c>
      <c r="E29" s="93">
        <v>6223</v>
      </c>
      <c r="F29" s="93">
        <v>34318</v>
      </c>
      <c r="G29" s="93">
        <v>41480</v>
      </c>
      <c r="H29" s="93">
        <v>18320</v>
      </c>
      <c r="I29" s="93">
        <v>59800</v>
      </c>
    </row>
    <row r="30" spans="3:11">
      <c r="C30" s="127" t="s">
        <v>95</v>
      </c>
      <c r="D30" s="93">
        <v>640</v>
      </c>
      <c r="E30" s="93">
        <v>5102</v>
      </c>
      <c r="F30" s="93">
        <v>34249</v>
      </c>
      <c r="G30" s="93">
        <v>39991</v>
      </c>
      <c r="H30" s="93">
        <v>16613</v>
      </c>
      <c r="I30" s="93">
        <v>56604</v>
      </c>
    </row>
    <row r="31" spans="3:11">
      <c r="C31" s="127" t="s">
        <v>96</v>
      </c>
      <c r="D31" s="93">
        <v>638</v>
      </c>
      <c r="E31" s="93">
        <v>5627</v>
      </c>
      <c r="F31" s="93">
        <v>36426</v>
      </c>
      <c r="G31" s="93">
        <v>42691</v>
      </c>
      <c r="H31" s="93">
        <v>21988</v>
      </c>
      <c r="I31" s="93">
        <v>64679</v>
      </c>
    </row>
    <row r="32" spans="3:11">
      <c r="C32" s="127" t="s">
        <v>97</v>
      </c>
      <c r="D32" s="93">
        <v>816</v>
      </c>
      <c r="E32" s="93">
        <v>6112</v>
      </c>
      <c r="F32" s="93">
        <v>35572</v>
      </c>
      <c r="G32" s="93">
        <v>42500</v>
      </c>
      <c r="H32" s="93">
        <v>19547</v>
      </c>
      <c r="I32" s="93">
        <v>62047</v>
      </c>
    </row>
    <row r="33" spans="3:9">
      <c r="C33" s="127" t="s">
        <v>98</v>
      </c>
      <c r="D33" s="93">
        <v>827</v>
      </c>
      <c r="E33" s="93">
        <v>6199</v>
      </c>
      <c r="F33" s="93">
        <v>44309</v>
      </c>
      <c r="G33" s="93">
        <v>51335</v>
      </c>
      <c r="H33" s="93">
        <v>20779</v>
      </c>
      <c r="I33" s="93">
        <v>72114</v>
      </c>
    </row>
    <row r="34" spans="3:9">
      <c r="C34" s="127" t="s">
        <v>99</v>
      </c>
      <c r="D34" s="93">
        <v>0</v>
      </c>
      <c r="E34" s="93">
        <v>0</v>
      </c>
      <c r="F34" s="93">
        <v>0</v>
      </c>
      <c r="G34" s="93">
        <v>0</v>
      </c>
      <c r="H34" s="93">
        <v>0</v>
      </c>
      <c r="I34" s="93">
        <v>0</v>
      </c>
    </row>
    <row r="35" spans="3:9">
      <c r="C35" s="127" t="s">
        <v>100</v>
      </c>
      <c r="D35" s="93">
        <v>0</v>
      </c>
      <c r="E35" s="93">
        <v>0</v>
      </c>
      <c r="F35" s="93">
        <v>0</v>
      </c>
      <c r="G35" s="93">
        <v>0</v>
      </c>
      <c r="H35" s="93">
        <v>0</v>
      </c>
      <c r="I35" s="93">
        <v>0</v>
      </c>
    </row>
    <row r="36" spans="3:9">
      <c r="C36" s="127" t="s">
        <v>101</v>
      </c>
      <c r="D36" s="93">
        <v>0</v>
      </c>
      <c r="E36" s="93">
        <v>0</v>
      </c>
      <c r="F36" s="93">
        <v>0</v>
      </c>
      <c r="G36" s="93">
        <v>0</v>
      </c>
      <c r="H36" s="93">
        <v>0</v>
      </c>
      <c r="I36" s="93">
        <v>0</v>
      </c>
    </row>
    <row r="37" spans="3:9">
      <c r="C37" s="127" t="s">
        <v>102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</row>
    <row r="38" spans="3:9">
      <c r="C38" s="128" t="s">
        <v>132</v>
      </c>
      <c r="D38" s="112">
        <v>6538</v>
      </c>
      <c r="E38" s="112">
        <v>49292</v>
      </c>
      <c r="F38" s="112">
        <v>279815</v>
      </c>
      <c r="G38" s="112">
        <v>335645</v>
      </c>
      <c r="H38" s="112">
        <v>151488</v>
      </c>
      <c r="I38" s="112">
        <v>487133</v>
      </c>
    </row>
    <row r="39" spans="3:9">
      <c r="C39" s="512" t="s">
        <v>67</v>
      </c>
      <c r="D39" s="513"/>
      <c r="E39" s="513"/>
      <c r="F39" s="513"/>
      <c r="G39" s="513"/>
      <c r="H39" s="513"/>
      <c r="I39" s="517"/>
    </row>
  </sheetData>
  <mergeCells count="6">
    <mergeCell ref="C39:I39"/>
    <mergeCell ref="C3:I3"/>
    <mergeCell ref="C4:I4"/>
    <mergeCell ref="C19:I19"/>
    <mergeCell ref="C23:I23"/>
    <mergeCell ref="C24:I24"/>
  </mergeCells>
  <hyperlinks>
    <hyperlink ref="K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89"/>
  <sheetViews>
    <sheetView showGridLines="0" showRowColHeaders="0" zoomScaleNormal="100" workbookViewId="0">
      <selection activeCell="C1" sqref="C1"/>
    </sheetView>
  </sheetViews>
  <sheetFormatPr baseColWidth="10" defaultRowHeight="15"/>
  <cols>
    <col min="1" max="1" width="16" customWidth="1"/>
    <col min="14" max="14" width="16.7109375" customWidth="1"/>
  </cols>
  <sheetData>
    <row r="1" spans="2:14" ht="66" customHeight="1"/>
    <row r="2" spans="2:14" ht="23.25">
      <c r="B2" s="536" t="s">
        <v>155</v>
      </c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</row>
    <row r="4" spans="2:14" ht="46.5" customHeight="1">
      <c r="B4" s="533" t="s">
        <v>156</v>
      </c>
      <c r="C4" s="534"/>
      <c r="D4" s="534"/>
      <c r="E4" s="534"/>
      <c r="F4" s="534"/>
      <c r="G4" s="535"/>
    </row>
    <row r="5" spans="2:14">
      <c r="B5" s="61"/>
      <c r="C5" s="61">
        <v>2008</v>
      </c>
      <c r="D5" s="61">
        <v>2009</v>
      </c>
      <c r="E5" s="61">
        <v>2010</v>
      </c>
      <c r="F5" s="61" t="s">
        <v>157</v>
      </c>
      <c r="G5" s="61" t="s">
        <v>158</v>
      </c>
    </row>
    <row r="6" spans="2:14">
      <c r="B6" s="129" t="s">
        <v>83</v>
      </c>
      <c r="C6" s="57">
        <v>65898</v>
      </c>
      <c r="D6" s="57">
        <v>57710</v>
      </c>
      <c r="E6" s="57">
        <v>57760</v>
      </c>
      <c r="F6" s="130">
        <f>D6/C6-1</f>
        <v>-0.12425263285683941</v>
      </c>
      <c r="G6" s="130">
        <f>E6/D6-1</f>
        <v>8.664009703691633E-4</v>
      </c>
    </row>
    <row r="7" spans="2:14">
      <c r="B7" s="131" t="s">
        <v>82</v>
      </c>
      <c r="C7" s="42">
        <v>68626</v>
      </c>
      <c r="D7" s="42">
        <v>59118</v>
      </c>
      <c r="E7" s="42">
        <v>54889</v>
      </c>
      <c r="F7" s="132">
        <f t="shared" ref="F7:G18" si="0">D7/C7-1</f>
        <v>-0.13854807215923992</v>
      </c>
      <c r="G7" s="132">
        <f t="shared" si="0"/>
        <v>-7.1534896309076723E-2</v>
      </c>
    </row>
    <row r="8" spans="2:14">
      <c r="B8" s="131" t="s">
        <v>81</v>
      </c>
      <c r="C8" s="42">
        <v>88538</v>
      </c>
      <c r="D8" s="42">
        <v>65189</v>
      </c>
      <c r="E8" s="42">
        <v>59240</v>
      </c>
      <c r="F8" s="132">
        <f t="shared" si="0"/>
        <v>-0.26371727393887368</v>
      </c>
      <c r="G8" s="132">
        <f t="shared" si="0"/>
        <v>-9.1257727530718369E-2</v>
      </c>
    </row>
    <row r="9" spans="2:14">
      <c r="B9" s="131" t="s">
        <v>80</v>
      </c>
      <c r="C9" s="42">
        <v>76874</v>
      </c>
      <c r="D9" s="42">
        <v>70420</v>
      </c>
      <c r="E9" s="42">
        <v>59800</v>
      </c>
      <c r="F9" s="132">
        <f t="shared" si="0"/>
        <v>-8.3955563649608433E-2</v>
      </c>
      <c r="G9" s="132">
        <f t="shared" si="0"/>
        <v>-0.15080942913944906</v>
      </c>
    </row>
    <row r="10" spans="2:14">
      <c r="B10" s="131" t="s">
        <v>79</v>
      </c>
      <c r="C10" s="42">
        <v>74412</v>
      </c>
      <c r="D10" s="42">
        <v>56119</v>
      </c>
      <c r="E10" s="42">
        <v>56604</v>
      </c>
      <c r="F10" s="132">
        <f t="shared" si="0"/>
        <v>-0.2458340052679675</v>
      </c>
      <c r="G10" s="132">
        <f t="shared" si="0"/>
        <v>8.6423492934657453E-3</v>
      </c>
    </row>
    <row r="11" spans="2:14">
      <c r="B11" s="131" t="s">
        <v>78</v>
      </c>
      <c r="C11" s="42">
        <v>73105</v>
      </c>
      <c r="D11" s="42">
        <v>62044</v>
      </c>
      <c r="E11" s="42">
        <v>64679</v>
      </c>
      <c r="F11" s="132">
        <f t="shared" si="0"/>
        <v>-0.1513029204568771</v>
      </c>
      <c r="G11" s="132">
        <f t="shared" si="0"/>
        <v>4.2469860099284329E-2</v>
      </c>
    </row>
    <row r="12" spans="2:14">
      <c r="B12" s="131" t="s">
        <v>77</v>
      </c>
      <c r="C12" s="42">
        <v>88464</v>
      </c>
      <c r="D12" s="42">
        <v>72974</v>
      </c>
      <c r="E12" s="42">
        <v>62047</v>
      </c>
      <c r="F12" s="132">
        <f t="shared" si="0"/>
        <v>-0.17509947549285587</v>
      </c>
      <c r="G12" s="132">
        <f t="shared" si="0"/>
        <v>-0.14973826294296599</v>
      </c>
    </row>
    <row r="13" spans="2:14">
      <c r="B13" s="131" t="s">
        <v>76</v>
      </c>
      <c r="C13" s="42">
        <v>107234</v>
      </c>
      <c r="D13" s="42">
        <v>87195</v>
      </c>
      <c r="E13" s="42">
        <v>72114</v>
      </c>
      <c r="F13" s="132">
        <f t="shared" si="0"/>
        <v>-0.18687170113956397</v>
      </c>
      <c r="G13" s="132">
        <f t="shared" si="0"/>
        <v>-0.17295716497505587</v>
      </c>
    </row>
    <row r="14" spans="2:14">
      <c r="B14" s="131" t="s">
        <v>75</v>
      </c>
      <c r="C14" s="42">
        <v>70256</v>
      </c>
      <c r="D14" s="42">
        <v>57084</v>
      </c>
      <c r="E14" s="42">
        <v>0</v>
      </c>
      <c r="F14" s="132">
        <f t="shared" si="0"/>
        <v>-0.18748576634024139</v>
      </c>
      <c r="G14" s="132"/>
    </row>
    <row r="15" spans="2:14">
      <c r="B15" s="131" t="s">
        <v>74</v>
      </c>
      <c r="C15" s="42">
        <v>66667</v>
      </c>
      <c r="D15" s="42">
        <v>58560</v>
      </c>
      <c r="E15" s="42">
        <v>0</v>
      </c>
      <c r="F15" s="132">
        <f t="shared" si="0"/>
        <v>-0.12160439197804007</v>
      </c>
      <c r="G15" s="132"/>
    </row>
    <row r="16" spans="2:14">
      <c r="B16" s="131" t="s">
        <v>73</v>
      </c>
      <c r="C16" s="42">
        <v>68611</v>
      </c>
      <c r="D16" s="42">
        <v>61078</v>
      </c>
      <c r="E16" s="42">
        <v>0</v>
      </c>
      <c r="F16" s="132">
        <f t="shared" si="0"/>
        <v>-0.10979289035285889</v>
      </c>
      <c r="G16" s="132"/>
    </row>
    <row r="17" spans="2:7">
      <c r="B17" s="131" t="s">
        <v>72</v>
      </c>
      <c r="C17" s="42">
        <v>69586</v>
      </c>
      <c r="D17" s="42">
        <v>63041</v>
      </c>
      <c r="E17" s="42">
        <v>0</v>
      </c>
      <c r="F17" s="132">
        <f t="shared" si="0"/>
        <v>-9.4056275687638302E-2</v>
      </c>
      <c r="G17" s="132"/>
    </row>
    <row r="18" spans="2:7">
      <c r="B18" s="133" t="s">
        <v>126</v>
      </c>
      <c r="C18" s="60">
        <f>SUM(C6:C17)</f>
        <v>918271</v>
      </c>
      <c r="D18" s="60">
        <f>SUM(D6:D17)</f>
        <v>770532</v>
      </c>
      <c r="E18" s="60">
        <f>SUM(E6:E17)</f>
        <v>487133</v>
      </c>
      <c r="F18" s="134">
        <f t="shared" si="0"/>
        <v>-0.16088823451900369</v>
      </c>
      <c r="G18" s="134"/>
    </row>
    <row r="19" spans="2:7" ht="24.75" customHeight="1">
      <c r="B19" s="530" t="s">
        <v>159</v>
      </c>
      <c r="C19" s="531"/>
      <c r="D19" s="531"/>
      <c r="E19" s="531"/>
      <c r="F19" s="531"/>
      <c r="G19" s="532"/>
    </row>
    <row r="20" spans="2:7" ht="7.5" customHeight="1"/>
    <row r="21" spans="2:7" ht="7.5" customHeight="1"/>
    <row r="22" spans="2:7" ht="45.75" customHeight="1">
      <c r="B22" s="533" t="s">
        <v>160</v>
      </c>
      <c r="C22" s="534"/>
      <c r="D22" s="534"/>
      <c r="E22" s="534"/>
      <c r="F22" s="534"/>
      <c r="G22" s="535"/>
    </row>
    <row r="23" spans="2:7">
      <c r="B23" s="61"/>
      <c r="C23" s="61">
        <v>2008</v>
      </c>
      <c r="D23" s="61">
        <v>2009</v>
      </c>
      <c r="E23" s="61">
        <v>2010</v>
      </c>
      <c r="F23" s="61" t="s">
        <v>157</v>
      </c>
      <c r="G23" s="61" t="s">
        <v>158</v>
      </c>
    </row>
    <row r="24" spans="2:7">
      <c r="B24" s="129" t="s">
        <v>83</v>
      </c>
      <c r="C24" s="57">
        <v>6613</v>
      </c>
      <c r="D24" s="57">
        <v>5599</v>
      </c>
      <c r="E24" s="57">
        <v>5066</v>
      </c>
      <c r="F24" s="130">
        <f>D24/C24-1</f>
        <v>-0.15333434144866176</v>
      </c>
      <c r="G24" s="130">
        <f>E24/D24-1</f>
        <v>-9.5195570637613858E-2</v>
      </c>
    </row>
    <row r="25" spans="2:7">
      <c r="B25" s="131" t="s">
        <v>82</v>
      </c>
      <c r="C25" s="42">
        <v>8300</v>
      </c>
      <c r="D25" s="42">
        <v>5670</v>
      </c>
      <c r="E25" s="42">
        <v>5107</v>
      </c>
      <c r="F25" s="132">
        <f t="shared" ref="F25:G36" si="1">D25/C25-1</f>
        <v>-0.31686746987951808</v>
      </c>
      <c r="G25" s="132">
        <f t="shared" si="1"/>
        <v>-9.9294532627865917E-2</v>
      </c>
    </row>
    <row r="26" spans="2:7">
      <c r="B26" s="131" t="s">
        <v>81</v>
      </c>
      <c r="C26" s="42">
        <v>7369</v>
      </c>
      <c r="D26" s="42">
        <v>4507</v>
      </c>
      <c r="E26" s="42">
        <v>4717</v>
      </c>
      <c r="F26" s="132">
        <f t="shared" si="1"/>
        <v>-0.3883837698466549</v>
      </c>
      <c r="G26" s="132">
        <f t="shared" si="1"/>
        <v>4.6594186820501537E-2</v>
      </c>
    </row>
    <row r="27" spans="2:7">
      <c r="B27" s="131" t="s">
        <v>80</v>
      </c>
      <c r="C27" s="42">
        <v>5162</v>
      </c>
      <c r="D27" s="42">
        <v>4082</v>
      </c>
      <c r="E27" s="42">
        <v>3559</v>
      </c>
      <c r="F27" s="132">
        <f t="shared" si="1"/>
        <v>-0.20922123208058896</v>
      </c>
      <c r="G27" s="132">
        <f t="shared" si="1"/>
        <v>-0.12812346888780013</v>
      </c>
    </row>
    <row r="28" spans="2:7">
      <c r="B28" s="131" t="s">
        <v>79</v>
      </c>
      <c r="C28" s="42">
        <v>2708</v>
      </c>
      <c r="D28" s="42">
        <v>2450</v>
      </c>
      <c r="E28" s="42">
        <v>2112</v>
      </c>
      <c r="F28" s="132">
        <f t="shared" si="1"/>
        <v>-9.5273264401772528E-2</v>
      </c>
      <c r="G28" s="132">
        <f t="shared" si="1"/>
        <v>-0.13795918367346938</v>
      </c>
    </row>
    <row r="29" spans="2:7">
      <c r="B29" s="131" t="s">
        <v>78</v>
      </c>
      <c r="C29" s="42">
        <v>2234</v>
      </c>
      <c r="D29" s="42">
        <v>2401</v>
      </c>
      <c r="E29" s="42">
        <v>2454</v>
      </c>
      <c r="F29" s="132">
        <f t="shared" si="1"/>
        <v>7.4753804834377879E-2</v>
      </c>
      <c r="G29" s="132">
        <f t="shared" si="1"/>
        <v>2.2074135776759762E-2</v>
      </c>
    </row>
    <row r="30" spans="2:7">
      <c r="B30" s="131" t="s">
        <v>77</v>
      </c>
      <c r="C30" s="42">
        <v>3150</v>
      </c>
      <c r="D30" s="42">
        <v>2152</v>
      </c>
      <c r="E30" s="42">
        <v>2165</v>
      </c>
      <c r="F30" s="132">
        <f t="shared" si="1"/>
        <v>-0.31682539682539679</v>
      </c>
      <c r="G30" s="132">
        <f t="shared" si="1"/>
        <v>6.0408921933086113E-3</v>
      </c>
    </row>
    <row r="31" spans="2:7">
      <c r="B31" s="131" t="s">
        <v>76</v>
      </c>
      <c r="C31" s="42">
        <v>2888</v>
      </c>
      <c r="D31" s="42">
        <v>2016</v>
      </c>
      <c r="E31" s="42">
        <v>2312</v>
      </c>
      <c r="F31" s="132">
        <f t="shared" si="1"/>
        <v>-0.30193905817174516</v>
      </c>
      <c r="G31" s="132">
        <f t="shared" si="1"/>
        <v>0.14682539682539675</v>
      </c>
    </row>
    <row r="32" spans="2:7">
      <c r="B32" s="131" t="s">
        <v>75</v>
      </c>
      <c r="C32" s="42">
        <v>3823</v>
      </c>
      <c r="D32" s="42">
        <v>3253</v>
      </c>
      <c r="E32" s="42">
        <v>0</v>
      </c>
      <c r="F32" s="132">
        <f t="shared" si="1"/>
        <v>-0.14909756735547997</v>
      </c>
      <c r="G32" s="132"/>
    </row>
    <row r="33" spans="2:7">
      <c r="B33" s="131" t="s">
        <v>74</v>
      </c>
      <c r="C33" s="42">
        <v>5042</v>
      </c>
      <c r="D33" s="42">
        <v>3191</v>
      </c>
      <c r="E33" s="42">
        <v>0</v>
      </c>
      <c r="F33" s="132">
        <f t="shared" si="1"/>
        <v>-0.3671162237207457</v>
      </c>
      <c r="G33" s="132"/>
    </row>
    <row r="34" spans="2:7">
      <c r="B34" s="131" t="s">
        <v>73</v>
      </c>
      <c r="C34" s="42">
        <v>5423</v>
      </c>
      <c r="D34" s="42">
        <v>3715</v>
      </c>
      <c r="E34" s="42">
        <v>0</v>
      </c>
      <c r="F34" s="132">
        <f t="shared" si="1"/>
        <v>-0.31495482205421355</v>
      </c>
      <c r="G34" s="132"/>
    </row>
    <row r="35" spans="2:7">
      <c r="B35" s="131" t="s">
        <v>72</v>
      </c>
      <c r="C35" s="42">
        <v>6584</v>
      </c>
      <c r="D35" s="42">
        <v>4609</v>
      </c>
      <c r="E35" s="42">
        <v>0</v>
      </c>
      <c r="F35" s="132">
        <f t="shared" si="1"/>
        <v>-0.29996962332928312</v>
      </c>
      <c r="G35" s="132"/>
    </row>
    <row r="36" spans="2:7">
      <c r="B36" s="133" t="s">
        <v>126</v>
      </c>
      <c r="C36" s="60">
        <f>SUM(C24:C35)</f>
        <v>59296</v>
      </c>
      <c r="D36" s="60">
        <f>SUM(D24:D35)</f>
        <v>43645</v>
      </c>
      <c r="E36" s="60">
        <f>SUM(E24:E35)</f>
        <v>27492</v>
      </c>
      <c r="F36" s="134">
        <f t="shared" si="1"/>
        <v>-0.26394697787371835</v>
      </c>
      <c r="G36" s="134"/>
    </row>
    <row r="37" spans="2:7" ht="24" customHeight="1">
      <c r="B37" s="530" t="s">
        <v>159</v>
      </c>
      <c r="C37" s="531"/>
      <c r="D37" s="531"/>
      <c r="E37" s="531"/>
      <c r="F37" s="531"/>
      <c r="G37" s="532"/>
    </row>
    <row r="38" spans="2:7" ht="7.5" customHeight="1">
      <c r="B38" s="135"/>
      <c r="C38" s="135"/>
      <c r="D38" s="135"/>
      <c r="E38" s="135"/>
      <c r="F38" s="135"/>
    </row>
    <row r="39" spans="2:7" ht="8.25" customHeight="1"/>
    <row r="40" spans="2:7" ht="45.75" customHeight="1">
      <c r="B40" s="533" t="s">
        <v>161</v>
      </c>
      <c r="C40" s="534"/>
      <c r="D40" s="534"/>
      <c r="E40" s="534"/>
      <c r="F40" s="534"/>
      <c r="G40" s="535"/>
    </row>
    <row r="41" spans="2:7">
      <c r="B41" s="61"/>
      <c r="C41" s="61">
        <v>2008</v>
      </c>
      <c r="D41" s="61">
        <v>2009</v>
      </c>
      <c r="E41" s="61">
        <v>2010</v>
      </c>
      <c r="F41" s="61" t="s">
        <v>157</v>
      </c>
      <c r="G41" s="61" t="s">
        <v>158</v>
      </c>
    </row>
    <row r="42" spans="2:7">
      <c r="B42" s="129" t="s">
        <v>83</v>
      </c>
      <c r="C42" s="57">
        <v>21913</v>
      </c>
      <c r="D42" s="57">
        <v>20453</v>
      </c>
      <c r="E42" s="57">
        <v>23963</v>
      </c>
      <c r="F42" s="130">
        <f>D42/C42-1</f>
        <v>-6.6627116323643487E-2</v>
      </c>
      <c r="G42" s="130">
        <f>E42/D42-1</f>
        <v>0.17161296631301037</v>
      </c>
    </row>
    <row r="43" spans="2:7">
      <c r="B43" s="131" t="s">
        <v>82</v>
      </c>
      <c r="C43" s="42">
        <v>27409</v>
      </c>
      <c r="D43" s="42">
        <v>25244</v>
      </c>
      <c r="E43" s="42">
        <v>25500</v>
      </c>
      <c r="F43" s="132">
        <f t="shared" ref="F43:G54" si="2">D43/C43-1</f>
        <v>-7.8988653362034422E-2</v>
      </c>
      <c r="G43" s="132">
        <f t="shared" si="2"/>
        <v>1.0141023609570698E-2</v>
      </c>
    </row>
    <row r="44" spans="2:7">
      <c r="B44" s="131" t="s">
        <v>81</v>
      </c>
      <c r="C44" s="42">
        <v>44955</v>
      </c>
      <c r="D44" s="42">
        <v>29182</v>
      </c>
      <c r="E44" s="42">
        <v>31004</v>
      </c>
      <c r="F44" s="132">
        <f t="shared" si="2"/>
        <v>-0.35086197308419531</v>
      </c>
      <c r="G44" s="132">
        <f t="shared" si="2"/>
        <v>6.2435748063875085E-2</v>
      </c>
    </row>
    <row r="45" spans="2:7">
      <c r="B45" s="131" t="s">
        <v>80</v>
      </c>
      <c r="C45" s="42">
        <v>48081</v>
      </c>
      <c r="D45" s="42">
        <v>43871</v>
      </c>
      <c r="E45" s="42">
        <v>38879</v>
      </c>
      <c r="F45" s="132">
        <f t="shared" si="2"/>
        <v>-8.7560574863251639E-2</v>
      </c>
      <c r="G45" s="132">
        <f t="shared" si="2"/>
        <v>-0.11378815162635914</v>
      </c>
    </row>
    <row r="46" spans="2:7">
      <c r="B46" s="131" t="s">
        <v>79</v>
      </c>
      <c r="C46" s="42">
        <v>55664</v>
      </c>
      <c r="D46" s="42">
        <v>39923</v>
      </c>
      <c r="E46" s="42">
        <v>41130</v>
      </c>
      <c r="F46" s="132">
        <f t="shared" si="2"/>
        <v>-0.28278600172463353</v>
      </c>
      <c r="G46" s="132">
        <f t="shared" si="2"/>
        <v>3.0233198907897663E-2</v>
      </c>
    </row>
    <row r="47" spans="2:7">
      <c r="B47" s="131" t="s">
        <v>78</v>
      </c>
      <c r="C47" s="42">
        <v>58271</v>
      </c>
      <c r="D47" s="42">
        <v>47787</v>
      </c>
      <c r="E47" s="42">
        <v>50013</v>
      </c>
      <c r="F47" s="132">
        <f t="shared" si="2"/>
        <v>-0.17991796948739514</v>
      </c>
      <c r="G47" s="132">
        <f t="shared" si="2"/>
        <v>4.6581706321803029E-2</v>
      </c>
    </row>
    <row r="48" spans="2:7">
      <c r="B48" s="131" t="s">
        <v>77</v>
      </c>
      <c r="C48" s="42">
        <v>68624</v>
      </c>
      <c r="D48" s="42">
        <v>57948</v>
      </c>
      <c r="E48" s="42">
        <v>46858</v>
      </c>
      <c r="F48" s="132">
        <f t="shared" si="2"/>
        <v>-0.15557239449755189</v>
      </c>
      <c r="G48" s="132">
        <f t="shared" si="2"/>
        <v>-0.19137847725547041</v>
      </c>
    </row>
    <row r="49" spans="2:7">
      <c r="B49" s="131" t="s">
        <v>76</v>
      </c>
      <c r="C49" s="42">
        <v>86118</v>
      </c>
      <c r="D49" s="42">
        <v>71674</v>
      </c>
      <c r="E49" s="42">
        <v>56168</v>
      </c>
      <c r="F49" s="132">
        <f t="shared" si="2"/>
        <v>-0.16772335632504243</v>
      </c>
      <c r="G49" s="132">
        <f t="shared" si="2"/>
        <v>-0.21634065351452414</v>
      </c>
    </row>
    <row r="50" spans="2:7">
      <c r="B50" s="131" t="s">
        <v>75</v>
      </c>
      <c r="C50" s="42">
        <v>49850</v>
      </c>
      <c r="D50" s="42">
        <v>40587</v>
      </c>
      <c r="E50" s="42">
        <v>0</v>
      </c>
      <c r="F50" s="132">
        <f t="shared" si="2"/>
        <v>-0.18581745235707126</v>
      </c>
      <c r="G50" s="132"/>
    </row>
    <row r="51" spans="2:7">
      <c r="B51" s="131" t="s">
        <v>74</v>
      </c>
      <c r="C51" s="42">
        <v>38782</v>
      </c>
      <c r="D51" s="42">
        <v>38129</v>
      </c>
      <c r="E51" s="42">
        <v>0</v>
      </c>
      <c r="F51" s="132">
        <f t="shared" si="2"/>
        <v>-1.6837708215151403E-2</v>
      </c>
      <c r="G51" s="132"/>
    </row>
    <row r="52" spans="2:7">
      <c r="B52" s="131" t="s">
        <v>73</v>
      </c>
      <c r="C52" s="42">
        <v>30821</v>
      </c>
      <c r="D52" s="42">
        <v>30544</v>
      </c>
      <c r="E52" s="42">
        <v>0</v>
      </c>
      <c r="F52" s="132">
        <f t="shared" si="2"/>
        <v>-8.9873787352778844E-3</v>
      </c>
      <c r="G52" s="132"/>
    </row>
    <row r="53" spans="2:7">
      <c r="B53" s="131" t="s">
        <v>72</v>
      </c>
      <c r="C53" s="42">
        <v>29961</v>
      </c>
      <c r="D53" s="42">
        <v>32592</v>
      </c>
      <c r="E53" s="42">
        <v>0</v>
      </c>
      <c r="F53" s="132">
        <f t="shared" si="2"/>
        <v>8.7814158405927767E-2</v>
      </c>
      <c r="G53" s="132"/>
    </row>
    <row r="54" spans="2:7">
      <c r="B54" s="133" t="s">
        <v>126</v>
      </c>
      <c r="C54" s="60">
        <f>SUM(C42:C53)</f>
        <v>560449</v>
      </c>
      <c r="D54" s="60">
        <f>SUM(D42:D53)</f>
        <v>477934</v>
      </c>
      <c r="E54" s="60">
        <f>SUM(E42:E53)</f>
        <v>313515</v>
      </c>
      <c r="F54" s="134">
        <f t="shared" si="2"/>
        <v>-0.14723016724090865</v>
      </c>
      <c r="G54" s="134"/>
    </row>
    <row r="55" spans="2:7" ht="24.75" customHeight="1">
      <c r="B55" s="530" t="s">
        <v>159</v>
      </c>
      <c r="C55" s="531"/>
      <c r="D55" s="531"/>
      <c r="E55" s="531"/>
      <c r="F55" s="531"/>
      <c r="G55" s="532"/>
    </row>
    <row r="56" spans="2:7" ht="8.25" customHeight="1"/>
    <row r="57" spans="2:7" ht="7.5" customHeight="1"/>
    <row r="58" spans="2:7" ht="45" customHeight="1">
      <c r="B58" s="533" t="s">
        <v>162</v>
      </c>
      <c r="C58" s="534"/>
      <c r="D58" s="534"/>
      <c r="E58" s="534"/>
      <c r="F58" s="534"/>
      <c r="G58" s="535"/>
    </row>
    <row r="59" spans="2:7">
      <c r="B59" s="61"/>
      <c r="C59" s="61">
        <v>2008</v>
      </c>
      <c r="D59" s="61">
        <v>2009</v>
      </c>
      <c r="E59" s="61">
        <v>2010</v>
      </c>
      <c r="F59" s="61" t="s">
        <v>157</v>
      </c>
      <c r="G59" s="61" t="s">
        <v>158</v>
      </c>
    </row>
    <row r="60" spans="2:7">
      <c r="B60" s="129" t="s">
        <v>83</v>
      </c>
      <c r="C60" s="57">
        <v>18469</v>
      </c>
      <c r="D60" s="57">
        <v>16753</v>
      </c>
      <c r="E60" s="57">
        <v>15937</v>
      </c>
      <c r="F60" s="130">
        <f>D60/C60-1</f>
        <v>-9.2912447885646232E-2</v>
      </c>
      <c r="G60" s="130">
        <f>E60/D60-1</f>
        <v>-4.8707694144332403E-2</v>
      </c>
    </row>
    <row r="61" spans="2:7">
      <c r="B61" s="131" t="s">
        <v>82</v>
      </c>
      <c r="C61" s="42">
        <v>17351</v>
      </c>
      <c r="D61" s="42">
        <v>14729</v>
      </c>
      <c r="E61" s="42">
        <v>13293</v>
      </c>
      <c r="F61" s="132">
        <f t="shared" ref="F61:G72" si="3">D61/C61-1</f>
        <v>-0.1511152094980116</v>
      </c>
      <c r="G61" s="132">
        <f t="shared" si="3"/>
        <v>-9.7494738271437287E-2</v>
      </c>
    </row>
    <row r="62" spans="2:7">
      <c r="B62" s="131" t="s">
        <v>81</v>
      </c>
      <c r="C62" s="42">
        <v>19698</v>
      </c>
      <c r="D62" s="42">
        <v>17062</v>
      </c>
      <c r="E62" s="42">
        <v>13002</v>
      </c>
      <c r="F62" s="132">
        <f t="shared" si="3"/>
        <v>-0.13382069245608696</v>
      </c>
      <c r="G62" s="132">
        <f t="shared" si="3"/>
        <v>-0.23795569100926039</v>
      </c>
    </row>
    <row r="63" spans="2:7">
      <c r="B63" s="131" t="s">
        <v>80</v>
      </c>
      <c r="C63" s="42">
        <v>14746</v>
      </c>
      <c r="D63" s="42">
        <v>13698</v>
      </c>
      <c r="E63" s="42">
        <v>10777</v>
      </c>
      <c r="F63" s="132">
        <f t="shared" si="3"/>
        <v>-7.1070120710701179E-2</v>
      </c>
      <c r="G63" s="132">
        <f t="shared" si="3"/>
        <v>-0.21324280916922178</v>
      </c>
    </row>
    <row r="64" spans="2:7">
      <c r="B64" s="131" t="s">
        <v>79</v>
      </c>
      <c r="C64" s="42">
        <v>12013</v>
      </c>
      <c r="D64" s="42">
        <v>9499</v>
      </c>
      <c r="E64" s="42">
        <v>8522</v>
      </c>
      <c r="F64" s="132">
        <f t="shared" si="3"/>
        <v>-0.20927328727212191</v>
      </c>
      <c r="G64" s="132">
        <f t="shared" si="3"/>
        <v>-0.10285293188756717</v>
      </c>
    </row>
    <row r="65" spans="2:7">
      <c r="B65" s="131" t="s">
        <v>78</v>
      </c>
      <c r="C65" s="42">
        <v>8038</v>
      </c>
      <c r="D65" s="42">
        <v>7331</v>
      </c>
      <c r="E65" s="42">
        <v>6938</v>
      </c>
      <c r="F65" s="132">
        <f t="shared" si="3"/>
        <v>-8.7957203284399155E-2</v>
      </c>
      <c r="G65" s="132">
        <f t="shared" si="3"/>
        <v>-5.3607966171054455E-2</v>
      </c>
    </row>
    <row r="66" spans="2:7">
      <c r="B66" s="131" t="s">
        <v>77</v>
      </c>
      <c r="C66" s="42">
        <v>9397</v>
      </c>
      <c r="D66" s="42">
        <v>7412</v>
      </c>
      <c r="E66" s="42">
        <v>7086</v>
      </c>
      <c r="F66" s="132">
        <f t="shared" si="3"/>
        <v>-0.21123762903054166</v>
      </c>
      <c r="G66" s="132">
        <f t="shared" si="3"/>
        <v>-4.3982730706961681E-2</v>
      </c>
    </row>
    <row r="67" spans="2:7">
      <c r="B67" s="131" t="s">
        <v>76</v>
      </c>
      <c r="C67" s="42">
        <v>10107</v>
      </c>
      <c r="D67" s="42">
        <v>7905</v>
      </c>
      <c r="E67" s="42">
        <v>7231</v>
      </c>
      <c r="F67" s="132">
        <f t="shared" si="3"/>
        <v>-0.21786880379934703</v>
      </c>
      <c r="G67" s="132">
        <f t="shared" si="3"/>
        <v>-8.5262492093611586E-2</v>
      </c>
    </row>
    <row r="68" spans="2:7">
      <c r="B68" s="131" t="s">
        <v>75</v>
      </c>
      <c r="C68" s="42">
        <v>10891</v>
      </c>
      <c r="D68" s="42">
        <v>8951</v>
      </c>
      <c r="E68" s="42">
        <v>0</v>
      </c>
      <c r="F68" s="132">
        <f t="shared" si="3"/>
        <v>-0.17812873014415576</v>
      </c>
      <c r="G68" s="132"/>
    </row>
    <row r="69" spans="2:7">
      <c r="B69" s="131" t="s">
        <v>74</v>
      </c>
      <c r="C69" s="42">
        <v>11053</v>
      </c>
      <c r="D69" s="42">
        <v>9335</v>
      </c>
      <c r="E69" s="42">
        <v>0</v>
      </c>
      <c r="F69" s="132">
        <f t="shared" si="3"/>
        <v>-0.15543291414095717</v>
      </c>
      <c r="G69" s="132"/>
    </row>
    <row r="70" spans="2:7">
      <c r="B70" s="131" t="s">
        <v>73</v>
      </c>
      <c r="C70" s="42">
        <v>16206</v>
      </c>
      <c r="D70" s="42">
        <v>15835</v>
      </c>
      <c r="E70" s="42">
        <v>0</v>
      </c>
      <c r="F70" s="132">
        <f t="shared" si="3"/>
        <v>-2.2892755769468143E-2</v>
      </c>
      <c r="G70" s="132"/>
    </row>
    <row r="71" spans="2:7">
      <c r="B71" s="131" t="s">
        <v>72</v>
      </c>
      <c r="C71" s="42">
        <v>15322</v>
      </c>
      <c r="D71" s="42">
        <v>12571</v>
      </c>
      <c r="E71" s="42">
        <v>0</v>
      </c>
      <c r="F71" s="132">
        <f t="shared" si="3"/>
        <v>-0.17954575120741423</v>
      </c>
      <c r="G71" s="132"/>
    </row>
    <row r="72" spans="2:7">
      <c r="B72" s="133" t="s">
        <v>126</v>
      </c>
      <c r="C72" s="60">
        <f>SUM(C60:C71)</f>
        <v>163291</v>
      </c>
      <c r="D72" s="60">
        <f>SUM(D60:D71)</f>
        <v>141081</v>
      </c>
      <c r="E72" s="60">
        <f>SUM(E60:E71)</f>
        <v>82786</v>
      </c>
      <c r="F72" s="134">
        <f t="shared" si="3"/>
        <v>-0.13601484466382108</v>
      </c>
      <c r="G72" s="134"/>
    </row>
    <row r="73" spans="2:7" ht="22.5" customHeight="1">
      <c r="B73" s="530" t="s">
        <v>159</v>
      </c>
      <c r="C73" s="531"/>
      <c r="D73" s="531"/>
      <c r="E73" s="531"/>
      <c r="F73" s="531"/>
      <c r="G73" s="532"/>
    </row>
    <row r="74" spans="2:7" ht="9" customHeight="1"/>
    <row r="75" spans="2:7" ht="9.75" customHeight="1"/>
    <row r="76" spans="2:7" ht="46.5" customHeight="1">
      <c r="B76" s="533" t="s">
        <v>163</v>
      </c>
      <c r="C76" s="534"/>
      <c r="D76" s="534"/>
      <c r="E76" s="534"/>
      <c r="F76" s="534"/>
      <c r="G76" s="535"/>
    </row>
    <row r="77" spans="2:7">
      <c r="B77" s="61"/>
      <c r="C77" s="61">
        <v>2008</v>
      </c>
      <c r="D77" s="61">
        <v>2009</v>
      </c>
      <c r="E77" s="61">
        <v>2010</v>
      </c>
      <c r="F77" s="61" t="s">
        <v>157</v>
      </c>
      <c r="G77" s="61" t="s">
        <v>158</v>
      </c>
    </row>
    <row r="78" spans="2:7">
      <c r="B78" s="129" t="s">
        <v>83</v>
      </c>
      <c r="C78" s="57">
        <v>1594</v>
      </c>
      <c r="D78" s="57">
        <v>1196</v>
      </c>
      <c r="E78" s="57">
        <v>1000</v>
      </c>
      <c r="F78" s="130">
        <f>D78/C78-1</f>
        <v>-0.24968632371392718</v>
      </c>
      <c r="G78" s="130">
        <f>E78/D78-1</f>
        <v>-0.16387959866220736</v>
      </c>
    </row>
    <row r="79" spans="2:7">
      <c r="B79" s="131" t="s">
        <v>82</v>
      </c>
      <c r="C79" s="42">
        <v>1421</v>
      </c>
      <c r="D79" s="42">
        <v>900</v>
      </c>
      <c r="E79" s="42">
        <v>1045</v>
      </c>
      <c r="F79" s="132">
        <f t="shared" ref="F79:G90" si="4">D79/C79-1</f>
        <v>-0.36664320900774106</v>
      </c>
      <c r="G79" s="132">
        <f t="shared" si="4"/>
        <v>0.1611111111111112</v>
      </c>
    </row>
    <row r="80" spans="2:7">
      <c r="B80" s="131" t="s">
        <v>81</v>
      </c>
      <c r="C80" s="42">
        <v>1277</v>
      </c>
      <c r="D80" s="42">
        <v>1163</v>
      </c>
      <c r="E80" s="42">
        <v>722</v>
      </c>
      <c r="F80" s="132">
        <f t="shared" si="4"/>
        <v>-8.9271730618637468E-2</v>
      </c>
      <c r="G80" s="132">
        <f t="shared" si="4"/>
        <v>-0.37919174548581258</v>
      </c>
    </row>
    <row r="81" spans="2:7">
      <c r="B81" s="131" t="s">
        <v>80</v>
      </c>
      <c r="C81" s="42">
        <v>360</v>
      </c>
      <c r="D81" s="42">
        <v>314</v>
      </c>
      <c r="E81" s="42">
        <v>363</v>
      </c>
      <c r="F81" s="132">
        <f t="shared" si="4"/>
        <v>-0.12777777777777777</v>
      </c>
      <c r="G81" s="132">
        <f t="shared" si="4"/>
        <v>0.15605095541401282</v>
      </c>
    </row>
    <row r="82" spans="2:7">
      <c r="B82" s="131" t="s">
        <v>79</v>
      </c>
      <c r="C82" s="42">
        <v>42</v>
      </c>
      <c r="D82" s="42">
        <v>29</v>
      </c>
      <c r="E82" s="42">
        <v>17</v>
      </c>
      <c r="F82" s="132">
        <f t="shared" si="4"/>
        <v>-0.30952380952380953</v>
      </c>
      <c r="G82" s="132">
        <f t="shared" si="4"/>
        <v>-0.41379310344827591</v>
      </c>
    </row>
    <row r="83" spans="2:7">
      <c r="B83" s="131" t="s">
        <v>78</v>
      </c>
      <c r="C83" s="42">
        <v>57</v>
      </c>
      <c r="D83" s="42">
        <v>109</v>
      </c>
      <c r="E83" s="42">
        <v>46</v>
      </c>
      <c r="F83" s="132">
        <f t="shared" si="4"/>
        <v>0.91228070175438591</v>
      </c>
      <c r="G83" s="132">
        <f t="shared" si="4"/>
        <v>-0.57798165137614677</v>
      </c>
    </row>
    <row r="84" spans="2:7">
      <c r="B84" s="131" t="s">
        <v>77</v>
      </c>
      <c r="C84" s="42">
        <v>119</v>
      </c>
      <c r="D84" s="42">
        <v>70</v>
      </c>
      <c r="E84" s="42">
        <v>168</v>
      </c>
      <c r="F84" s="132">
        <f t="shared" si="4"/>
        <v>-0.41176470588235292</v>
      </c>
      <c r="G84" s="132">
        <f t="shared" si="4"/>
        <v>1.4</v>
      </c>
    </row>
    <row r="85" spans="2:7">
      <c r="B85" s="131" t="s">
        <v>76</v>
      </c>
      <c r="C85" s="42">
        <v>25</v>
      </c>
      <c r="D85" s="42">
        <v>23</v>
      </c>
      <c r="E85" s="42">
        <v>64</v>
      </c>
      <c r="F85" s="132">
        <f t="shared" si="4"/>
        <v>-7.999999999999996E-2</v>
      </c>
      <c r="G85" s="132">
        <f t="shared" si="4"/>
        <v>1.7826086956521738</v>
      </c>
    </row>
    <row r="86" spans="2:7">
      <c r="B86" s="131" t="s">
        <v>75</v>
      </c>
      <c r="C86" s="42">
        <v>46</v>
      </c>
      <c r="D86" s="42">
        <v>51</v>
      </c>
      <c r="E86" s="42">
        <v>0</v>
      </c>
      <c r="F86" s="132">
        <f t="shared" si="4"/>
        <v>0.10869565217391308</v>
      </c>
      <c r="G86" s="132"/>
    </row>
    <row r="87" spans="2:7">
      <c r="B87" s="131" t="s">
        <v>74</v>
      </c>
      <c r="C87" s="42">
        <v>922</v>
      </c>
      <c r="D87" s="42">
        <v>607</v>
      </c>
      <c r="E87" s="42">
        <v>0</v>
      </c>
      <c r="F87" s="132">
        <f t="shared" si="4"/>
        <v>-0.34164859002169201</v>
      </c>
      <c r="G87" s="132"/>
    </row>
    <row r="88" spans="2:7">
      <c r="B88" s="131" t="s">
        <v>73</v>
      </c>
      <c r="C88" s="42">
        <v>966</v>
      </c>
      <c r="D88" s="42">
        <v>662</v>
      </c>
      <c r="E88" s="42">
        <v>0</v>
      </c>
      <c r="F88" s="132">
        <f t="shared" si="4"/>
        <v>-0.31469979296066253</v>
      </c>
      <c r="G88" s="132"/>
    </row>
    <row r="89" spans="2:7">
      <c r="B89" s="131" t="s">
        <v>72</v>
      </c>
      <c r="C89" s="42">
        <v>1394</v>
      </c>
      <c r="D89" s="42">
        <v>840</v>
      </c>
      <c r="E89" s="42">
        <v>0</v>
      </c>
      <c r="F89" s="132">
        <f t="shared" si="4"/>
        <v>-0.39741750358680061</v>
      </c>
      <c r="G89" s="132"/>
    </row>
    <row r="90" spans="2:7">
      <c r="B90" s="133" t="s">
        <v>126</v>
      </c>
      <c r="C90" s="60">
        <f>SUM(C78:C89)</f>
        <v>8223</v>
      </c>
      <c r="D90" s="60">
        <f>SUM(D78:D89)</f>
        <v>5964</v>
      </c>
      <c r="E90" s="60">
        <f>SUM(E78:E89)</f>
        <v>3425</v>
      </c>
      <c r="F90" s="134">
        <f t="shared" si="4"/>
        <v>-0.27471725647573875</v>
      </c>
      <c r="G90" s="134"/>
    </row>
    <row r="91" spans="2:7" ht="24.75" customHeight="1">
      <c r="B91" s="530" t="s">
        <v>159</v>
      </c>
      <c r="C91" s="531"/>
      <c r="D91" s="531"/>
      <c r="E91" s="531"/>
      <c r="F91" s="531"/>
      <c r="G91" s="532"/>
    </row>
    <row r="92" spans="2:7" ht="6" customHeight="1"/>
    <row r="93" spans="2:7" ht="7.5" customHeight="1"/>
    <row r="94" spans="2:7" ht="45" customHeight="1">
      <c r="B94" s="533" t="s">
        <v>164</v>
      </c>
      <c r="C94" s="534"/>
      <c r="D94" s="534"/>
      <c r="E94" s="534"/>
      <c r="F94" s="534"/>
      <c r="G94" s="535"/>
    </row>
    <row r="95" spans="2:7">
      <c r="B95" s="61"/>
      <c r="C95" s="61">
        <v>2008</v>
      </c>
      <c r="D95" s="61">
        <v>2009</v>
      </c>
      <c r="E95" s="61">
        <v>2010</v>
      </c>
      <c r="F95" s="61" t="s">
        <v>157</v>
      </c>
      <c r="G95" s="61" t="s">
        <v>158</v>
      </c>
    </row>
    <row r="96" spans="2:7">
      <c r="B96" s="129" t="s">
        <v>83</v>
      </c>
      <c r="C96" s="57">
        <v>6996</v>
      </c>
      <c r="D96" s="57">
        <v>6005</v>
      </c>
      <c r="E96" s="57">
        <v>4882</v>
      </c>
      <c r="F96" s="130">
        <f>D96/C96-1</f>
        <v>-0.14165237278444831</v>
      </c>
      <c r="G96" s="130">
        <f>E96/D96-1</f>
        <v>-0.18701082431307248</v>
      </c>
    </row>
    <row r="97" spans="2:7">
      <c r="B97" s="131" t="s">
        <v>82</v>
      </c>
      <c r="C97" s="42">
        <v>5311</v>
      </c>
      <c r="D97" s="42">
        <v>5027</v>
      </c>
      <c r="E97" s="42">
        <v>3502</v>
      </c>
      <c r="F97" s="132">
        <f t="shared" ref="F97:G108" si="5">D97/C97-1</f>
        <v>-5.3473922048578371E-2</v>
      </c>
      <c r="G97" s="132">
        <f t="shared" si="5"/>
        <v>-0.30336184603143024</v>
      </c>
    </row>
    <row r="98" spans="2:7">
      <c r="B98" s="131" t="s">
        <v>81</v>
      </c>
      <c r="C98" s="42">
        <v>5725</v>
      </c>
      <c r="D98" s="42">
        <v>6511</v>
      </c>
      <c r="E98" s="42">
        <v>3364</v>
      </c>
      <c r="F98" s="132">
        <f t="shared" si="5"/>
        <v>0.13729257641921389</v>
      </c>
      <c r="G98" s="132">
        <f t="shared" si="5"/>
        <v>-0.48333589310397784</v>
      </c>
    </row>
    <row r="99" spans="2:7">
      <c r="B99" s="131" t="s">
        <v>80</v>
      </c>
      <c r="C99" s="42">
        <v>1655</v>
      </c>
      <c r="D99" s="42">
        <v>2165</v>
      </c>
      <c r="E99" s="42">
        <v>1228</v>
      </c>
      <c r="F99" s="132">
        <f t="shared" si="5"/>
        <v>0.30815709969788529</v>
      </c>
      <c r="G99" s="132">
        <f t="shared" si="5"/>
        <v>-0.43279445727482679</v>
      </c>
    </row>
    <row r="100" spans="2:7">
      <c r="B100" s="131" t="s">
        <v>79</v>
      </c>
      <c r="C100" s="42">
        <v>19</v>
      </c>
      <c r="D100" s="42">
        <v>47</v>
      </c>
      <c r="E100" s="42">
        <v>33</v>
      </c>
      <c r="F100" s="132">
        <f t="shared" si="5"/>
        <v>1.4736842105263159</v>
      </c>
      <c r="G100" s="132">
        <f t="shared" si="5"/>
        <v>-0.2978723404255319</v>
      </c>
    </row>
    <row r="101" spans="2:7">
      <c r="B101" s="131" t="s">
        <v>78</v>
      </c>
      <c r="C101" s="42">
        <v>36</v>
      </c>
      <c r="D101" s="42">
        <v>37</v>
      </c>
      <c r="E101" s="42">
        <v>43</v>
      </c>
      <c r="F101" s="132">
        <f t="shared" si="5"/>
        <v>2.7777777777777679E-2</v>
      </c>
      <c r="G101" s="132">
        <f t="shared" si="5"/>
        <v>0.16216216216216206</v>
      </c>
    </row>
    <row r="102" spans="2:7">
      <c r="B102" s="131" t="s">
        <v>77</v>
      </c>
      <c r="C102" s="42">
        <v>46</v>
      </c>
      <c r="D102" s="42">
        <v>22</v>
      </c>
      <c r="E102" s="42">
        <v>61</v>
      </c>
      <c r="F102" s="132">
        <f t="shared" si="5"/>
        <v>-0.52173913043478259</v>
      </c>
      <c r="G102" s="132">
        <f t="shared" si="5"/>
        <v>1.7727272727272729</v>
      </c>
    </row>
    <row r="103" spans="2:7">
      <c r="B103" s="131" t="s">
        <v>76</v>
      </c>
      <c r="C103" s="42">
        <v>19</v>
      </c>
      <c r="D103" s="42">
        <v>10</v>
      </c>
      <c r="E103" s="42">
        <v>31</v>
      </c>
      <c r="F103" s="132">
        <f t="shared" si="5"/>
        <v>-0.47368421052631582</v>
      </c>
      <c r="G103" s="132">
        <f t="shared" si="5"/>
        <v>2.1</v>
      </c>
    </row>
    <row r="104" spans="2:7">
      <c r="B104" s="131" t="s">
        <v>75</v>
      </c>
      <c r="C104" s="42">
        <v>39</v>
      </c>
      <c r="D104" s="42">
        <v>48</v>
      </c>
      <c r="E104" s="42">
        <v>0</v>
      </c>
      <c r="F104" s="132">
        <f t="shared" si="5"/>
        <v>0.23076923076923084</v>
      </c>
      <c r="G104" s="132"/>
    </row>
    <row r="105" spans="2:7">
      <c r="B105" s="131" t="s">
        <v>74</v>
      </c>
      <c r="C105" s="42">
        <v>3053</v>
      </c>
      <c r="D105" s="42">
        <v>1979</v>
      </c>
      <c r="E105" s="42">
        <v>0</v>
      </c>
      <c r="F105" s="132">
        <f t="shared" si="5"/>
        <v>-0.35178512938093676</v>
      </c>
      <c r="G105" s="132"/>
    </row>
    <row r="106" spans="2:7">
      <c r="B106" s="131" t="s">
        <v>73</v>
      </c>
      <c r="C106" s="42">
        <v>6694</v>
      </c>
      <c r="D106" s="42">
        <v>4807</v>
      </c>
      <c r="E106" s="42">
        <v>0</v>
      </c>
      <c r="F106" s="132">
        <f t="shared" si="5"/>
        <v>-0.28189423364206756</v>
      </c>
      <c r="G106" s="132"/>
    </row>
    <row r="107" spans="2:7">
      <c r="B107" s="131" t="s">
        <v>72</v>
      </c>
      <c r="C107" s="42">
        <v>6652</v>
      </c>
      <c r="D107" s="42">
        <v>4893</v>
      </c>
      <c r="E107" s="42">
        <v>0</v>
      </c>
      <c r="F107" s="132">
        <f t="shared" si="5"/>
        <v>-0.26443174984966922</v>
      </c>
      <c r="G107" s="132"/>
    </row>
    <row r="108" spans="2:7">
      <c r="B108" s="133" t="s">
        <v>126</v>
      </c>
      <c r="C108" s="60">
        <f>SUM(C96:C107)</f>
        <v>36245</v>
      </c>
      <c r="D108" s="60">
        <f>SUM(D96:D107)</f>
        <v>31551</v>
      </c>
      <c r="E108" s="60">
        <f>SUM(E96:E107)</f>
        <v>13144</v>
      </c>
      <c r="F108" s="134">
        <f t="shared" si="5"/>
        <v>-0.12950751827838325</v>
      </c>
      <c r="G108" s="134"/>
    </row>
    <row r="109" spans="2:7" ht="22.5" customHeight="1">
      <c r="B109" s="530" t="s">
        <v>159</v>
      </c>
      <c r="C109" s="531"/>
      <c r="D109" s="531"/>
      <c r="E109" s="531"/>
      <c r="F109" s="531"/>
      <c r="G109" s="532"/>
    </row>
    <row r="110" spans="2:7" ht="7.5" customHeight="1"/>
    <row r="111" spans="2:7" ht="9" customHeight="1"/>
    <row r="112" spans="2:7" ht="44.25" customHeight="1">
      <c r="B112" s="533" t="s">
        <v>165</v>
      </c>
      <c r="C112" s="534"/>
      <c r="D112" s="534"/>
      <c r="E112" s="534"/>
      <c r="F112" s="534"/>
      <c r="G112" s="535"/>
    </row>
    <row r="113" spans="2:7">
      <c r="B113" s="61"/>
      <c r="C113" s="61">
        <v>2008</v>
      </c>
      <c r="D113" s="61">
        <v>2009</v>
      </c>
      <c r="E113" s="61">
        <v>2010</v>
      </c>
      <c r="F113" s="61" t="s">
        <v>157</v>
      </c>
      <c r="G113" s="61" t="s">
        <v>158</v>
      </c>
    </row>
    <row r="114" spans="2:7">
      <c r="B114" s="129" t="s">
        <v>83</v>
      </c>
      <c r="C114" s="57">
        <v>2289</v>
      </c>
      <c r="D114" s="57">
        <v>1226</v>
      </c>
      <c r="E114" s="57">
        <v>939</v>
      </c>
      <c r="F114" s="130">
        <v>-0.46439493228484052</v>
      </c>
      <c r="G114" s="130">
        <v>-0.23409461663947795</v>
      </c>
    </row>
    <row r="115" spans="2:7">
      <c r="B115" s="131" t="s">
        <v>82</v>
      </c>
      <c r="C115" s="42">
        <v>1349</v>
      </c>
      <c r="D115" s="42">
        <v>1034</v>
      </c>
      <c r="E115" s="42">
        <v>576</v>
      </c>
      <c r="F115" s="132">
        <v>-0.23350630096367675</v>
      </c>
      <c r="G115" s="132">
        <v>-0.44294003868471954</v>
      </c>
    </row>
    <row r="116" spans="2:7">
      <c r="B116" s="131" t="s">
        <v>81</v>
      </c>
      <c r="C116" s="42">
        <v>1190</v>
      </c>
      <c r="D116" s="42">
        <v>728</v>
      </c>
      <c r="E116" s="42">
        <v>594</v>
      </c>
      <c r="F116" s="132">
        <v>-0.38823529411764701</v>
      </c>
      <c r="G116" s="132">
        <v>-0.18406593406593408</v>
      </c>
    </row>
    <row r="117" spans="2:7">
      <c r="B117" s="131" t="s">
        <v>80</v>
      </c>
      <c r="C117" s="42">
        <v>308</v>
      </c>
      <c r="D117" s="42">
        <v>157</v>
      </c>
      <c r="E117" s="42">
        <v>120</v>
      </c>
      <c r="F117" s="132">
        <v>-0.49025974025974028</v>
      </c>
      <c r="G117" s="132">
        <v>-0.23566878980891715</v>
      </c>
    </row>
    <row r="118" spans="2:7">
      <c r="B118" s="131" t="s">
        <v>79</v>
      </c>
      <c r="C118" s="42">
        <v>101</v>
      </c>
      <c r="D118" s="42">
        <v>15</v>
      </c>
      <c r="E118" s="42">
        <v>30</v>
      </c>
      <c r="F118" s="132">
        <v>-0.85148514851485146</v>
      </c>
      <c r="G118" s="132">
        <v>1</v>
      </c>
    </row>
    <row r="119" spans="2:7">
      <c r="B119" s="131" t="s">
        <v>78</v>
      </c>
      <c r="C119" s="42">
        <v>193</v>
      </c>
      <c r="D119" s="42">
        <v>55</v>
      </c>
      <c r="E119" s="42">
        <v>77</v>
      </c>
      <c r="F119" s="132">
        <v>-0.71502590673575128</v>
      </c>
      <c r="G119" s="132">
        <v>0.39999999999999991</v>
      </c>
    </row>
    <row r="120" spans="2:7">
      <c r="B120" s="131" t="s">
        <v>77</v>
      </c>
      <c r="C120" s="42">
        <v>224</v>
      </c>
      <c r="D120" s="42">
        <v>76</v>
      </c>
      <c r="E120" s="42">
        <v>65</v>
      </c>
      <c r="F120" s="132">
        <v>-0.6607142857142857</v>
      </c>
      <c r="G120" s="132">
        <v>-0.14473684210526316</v>
      </c>
    </row>
    <row r="121" spans="2:7">
      <c r="B121" s="131" t="s">
        <v>76</v>
      </c>
      <c r="C121" s="42">
        <v>91</v>
      </c>
      <c r="D121" s="42">
        <v>15</v>
      </c>
      <c r="E121" s="42">
        <v>16</v>
      </c>
      <c r="F121" s="132">
        <v>-0.8351648351648352</v>
      </c>
      <c r="G121" s="132">
        <v>6.6666666666666652E-2</v>
      </c>
    </row>
    <row r="122" spans="2:7">
      <c r="B122" s="131" t="s">
        <v>75</v>
      </c>
      <c r="C122" s="42">
        <v>53</v>
      </c>
      <c r="D122" s="42">
        <v>21</v>
      </c>
      <c r="E122" s="42">
        <v>0</v>
      </c>
      <c r="F122" s="132">
        <v>-0.60377358490566035</v>
      </c>
      <c r="G122" s="132"/>
    </row>
    <row r="123" spans="2:7">
      <c r="B123" s="131" t="s">
        <v>74</v>
      </c>
      <c r="C123" s="42">
        <v>1075</v>
      </c>
      <c r="D123" s="42">
        <v>323</v>
      </c>
      <c r="E123" s="42">
        <v>0</v>
      </c>
      <c r="F123" s="132">
        <v>-0.69953488372093031</v>
      </c>
      <c r="G123" s="132"/>
    </row>
    <row r="124" spans="2:7">
      <c r="B124" s="131" t="s">
        <v>73</v>
      </c>
      <c r="C124" s="42">
        <v>1479</v>
      </c>
      <c r="D124" s="42">
        <v>634</v>
      </c>
      <c r="E124" s="42">
        <v>0</v>
      </c>
      <c r="F124" s="132">
        <v>-0.57133198106828931</v>
      </c>
      <c r="G124" s="132"/>
    </row>
    <row r="125" spans="2:7">
      <c r="B125" s="131" t="s">
        <v>72</v>
      </c>
      <c r="C125" s="42">
        <v>1827</v>
      </c>
      <c r="D125" s="42">
        <v>960</v>
      </c>
      <c r="E125" s="42">
        <v>0</v>
      </c>
      <c r="F125" s="132">
        <v>-0.47454844006568142</v>
      </c>
      <c r="G125" s="132"/>
    </row>
    <row r="126" spans="2:7">
      <c r="B126" s="133" t="s">
        <v>126</v>
      </c>
      <c r="C126" s="60">
        <v>10179</v>
      </c>
      <c r="D126" s="60">
        <v>5244</v>
      </c>
      <c r="E126" s="60">
        <v>2417</v>
      </c>
      <c r="F126" s="134">
        <v>-0.48482169171824341</v>
      </c>
      <c r="G126" s="134"/>
    </row>
    <row r="127" spans="2:7" ht="22.5" customHeight="1">
      <c r="B127" s="530" t="s">
        <v>159</v>
      </c>
      <c r="C127" s="531"/>
      <c r="D127" s="531"/>
      <c r="E127" s="531"/>
      <c r="F127" s="531"/>
      <c r="G127" s="532"/>
    </row>
    <row r="128" spans="2:7" ht="7.5" customHeight="1"/>
    <row r="129" spans="2:7" ht="7.5" customHeight="1"/>
    <row r="130" spans="2:7" ht="45" customHeight="1">
      <c r="B130" s="533" t="s">
        <v>166</v>
      </c>
      <c r="C130" s="534"/>
      <c r="D130" s="534"/>
      <c r="E130" s="534"/>
      <c r="F130" s="534"/>
      <c r="G130" s="535"/>
    </row>
    <row r="131" spans="2:7">
      <c r="B131" s="61"/>
      <c r="C131" s="61">
        <v>2008</v>
      </c>
      <c r="D131" s="61">
        <v>2009</v>
      </c>
      <c r="E131" s="61">
        <v>2010</v>
      </c>
      <c r="F131" s="61" t="s">
        <v>157</v>
      </c>
      <c r="G131" s="61" t="s">
        <v>158</v>
      </c>
    </row>
    <row r="132" spans="2:7">
      <c r="B132" s="129" t="s">
        <v>83</v>
      </c>
      <c r="C132" s="57">
        <v>3194</v>
      </c>
      <c r="D132" s="57">
        <v>2083</v>
      </c>
      <c r="E132" s="57">
        <v>1987</v>
      </c>
      <c r="F132" s="130">
        <f>D132/C132-1</f>
        <v>-0.34783969943644333</v>
      </c>
      <c r="G132" s="130">
        <f>E132/D132-1</f>
        <v>-4.6087373979836754E-2</v>
      </c>
    </row>
    <row r="133" spans="2:7">
      <c r="B133" s="131" t="s">
        <v>82</v>
      </c>
      <c r="C133" s="42">
        <v>2547</v>
      </c>
      <c r="D133" s="42">
        <v>2034</v>
      </c>
      <c r="E133" s="42">
        <v>1576</v>
      </c>
      <c r="F133" s="132">
        <f t="shared" ref="F133:G144" si="6">D133/C133-1</f>
        <v>-0.20141342756183744</v>
      </c>
      <c r="G133" s="132">
        <f t="shared" si="6"/>
        <v>-0.22517207472959688</v>
      </c>
    </row>
    <row r="134" spans="2:7">
      <c r="B134" s="131" t="s">
        <v>81</v>
      </c>
      <c r="C134" s="42">
        <v>2967</v>
      </c>
      <c r="D134" s="42">
        <v>2077</v>
      </c>
      <c r="E134" s="42">
        <v>1325</v>
      </c>
      <c r="F134" s="132">
        <f t="shared" si="6"/>
        <v>-0.29996629592180657</v>
      </c>
      <c r="G134" s="132">
        <f t="shared" si="6"/>
        <v>-0.36206066441983631</v>
      </c>
    </row>
    <row r="135" spans="2:7">
      <c r="B135" s="131" t="s">
        <v>80</v>
      </c>
      <c r="C135" s="42">
        <v>989</v>
      </c>
      <c r="D135" s="42">
        <v>461</v>
      </c>
      <c r="E135" s="42">
        <v>336</v>
      </c>
      <c r="F135" s="132">
        <f t="shared" si="6"/>
        <v>-0.5338725985844287</v>
      </c>
      <c r="G135" s="132">
        <f t="shared" si="6"/>
        <v>-0.27114967462039041</v>
      </c>
    </row>
    <row r="136" spans="2:7">
      <c r="B136" s="131" t="s">
        <v>79</v>
      </c>
      <c r="C136" s="42">
        <v>68</v>
      </c>
      <c r="D136" s="42">
        <v>51</v>
      </c>
      <c r="E136" s="42">
        <v>64</v>
      </c>
      <c r="F136" s="132">
        <f t="shared" si="6"/>
        <v>-0.25</v>
      </c>
      <c r="G136" s="132">
        <f t="shared" si="6"/>
        <v>0.25490196078431371</v>
      </c>
    </row>
    <row r="137" spans="2:7">
      <c r="B137" s="131" t="s">
        <v>78</v>
      </c>
      <c r="C137" s="42">
        <v>41</v>
      </c>
      <c r="D137" s="42">
        <v>71</v>
      </c>
      <c r="E137" s="42">
        <v>112</v>
      </c>
      <c r="F137" s="132">
        <f t="shared" si="6"/>
        <v>0.73170731707317072</v>
      </c>
      <c r="G137" s="132">
        <f t="shared" si="6"/>
        <v>0.57746478873239426</v>
      </c>
    </row>
    <row r="138" spans="2:7">
      <c r="B138" s="131" t="s">
        <v>77</v>
      </c>
      <c r="C138" s="42">
        <v>143</v>
      </c>
      <c r="D138" s="42">
        <v>84</v>
      </c>
      <c r="E138" s="42">
        <v>91</v>
      </c>
      <c r="F138" s="132">
        <f t="shared" si="6"/>
        <v>-0.41258741258741261</v>
      </c>
      <c r="G138" s="132">
        <f t="shared" si="6"/>
        <v>8.3333333333333259E-2</v>
      </c>
    </row>
    <row r="139" spans="2:7">
      <c r="B139" s="131" t="s">
        <v>76</v>
      </c>
      <c r="C139" s="42">
        <v>55</v>
      </c>
      <c r="D139" s="42">
        <v>25</v>
      </c>
      <c r="E139" s="42">
        <v>34</v>
      </c>
      <c r="F139" s="132">
        <f t="shared" si="6"/>
        <v>-0.54545454545454541</v>
      </c>
      <c r="G139" s="132">
        <f t="shared" si="6"/>
        <v>0.3600000000000001</v>
      </c>
    </row>
    <row r="140" spans="2:7">
      <c r="B140" s="131" t="s">
        <v>75</v>
      </c>
      <c r="C140" s="42">
        <v>96</v>
      </c>
      <c r="D140" s="42">
        <v>23</v>
      </c>
      <c r="E140" s="42">
        <v>0</v>
      </c>
      <c r="F140" s="132">
        <f t="shared" si="6"/>
        <v>-0.76041666666666663</v>
      </c>
      <c r="G140" s="132"/>
    </row>
    <row r="141" spans="2:7">
      <c r="B141" s="131" t="s">
        <v>74</v>
      </c>
      <c r="C141" s="42">
        <v>1512</v>
      </c>
      <c r="D141" s="42">
        <v>663</v>
      </c>
      <c r="E141" s="42">
        <v>0</v>
      </c>
      <c r="F141" s="132">
        <f t="shared" si="6"/>
        <v>-0.56150793650793651</v>
      </c>
      <c r="G141" s="132"/>
    </row>
    <row r="142" spans="2:7">
      <c r="B142" s="131" t="s">
        <v>73</v>
      </c>
      <c r="C142" s="42">
        <v>2667</v>
      </c>
      <c r="D142" s="42">
        <v>1412</v>
      </c>
      <c r="E142" s="42">
        <v>0</v>
      </c>
      <c r="F142" s="132">
        <f t="shared" si="6"/>
        <v>-0.47056617922759658</v>
      </c>
      <c r="G142" s="132"/>
    </row>
    <row r="143" spans="2:7">
      <c r="B143" s="131" t="s">
        <v>72</v>
      </c>
      <c r="C143" s="42">
        <v>2445</v>
      </c>
      <c r="D143" s="42">
        <v>1819</v>
      </c>
      <c r="E143" s="42">
        <v>0</v>
      </c>
      <c r="F143" s="132">
        <f t="shared" si="6"/>
        <v>-0.25603271983640086</v>
      </c>
      <c r="G143" s="132"/>
    </row>
    <row r="144" spans="2:7">
      <c r="B144" s="133" t="s">
        <v>126</v>
      </c>
      <c r="C144" s="60">
        <f>SUM(C132:C143)</f>
        <v>16724</v>
      </c>
      <c r="D144" s="60">
        <f>SUM(D132:D143)</f>
        <v>10803</v>
      </c>
      <c r="E144" s="60">
        <f>SUM(E132:E143)</f>
        <v>5525</v>
      </c>
      <c r="F144" s="134">
        <f t="shared" si="6"/>
        <v>-0.35404209519253771</v>
      </c>
      <c r="G144" s="134"/>
    </row>
    <row r="145" spans="2:7" ht="22.5" customHeight="1">
      <c r="B145" s="530" t="s">
        <v>159</v>
      </c>
      <c r="C145" s="531"/>
      <c r="D145" s="531"/>
      <c r="E145" s="531"/>
      <c r="F145" s="531"/>
      <c r="G145" s="532"/>
    </row>
    <row r="146" spans="2:7" ht="8.25" customHeight="1"/>
    <row r="147" spans="2:7" ht="9.75" customHeight="1"/>
    <row r="148" spans="2:7" ht="45.75" customHeight="1">
      <c r="B148" s="533" t="s">
        <v>167</v>
      </c>
      <c r="C148" s="534"/>
      <c r="D148" s="534"/>
      <c r="E148" s="534"/>
      <c r="F148" s="534"/>
      <c r="G148" s="535"/>
    </row>
    <row r="149" spans="2:7">
      <c r="B149" s="61"/>
      <c r="C149" s="61">
        <v>2008</v>
      </c>
      <c r="D149" s="61">
        <v>2009</v>
      </c>
      <c r="E149" s="61">
        <v>2010</v>
      </c>
      <c r="F149" s="61" t="s">
        <v>157</v>
      </c>
      <c r="G149" s="61" t="s">
        <v>158</v>
      </c>
    </row>
    <row r="150" spans="2:7">
      <c r="B150" s="129" t="s">
        <v>83</v>
      </c>
      <c r="C150" s="57">
        <v>638</v>
      </c>
      <c r="D150" s="57">
        <v>635</v>
      </c>
      <c r="E150" s="57">
        <v>868</v>
      </c>
      <c r="F150" s="130">
        <f>D150/C150-1</f>
        <v>-4.7021943573667402E-3</v>
      </c>
      <c r="G150" s="130">
        <f>E150/D150-1</f>
        <v>0.36692913385826764</v>
      </c>
    </row>
    <row r="151" spans="2:7">
      <c r="B151" s="131" t="s">
        <v>82</v>
      </c>
      <c r="C151" s="42">
        <v>1190</v>
      </c>
      <c r="D151" s="42">
        <v>1030</v>
      </c>
      <c r="E151" s="42">
        <v>1283</v>
      </c>
      <c r="F151" s="132">
        <f t="shared" ref="F151:G162" si="7">D151/C151-1</f>
        <v>-0.13445378151260501</v>
      </c>
      <c r="G151" s="132">
        <f t="shared" si="7"/>
        <v>0.24563106796116507</v>
      </c>
    </row>
    <row r="152" spans="2:7">
      <c r="B152" s="131" t="s">
        <v>81</v>
      </c>
      <c r="C152" s="42">
        <v>1211</v>
      </c>
      <c r="D152" s="42">
        <v>1033</v>
      </c>
      <c r="E152" s="42">
        <v>1359</v>
      </c>
      <c r="F152" s="132">
        <f t="shared" si="7"/>
        <v>-0.1469859620148638</v>
      </c>
      <c r="G152" s="132">
        <f t="shared" si="7"/>
        <v>0.31558567279767669</v>
      </c>
    </row>
    <row r="153" spans="2:7">
      <c r="B153" s="131" t="s">
        <v>80</v>
      </c>
      <c r="C153" s="42">
        <v>1728</v>
      </c>
      <c r="D153" s="42">
        <v>1622</v>
      </c>
      <c r="E153" s="42">
        <v>1815</v>
      </c>
      <c r="F153" s="132">
        <f t="shared" si="7"/>
        <v>-6.134259259259256E-2</v>
      </c>
      <c r="G153" s="132">
        <f t="shared" si="7"/>
        <v>0.11898890258939576</v>
      </c>
    </row>
    <row r="154" spans="2:7">
      <c r="B154" s="131" t="s">
        <v>79</v>
      </c>
      <c r="C154" s="42">
        <v>871</v>
      </c>
      <c r="D154" s="42">
        <v>1040</v>
      </c>
      <c r="E154" s="42">
        <v>1413</v>
      </c>
      <c r="F154" s="132">
        <f t="shared" si="7"/>
        <v>0.19402985074626855</v>
      </c>
      <c r="G154" s="132">
        <f t="shared" si="7"/>
        <v>0.35865384615384621</v>
      </c>
    </row>
    <row r="155" spans="2:7">
      <c r="B155" s="131" t="s">
        <v>78</v>
      </c>
      <c r="C155" s="42">
        <v>585</v>
      </c>
      <c r="D155" s="42">
        <v>764</v>
      </c>
      <c r="E155" s="42">
        <v>1059</v>
      </c>
      <c r="F155" s="132">
        <f t="shared" si="7"/>
        <v>0.30598290598290601</v>
      </c>
      <c r="G155" s="132">
        <f t="shared" si="7"/>
        <v>0.38612565445026181</v>
      </c>
    </row>
    <row r="156" spans="2:7">
      <c r="B156" s="131" t="s">
        <v>77</v>
      </c>
      <c r="C156" s="42">
        <v>1113</v>
      </c>
      <c r="D156" s="42">
        <v>946</v>
      </c>
      <c r="E156" s="42">
        <v>1025</v>
      </c>
      <c r="F156" s="132">
        <f t="shared" si="7"/>
        <v>-0.15004492362982924</v>
      </c>
      <c r="G156" s="132">
        <f t="shared" si="7"/>
        <v>8.3509513742071828E-2</v>
      </c>
    </row>
    <row r="157" spans="2:7">
      <c r="B157" s="131" t="s">
        <v>76</v>
      </c>
      <c r="C157" s="42">
        <v>1172</v>
      </c>
      <c r="D157" s="42">
        <v>826</v>
      </c>
      <c r="E157" s="42">
        <v>1096</v>
      </c>
      <c r="F157" s="132">
        <f t="shared" si="7"/>
        <v>-0.29522184300341292</v>
      </c>
      <c r="G157" s="132">
        <f t="shared" si="7"/>
        <v>0.32687651331719136</v>
      </c>
    </row>
    <row r="158" spans="2:7">
      <c r="B158" s="131" t="s">
        <v>75</v>
      </c>
      <c r="C158" s="42">
        <v>834</v>
      </c>
      <c r="D158" s="42">
        <v>618</v>
      </c>
      <c r="E158" s="42">
        <v>0</v>
      </c>
      <c r="F158" s="132">
        <f t="shared" si="7"/>
        <v>-0.25899280575539574</v>
      </c>
      <c r="G158" s="132"/>
    </row>
    <row r="159" spans="2:7">
      <c r="B159" s="131" t="s">
        <v>74</v>
      </c>
      <c r="C159" s="42">
        <v>1034</v>
      </c>
      <c r="D159" s="42">
        <v>785</v>
      </c>
      <c r="E159" s="42">
        <v>0</v>
      </c>
      <c r="F159" s="132">
        <f t="shared" si="7"/>
        <v>-0.24081237911025144</v>
      </c>
      <c r="G159" s="132"/>
    </row>
    <row r="160" spans="2:7">
      <c r="B160" s="131" t="s">
        <v>73</v>
      </c>
      <c r="C160" s="42">
        <v>640</v>
      </c>
      <c r="D160" s="42">
        <v>784</v>
      </c>
      <c r="E160" s="42">
        <v>0</v>
      </c>
      <c r="F160" s="132">
        <f t="shared" si="7"/>
        <v>0.22500000000000009</v>
      </c>
      <c r="G160" s="132"/>
    </row>
    <row r="161" spans="2:7">
      <c r="B161" s="131" t="s">
        <v>72</v>
      </c>
      <c r="C161" s="42">
        <v>751</v>
      </c>
      <c r="D161" s="42">
        <v>761</v>
      </c>
      <c r="E161" s="42">
        <v>0</v>
      </c>
      <c r="F161" s="132">
        <f t="shared" si="7"/>
        <v>1.3315579227696439E-2</v>
      </c>
      <c r="G161" s="132"/>
    </row>
    <row r="162" spans="2:7">
      <c r="B162" s="133" t="s">
        <v>126</v>
      </c>
      <c r="C162" s="60">
        <f>SUM(C150:C161)</f>
        <v>11767</v>
      </c>
      <c r="D162" s="60">
        <f>SUM(D150:D161)</f>
        <v>10844</v>
      </c>
      <c r="E162" s="60">
        <f>SUM(E150:E161)</f>
        <v>9918</v>
      </c>
      <c r="F162" s="134">
        <f t="shared" si="7"/>
        <v>-7.8439704257669773E-2</v>
      </c>
      <c r="G162" s="134"/>
    </row>
    <row r="163" spans="2:7" ht="21.75" customHeight="1">
      <c r="B163" s="530" t="s">
        <v>159</v>
      </c>
      <c r="C163" s="531"/>
      <c r="D163" s="531"/>
      <c r="E163" s="531"/>
      <c r="F163" s="531"/>
      <c r="G163" s="532"/>
    </row>
    <row r="164" spans="2:7" ht="10.5" customHeight="1"/>
    <row r="165" spans="2:7" ht="7.5" customHeight="1"/>
    <row r="166" spans="2:7" ht="45" customHeight="1">
      <c r="B166" s="533" t="s">
        <v>168</v>
      </c>
      <c r="C166" s="534"/>
      <c r="D166" s="534"/>
      <c r="E166" s="534"/>
      <c r="F166" s="534"/>
      <c r="G166" s="535"/>
    </row>
    <row r="167" spans="2:7">
      <c r="B167" s="61"/>
      <c r="C167" s="61">
        <v>2008</v>
      </c>
      <c r="D167" s="61">
        <v>2009</v>
      </c>
      <c r="E167" s="61">
        <v>2010</v>
      </c>
      <c r="F167" s="61" t="s">
        <v>157</v>
      </c>
      <c r="G167" s="61" t="s">
        <v>158</v>
      </c>
    </row>
    <row r="168" spans="2:7">
      <c r="B168" s="129" t="s">
        <v>83</v>
      </c>
      <c r="C168" s="57">
        <v>308</v>
      </c>
      <c r="D168" s="57">
        <v>298</v>
      </c>
      <c r="E168" s="57">
        <v>195</v>
      </c>
      <c r="F168" s="130">
        <f>D168/C168-1</f>
        <v>-3.2467532467532423E-2</v>
      </c>
      <c r="G168" s="130">
        <f>E168/D168-1</f>
        <v>-0.34563758389261745</v>
      </c>
    </row>
    <row r="169" spans="2:7">
      <c r="B169" s="131" t="s">
        <v>82</v>
      </c>
      <c r="C169" s="42">
        <v>319</v>
      </c>
      <c r="D169" s="42">
        <v>425</v>
      </c>
      <c r="E169" s="42">
        <v>274</v>
      </c>
      <c r="F169" s="132">
        <f t="shared" ref="F169:G180" si="8">D169/C169-1</f>
        <v>0.33228840125391845</v>
      </c>
      <c r="G169" s="132">
        <f t="shared" si="8"/>
        <v>-0.35529411764705887</v>
      </c>
    </row>
    <row r="170" spans="2:7">
      <c r="B170" s="131" t="s">
        <v>81</v>
      </c>
      <c r="C170" s="42">
        <v>299</v>
      </c>
      <c r="D170" s="42">
        <v>268</v>
      </c>
      <c r="E170" s="42">
        <v>240</v>
      </c>
      <c r="F170" s="132">
        <f t="shared" si="8"/>
        <v>-0.10367892976588633</v>
      </c>
      <c r="G170" s="132">
        <f t="shared" si="8"/>
        <v>-0.10447761194029848</v>
      </c>
    </row>
    <row r="171" spans="2:7">
      <c r="B171" s="131" t="s">
        <v>80</v>
      </c>
      <c r="C171" s="42">
        <v>342</v>
      </c>
      <c r="D171" s="42">
        <v>240</v>
      </c>
      <c r="E171" s="42">
        <v>153</v>
      </c>
      <c r="F171" s="132">
        <f t="shared" si="8"/>
        <v>-0.29824561403508776</v>
      </c>
      <c r="G171" s="132">
        <f t="shared" si="8"/>
        <v>-0.36250000000000004</v>
      </c>
    </row>
    <row r="172" spans="2:7">
      <c r="B172" s="131" t="s">
        <v>79</v>
      </c>
      <c r="C172" s="42">
        <v>267</v>
      </c>
      <c r="D172" s="42">
        <v>306</v>
      </c>
      <c r="E172" s="42">
        <v>388</v>
      </c>
      <c r="F172" s="132">
        <f t="shared" si="8"/>
        <v>0.14606741573033699</v>
      </c>
      <c r="G172" s="132">
        <f t="shared" si="8"/>
        <v>0.26797385620915026</v>
      </c>
    </row>
    <row r="173" spans="2:7">
      <c r="B173" s="131" t="s">
        <v>78</v>
      </c>
      <c r="C173" s="42">
        <v>218</v>
      </c>
      <c r="D173" s="42">
        <v>183</v>
      </c>
      <c r="E173" s="42">
        <v>220</v>
      </c>
      <c r="F173" s="132">
        <f t="shared" si="8"/>
        <v>-0.16055045871559637</v>
      </c>
      <c r="G173" s="132">
        <f t="shared" si="8"/>
        <v>0.20218579234972678</v>
      </c>
    </row>
    <row r="174" spans="2:7">
      <c r="B174" s="131" t="s">
        <v>77</v>
      </c>
      <c r="C174" s="42">
        <v>361</v>
      </c>
      <c r="D174" s="42">
        <v>208</v>
      </c>
      <c r="E174" s="42">
        <v>288</v>
      </c>
      <c r="F174" s="132">
        <f t="shared" si="8"/>
        <v>-0.42382271468144039</v>
      </c>
      <c r="G174" s="132">
        <f t="shared" si="8"/>
        <v>0.38461538461538458</v>
      </c>
    </row>
    <row r="175" spans="2:7">
      <c r="B175" s="131" t="s">
        <v>76</v>
      </c>
      <c r="C175" s="42">
        <v>181</v>
      </c>
      <c r="D175" s="42">
        <v>257</v>
      </c>
      <c r="E175" s="42">
        <v>256</v>
      </c>
      <c r="F175" s="132">
        <f t="shared" si="8"/>
        <v>0.41988950276243098</v>
      </c>
      <c r="G175" s="132">
        <f t="shared" si="8"/>
        <v>-3.8910505836575737E-3</v>
      </c>
    </row>
    <row r="176" spans="2:7">
      <c r="B176" s="131" t="s">
        <v>75</v>
      </c>
      <c r="C176" s="42">
        <v>250</v>
      </c>
      <c r="D176" s="42">
        <v>175</v>
      </c>
      <c r="E176" s="42">
        <v>0</v>
      </c>
      <c r="F176" s="132">
        <f t="shared" si="8"/>
        <v>-0.30000000000000004</v>
      </c>
      <c r="G176" s="132"/>
    </row>
    <row r="177" spans="2:7">
      <c r="B177" s="131" t="s">
        <v>74</v>
      </c>
      <c r="C177" s="42">
        <v>265</v>
      </c>
      <c r="D177" s="42">
        <v>325</v>
      </c>
      <c r="E177" s="42">
        <v>0</v>
      </c>
      <c r="F177" s="132">
        <f t="shared" si="8"/>
        <v>0.22641509433962259</v>
      </c>
      <c r="G177" s="132"/>
    </row>
    <row r="178" spans="2:7">
      <c r="B178" s="131" t="s">
        <v>73</v>
      </c>
      <c r="C178" s="42">
        <v>287</v>
      </c>
      <c r="D178" s="42">
        <v>206</v>
      </c>
      <c r="E178" s="42">
        <v>0</v>
      </c>
      <c r="F178" s="132">
        <f t="shared" si="8"/>
        <v>-0.28222996515679444</v>
      </c>
      <c r="G178" s="132"/>
    </row>
    <row r="179" spans="2:7">
      <c r="B179" s="131" t="s">
        <v>72</v>
      </c>
      <c r="C179" s="42">
        <v>359</v>
      </c>
      <c r="D179" s="42">
        <v>273</v>
      </c>
      <c r="E179" s="42">
        <v>0</v>
      </c>
      <c r="F179" s="132">
        <f t="shared" si="8"/>
        <v>-0.23955431754874656</v>
      </c>
      <c r="G179" s="132"/>
    </row>
    <row r="180" spans="2:7">
      <c r="B180" s="133" t="s">
        <v>126</v>
      </c>
      <c r="C180" s="60">
        <f>SUM(C168:C179)</f>
        <v>3456</v>
      </c>
      <c r="D180" s="60">
        <f>SUM(D168:D179)</f>
        <v>3164</v>
      </c>
      <c r="E180" s="60">
        <f>SUM(E168:E179)</f>
        <v>2014</v>
      </c>
      <c r="F180" s="134">
        <f t="shared" si="8"/>
        <v>-8.44907407407407E-2</v>
      </c>
      <c r="G180" s="134"/>
    </row>
    <row r="181" spans="2:7" ht="23.25" customHeight="1">
      <c r="B181" s="530" t="s">
        <v>159</v>
      </c>
      <c r="C181" s="531"/>
      <c r="D181" s="531"/>
      <c r="E181" s="531"/>
      <c r="F181" s="531"/>
      <c r="G181" s="532"/>
    </row>
    <row r="182" spans="2:7" ht="9.75" customHeight="1"/>
    <row r="183" spans="2:7" ht="7.5" customHeight="1"/>
    <row r="184" spans="2:7" ht="45" customHeight="1">
      <c r="B184" s="533" t="s">
        <v>169</v>
      </c>
      <c r="C184" s="534"/>
      <c r="D184" s="534"/>
      <c r="E184" s="534"/>
      <c r="F184" s="534"/>
      <c r="G184" s="535"/>
    </row>
    <row r="185" spans="2:7">
      <c r="B185" s="61"/>
      <c r="C185" s="61">
        <v>2008</v>
      </c>
      <c r="D185" s="61">
        <v>2009</v>
      </c>
      <c r="E185" s="61">
        <v>2010</v>
      </c>
      <c r="F185" s="61" t="s">
        <v>157</v>
      </c>
      <c r="G185" s="61" t="s">
        <v>158</v>
      </c>
    </row>
    <row r="186" spans="2:7">
      <c r="B186" s="129" t="s">
        <v>83</v>
      </c>
      <c r="C186" s="57">
        <v>220</v>
      </c>
      <c r="D186" s="57">
        <v>232</v>
      </c>
      <c r="E186" s="57">
        <v>221</v>
      </c>
      <c r="F186" s="130">
        <f>D186/C186-1</f>
        <v>5.4545454545454453E-2</v>
      </c>
      <c r="G186" s="130">
        <f>E186/D186-1</f>
        <v>-4.7413793103448287E-2</v>
      </c>
    </row>
    <row r="187" spans="2:7">
      <c r="B187" s="131" t="s">
        <v>82</v>
      </c>
      <c r="C187" s="42">
        <v>121</v>
      </c>
      <c r="D187" s="42">
        <v>108</v>
      </c>
      <c r="E187" s="42">
        <v>139</v>
      </c>
      <c r="F187" s="132">
        <f t="shared" ref="F187:G198" si="9">D187/C187-1</f>
        <v>-0.1074380165289256</v>
      </c>
      <c r="G187" s="132">
        <f t="shared" si="9"/>
        <v>0.28703703703703698</v>
      </c>
    </row>
    <row r="188" spans="2:7">
      <c r="B188" s="131" t="s">
        <v>81</v>
      </c>
      <c r="C188" s="42">
        <v>212</v>
      </c>
      <c r="D188" s="42">
        <v>78</v>
      </c>
      <c r="E188" s="42">
        <v>146</v>
      </c>
      <c r="F188" s="132">
        <f t="shared" si="9"/>
        <v>-0.63207547169811318</v>
      </c>
      <c r="G188" s="132">
        <f t="shared" si="9"/>
        <v>0.87179487179487181</v>
      </c>
    </row>
    <row r="189" spans="2:7">
      <c r="B189" s="131" t="s">
        <v>80</v>
      </c>
      <c r="C189" s="42">
        <v>138</v>
      </c>
      <c r="D189" s="42">
        <v>140</v>
      </c>
      <c r="E189" s="42">
        <v>91</v>
      </c>
      <c r="F189" s="132">
        <f t="shared" si="9"/>
        <v>1.449275362318847E-2</v>
      </c>
      <c r="G189" s="132">
        <f t="shared" si="9"/>
        <v>-0.35</v>
      </c>
    </row>
    <row r="190" spans="2:7">
      <c r="B190" s="131" t="s">
        <v>79</v>
      </c>
      <c r="C190" s="42">
        <v>100</v>
      </c>
      <c r="D190" s="42">
        <v>140</v>
      </c>
      <c r="E190" s="42">
        <v>276</v>
      </c>
      <c r="F190" s="132">
        <f t="shared" si="9"/>
        <v>0.39999999999999991</v>
      </c>
      <c r="G190" s="132">
        <f t="shared" si="9"/>
        <v>0.97142857142857153</v>
      </c>
    </row>
    <row r="191" spans="2:7">
      <c r="B191" s="131" t="s">
        <v>78</v>
      </c>
      <c r="C191" s="42">
        <v>128</v>
      </c>
      <c r="D191" s="42">
        <v>105</v>
      </c>
      <c r="E191" s="42">
        <v>354</v>
      </c>
      <c r="F191" s="132">
        <f t="shared" si="9"/>
        <v>-0.1796875</v>
      </c>
      <c r="G191" s="132">
        <f t="shared" si="9"/>
        <v>2.3714285714285714</v>
      </c>
    </row>
    <row r="192" spans="2:7">
      <c r="B192" s="131" t="s">
        <v>77</v>
      </c>
      <c r="C192" s="42">
        <v>181</v>
      </c>
      <c r="D192" s="42">
        <v>156</v>
      </c>
      <c r="E192" s="42">
        <v>186</v>
      </c>
      <c r="F192" s="132">
        <f t="shared" si="9"/>
        <v>-0.13812154696132595</v>
      </c>
      <c r="G192" s="132">
        <f t="shared" si="9"/>
        <v>0.19230769230769229</v>
      </c>
    </row>
    <row r="193" spans="2:7">
      <c r="B193" s="131" t="s">
        <v>76</v>
      </c>
      <c r="C193" s="42">
        <v>143</v>
      </c>
      <c r="D193" s="42">
        <v>95</v>
      </c>
      <c r="E193" s="42">
        <v>209</v>
      </c>
      <c r="F193" s="132">
        <f t="shared" si="9"/>
        <v>-0.33566433566433562</v>
      </c>
      <c r="G193" s="132">
        <f t="shared" si="9"/>
        <v>1.2000000000000002</v>
      </c>
    </row>
    <row r="194" spans="2:7">
      <c r="B194" s="131" t="s">
        <v>75</v>
      </c>
      <c r="C194" s="42">
        <v>119</v>
      </c>
      <c r="D194" s="42">
        <v>120</v>
      </c>
      <c r="E194" s="42">
        <v>0</v>
      </c>
      <c r="F194" s="132">
        <f t="shared" si="9"/>
        <v>8.4033613445377853E-3</v>
      </c>
      <c r="G194" s="132"/>
    </row>
    <row r="195" spans="2:7">
      <c r="B195" s="131" t="s">
        <v>74</v>
      </c>
      <c r="C195" s="42">
        <v>261</v>
      </c>
      <c r="D195" s="42">
        <v>145</v>
      </c>
      <c r="E195" s="42">
        <v>0</v>
      </c>
      <c r="F195" s="132">
        <f t="shared" si="9"/>
        <v>-0.44444444444444442</v>
      </c>
      <c r="G195" s="132"/>
    </row>
    <row r="196" spans="2:7">
      <c r="B196" s="131" t="s">
        <v>73</v>
      </c>
      <c r="C196" s="42">
        <v>248</v>
      </c>
      <c r="D196" s="42">
        <v>132</v>
      </c>
      <c r="E196" s="42">
        <v>0</v>
      </c>
      <c r="F196" s="132">
        <f t="shared" si="9"/>
        <v>-0.467741935483871</v>
      </c>
      <c r="G196" s="132"/>
    </row>
    <row r="197" spans="2:7">
      <c r="B197" s="131" t="s">
        <v>72</v>
      </c>
      <c r="C197" s="42">
        <v>146</v>
      </c>
      <c r="D197" s="42">
        <v>182</v>
      </c>
      <c r="E197" s="42">
        <v>0</v>
      </c>
      <c r="F197" s="132">
        <f t="shared" si="9"/>
        <v>0.24657534246575352</v>
      </c>
      <c r="G197" s="132"/>
    </row>
    <row r="198" spans="2:7">
      <c r="B198" s="133" t="s">
        <v>126</v>
      </c>
      <c r="C198" s="60">
        <f>SUM(C186:C197)</f>
        <v>2017</v>
      </c>
      <c r="D198" s="60">
        <f>SUM(D186:D197)</f>
        <v>1633</v>
      </c>
      <c r="E198" s="60">
        <f>SUM(E186:E197)</f>
        <v>1622</v>
      </c>
      <c r="F198" s="134">
        <f t="shared" si="9"/>
        <v>-0.19038175508180466</v>
      </c>
      <c r="G198" s="134"/>
    </row>
    <row r="199" spans="2:7" ht="21.75" customHeight="1">
      <c r="B199" s="530" t="s">
        <v>159</v>
      </c>
      <c r="C199" s="531"/>
      <c r="D199" s="531"/>
      <c r="E199" s="531"/>
      <c r="F199" s="531"/>
      <c r="G199" s="532"/>
    </row>
    <row r="200" spans="2:7" ht="7.5" customHeight="1"/>
    <row r="201" spans="2:7" ht="7.5" customHeight="1"/>
    <row r="202" spans="2:7" ht="45.75" customHeight="1">
      <c r="B202" s="533" t="s">
        <v>170</v>
      </c>
      <c r="C202" s="534"/>
      <c r="D202" s="534"/>
      <c r="E202" s="534"/>
      <c r="F202" s="534"/>
      <c r="G202" s="535"/>
    </row>
    <row r="203" spans="2:7">
      <c r="B203" s="61"/>
      <c r="C203" s="61">
        <v>2008</v>
      </c>
      <c r="D203" s="61">
        <v>2009</v>
      </c>
      <c r="E203" s="61">
        <v>2010</v>
      </c>
      <c r="F203" s="61" t="s">
        <v>157</v>
      </c>
      <c r="G203" s="61" t="s">
        <v>158</v>
      </c>
    </row>
    <row r="204" spans="2:7">
      <c r="B204" s="129" t="s">
        <v>83</v>
      </c>
      <c r="C204" s="57">
        <v>500</v>
      </c>
      <c r="D204" s="57">
        <v>465</v>
      </c>
      <c r="E204" s="57">
        <v>379</v>
      </c>
      <c r="F204" s="130">
        <v>-6.9999999999999951E-2</v>
      </c>
      <c r="G204" s="130">
        <v>-0.18494623655913978</v>
      </c>
    </row>
    <row r="205" spans="2:7">
      <c r="B205" s="131" t="s">
        <v>82</v>
      </c>
      <c r="C205" s="42">
        <v>460</v>
      </c>
      <c r="D205" s="42">
        <v>420</v>
      </c>
      <c r="E205" s="42">
        <v>381</v>
      </c>
      <c r="F205" s="132">
        <v>-8.6956521739130488E-2</v>
      </c>
      <c r="G205" s="132">
        <v>-9.285714285714286E-2</v>
      </c>
    </row>
    <row r="206" spans="2:7">
      <c r="B206" s="131" t="s">
        <v>81</v>
      </c>
      <c r="C206" s="42">
        <v>371</v>
      </c>
      <c r="D206" s="42">
        <v>306</v>
      </c>
      <c r="E206" s="42">
        <v>279</v>
      </c>
      <c r="F206" s="132">
        <v>-0.17520215633423175</v>
      </c>
      <c r="G206" s="132">
        <v>-8.8235294117647078E-2</v>
      </c>
    </row>
    <row r="207" spans="2:7">
      <c r="B207" s="131" t="s">
        <v>80</v>
      </c>
      <c r="C207" s="42">
        <v>423</v>
      </c>
      <c r="D207" s="42">
        <v>409</v>
      </c>
      <c r="E207" s="42">
        <v>285</v>
      </c>
      <c r="F207" s="132">
        <v>-3.3096926713948038E-2</v>
      </c>
      <c r="G207" s="132">
        <v>-0.30317848410757942</v>
      </c>
    </row>
    <row r="208" spans="2:7">
      <c r="B208" s="131" t="s">
        <v>79</v>
      </c>
      <c r="C208" s="42">
        <v>329</v>
      </c>
      <c r="D208" s="42">
        <v>216</v>
      </c>
      <c r="E208" s="42">
        <v>427</v>
      </c>
      <c r="F208" s="132">
        <v>-0.34346504559270519</v>
      </c>
      <c r="G208" s="132">
        <v>0.97685185185185186</v>
      </c>
    </row>
    <row r="209" spans="2:7">
      <c r="B209" s="131" t="s">
        <v>78</v>
      </c>
      <c r="C209" s="42">
        <v>448</v>
      </c>
      <c r="D209" s="42">
        <v>344</v>
      </c>
      <c r="E209" s="42">
        <v>516</v>
      </c>
      <c r="F209" s="132">
        <v>-0.2321428571428571</v>
      </c>
      <c r="G209" s="132">
        <v>0.5</v>
      </c>
    </row>
    <row r="210" spans="2:7">
      <c r="B210" s="131" t="s">
        <v>77</v>
      </c>
      <c r="C210" s="42">
        <v>671</v>
      </c>
      <c r="D210" s="42">
        <v>547</v>
      </c>
      <c r="E210" s="42">
        <v>486</v>
      </c>
      <c r="F210" s="132">
        <v>-0.18479880774962743</v>
      </c>
      <c r="G210" s="132">
        <v>-0.11151736745886653</v>
      </c>
    </row>
    <row r="211" spans="2:7">
      <c r="B211" s="131" t="s">
        <v>76</v>
      </c>
      <c r="C211" s="42">
        <v>1245</v>
      </c>
      <c r="D211" s="42">
        <v>813</v>
      </c>
      <c r="E211" s="42">
        <v>1024</v>
      </c>
      <c r="F211" s="132">
        <v>-0.34698795180722897</v>
      </c>
      <c r="G211" s="132">
        <v>0.2595325953259533</v>
      </c>
    </row>
    <row r="212" spans="2:7">
      <c r="B212" s="131" t="s">
        <v>75</v>
      </c>
      <c r="C212" s="42">
        <v>436</v>
      </c>
      <c r="D212" s="42">
        <v>318</v>
      </c>
      <c r="E212" s="42">
        <v>0</v>
      </c>
      <c r="F212" s="132">
        <v>-0.27064220183486243</v>
      </c>
      <c r="G212" s="132"/>
    </row>
    <row r="213" spans="2:7">
      <c r="B213" s="131" t="s">
        <v>74</v>
      </c>
      <c r="C213" s="42">
        <v>395</v>
      </c>
      <c r="D213" s="42">
        <v>292</v>
      </c>
      <c r="E213" s="42">
        <v>0</v>
      </c>
      <c r="F213" s="132">
        <v>-0.26075949367088602</v>
      </c>
      <c r="G213" s="132"/>
    </row>
    <row r="214" spans="2:7">
      <c r="B214" s="131" t="s">
        <v>73</v>
      </c>
      <c r="C214" s="42">
        <v>339</v>
      </c>
      <c r="D214" s="42">
        <v>213</v>
      </c>
      <c r="E214" s="42">
        <v>0</v>
      </c>
      <c r="F214" s="132">
        <v>-0.37168141592920356</v>
      </c>
      <c r="G214" s="132"/>
    </row>
    <row r="215" spans="2:7">
      <c r="B215" s="131" t="s">
        <v>72</v>
      </c>
      <c r="C215" s="42">
        <v>539</v>
      </c>
      <c r="D215" s="42">
        <v>515</v>
      </c>
      <c r="E215" s="42">
        <v>0</v>
      </c>
      <c r="F215" s="132">
        <v>-4.4526901669758812E-2</v>
      </c>
      <c r="G215" s="132"/>
    </row>
    <row r="216" spans="2:7">
      <c r="B216" s="133" t="s">
        <v>126</v>
      </c>
      <c r="C216" s="60">
        <v>6156</v>
      </c>
      <c r="D216" s="60">
        <v>4858</v>
      </c>
      <c r="E216" s="60">
        <v>3777</v>
      </c>
      <c r="F216" s="134">
        <v>-0.21085120207927222</v>
      </c>
      <c r="G216" s="134"/>
    </row>
    <row r="217" spans="2:7" ht="22.5" customHeight="1">
      <c r="B217" s="530" t="s">
        <v>159</v>
      </c>
      <c r="C217" s="531"/>
      <c r="D217" s="531"/>
      <c r="E217" s="531"/>
      <c r="F217" s="531"/>
      <c r="G217" s="532"/>
    </row>
    <row r="218" spans="2:7" ht="8.25" customHeight="1"/>
    <row r="219" spans="2:7" ht="6.75" customHeight="1"/>
    <row r="220" spans="2:7" ht="45.75" customHeight="1">
      <c r="B220" s="533" t="s">
        <v>171</v>
      </c>
      <c r="C220" s="534"/>
      <c r="D220" s="534"/>
      <c r="E220" s="534"/>
      <c r="F220" s="534"/>
      <c r="G220" s="535"/>
    </row>
    <row r="221" spans="2:7">
      <c r="B221" s="61"/>
      <c r="C221" s="61">
        <v>2008</v>
      </c>
      <c r="D221" s="61">
        <v>2009</v>
      </c>
      <c r="E221" s="61">
        <v>2010</v>
      </c>
      <c r="F221" s="61" t="s">
        <v>157</v>
      </c>
      <c r="G221" s="61" t="s">
        <v>158</v>
      </c>
    </row>
    <row r="222" spans="2:7">
      <c r="B222" s="129" t="s">
        <v>83</v>
      </c>
      <c r="C222" s="57">
        <v>165</v>
      </c>
      <c r="D222" s="57">
        <v>126</v>
      </c>
      <c r="E222" s="57">
        <v>132</v>
      </c>
      <c r="F222" s="130">
        <f>D222/C222-1</f>
        <v>-0.23636363636363633</v>
      </c>
      <c r="G222" s="130">
        <f>E222/D222-1</f>
        <v>4.7619047619047672E-2</v>
      </c>
    </row>
    <row r="223" spans="2:7">
      <c r="B223" s="131" t="s">
        <v>82</v>
      </c>
      <c r="C223" s="42">
        <v>175</v>
      </c>
      <c r="D223" s="42">
        <v>56</v>
      </c>
      <c r="E223" s="42">
        <v>59</v>
      </c>
      <c r="F223" s="132">
        <f t="shared" ref="F223:G234" si="10">D223/C223-1</f>
        <v>-0.67999999999999994</v>
      </c>
      <c r="G223" s="132">
        <f t="shared" si="10"/>
        <v>5.3571428571428603E-2</v>
      </c>
    </row>
    <row r="224" spans="2:7">
      <c r="B224" s="131" t="s">
        <v>81</v>
      </c>
      <c r="C224" s="42">
        <v>107</v>
      </c>
      <c r="D224" s="42">
        <v>83</v>
      </c>
      <c r="E224" s="42">
        <v>121</v>
      </c>
      <c r="F224" s="132">
        <f t="shared" si="10"/>
        <v>-0.22429906542056077</v>
      </c>
      <c r="G224" s="132">
        <f t="shared" si="10"/>
        <v>0.45783132530120474</v>
      </c>
    </row>
    <row r="225" spans="2:7">
      <c r="B225" s="131" t="s">
        <v>80</v>
      </c>
      <c r="C225" s="42">
        <v>175</v>
      </c>
      <c r="D225" s="42">
        <v>123</v>
      </c>
      <c r="E225" s="42">
        <v>102</v>
      </c>
      <c r="F225" s="132">
        <f t="shared" si="10"/>
        <v>-0.29714285714285715</v>
      </c>
      <c r="G225" s="132">
        <f t="shared" si="10"/>
        <v>-0.17073170731707321</v>
      </c>
    </row>
    <row r="226" spans="2:7">
      <c r="B226" s="131" t="s">
        <v>79</v>
      </c>
      <c r="C226" s="42">
        <v>128</v>
      </c>
      <c r="D226" s="42">
        <v>82</v>
      </c>
      <c r="E226" s="42">
        <v>101</v>
      </c>
      <c r="F226" s="132">
        <f t="shared" si="10"/>
        <v>-0.359375</v>
      </c>
      <c r="G226" s="132">
        <f t="shared" si="10"/>
        <v>0.23170731707317072</v>
      </c>
    </row>
    <row r="227" spans="2:7">
      <c r="B227" s="131" t="s">
        <v>78</v>
      </c>
      <c r="C227" s="42">
        <v>111</v>
      </c>
      <c r="D227" s="42">
        <v>125</v>
      </c>
      <c r="E227" s="42">
        <v>104</v>
      </c>
      <c r="F227" s="132">
        <f t="shared" si="10"/>
        <v>0.12612612612612617</v>
      </c>
      <c r="G227" s="132">
        <f t="shared" si="10"/>
        <v>-0.16800000000000004</v>
      </c>
    </row>
    <row r="228" spans="2:7">
      <c r="B228" s="131" t="s">
        <v>77</v>
      </c>
      <c r="C228" s="42">
        <v>192</v>
      </c>
      <c r="D228" s="42">
        <v>139</v>
      </c>
      <c r="E228" s="42">
        <v>206</v>
      </c>
      <c r="F228" s="132">
        <f t="shared" si="10"/>
        <v>-0.27604166666666663</v>
      </c>
      <c r="G228" s="132">
        <f t="shared" si="10"/>
        <v>0.48201438848920852</v>
      </c>
    </row>
    <row r="229" spans="2:7">
      <c r="B229" s="131" t="s">
        <v>76</v>
      </c>
      <c r="C229" s="42">
        <v>159</v>
      </c>
      <c r="D229" s="42">
        <v>190</v>
      </c>
      <c r="E229" s="42">
        <v>168</v>
      </c>
      <c r="F229" s="132">
        <f t="shared" si="10"/>
        <v>0.19496855345911945</v>
      </c>
      <c r="G229" s="132">
        <f t="shared" si="10"/>
        <v>-0.11578947368421055</v>
      </c>
    </row>
    <row r="230" spans="2:7">
      <c r="B230" s="131" t="s">
        <v>75</v>
      </c>
      <c r="C230" s="42">
        <v>161</v>
      </c>
      <c r="D230" s="42">
        <v>156</v>
      </c>
      <c r="E230" s="42">
        <v>0</v>
      </c>
      <c r="F230" s="132">
        <f t="shared" si="10"/>
        <v>-3.105590062111796E-2</v>
      </c>
      <c r="G230" s="132"/>
    </row>
    <row r="231" spans="2:7">
      <c r="B231" s="131" t="s">
        <v>74</v>
      </c>
      <c r="C231" s="42">
        <v>201</v>
      </c>
      <c r="D231" s="42">
        <v>88</v>
      </c>
      <c r="E231" s="42">
        <v>0</v>
      </c>
      <c r="F231" s="132">
        <f t="shared" si="10"/>
        <v>-0.56218905472636815</v>
      </c>
      <c r="G231" s="132"/>
    </row>
    <row r="232" spans="2:7">
      <c r="B232" s="131" t="s">
        <v>73</v>
      </c>
      <c r="C232" s="42">
        <v>152</v>
      </c>
      <c r="D232" s="42">
        <v>69</v>
      </c>
      <c r="E232" s="42">
        <v>0</v>
      </c>
      <c r="F232" s="132">
        <f t="shared" si="10"/>
        <v>-0.54605263157894735</v>
      </c>
      <c r="G232" s="132"/>
    </row>
    <row r="233" spans="2:7">
      <c r="B233" s="131" t="s">
        <v>72</v>
      </c>
      <c r="C233" s="42">
        <v>180</v>
      </c>
      <c r="D233" s="42">
        <v>155</v>
      </c>
      <c r="E233" s="42">
        <v>0</v>
      </c>
      <c r="F233" s="132">
        <f t="shared" si="10"/>
        <v>-0.13888888888888884</v>
      </c>
      <c r="G233" s="132"/>
    </row>
    <row r="234" spans="2:7">
      <c r="B234" s="133" t="s">
        <v>126</v>
      </c>
      <c r="C234" s="60">
        <f>SUM(C222:C233)</f>
        <v>1906</v>
      </c>
      <c r="D234" s="60">
        <f>SUM(D222:D233)</f>
        <v>1392</v>
      </c>
      <c r="E234" s="60">
        <f>SUM(E222:E233)</f>
        <v>993</v>
      </c>
      <c r="F234" s="134">
        <f t="shared" si="10"/>
        <v>-0.26967471143756561</v>
      </c>
      <c r="G234" s="134"/>
    </row>
    <row r="235" spans="2:7" ht="22.5" customHeight="1">
      <c r="B235" s="530" t="s">
        <v>159</v>
      </c>
      <c r="C235" s="531"/>
      <c r="D235" s="531"/>
      <c r="E235" s="531"/>
      <c r="F235" s="531"/>
      <c r="G235" s="532"/>
    </row>
    <row r="236" spans="2:7" ht="7.5" customHeight="1"/>
    <row r="237" spans="2:7" ht="7.5" customHeight="1"/>
    <row r="238" spans="2:7" ht="46.5" customHeight="1">
      <c r="B238" s="533" t="s">
        <v>172</v>
      </c>
      <c r="C238" s="534"/>
      <c r="D238" s="534"/>
      <c r="E238" s="534"/>
      <c r="F238" s="534"/>
      <c r="G238" s="535"/>
    </row>
    <row r="239" spans="2:7">
      <c r="B239" s="61"/>
      <c r="C239" s="61">
        <v>2008</v>
      </c>
      <c r="D239" s="61">
        <v>2009</v>
      </c>
      <c r="E239" s="61">
        <v>2010</v>
      </c>
      <c r="F239" s="61" t="s">
        <v>157</v>
      </c>
      <c r="G239" s="61" t="s">
        <v>158</v>
      </c>
    </row>
    <row r="240" spans="2:7">
      <c r="B240" s="129" t="s">
        <v>83</v>
      </c>
      <c r="C240" s="57">
        <v>376</v>
      </c>
      <c r="D240" s="57">
        <v>248</v>
      </c>
      <c r="E240" s="57">
        <v>159</v>
      </c>
      <c r="F240" s="130">
        <f>D240/C240-1</f>
        <v>-0.34042553191489366</v>
      </c>
      <c r="G240" s="130">
        <f>E240/D240-1</f>
        <v>-0.3588709677419355</v>
      </c>
    </row>
    <row r="241" spans="2:7">
      <c r="B241" s="131" t="s">
        <v>82</v>
      </c>
      <c r="C241" s="42">
        <v>478</v>
      </c>
      <c r="D241" s="42">
        <v>249</v>
      </c>
      <c r="E241" s="42">
        <v>147</v>
      </c>
      <c r="F241" s="132">
        <f t="shared" ref="F241:G252" si="11">D241/C241-1</f>
        <v>-0.47907949790794979</v>
      </c>
      <c r="G241" s="132">
        <f t="shared" si="11"/>
        <v>-0.40963855421686746</v>
      </c>
    </row>
    <row r="242" spans="2:7">
      <c r="B242" s="131" t="s">
        <v>81</v>
      </c>
      <c r="C242" s="42">
        <v>567</v>
      </c>
      <c r="D242" s="42">
        <v>296</v>
      </c>
      <c r="E242" s="42">
        <v>178</v>
      </c>
      <c r="F242" s="132">
        <f t="shared" si="11"/>
        <v>-0.47795414462081132</v>
      </c>
      <c r="G242" s="132">
        <f t="shared" si="11"/>
        <v>-0.39864864864864868</v>
      </c>
    </row>
    <row r="243" spans="2:7">
      <c r="B243" s="131" t="s">
        <v>80</v>
      </c>
      <c r="C243" s="42">
        <v>449</v>
      </c>
      <c r="D243" s="42">
        <v>232</v>
      </c>
      <c r="E243" s="42">
        <v>185</v>
      </c>
      <c r="F243" s="132">
        <f t="shared" si="11"/>
        <v>-0.48329621380846322</v>
      </c>
      <c r="G243" s="132">
        <f t="shared" si="11"/>
        <v>-0.20258620689655171</v>
      </c>
    </row>
    <row r="244" spans="2:7">
      <c r="B244" s="131" t="s">
        <v>79</v>
      </c>
      <c r="C244" s="42">
        <v>329</v>
      </c>
      <c r="D244" s="42">
        <v>277</v>
      </c>
      <c r="E244" s="42">
        <v>102</v>
      </c>
      <c r="F244" s="132">
        <f t="shared" si="11"/>
        <v>-0.15805471124620063</v>
      </c>
      <c r="G244" s="132">
        <f t="shared" si="11"/>
        <v>-0.63176895306859204</v>
      </c>
    </row>
    <row r="245" spans="2:7">
      <c r="B245" s="131" t="s">
        <v>78</v>
      </c>
      <c r="C245" s="42">
        <v>322</v>
      </c>
      <c r="D245" s="42">
        <v>366</v>
      </c>
      <c r="E245" s="42">
        <v>196</v>
      </c>
      <c r="F245" s="132">
        <f t="shared" si="11"/>
        <v>0.13664596273291929</v>
      </c>
      <c r="G245" s="132">
        <f t="shared" si="11"/>
        <v>-0.46448087431693985</v>
      </c>
    </row>
    <row r="246" spans="2:7">
      <c r="B246" s="131" t="s">
        <v>77</v>
      </c>
      <c r="C246" s="42">
        <v>656</v>
      </c>
      <c r="D246" s="42">
        <v>384</v>
      </c>
      <c r="E246" s="42">
        <v>278</v>
      </c>
      <c r="F246" s="132">
        <f t="shared" si="11"/>
        <v>-0.41463414634146345</v>
      </c>
      <c r="G246" s="132">
        <f t="shared" si="11"/>
        <v>-0.27604166666666663</v>
      </c>
    </row>
    <row r="247" spans="2:7">
      <c r="B247" s="131" t="s">
        <v>76</v>
      </c>
      <c r="C247" s="42">
        <v>777</v>
      </c>
      <c r="D247" s="42">
        <v>384</v>
      </c>
      <c r="E247" s="42">
        <v>311</v>
      </c>
      <c r="F247" s="132">
        <f t="shared" si="11"/>
        <v>-0.50579150579150578</v>
      </c>
      <c r="G247" s="132">
        <f t="shared" si="11"/>
        <v>-0.19010416666666663</v>
      </c>
    </row>
    <row r="248" spans="2:7">
      <c r="B248" s="131" t="s">
        <v>75</v>
      </c>
      <c r="C248" s="42">
        <v>799</v>
      </c>
      <c r="D248" s="42">
        <v>343</v>
      </c>
      <c r="E248" s="42">
        <v>0</v>
      </c>
      <c r="F248" s="132">
        <f t="shared" si="11"/>
        <v>-0.57071339173967461</v>
      </c>
      <c r="G248" s="132"/>
    </row>
    <row r="249" spans="2:7">
      <c r="B249" s="131" t="s">
        <v>74</v>
      </c>
      <c r="C249" s="42">
        <v>477</v>
      </c>
      <c r="D249" s="42">
        <v>232</v>
      </c>
      <c r="E249" s="42">
        <v>0</v>
      </c>
      <c r="F249" s="132">
        <f t="shared" si="11"/>
        <v>-0.51362683438155132</v>
      </c>
      <c r="G249" s="132"/>
    </row>
    <row r="250" spans="2:7">
      <c r="B250" s="131" t="s">
        <v>73</v>
      </c>
      <c r="C250" s="42">
        <v>267</v>
      </c>
      <c r="D250" s="42">
        <v>197</v>
      </c>
      <c r="E250" s="42">
        <v>0</v>
      </c>
      <c r="F250" s="132">
        <f t="shared" si="11"/>
        <v>-0.26217228464419473</v>
      </c>
      <c r="G250" s="132"/>
    </row>
    <row r="251" spans="2:7">
      <c r="B251" s="131" t="s">
        <v>72</v>
      </c>
      <c r="C251" s="42">
        <v>337</v>
      </c>
      <c r="D251" s="42">
        <v>240</v>
      </c>
      <c r="E251" s="42">
        <v>0</v>
      </c>
      <c r="F251" s="132">
        <f t="shared" si="11"/>
        <v>-0.28783382789317502</v>
      </c>
      <c r="G251" s="132"/>
    </row>
    <row r="252" spans="2:7">
      <c r="B252" s="133" t="s">
        <v>126</v>
      </c>
      <c r="C252" s="60">
        <f>SUM(C240:C251)</f>
        <v>5834</v>
      </c>
      <c r="D252" s="60">
        <f>SUM(D240:D251)</f>
        <v>3448</v>
      </c>
      <c r="E252" s="60">
        <f>SUM(E240:E251)</f>
        <v>1556</v>
      </c>
      <c r="F252" s="134">
        <f t="shared" si="11"/>
        <v>-0.40898183064792593</v>
      </c>
      <c r="G252" s="134"/>
    </row>
    <row r="253" spans="2:7" ht="23.25" customHeight="1">
      <c r="B253" s="530" t="s">
        <v>159</v>
      </c>
      <c r="C253" s="531"/>
      <c r="D253" s="531"/>
      <c r="E253" s="531"/>
      <c r="F253" s="531"/>
      <c r="G253" s="532"/>
    </row>
    <row r="254" spans="2:7" ht="6.75" customHeight="1"/>
    <row r="255" spans="2:7" ht="7.5" customHeight="1"/>
    <row r="256" spans="2:7" ht="46.5" customHeight="1">
      <c r="B256" s="533" t="s">
        <v>173</v>
      </c>
      <c r="C256" s="534"/>
      <c r="D256" s="534"/>
      <c r="E256" s="534"/>
      <c r="F256" s="534"/>
      <c r="G256" s="535"/>
    </row>
    <row r="257" spans="2:7">
      <c r="B257" s="61"/>
      <c r="C257" s="61">
        <v>2008</v>
      </c>
      <c r="D257" s="61">
        <v>2009</v>
      </c>
      <c r="E257" s="61">
        <v>2010</v>
      </c>
      <c r="F257" s="61" t="s">
        <v>157</v>
      </c>
      <c r="G257" s="61" t="s">
        <v>158</v>
      </c>
    </row>
    <row r="258" spans="2:7">
      <c r="B258" s="129" t="s">
        <v>83</v>
      </c>
      <c r="C258" s="57">
        <v>219</v>
      </c>
      <c r="D258" s="57">
        <v>200</v>
      </c>
      <c r="E258" s="57">
        <v>161</v>
      </c>
      <c r="F258" s="130">
        <f>D258/C258-1</f>
        <v>-8.6757990867579959E-2</v>
      </c>
      <c r="G258" s="130">
        <f>E258/D258-1</f>
        <v>-0.19499999999999995</v>
      </c>
    </row>
    <row r="259" spans="2:7">
      <c r="B259" s="131" t="s">
        <v>82</v>
      </c>
      <c r="C259" s="42">
        <v>113</v>
      </c>
      <c r="D259" s="42">
        <v>151</v>
      </c>
      <c r="E259" s="42">
        <v>182</v>
      </c>
      <c r="F259" s="132">
        <f t="shared" ref="F259:G270" si="12">D259/C259-1</f>
        <v>0.33628318584070804</v>
      </c>
      <c r="G259" s="132">
        <f t="shared" si="12"/>
        <v>0.20529801324503305</v>
      </c>
    </row>
    <row r="260" spans="2:7">
      <c r="B260" s="131" t="s">
        <v>81</v>
      </c>
      <c r="C260" s="42">
        <v>236</v>
      </c>
      <c r="D260" s="42">
        <v>134</v>
      </c>
      <c r="E260" s="42">
        <v>184</v>
      </c>
      <c r="F260" s="132">
        <f t="shared" si="12"/>
        <v>-0.43220338983050843</v>
      </c>
      <c r="G260" s="132">
        <f t="shared" si="12"/>
        <v>0.37313432835820892</v>
      </c>
    </row>
    <row r="261" spans="2:7">
      <c r="B261" s="131" t="s">
        <v>80</v>
      </c>
      <c r="C261" s="42">
        <v>99</v>
      </c>
      <c r="D261" s="42">
        <v>142</v>
      </c>
      <c r="E261" s="42">
        <v>80</v>
      </c>
      <c r="F261" s="132">
        <f t="shared" si="12"/>
        <v>0.43434343434343425</v>
      </c>
      <c r="G261" s="132">
        <f t="shared" si="12"/>
        <v>-0.43661971830985913</v>
      </c>
    </row>
    <row r="262" spans="2:7">
      <c r="B262" s="131" t="s">
        <v>79</v>
      </c>
      <c r="C262" s="42">
        <v>56</v>
      </c>
      <c r="D262" s="42">
        <v>80</v>
      </c>
      <c r="E262" s="42">
        <v>76</v>
      </c>
      <c r="F262" s="132">
        <f t="shared" si="12"/>
        <v>0.4285714285714286</v>
      </c>
      <c r="G262" s="132">
        <f t="shared" si="12"/>
        <v>-5.0000000000000044E-2</v>
      </c>
    </row>
    <row r="263" spans="2:7">
      <c r="B263" s="131" t="s">
        <v>78</v>
      </c>
      <c r="C263" s="42">
        <v>164</v>
      </c>
      <c r="D263" s="42">
        <v>97</v>
      </c>
      <c r="E263" s="42">
        <v>128</v>
      </c>
      <c r="F263" s="132">
        <f t="shared" si="12"/>
        <v>-0.40853658536585369</v>
      </c>
      <c r="G263" s="132">
        <f t="shared" si="12"/>
        <v>0.31958762886597936</v>
      </c>
    </row>
    <row r="264" spans="2:7">
      <c r="B264" s="131" t="s">
        <v>77</v>
      </c>
      <c r="C264" s="42">
        <v>176</v>
      </c>
      <c r="D264" s="42">
        <v>134</v>
      </c>
      <c r="E264" s="42">
        <v>133</v>
      </c>
      <c r="F264" s="132">
        <f t="shared" si="12"/>
        <v>-0.23863636363636365</v>
      </c>
      <c r="G264" s="132">
        <f t="shared" si="12"/>
        <v>-7.4626865671642006E-3</v>
      </c>
    </row>
    <row r="265" spans="2:7">
      <c r="B265" s="131" t="s">
        <v>76</v>
      </c>
      <c r="C265" s="42">
        <v>206</v>
      </c>
      <c r="D265" s="42">
        <v>80</v>
      </c>
      <c r="E265" s="42">
        <v>76</v>
      </c>
      <c r="F265" s="132">
        <f t="shared" si="12"/>
        <v>-0.61165048543689315</v>
      </c>
      <c r="G265" s="132">
        <f t="shared" si="12"/>
        <v>-5.0000000000000044E-2</v>
      </c>
    </row>
    <row r="266" spans="2:7">
      <c r="B266" s="131" t="s">
        <v>75</v>
      </c>
      <c r="C266" s="42">
        <v>198</v>
      </c>
      <c r="D266" s="42">
        <v>73</v>
      </c>
      <c r="E266" s="42">
        <v>0</v>
      </c>
      <c r="F266" s="132">
        <f t="shared" si="12"/>
        <v>-0.63131313131313127</v>
      </c>
      <c r="G266" s="132"/>
    </row>
    <row r="267" spans="2:7">
      <c r="B267" s="131" t="s">
        <v>74</v>
      </c>
      <c r="C267" s="42">
        <v>237</v>
      </c>
      <c r="D267" s="42">
        <v>144</v>
      </c>
      <c r="E267" s="42">
        <v>0</v>
      </c>
      <c r="F267" s="132">
        <f t="shared" si="12"/>
        <v>-0.39240506329113922</v>
      </c>
      <c r="G267" s="132"/>
    </row>
    <row r="268" spans="2:7">
      <c r="B268" s="131" t="s">
        <v>73</v>
      </c>
      <c r="C268" s="42">
        <v>215</v>
      </c>
      <c r="D268" s="42">
        <v>134</v>
      </c>
      <c r="E268" s="42">
        <v>0</v>
      </c>
      <c r="F268" s="132">
        <f t="shared" si="12"/>
        <v>-0.37674418604651161</v>
      </c>
      <c r="G268" s="132"/>
    </row>
    <row r="269" spans="2:7">
      <c r="B269" s="131" t="s">
        <v>72</v>
      </c>
      <c r="C269" s="42">
        <v>287</v>
      </c>
      <c r="D269" s="42">
        <v>204</v>
      </c>
      <c r="E269" s="42">
        <v>0</v>
      </c>
      <c r="F269" s="132">
        <f t="shared" si="12"/>
        <v>-0.28919860627177696</v>
      </c>
      <c r="G269" s="132"/>
    </row>
    <row r="270" spans="2:7">
      <c r="B270" s="133" t="s">
        <v>126</v>
      </c>
      <c r="C270" s="60">
        <f>SUM(C258:C269)</f>
        <v>2206</v>
      </c>
      <c r="D270" s="60">
        <f>SUM(D258:D269)</f>
        <v>1573</v>
      </c>
      <c r="E270" s="60">
        <f>SUM(E258:E269)</f>
        <v>1020</v>
      </c>
      <c r="F270" s="134">
        <f t="shared" si="12"/>
        <v>-0.2869446962828649</v>
      </c>
      <c r="G270" s="134"/>
    </row>
    <row r="271" spans="2:7" ht="21.75" customHeight="1">
      <c r="B271" s="530" t="s">
        <v>159</v>
      </c>
      <c r="C271" s="531"/>
      <c r="D271" s="531"/>
      <c r="E271" s="531"/>
      <c r="F271" s="531"/>
      <c r="G271" s="532"/>
    </row>
    <row r="272" spans="2:7" ht="4.5" customHeight="1"/>
    <row r="273" spans="2:7" ht="7.5" customHeight="1"/>
    <row r="274" spans="2:7" ht="45" customHeight="1">
      <c r="B274" s="533" t="s">
        <v>174</v>
      </c>
      <c r="C274" s="534"/>
      <c r="D274" s="534"/>
      <c r="E274" s="534"/>
      <c r="F274" s="534"/>
      <c r="G274" s="535"/>
    </row>
    <row r="275" spans="2:7">
      <c r="B275" s="61"/>
      <c r="C275" s="61">
        <v>2008</v>
      </c>
      <c r="D275" s="61">
        <v>2009</v>
      </c>
      <c r="E275" s="61">
        <v>2010</v>
      </c>
      <c r="F275" s="61" t="s">
        <v>157</v>
      </c>
      <c r="G275" s="61" t="s">
        <v>158</v>
      </c>
    </row>
    <row r="276" spans="2:7">
      <c r="B276" s="129" t="s">
        <v>83</v>
      </c>
      <c r="C276" s="57">
        <v>188</v>
      </c>
      <c r="D276" s="57">
        <v>266</v>
      </c>
      <c r="E276" s="57">
        <v>219</v>
      </c>
      <c r="F276" s="130">
        <f>D276/C276-1</f>
        <v>0.41489361702127669</v>
      </c>
      <c r="G276" s="130">
        <f>E276/D276-1</f>
        <v>-0.17669172932330823</v>
      </c>
    </row>
    <row r="277" spans="2:7">
      <c r="B277" s="131" t="s">
        <v>82</v>
      </c>
      <c r="C277" s="42">
        <v>216</v>
      </c>
      <c r="D277" s="42">
        <v>269</v>
      </c>
      <c r="E277" s="42">
        <v>202</v>
      </c>
      <c r="F277" s="132">
        <f t="shared" ref="F277:G288" si="13">D277/C277-1</f>
        <v>0.24537037037037046</v>
      </c>
      <c r="G277" s="132">
        <f t="shared" si="13"/>
        <v>-0.24907063197026025</v>
      </c>
    </row>
    <row r="278" spans="2:7">
      <c r="B278" s="131" t="s">
        <v>81</v>
      </c>
      <c r="C278" s="42">
        <v>223</v>
      </c>
      <c r="D278" s="42">
        <v>191</v>
      </c>
      <c r="E278" s="42">
        <v>167</v>
      </c>
      <c r="F278" s="132">
        <f t="shared" si="13"/>
        <v>-0.1434977578475336</v>
      </c>
      <c r="G278" s="132">
        <f t="shared" si="13"/>
        <v>-0.12565445026178013</v>
      </c>
    </row>
    <row r="279" spans="2:7">
      <c r="B279" s="131" t="s">
        <v>80</v>
      </c>
      <c r="C279" s="42">
        <v>255</v>
      </c>
      <c r="D279" s="42">
        <v>342</v>
      </c>
      <c r="E279" s="42">
        <v>321</v>
      </c>
      <c r="F279" s="132">
        <f t="shared" si="13"/>
        <v>0.34117647058823519</v>
      </c>
      <c r="G279" s="132">
        <f t="shared" si="13"/>
        <v>-6.1403508771929793E-2</v>
      </c>
    </row>
    <row r="280" spans="2:7">
      <c r="B280" s="131" t="s">
        <v>79</v>
      </c>
      <c r="C280" s="42">
        <v>235</v>
      </c>
      <c r="D280" s="42">
        <v>163</v>
      </c>
      <c r="E280" s="42">
        <v>197</v>
      </c>
      <c r="F280" s="132">
        <f t="shared" si="13"/>
        <v>-0.30638297872340425</v>
      </c>
      <c r="G280" s="132">
        <f t="shared" si="13"/>
        <v>0.20858895705521463</v>
      </c>
    </row>
    <row r="281" spans="2:7">
      <c r="B281" s="131" t="s">
        <v>78</v>
      </c>
      <c r="C281" s="42">
        <v>104</v>
      </c>
      <c r="D281" s="42">
        <v>157</v>
      </c>
      <c r="E281" s="42">
        <v>198</v>
      </c>
      <c r="F281" s="132">
        <f t="shared" si="13"/>
        <v>0.50961538461538458</v>
      </c>
      <c r="G281" s="132">
        <f t="shared" si="13"/>
        <v>0.26114649681528657</v>
      </c>
    </row>
    <row r="282" spans="2:7">
      <c r="B282" s="131" t="s">
        <v>77</v>
      </c>
      <c r="C282" s="42">
        <v>212</v>
      </c>
      <c r="D282" s="42">
        <v>145</v>
      </c>
      <c r="E282" s="42">
        <v>187</v>
      </c>
      <c r="F282" s="132">
        <f t="shared" si="13"/>
        <v>-0.31603773584905659</v>
      </c>
      <c r="G282" s="132">
        <f t="shared" si="13"/>
        <v>0.28965517241379302</v>
      </c>
    </row>
    <row r="283" spans="2:7">
      <c r="B283" s="131" t="s">
        <v>76</v>
      </c>
      <c r="C283" s="42">
        <v>185</v>
      </c>
      <c r="D283" s="42">
        <v>150</v>
      </c>
      <c r="E283" s="42">
        <v>85</v>
      </c>
      <c r="F283" s="132">
        <f t="shared" si="13"/>
        <v>-0.18918918918918914</v>
      </c>
      <c r="G283" s="132">
        <f t="shared" si="13"/>
        <v>-0.43333333333333335</v>
      </c>
    </row>
    <row r="284" spans="2:7">
      <c r="B284" s="131" t="s">
        <v>75</v>
      </c>
      <c r="C284" s="42">
        <v>149</v>
      </c>
      <c r="D284" s="42">
        <v>171</v>
      </c>
      <c r="E284" s="42">
        <v>0</v>
      </c>
      <c r="F284" s="132">
        <f t="shared" si="13"/>
        <v>0.1476510067114094</v>
      </c>
      <c r="G284" s="132"/>
    </row>
    <row r="285" spans="2:7">
      <c r="B285" s="131" t="s">
        <v>74</v>
      </c>
      <c r="C285" s="42">
        <v>329</v>
      </c>
      <c r="D285" s="42">
        <v>336</v>
      </c>
      <c r="E285" s="42">
        <v>0</v>
      </c>
      <c r="F285" s="132">
        <f t="shared" si="13"/>
        <v>2.1276595744680771E-2</v>
      </c>
      <c r="G285" s="132"/>
    </row>
    <row r="286" spans="2:7">
      <c r="B286" s="131" t="s">
        <v>73</v>
      </c>
      <c r="C286" s="42">
        <v>355</v>
      </c>
      <c r="D286" s="42">
        <v>247</v>
      </c>
      <c r="E286" s="42">
        <v>0</v>
      </c>
      <c r="F286" s="132">
        <f t="shared" si="13"/>
        <v>-0.3042253521126761</v>
      </c>
      <c r="G286" s="132"/>
    </row>
    <row r="287" spans="2:7">
      <c r="B287" s="131" t="s">
        <v>72</v>
      </c>
      <c r="C287" s="42">
        <v>235</v>
      </c>
      <c r="D287" s="42">
        <v>225</v>
      </c>
      <c r="E287" s="42">
        <v>0</v>
      </c>
      <c r="F287" s="132">
        <f t="shared" si="13"/>
        <v>-4.2553191489361653E-2</v>
      </c>
      <c r="G287" s="132"/>
    </row>
    <row r="288" spans="2:7">
      <c r="B288" s="133" t="s">
        <v>126</v>
      </c>
      <c r="C288" s="60">
        <f>SUM(C276:C287)</f>
        <v>2686</v>
      </c>
      <c r="D288" s="60">
        <f>SUM(D276:D287)</f>
        <v>2662</v>
      </c>
      <c r="E288" s="60">
        <f>SUM(E276:E287)</f>
        <v>1576</v>
      </c>
      <c r="F288" s="134">
        <f t="shared" si="13"/>
        <v>-8.9352196574832288E-3</v>
      </c>
      <c r="G288" s="134"/>
    </row>
    <row r="289" spans="2:7" ht="22.5" customHeight="1">
      <c r="B289" s="530" t="s">
        <v>159</v>
      </c>
      <c r="C289" s="531"/>
      <c r="D289" s="531"/>
      <c r="E289" s="531"/>
      <c r="F289" s="531"/>
      <c r="G289" s="532"/>
    </row>
  </sheetData>
  <mergeCells count="33">
    <mergeCell ref="B94:G94"/>
    <mergeCell ref="B2:N2"/>
    <mergeCell ref="B4:G4"/>
    <mergeCell ref="B19:G19"/>
    <mergeCell ref="B22:G22"/>
    <mergeCell ref="B37:G37"/>
    <mergeCell ref="B40:G40"/>
    <mergeCell ref="B55:G55"/>
    <mergeCell ref="B58:G58"/>
    <mergeCell ref="B73:G73"/>
    <mergeCell ref="B76:G76"/>
    <mergeCell ref="B91:G91"/>
    <mergeCell ref="B202:G202"/>
    <mergeCell ref="B109:G109"/>
    <mergeCell ref="B112:G112"/>
    <mergeCell ref="B127:G127"/>
    <mergeCell ref="B130:G130"/>
    <mergeCell ref="B145:G145"/>
    <mergeCell ref="B148:G148"/>
    <mergeCell ref="B163:G163"/>
    <mergeCell ref="B166:G166"/>
    <mergeCell ref="B181:G181"/>
    <mergeCell ref="B184:G184"/>
    <mergeCell ref="B199:G199"/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landscape" r:id="rId1"/>
  <headerFooter scaleWithDoc="0" alignWithMargins="0">
    <oddHeader>&amp;RTurismo en Cifras PUERTO DE LA CRUZ (acumulado agosto 2010)</oddHeader>
    <oddFooter>&amp;CTurismo de Tenerife&amp;R&amp;P</oddFooter>
  </headerFooter>
  <ignoredErrors>
    <ignoredError sqref="C18:F18 C36:E36 C54:E54 C72:E72 C90:E90 C108:E108 C144:E144 C162:E162 C180:F180 C198:E198 C234:E234 C252:E252 C270:E270 C288:E288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67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D1" sqref="D1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2851562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537" t="s">
        <v>175</v>
      </c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537"/>
    </row>
    <row r="6" spans="2:49" s="142" customFormat="1" ht="25.5">
      <c r="B6" s="136" t="s">
        <v>176</v>
      </c>
      <c r="C6" s="137" t="s">
        <v>177</v>
      </c>
      <c r="D6" s="137" t="s">
        <v>178</v>
      </c>
      <c r="E6" s="137" t="s">
        <v>179</v>
      </c>
      <c r="F6" s="137" t="s">
        <v>178</v>
      </c>
      <c r="G6" s="137" t="s">
        <v>180</v>
      </c>
      <c r="H6" s="137" t="s">
        <v>178</v>
      </c>
      <c r="I6" s="137" t="s">
        <v>181</v>
      </c>
      <c r="J6" s="137" t="s">
        <v>178</v>
      </c>
      <c r="K6" s="138" t="s">
        <v>182</v>
      </c>
      <c r="L6" s="137" t="s">
        <v>178</v>
      </c>
      <c r="M6" s="138" t="s">
        <v>183</v>
      </c>
      <c r="N6" s="137" t="s">
        <v>178</v>
      </c>
      <c r="O6" s="138" t="s">
        <v>184</v>
      </c>
      <c r="P6" s="137" t="s">
        <v>178</v>
      </c>
      <c r="Q6" s="138" t="s">
        <v>185</v>
      </c>
      <c r="R6" s="137" t="s">
        <v>178</v>
      </c>
      <c r="S6" s="137" t="s">
        <v>186</v>
      </c>
      <c r="T6" s="137" t="s">
        <v>178</v>
      </c>
      <c r="U6" s="139" t="s">
        <v>187</v>
      </c>
      <c r="V6" s="137" t="s">
        <v>178</v>
      </c>
      <c r="W6" s="139" t="s">
        <v>188</v>
      </c>
      <c r="X6" s="137" t="s">
        <v>178</v>
      </c>
      <c r="Y6" s="139" t="s">
        <v>189</v>
      </c>
      <c r="Z6" s="137" t="s">
        <v>178</v>
      </c>
      <c r="AA6" s="139" t="s">
        <v>190</v>
      </c>
      <c r="AB6" s="137" t="s">
        <v>178</v>
      </c>
      <c r="AC6" s="137" t="s">
        <v>191</v>
      </c>
      <c r="AD6" s="137" t="s">
        <v>178</v>
      </c>
      <c r="AE6" s="137" t="s">
        <v>192</v>
      </c>
      <c r="AF6" s="137" t="s">
        <v>178</v>
      </c>
      <c r="AG6" s="137" t="s">
        <v>193</v>
      </c>
      <c r="AH6" s="137" t="s">
        <v>178</v>
      </c>
      <c r="AI6" s="140" t="s">
        <v>194</v>
      </c>
      <c r="AJ6" s="137" t="s">
        <v>178</v>
      </c>
      <c r="AK6" s="140" t="s">
        <v>195</v>
      </c>
      <c r="AL6" s="137" t="s">
        <v>178</v>
      </c>
      <c r="AM6" s="140" t="s">
        <v>196</v>
      </c>
      <c r="AN6" s="137" t="s">
        <v>178</v>
      </c>
      <c r="AO6" s="140" t="s">
        <v>197</v>
      </c>
      <c r="AP6" s="137" t="s">
        <v>178</v>
      </c>
      <c r="AQ6" s="140" t="s">
        <v>198</v>
      </c>
      <c r="AR6" s="137" t="s">
        <v>178</v>
      </c>
      <c r="AS6" s="140" t="s">
        <v>199</v>
      </c>
      <c r="AT6" s="137" t="s">
        <v>178</v>
      </c>
      <c r="AU6" s="136" t="s">
        <v>137</v>
      </c>
      <c r="AV6" s="141" t="s">
        <v>178</v>
      </c>
      <c r="AW6"/>
    </row>
    <row r="7" spans="2:49">
      <c r="B7" s="41" t="s">
        <v>76</v>
      </c>
      <c r="C7" s="29">
        <v>56168</v>
      </c>
      <c r="D7" s="143">
        <f t="shared" ref="D7:D14" si="0">IFERROR(C7/C20-1,"-")</f>
        <v>-0.21634065351452414</v>
      </c>
      <c r="E7" s="29">
        <v>256</v>
      </c>
      <c r="F7" s="143">
        <f t="shared" ref="F7:F14" si="1">IFERROR(E7/E20-1,"-")</f>
        <v>-3.8910505836575737E-3</v>
      </c>
      <c r="G7" s="29">
        <v>209</v>
      </c>
      <c r="H7" s="143">
        <f t="shared" ref="H7:H14" si="2">IFERROR(G7/G20-1,"-")</f>
        <v>1.2000000000000002</v>
      </c>
      <c r="I7" s="29">
        <v>7231</v>
      </c>
      <c r="J7" s="143">
        <f t="shared" ref="J7:J14" si="3">IFERROR(I7/I20-1,"-")</f>
        <v>-8.5262492093611586E-2</v>
      </c>
      <c r="K7" s="29">
        <v>1096</v>
      </c>
      <c r="L7" s="143">
        <f t="shared" ref="L7:L14" si="4">IFERROR(K7/K20-1,"-")</f>
        <v>0.32687651331719136</v>
      </c>
      <c r="M7" s="29">
        <v>2312</v>
      </c>
      <c r="N7" s="143">
        <f t="shared" ref="N7:N14" si="5">IFERROR(M7/M20-1,"-")</f>
        <v>0.14682539682539675</v>
      </c>
      <c r="O7" s="29">
        <v>76</v>
      </c>
      <c r="P7" s="143">
        <f t="shared" ref="P7:P14" si="6">IFERROR(O7/O20-1,"-")</f>
        <v>-5.0000000000000044E-2</v>
      </c>
      <c r="Q7" s="29">
        <v>1024</v>
      </c>
      <c r="R7" s="143">
        <f t="shared" ref="R7:R14" si="7">IFERROR(Q7/Q20-1,"-")</f>
        <v>0.2595325953259533</v>
      </c>
      <c r="S7" s="29">
        <f t="shared" ref="S7:S15" si="8">U7+W7+Y7+AA7</f>
        <v>145</v>
      </c>
      <c r="T7" s="143">
        <f t="shared" ref="T7:T14" si="9">IFERROR(S7/S20-1,"-")</f>
        <v>0.98630136986301364</v>
      </c>
      <c r="U7" s="29">
        <v>34</v>
      </c>
      <c r="V7" s="143">
        <f t="shared" ref="V7:V14" si="10">IFERROR(U7/U20-1,"-")</f>
        <v>0.3600000000000001</v>
      </c>
      <c r="W7" s="29">
        <v>16</v>
      </c>
      <c r="X7" s="143">
        <f t="shared" ref="X7:X14" si="11">IFERROR(W7/W20-1,"-")</f>
        <v>6.6666666666666652E-2</v>
      </c>
      <c r="Y7" s="29">
        <v>64</v>
      </c>
      <c r="Z7" s="143">
        <f t="shared" ref="Z7:Z14" si="12">IFERROR(Y7/Y20-1,"-")</f>
        <v>1.7826086956521738</v>
      </c>
      <c r="AA7" s="29">
        <v>31</v>
      </c>
      <c r="AB7" s="143">
        <f t="shared" ref="AB7:AB14" si="13">IFERROR(AA7/AA20-1,"-")</f>
        <v>2.1</v>
      </c>
      <c r="AC7" s="29">
        <v>85</v>
      </c>
      <c r="AD7" s="143">
        <f t="shared" ref="AD7:AD14" si="14">IFERROR(AC7/AC20-1,"-")</f>
        <v>-0.43333333333333335</v>
      </c>
      <c r="AE7" s="29">
        <v>218</v>
      </c>
      <c r="AF7" s="143">
        <f t="shared" ref="AF7:AF14" si="15">IFERROR(AE7/AE20-1,"-")</f>
        <v>0.23163841807909602</v>
      </c>
      <c r="AG7" s="29">
        <v>168</v>
      </c>
      <c r="AH7" s="143">
        <f t="shared" ref="AH7:AH14" si="16">IFERROR(AG7/AG20-1,"-")</f>
        <v>-0.11578947368421055</v>
      </c>
      <c r="AI7" s="29">
        <v>311</v>
      </c>
      <c r="AJ7" s="143">
        <f t="shared" ref="AJ7:AJ14" si="17">IFERROR(AI7/AI20-1,"-")</f>
        <v>-0.19010416666666663</v>
      </c>
      <c r="AK7" s="29">
        <v>1580</v>
      </c>
      <c r="AL7" s="143">
        <f t="shared" ref="AL7:AL14" si="18">IFERROR(AK7/AK20-1,"-")</f>
        <v>0.33671742808798655</v>
      </c>
      <c r="AM7" s="29">
        <v>124</v>
      </c>
      <c r="AN7" s="143">
        <f t="shared" ref="AN7:AN14" si="19">IFERROR(AM7/AM20-1,"-")</f>
        <v>-0.5824915824915825</v>
      </c>
      <c r="AO7" s="29">
        <v>554</v>
      </c>
      <c r="AP7" s="143">
        <f t="shared" ref="AP7:AP14" si="20">IFERROR(AO7/AO20-1,"-")</f>
        <v>-0.23055555555555551</v>
      </c>
      <c r="AQ7" s="29">
        <v>557</v>
      </c>
      <c r="AR7" s="143">
        <f t="shared" ref="AR7:AR14" si="21">IFERROR(AQ7/AQ20-1,"-")</f>
        <v>0.56460674157303381</v>
      </c>
      <c r="AS7" s="29">
        <f t="shared" ref="AS7:AS15" si="22">AU7-C7</f>
        <v>15946</v>
      </c>
      <c r="AT7" s="143">
        <f t="shared" ref="AT7:AT14" si="23">IFERROR(AS7/AS20-1,"-")</f>
        <v>2.7382256297918905E-2</v>
      </c>
      <c r="AU7" s="144">
        <v>72114</v>
      </c>
      <c r="AV7" s="145">
        <f t="shared" ref="AV7:AV14" si="24">IFERROR(AU7/AU20-1,"-")</f>
        <v>-0.17295716497505587</v>
      </c>
    </row>
    <row r="8" spans="2:49">
      <c r="B8" s="41" t="s">
        <v>77</v>
      </c>
      <c r="C8" s="29">
        <v>46858</v>
      </c>
      <c r="D8" s="143">
        <f t="shared" si="0"/>
        <v>-0.19137847725547041</v>
      </c>
      <c r="E8" s="29">
        <v>288</v>
      </c>
      <c r="F8" s="143">
        <f t="shared" si="1"/>
        <v>0.38461538461538458</v>
      </c>
      <c r="G8" s="29">
        <v>186</v>
      </c>
      <c r="H8" s="143">
        <f t="shared" si="2"/>
        <v>0.19230769230769229</v>
      </c>
      <c r="I8" s="29">
        <v>7086</v>
      </c>
      <c r="J8" s="143">
        <f t="shared" si="3"/>
        <v>-4.3982730706961681E-2</v>
      </c>
      <c r="K8" s="29">
        <v>1025</v>
      </c>
      <c r="L8" s="143">
        <f t="shared" si="4"/>
        <v>8.3509513742071828E-2</v>
      </c>
      <c r="M8" s="29">
        <v>2165</v>
      </c>
      <c r="N8" s="143">
        <f t="shared" si="5"/>
        <v>6.0408921933086113E-3</v>
      </c>
      <c r="O8" s="29">
        <v>133</v>
      </c>
      <c r="P8" s="143">
        <f t="shared" si="6"/>
        <v>-7.4626865671642006E-3</v>
      </c>
      <c r="Q8" s="29">
        <v>486</v>
      </c>
      <c r="R8" s="143">
        <f t="shared" si="7"/>
        <v>-0.11151736745886653</v>
      </c>
      <c r="S8" s="29">
        <f t="shared" si="8"/>
        <v>385</v>
      </c>
      <c r="T8" s="143">
        <f t="shared" si="9"/>
        <v>0.52777777777777768</v>
      </c>
      <c r="U8" s="29">
        <v>91</v>
      </c>
      <c r="V8" s="143">
        <f t="shared" si="10"/>
        <v>8.3333333333333259E-2</v>
      </c>
      <c r="W8" s="29">
        <v>65</v>
      </c>
      <c r="X8" s="143">
        <f t="shared" si="11"/>
        <v>-0.14473684210526316</v>
      </c>
      <c r="Y8" s="29">
        <v>168</v>
      </c>
      <c r="Z8" s="143">
        <f t="shared" si="12"/>
        <v>1.4</v>
      </c>
      <c r="AA8" s="29">
        <v>61</v>
      </c>
      <c r="AB8" s="143">
        <f t="shared" si="13"/>
        <v>1.7727272727272729</v>
      </c>
      <c r="AC8" s="29">
        <v>187</v>
      </c>
      <c r="AD8" s="143">
        <f t="shared" si="14"/>
        <v>0.28965517241379302</v>
      </c>
      <c r="AE8" s="29">
        <v>223</v>
      </c>
      <c r="AF8" s="143">
        <f t="shared" si="15"/>
        <v>5.6872037914691864E-2</v>
      </c>
      <c r="AG8" s="29">
        <v>206</v>
      </c>
      <c r="AH8" s="143">
        <f t="shared" si="16"/>
        <v>0.48201438848920852</v>
      </c>
      <c r="AI8" s="29">
        <v>278</v>
      </c>
      <c r="AJ8" s="143">
        <f t="shared" si="17"/>
        <v>-0.27604166666666663</v>
      </c>
      <c r="AK8" s="29">
        <v>1148</v>
      </c>
      <c r="AL8" s="143">
        <f t="shared" si="18"/>
        <v>0.11564625850340127</v>
      </c>
      <c r="AM8" s="29">
        <v>301</v>
      </c>
      <c r="AN8" s="143">
        <f t="shared" si="19"/>
        <v>0.34375</v>
      </c>
      <c r="AO8" s="29">
        <v>597</v>
      </c>
      <c r="AP8" s="143">
        <f t="shared" si="20"/>
        <v>9.9447513812154664E-2</v>
      </c>
      <c r="AQ8" s="29">
        <v>495</v>
      </c>
      <c r="AR8" s="143">
        <f t="shared" si="21"/>
        <v>-9.0073529411764719E-2</v>
      </c>
      <c r="AS8" s="29">
        <f t="shared" si="22"/>
        <v>15189</v>
      </c>
      <c r="AT8" s="143">
        <f t="shared" si="23"/>
        <v>1.0847863702915017E-2</v>
      </c>
      <c r="AU8" s="144">
        <v>62047</v>
      </c>
      <c r="AV8" s="145">
        <f t="shared" si="24"/>
        <v>-0.14973826294296599</v>
      </c>
    </row>
    <row r="9" spans="2:49">
      <c r="B9" s="41" t="s">
        <v>78</v>
      </c>
      <c r="C9" s="29">
        <v>50013</v>
      </c>
      <c r="D9" s="143">
        <f t="shared" si="0"/>
        <v>4.6581706321803029E-2</v>
      </c>
      <c r="E9" s="29">
        <v>220</v>
      </c>
      <c r="F9" s="143">
        <f t="shared" si="1"/>
        <v>0.20218579234972678</v>
      </c>
      <c r="G9" s="29">
        <v>354</v>
      </c>
      <c r="H9" s="143">
        <f t="shared" si="2"/>
        <v>2.3714285714285714</v>
      </c>
      <c r="I9" s="29">
        <v>6938</v>
      </c>
      <c r="J9" s="143">
        <f t="shared" si="3"/>
        <v>-5.3607966171054455E-2</v>
      </c>
      <c r="K9" s="29">
        <v>1059</v>
      </c>
      <c r="L9" s="143">
        <f t="shared" si="4"/>
        <v>0.38612565445026181</v>
      </c>
      <c r="M9" s="29">
        <v>2454</v>
      </c>
      <c r="N9" s="143">
        <f t="shared" si="5"/>
        <v>2.2074135776759762E-2</v>
      </c>
      <c r="O9" s="29">
        <v>128</v>
      </c>
      <c r="P9" s="143">
        <f t="shared" si="6"/>
        <v>0.31958762886597936</v>
      </c>
      <c r="Q9" s="29">
        <v>516</v>
      </c>
      <c r="R9" s="143">
        <f t="shared" si="7"/>
        <v>0.5</v>
      </c>
      <c r="S9" s="29">
        <f t="shared" si="8"/>
        <v>278</v>
      </c>
      <c r="T9" s="143">
        <f t="shared" si="9"/>
        <v>2.2058823529411686E-2</v>
      </c>
      <c r="U9" s="29">
        <v>112</v>
      </c>
      <c r="V9" s="143">
        <f t="shared" si="10"/>
        <v>0.57746478873239426</v>
      </c>
      <c r="W9" s="29">
        <v>77</v>
      </c>
      <c r="X9" s="143">
        <f t="shared" si="11"/>
        <v>0.39999999999999991</v>
      </c>
      <c r="Y9" s="29">
        <v>46</v>
      </c>
      <c r="Z9" s="143">
        <f t="shared" si="12"/>
        <v>-0.57798165137614677</v>
      </c>
      <c r="AA9" s="29">
        <v>43</v>
      </c>
      <c r="AB9" s="143">
        <f t="shared" si="13"/>
        <v>0.16216216216216206</v>
      </c>
      <c r="AC9" s="29">
        <v>198</v>
      </c>
      <c r="AD9" s="143">
        <f t="shared" si="14"/>
        <v>0.26114649681528657</v>
      </c>
      <c r="AE9" s="29">
        <v>213</v>
      </c>
      <c r="AF9" s="143">
        <f t="shared" si="15"/>
        <v>0.22413793103448265</v>
      </c>
      <c r="AG9" s="29">
        <v>104</v>
      </c>
      <c r="AH9" s="143">
        <f t="shared" si="16"/>
        <v>-0.16800000000000004</v>
      </c>
      <c r="AI9" s="29">
        <v>196</v>
      </c>
      <c r="AJ9" s="143">
        <f t="shared" si="17"/>
        <v>-0.46448087431693985</v>
      </c>
      <c r="AK9" s="29">
        <v>721</v>
      </c>
      <c r="AL9" s="143">
        <f t="shared" si="18"/>
        <v>-0.29174852652259331</v>
      </c>
      <c r="AM9" s="29">
        <v>374</v>
      </c>
      <c r="AN9" s="143">
        <f t="shared" si="19"/>
        <v>0.94791666666666674</v>
      </c>
      <c r="AO9" s="29">
        <v>495</v>
      </c>
      <c r="AP9" s="143">
        <f t="shared" si="20"/>
        <v>0.36740331491712697</v>
      </c>
      <c r="AQ9" s="29">
        <v>418</v>
      </c>
      <c r="AR9" s="143">
        <f t="shared" si="21"/>
        <v>0.14207650273224037</v>
      </c>
      <c r="AS9" s="29">
        <f t="shared" si="22"/>
        <v>14666</v>
      </c>
      <c r="AT9" s="143">
        <f t="shared" si="23"/>
        <v>2.8687662201024144E-2</v>
      </c>
      <c r="AU9" s="144">
        <v>64679</v>
      </c>
      <c r="AV9" s="145">
        <f t="shared" si="24"/>
        <v>4.2469860099284329E-2</v>
      </c>
    </row>
    <row r="10" spans="2:49">
      <c r="B10" s="41" t="s">
        <v>79</v>
      </c>
      <c r="C10" s="29">
        <v>41130</v>
      </c>
      <c r="D10" s="143">
        <f t="shared" si="0"/>
        <v>3.0233198907897663E-2</v>
      </c>
      <c r="E10" s="29">
        <v>388</v>
      </c>
      <c r="F10" s="143">
        <f t="shared" si="1"/>
        <v>0.26797385620915026</v>
      </c>
      <c r="G10" s="29">
        <v>276</v>
      </c>
      <c r="H10" s="143">
        <f t="shared" si="2"/>
        <v>0.97142857142857153</v>
      </c>
      <c r="I10" s="29">
        <v>8522</v>
      </c>
      <c r="J10" s="143">
        <f t="shared" si="3"/>
        <v>-0.10285293188756717</v>
      </c>
      <c r="K10" s="29">
        <v>1413</v>
      </c>
      <c r="L10" s="143">
        <f t="shared" si="4"/>
        <v>0.35865384615384621</v>
      </c>
      <c r="M10" s="29">
        <v>2112</v>
      </c>
      <c r="N10" s="143">
        <f t="shared" si="5"/>
        <v>-0.13795918367346938</v>
      </c>
      <c r="O10" s="29">
        <v>76</v>
      </c>
      <c r="P10" s="143">
        <f t="shared" si="6"/>
        <v>-5.0000000000000044E-2</v>
      </c>
      <c r="Q10" s="29">
        <v>427</v>
      </c>
      <c r="R10" s="143">
        <f t="shared" si="7"/>
        <v>0.97685185185185186</v>
      </c>
      <c r="S10" s="29">
        <f t="shared" si="8"/>
        <v>144</v>
      </c>
      <c r="T10" s="143">
        <f t="shared" si="9"/>
        <v>1.4084507042253502E-2</v>
      </c>
      <c r="U10" s="29">
        <v>64</v>
      </c>
      <c r="V10" s="143">
        <f t="shared" si="10"/>
        <v>0.25490196078431371</v>
      </c>
      <c r="W10" s="29">
        <v>30</v>
      </c>
      <c r="X10" s="143">
        <f t="shared" si="11"/>
        <v>1</v>
      </c>
      <c r="Y10" s="29">
        <v>17</v>
      </c>
      <c r="Z10" s="143">
        <f t="shared" si="12"/>
        <v>-0.41379310344827591</v>
      </c>
      <c r="AA10" s="29">
        <v>33</v>
      </c>
      <c r="AB10" s="143">
        <f t="shared" si="13"/>
        <v>-0.2978723404255319</v>
      </c>
      <c r="AC10" s="29">
        <v>197</v>
      </c>
      <c r="AD10" s="143">
        <f t="shared" si="14"/>
        <v>0.20858895705521463</v>
      </c>
      <c r="AE10" s="29">
        <v>225</v>
      </c>
      <c r="AF10" s="143">
        <f t="shared" si="15"/>
        <v>-0.35530085959885382</v>
      </c>
      <c r="AG10" s="29">
        <v>101</v>
      </c>
      <c r="AH10" s="143">
        <f t="shared" si="16"/>
        <v>0.23170731707317072</v>
      </c>
      <c r="AI10" s="29">
        <v>102</v>
      </c>
      <c r="AJ10" s="143">
        <f t="shared" si="17"/>
        <v>-0.63176895306859204</v>
      </c>
      <c r="AK10" s="29">
        <v>616</v>
      </c>
      <c r="AL10" s="143">
        <f t="shared" si="18"/>
        <v>0.13235294117647056</v>
      </c>
      <c r="AM10" s="29">
        <v>158</v>
      </c>
      <c r="AN10" s="143">
        <f t="shared" si="19"/>
        <v>3.2679738562091609E-2</v>
      </c>
      <c r="AO10" s="29">
        <v>421</v>
      </c>
      <c r="AP10" s="143">
        <f t="shared" si="20"/>
        <v>-2.0930232558139528E-2</v>
      </c>
      <c r="AQ10" s="29">
        <v>296</v>
      </c>
      <c r="AR10" s="143">
        <f t="shared" si="21"/>
        <v>-8.9230769230769225E-2</v>
      </c>
      <c r="AS10" s="29">
        <f t="shared" si="22"/>
        <v>15474</v>
      </c>
      <c r="AT10" s="143">
        <f t="shared" si="23"/>
        <v>-4.4578908372437609E-2</v>
      </c>
      <c r="AU10" s="144">
        <v>56604</v>
      </c>
      <c r="AV10" s="145">
        <f t="shared" si="24"/>
        <v>8.6423492934657453E-3</v>
      </c>
    </row>
    <row r="11" spans="2:49">
      <c r="B11" s="41" t="s">
        <v>80</v>
      </c>
      <c r="C11" s="29">
        <v>38879</v>
      </c>
      <c r="D11" s="143">
        <f t="shared" si="0"/>
        <v>-0.11378815162635914</v>
      </c>
      <c r="E11" s="29">
        <v>153</v>
      </c>
      <c r="F11" s="143">
        <f t="shared" si="1"/>
        <v>-0.36250000000000004</v>
      </c>
      <c r="G11" s="29">
        <v>91</v>
      </c>
      <c r="H11" s="143">
        <f t="shared" si="2"/>
        <v>-0.35</v>
      </c>
      <c r="I11" s="29">
        <v>10777</v>
      </c>
      <c r="J11" s="143">
        <f t="shared" si="3"/>
        <v>-0.21324280916922178</v>
      </c>
      <c r="K11" s="29">
        <v>1815</v>
      </c>
      <c r="L11" s="143">
        <f t="shared" si="4"/>
        <v>0.11898890258939576</v>
      </c>
      <c r="M11" s="29">
        <v>3559</v>
      </c>
      <c r="N11" s="143">
        <f t="shared" si="5"/>
        <v>-0.12812346888780013</v>
      </c>
      <c r="O11" s="29">
        <v>80</v>
      </c>
      <c r="P11" s="143">
        <f t="shared" si="6"/>
        <v>-0.43661971830985913</v>
      </c>
      <c r="Q11" s="29">
        <v>285</v>
      </c>
      <c r="R11" s="143">
        <f t="shared" si="7"/>
        <v>-0.30317848410757942</v>
      </c>
      <c r="S11" s="29">
        <f t="shared" si="8"/>
        <v>2047</v>
      </c>
      <c r="T11" s="143">
        <f t="shared" si="9"/>
        <v>-0.33903777849531802</v>
      </c>
      <c r="U11" s="29">
        <v>336</v>
      </c>
      <c r="V11" s="143">
        <f t="shared" si="10"/>
        <v>-0.27114967462039041</v>
      </c>
      <c r="W11" s="29">
        <v>120</v>
      </c>
      <c r="X11" s="143">
        <f t="shared" si="11"/>
        <v>-0.23566878980891715</v>
      </c>
      <c r="Y11" s="29">
        <v>363</v>
      </c>
      <c r="Z11" s="143">
        <f t="shared" si="12"/>
        <v>0.15605095541401282</v>
      </c>
      <c r="AA11" s="29">
        <v>1228</v>
      </c>
      <c r="AB11" s="143">
        <f t="shared" si="13"/>
        <v>-0.43279445727482679</v>
      </c>
      <c r="AC11" s="29">
        <v>321</v>
      </c>
      <c r="AD11" s="143">
        <f t="shared" si="14"/>
        <v>-6.1403508771929793E-2</v>
      </c>
      <c r="AE11" s="29">
        <v>253</v>
      </c>
      <c r="AF11" s="143">
        <f t="shared" si="15"/>
        <v>-0.47401247401247404</v>
      </c>
      <c r="AG11" s="29">
        <v>102</v>
      </c>
      <c r="AH11" s="143">
        <f t="shared" si="16"/>
        <v>-0.17073170731707321</v>
      </c>
      <c r="AI11" s="29">
        <v>185</v>
      </c>
      <c r="AJ11" s="143">
        <f t="shared" si="17"/>
        <v>-0.20258620689655171</v>
      </c>
      <c r="AK11" s="29">
        <v>464</v>
      </c>
      <c r="AL11" s="143">
        <f t="shared" si="18"/>
        <v>-0.44761904761904758</v>
      </c>
      <c r="AM11" s="29">
        <v>130</v>
      </c>
      <c r="AN11" s="143">
        <f t="shared" si="19"/>
        <v>-0.375</v>
      </c>
      <c r="AO11" s="29">
        <v>301</v>
      </c>
      <c r="AP11" s="143">
        <f t="shared" si="20"/>
        <v>-0.43314500941619583</v>
      </c>
      <c r="AQ11" s="29">
        <v>358</v>
      </c>
      <c r="AR11" s="143">
        <f t="shared" si="21"/>
        <v>-1.1049723756906049E-2</v>
      </c>
      <c r="AS11" s="29">
        <f t="shared" si="22"/>
        <v>20921</v>
      </c>
      <c r="AT11" s="143">
        <f t="shared" si="23"/>
        <v>-0.21198538551357871</v>
      </c>
      <c r="AU11" s="144">
        <v>59800</v>
      </c>
      <c r="AV11" s="145">
        <f t="shared" si="24"/>
        <v>-0.15080942913944906</v>
      </c>
    </row>
    <row r="12" spans="2:49">
      <c r="B12" s="41" t="s">
        <v>81</v>
      </c>
      <c r="C12" s="29">
        <v>31004</v>
      </c>
      <c r="D12" s="143">
        <f t="shared" si="0"/>
        <v>6.2435748063875085E-2</v>
      </c>
      <c r="E12" s="29">
        <v>240</v>
      </c>
      <c r="F12" s="143">
        <f t="shared" si="1"/>
        <v>-0.10447761194029848</v>
      </c>
      <c r="G12" s="29">
        <v>146</v>
      </c>
      <c r="H12" s="143">
        <f t="shared" si="2"/>
        <v>0.87179487179487181</v>
      </c>
      <c r="I12" s="29">
        <v>13002</v>
      </c>
      <c r="J12" s="143">
        <f t="shared" si="3"/>
        <v>-0.23795569100926039</v>
      </c>
      <c r="K12" s="29">
        <v>1359</v>
      </c>
      <c r="L12" s="143">
        <f t="shared" si="4"/>
        <v>0.31558567279767669</v>
      </c>
      <c r="M12" s="29">
        <v>4717</v>
      </c>
      <c r="N12" s="143">
        <f t="shared" si="5"/>
        <v>4.6594186820501537E-2</v>
      </c>
      <c r="O12" s="29">
        <v>184</v>
      </c>
      <c r="P12" s="143">
        <f t="shared" si="6"/>
        <v>0.37313432835820892</v>
      </c>
      <c r="Q12" s="29">
        <v>279</v>
      </c>
      <c r="R12" s="143">
        <f t="shared" si="7"/>
        <v>-8.8235294117647078E-2</v>
      </c>
      <c r="S12" s="29">
        <f t="shared" si="8"/>
        <v>6005</v>
      </c>
      <c r="T12" s="143">
        <f t="shared" si="9"/>
        <v>-0.42694913636797405</v>
      </c>
      <c r="U12" s="29">
        <v>1325</v>
      </c>
      <c r="V12" s="143">
        <f t="shared" si="10"/>
        <v>-0.36206066441983631</v>
      </c>
      <c r="W12" s="29">
        <v>594</v>
      </c>
      <c r="X12" s="143">
        <f t="shared" si="11"/>
        <v>-0.18406593406593408</v>
      </c>
      <c r="Y12" s="29">
        <v>722</v>
      </c>
      <c r="Z12" s="143">
        <f t="shared" si="12"/>
        <v>-0.37919174548581258</v>
      </c>
      <c r="AA12" s="29">
        <v>3364</v>
      </c>
      <c r="AB12" s="143">
        <f t="shared" si="13"/>
        <v>-0.48333589310397784</v>
      </c>
      <c r="AC12" s="29">
        <v>167</v>
      </c>
      <c r="AD12" s="143">
        <f t="shared" si="14"/>
        <v>-0.12565445026178013</v>
      </c>
      <c r="AE12" s="29">
        <v>409</v>
      </c>
      <c r="AF12" s="143">
        <f t="shared" si="15"/>
        <v>3.8071065989847774E-2</v>
      </c>
      <c r="AG12" s="29">
        <v>121</v>
      </c>
      <c r="AH12" s="143">
        <f t="shared" si="16"/>
        <v>0.45783132530120474</v>
      </c>
      <c r="AI12" s="29">
        <v>178</v>
      </c>
      <c r="AJ12" s="143">
        <f t="shared" si="17"/>
        <v>-0.39864864864864868</v>
      </c>
      <c r="AK12" s="29">
        <v>502</v>
      </c>
      <c r="AL12" s="143">
        <f t="shared" si="18"/>
        <v>9.1304347826086873E-2</v>
      </c>
      <c r="AM12" s="29">
        <v>172</v>
      </c>
      <c r="AN12" s="143">
        <f t="shared" si="19"/>
        <v>0.68627450980392157</v>
      </c>
      <c r="AO12" s="29">
        <v>337</v>
      </c>
      <c r="AP12" s="143">
        <f t="shared" si="20"/>
        <v>0.28136882129277563</v>
      </c>
      <c r="AQ12" s="29">
        <v>418</v>
      </c>
      <c r="AR12" s="143">
        <f t="shared" si="21"/>
        <v>0.19088319088319095</v>
      </c>
      <c r="AS12" s="29">
        <f t="shared" si="22"/>
        <v>28236</v>
      </c>
      <c r="AT12" s="143">
        <f t="shared" si="23"/>
        <v>-0.21581914627711274</v>
      </c>
      <c r="AU12" s="144">
        <v>59240</v>
      </c>
      <c r="AV12" s="145">
        <f t="shared" si="24"/>
        <v>-9.1257727530718369E-2</v>
      </c>
    </row>
    <row r="13" spans="2:49" customFormat="1">
      <c r="B13" s="41" t="s">
        <v>82</v>
      </c>
      <c r="C13" s="29">
        <v>25500</v>
      </c>
      <c r="D13" s="143">
        <f t="shared" si="0"/>
        <v>1.0141023609570698E-2</v>
      </c>
      <c r="E13" s="29">
        <v>274</v>
      </c>
      <c r="F13" s="143">
        <f t="shared" si="1"/>
        <v>-0.35529411764705887</v>
      </c>
      <c r="G13" s="29">
        <v>139</v>
      </c>
      <c r="H13" s="143">
        <f t="shared" si="2"/>
        <v>0.28703703703703698</v>
      </c>
      <c r="I13" s="29">
        <v>13293</v>
      </c>
      <c r="J13" s="143">
        <f t="shared" si="3"/>
        <v>-9.7494738271437287E-2</v>
      </c>
      <c r="K13" s="29">
        <v>1283</v>
      </c>
      <c r="L13" s="143">
        <f t="shared" si="4"/>
        <v>0.24563106796116507</v>
      </c>
      <c r="M13" s="29">
        <v>5107</v>
      </c>
      <c r="N13" s="143">
        <f t="shared" si="5"/>
        <v>-9.9294532627865917E-2</v>
      </c>
      <c r="O13" s="29">
        <v>182</v>
      </c>
      <c r="P13" s="143">
        <f t="shared" si="6"/>
        <v>0.20529801324503305</v>
      </c>
      <c r="Q13" s="29">
        <v>381</v>
      </c>
      <c r="R13" s="143">
        <f t="shared" si="7"/>
        <v>-9.285714285714286E-2</v>
      </c>
      <c r="S13" s="29">
        <f t="shared" si="8"/>
        <v>6699</v>
      </c>
      <c r="T13" s="143">
        <f t="shared" si="9"/>
        <v>-0.25525291828793772</v>
      </c>
      <c r="U13" s="29">
        <v>1576</v>
      </c>
      <c r="V13" s="143">
        <f t="shared" si="10"/>
        <v>-0.22517207472959688</v>
      </c>
      <c r="W13" s="29">
        <v>576</v>
      </c>
      <c r="X13" s="143">
        <f t="shared" si="11"/>
        <v>-0.44294003868471954</v>
      </c>
      <c r="Y13" s="29">
        <v>1045</v>
      </c>
      <c r="Z13" s="143">
        <f t="shared" si="12"/>
        <v>0.1611111111111112</v>
      </c>
      <c r="AA13" s="29">
        <v>3502</v>
      </c>
      <c r="AB13" s="143">
        <f t="shared" si="13"/>
        <v>-0.30336184603143024</v>
      </c>
      <c r="AC13" s="29">
        <v>202</v>
      </c>
      <c r="AD13" s="143">
        <f t="shared" si="14"/>
        <v>-0.24907063197026025</v>
      </c>
      <c r="AE13" s="29">
        <v>437</v>
      </c>
      <c r="AF13" s="143">
        <f t="shared" si="15"/>
        <v>3.0660377358490587E-2</v>
      </c>
      <c r="AG13" s="29">
        <v>59</v>
      </c>
      <c r="AH13" s="143">
        <f t="shared" si="16"/>
        <v>5.3571428571428603E-2</v>
      </c>
      <c r="AI13" s="29">
        <v>147</v>
      </c>
      <c r="AJ13" s="143">
        <f t="shared" si="17"/>
        <v>-0.40963855421686746</v>
      </c>
      <c r="AK13" s="29">
        <v>358</v>
      </c>
      <c r="AL13" s="143">
        <f t="shared" si="18"/>
        <v>-0.13526570048309183</v>
      </c>
      <c r="AM13" s="29">
        <v>91</v>
      </c>
      <c r="AN13" s="143">
        <f t="shared" si="19"/>
        <v>-0.20175438596491224</v>
      </c>
      <c r="AO13" s="29">
        <v>259</v>
      </c>
      <c r="AP13" s="143">
        <f t="shared" si="20"/>
        <v>-0.20795107033639149</v>
      </c>
      <c r="AQ13" s="29">
        <v>478</v>
      </c>
      <c r="AR13" s="143">
        <f t="shared" si="21"/>
        <v>-3.0425963488843855E-2</v>
      </c>
      <c r="AS13" s="29">
        <f t="shared" si="22"/>
        <v>29389</v>
      </c>
      <c r="AT13" s="143">
        <f t="shared" si="23"/>
        <v>-0.1324024325441342</v>
      </c>
      <c r="AU13" s="144">
        <v>54889</v>
      </c>
      <c r="AV13" s="145">
        <f t="shared" si="24"/>
        <v>-7.1534896309076723E-2</v>
      </c>
    </row>
    <row r="14" spans="2:49" customFormat="1">
      <c r="B14" s="41" t="s">
        <v>83</v>
      </c>
      <c r="C14" s="29">
        <v>23963</v>
      </c>
      <c r="D14" s="143">
        <f t="shared" si="0"/>
        <v>0.17161296631301037</v>
      </c>
      <c r="E14" s="29">
        <v>195</v>
      </c>
      <c r="F14" s="143">
        <f t="shared" si="1"/>
        <v>-0.34563758389261745</v>
      </c>
      <c r="G14" s="29">
        <v>221</v>
      </c>
      <c r="H14" s="143">
        <f t="shared" si="2"/>
        <v>-4.7413793103448287E-2</v>
      </c>
      <c r="I14" s="29">
        <v>15937</v>
      </c>
      <c r="J14" s="143">
        <f t="shared" si="3"/>
        <v>-4.8707694144332403E-2</v>
      </c>
      <c r="K14" s="29">
        <v>868</v>
      </c>
      <c r="L14" s="143">
        <f t="shared" si="4"/>
        <v>0.36692913385826764</v>
      </c>
      <c r="M14" s="29">
        <v>5066</v>
      </c>
      <c r="N14" s="143">
        <f t="shared" si="5"/>
        <v>-9.5195570637613858E-2</v>
      </c>
      <c r="O14" s="29">
        <v>161</v>
      </c>
      <c r="P14" s="143">
        <f t="shared" si="6"/>
        <v>-0.19499999999999995</v>
      </c>
      <c r="Q14" s="29">
        <v>379</v>
      </c>
      <c r="R14" s="143">
        <f t="shared" si="7"/>
        <v>-0.18494623655913978</v>
      </c>
      <c r="S14" s="29">
        <f t="shared" si="8"/>
        <v>8808</v>
      </c>
      <c r="T14" s="143">
        <f t="shared" si="9"/>
        <v>-0.16194100856327309</v>
      </c>
      <c r="U14" s="29">
        <v>1987</v>
      </c>
      <c r="V14" s="143">
        <f t="shared" si="10"/>
        <v>-4.6087373979836754E-2</v>
      </c>
      <c r="W14" s="29">
        <v>939</v>
      </c>
      <c r="X14" s="143">
        <f t="shared" si="11"/>
        <v>-0.23409461663947795</v>
      </c>
      <c r="Y14" s="29">
        <v>1000</v>
      </c>
      <c r="Z14" s="143">
        <f t="shared" si="12"/>
        <v>-0.16387959866220736</v>
      </c>
      <c r="AA14" s="29">
        <v>4882</v>
      </c>
      <c r="AB14" s="143">
        <f t="shared" si="13"/>
        <v>-0.18701082431307248</v>
      </c>
      <c r="AC14" s="29">
        <v>219</v>
      </c>
      <c r="AD14" s="143">
        <f t="shared" si="14"/>
        <v>-0.17669172932330823</v>
      </c>
      <c r="AE14" s="29">
        <v>535</v>
      </c>
      <c r="AF14" s="143">
        <f t="shared" si="15"/>
        <v>-0.20974889217134418</v>
      </c>
      <c r="AG14" s="29">
        <v>132</v>
      </c>
      <c r="AH14" s="143">
        <f t="shared" si="16"/>
        <v>4.7619047619047672E-2</v>
      </c>
      <c r="AI14" s="29">
        <v>159</v>
      </c>
      <c r="AJ14" s="143">
        <f t="shared" si="17"/>
        <v>-0.3588709677419355</v>
      </c>
      <c r="AK14" s="29">
        <v>459</v>
      </c>
      <c r="AL14" s="143">
        <f t="shared" si="18"/>
        <v>-0.11900191938579652</v>
      </c>
      <c r="AM14" s="29">
        <v>89</v>
      </c>
      <c r="AN14" s="143">
        <f t="shared" si="19"/>
        <v>0.390625</v>
      </c>
      <c r="AO14" s="29">
        <v>283</v>
      </c>
      <c r="AP14" s="143">
        <f t="shared" si="20"/>
        <v>-0.22465753424657531</v>
      </c>
      <c r="AQ14" s="29">
        <v>286</v>
      </c>
      <c r="AR14" s="143">
        <f t="shared" si="21"/>
        <v>-4.0268456375838979E-2</v>
      </c>
      <c r="AS14" s="29">
        <f t="shared" si="22"/>
        <v>33797</v>
      </c>
      <c r="AT14" s="143">
        <f t="shared" si="23"/>
        <v>-9.2868454250208066E-2</v>
      </c>
      <c r="AU14" s="144">
        <v>57760</v>
      </c>
      <c r="AV14" s="145">
        <f t="shared" si="24"/>
        <v>8.664009703691633E-4</v>
      </c>
    </row>
    <row r="15" spans="2:49" customFormat="1" ht="30">
      <c r="B15" s="94" t="str">
        <f>actualizaciones!$A$2</f>
        <v xml:space="preserve">acumulado agosto 2010 </v>
      </c>
      <c r="C15" s="146">
        <v>313515</v>
      </c>
      <c r="D15" s="147">
        <v>-6.7147303336685726E-2</v>
      </c>
      <c r="E15" s="146">
        <v>2014</v>
      </c>
      <c r="F15" s="147">
        <v>-7.8260869565217384E-2</v>
      </c>
      <c r="G15" s="146">
        <v>1622</v>
      </c>
      <c r="H15" s="147">
        <v>0.53889943074003788</v>
      </c>
      <c r="I15" s="146">
        <v>82786</v>
      </c>
      <c r="J15" s="147">
        <v>-0.1229274597675577</v>
      </c>
      <c r="K15" s="146">
        <v>9918</v>
      </c>
      <c r="L15" s="147">
        <v>0.25607902735562305</v>
      </c>
      <c r="M15" s="146">
        <v>27492</v>
      </c>
      <c r="N15" s="147">
        <v>-4.7962045918897411E-2</v>
      </c>
      <c r="O15" s="146">
        <v>1020</v>
      </c>
      <c r="P15" s="147">
        <v>1.9646365422396617E-3</v>
      </c>
      <c r="Q15" s="146">
        <v>3777</v>
      </c>
      <c r="R15" s="147">
        <v>7.3011363636363624E-2</v>
      </c>
      <c r="S15" s="146">
        <f t="shared" si="8"/>
        <v>24511</v>
      </c>
      <c r="T15" s="147">
        <v>-0.27525133057362505</v>
      </c>
      <c r="U15" s="146">
        <v>5525</v>
      </c>
      <c r="V15" s="147">
        <v>-0.19764740052279983</v>
      </c>
      <c r="W15" s="146">
        <v>2417</v>
      </c>
      <c r="X15" s="147">
        <v>-0.26890502117362369</v>
      </c>
      <c r="Y15" s="146">
        <v>3425</v>
      </c>
      <c r="Z15" s="147">
        <v>-9.96319663512093E-2</v>
      </c>
      <c r="AA15" s="146">
        <v>13144</v>
      </c>
      <c r="AB15" s="147">
        <v>-0.3369652945924132</v>
      </c>
      <c r="AC15" s="146">
        <v>1576</v>
      </c>
      <c r="AD15" s="147">
        <v>-6.3576945929887052E-2</v>
      </c>
      <c r="AE15" s="146">
        <v>2513</v>
      </c>
      <c r="AF15" s="147">
        <v>-0.1295462417734673</v>
      </c>
      <c r="AG15" s="146">
        <v>993</v>
      </c>
      <c r="AH15" s="147">
        <v>7.4675324675324672E-2</v>
      </c>
      <c r="AI15" s="146">
        <v>1556</v>
      </c>
      <c r="AJ15" s="147">
        <v>-0.36124794745484401</v>
      </c>
      <c r="AK15" s="146">
        <v>5848</v>
      </c>
      <c r="AL15" s="147">
        <v>-2.6631158455392767E-2</v>
      </c>
      <c r="AM15" s="146">
        <v>1439</v>
      </c>
      <c r="AN15" s="147">
        <v>6.2776957163958702E-2</v>
      </c>
      <c r="AO15" s="146">
        <v>3247</v>
      </c>
      <c r="AP15" s="147">
        <v>-8.3027393391697291E-2</v>
      </c>
      <c r="AQ15" s="146">
        <v>3306</v>
      </c>
      <c r="AR15" s="147">
        <v>6.8174474959612263E-2</v>
      </c>
      <c r="AS15" s="146">
        <f t="shared" si="22"/>
        <v>173618</v>
      </c>
      <c r="AT15" s="147">
        <v>-0.1082198605967527</v>
      </c>
      <c r="AU15" s="146">
        <v>487133</v>
      </c>
      <c r="AV15" s="147">
        <v>-8.2212789367879457E-2</v>
      </c>
    </row>
    <row r="16" spans="2:49" customFormat="1" ht="15" hidden="1" customHeight="1" outlineLevel="1">
      <c r="B16" s="41" t="s">
        <v>72</v>
      </c>
      <c r="C16" s="29">
        <v>32592</v>
      </c>
      <c r="D16" s="143">
        <f t="shared" ref="D16:D67" si="25">IFERROR(C16/C29-1,"-")</f>
        <v>8.7814158405927767E-2</v>
      </c>
      <c r="E16" s="29">
        <v>273</v>
      </c>
      <c r="F16" s="143">
        <f t="shared" ref="F16:F67" si="26">IFERROR(E16/E29-1,"-")</f>
        <v>-0.23955431754874656</v>
      </c>
      <c r="G16" s="29">
        <v>182</v>
      </c>
      <c r="H16" s="143">
        <f t="shared" ref="H16:H67" si="27">IFERROR(G16/G29-1,"-")</f>
        <v>0.24657534246575352</v>
      </c>
      <c r="I16" s="29">
        <v>12571</v>
      </c>
      <c r="J16" s="143">
        <f t="shared" ref="J16:J67" si="28">IFERROR(I16/I29-1,"-")</f>
        <v>-0.17954575120741423</v>
      </c>
      <c r="K16" s="29">
        <v>761</v>
      </c>
      <c r="L16" s="143">
        <f t="shared" ref="L16:L67" si="29">IFERROR(K16/K29-1,"-")</f>
        <v>1.3315579227696439E-2</v>
      </c>
      <c r="M16" s="29">
        <v>4609</v>
      </c>
      <c r="N16" s="143">
        <f t="shared" ref="N16:N67" si="30">IFERROR(M16/M29-1,"-")</f>
        <v>-0.29996962332928312</v>
      </c>
      <c r="O16" s="29">
        <v>204</v>
      </c>
      <c r="P16" s="143">
        <f t="shared" ref="P16:P67" si="31">IFERROR(O16/O29-1,"-")</f>
        <v>-0.28919860627177696</v>
      </c>
      <c r="Q16" s="29">
        <v>515</v>
      </c>
      <c r="R16" s="143">
        <f t="shared" ref="R16:R67" si="32">IFERROR(Q16/Q29-1,"-")</f>
        <v>-4.4526901669758812E-2</v>
      </c>
      <c r="S16" s="29">
        <f>U16+W16+Y16+AA16</f>
        <v>8512</v>
      </c>
      <c r="T16" s="143">
        <f t="shared" ref="T16:T67" si="33">IFERROR(S16/S29-1,"-")</f>
        <v>-0.30897873031336254</v>
      </c>
      <c r="U16" s="29">
        <v>1819</v>
      </c>
      <c r="V16" s="143">
        <f t="shared" ref="V16:V67" si="34">IFERROR(U16/U29-1,"-")</f>
        <v>-0.25603271983640086</v>
      </c>
      <c r="W16" s="29">
        <v>960</v>
      </c>
      <c r="X16" s="143">
        <f t="shared" ref="X16:X67" si="35">IFERROR(W16/W29-1,"-")</f>
        <v>-0.47454844006568142</v>
      </c>
      <c r="Y16" s="29">
        <v>840</v>
      </c>
      <c r="Z16" s="143">
        <f t="shared" ref="Z16:Z67" si="36">IFERROR(Y16/Y29-1,"-")</f>
        <v>-0.39741750358680061</v>
      </c>
      <c r="AA16" s="29">
        <v>4893</v>
      </c>
      <c r="AB16" s="143">
        <f t="shared" ref="AB16:AB67" si="37">IFERROR(AA16/AA29-1,"-")</f>
        <v>-0.26443174984966922</v>
      </c>
      <c r="AC16" s="29">
        <v>225</v>
      </c>
      <c r="AD16" s="143">
        <f t="shared" ref="AD16:AD67" si="38">IFERROR(AC16/AC29-1,"-")</f>
        <v>-4.2553191489361653E-2</v>
      </c>
      <c r="AE16" s="29">
        <v>408</v>
      </c>
      <c r="AF16" s="143">
        <f t="shared" ref="AF16:AF67" si="39">IFERROR(AE16/AE29-1,"-")</f>
        <v>-0.21235521235521237</v>
      </c>
      <c r="AG16" s="29">
        <v>155</v>
      </c>
      <c r="AH16" s="143">
        <f t="shared" ref="AH16:AH67" si="40">IFERROR(AG16/AG29-1,"-")</f>
        <v>-0.13888888888888884</v>
      </c>
      <c r="AI16" s="29">
        <v>240</v>
      </c>
      <c r="AJ16" s="143">
        <f t="shared" ref="AJ16:AJ67" si="41">IFERROR(AI16/AI29-1,"-")</f>
        <v>-0.28783382789317502</v>
      </c>
      <c r="AK16" s="29">
        <v>782</v>
      </c>
      <c r="AL16" s="143">
        <f t="shared" ref="AL16:AL67" si="42">IFERROR(AK16/AK29-1,"-")</f>
        <v>-0.17684210526315791</v>
      </c>
      <c r="AM16" s="29">
        <v>265</v>
      </c>
      <c r="AN16" s="143">
        <f t="shared" ref="AN16:AN67" si="43">IFERROR(AM16/AM29-1,"-")</f>
        <v>1.1370967741935485</v>
      </c>
      <c r="AO16" s="29">
        <v>381</v>
      </c>
      <c r="AP16" s="143">
        <f t="shared" ref="AP16:AP67" si="44">IFERROR(AO16/AO29-1,"-")</f>
        <v>-0.12814645308924488</v>
      </c>
      <c r="AQ16" s="29">
        <v>366</v>
      </c>
      <c r="AR16" s="143">
        <f t="shared" ref="AR16:AR67" si="45">IFERROR(AQ16/AQ29-1,"-")</f>
        <v>-0.3197026022304833</v>
      </c>
      <c r="AS16" s="29">
        <f>AU16-C16</f>
        <v>30449</v>
      </c>
      <c r="AT16" s="143">
        <f t="shared" ref="AT16:AT67" si="46">IFERROR(AS16/AS29-1,"-")</f>
        <v>-0.23157097791798109</v>
      </c>
      <c r="AU16" s="144">
        <v>63041</v>
      </c>
      <c r="AV16" s="145">
        <f t="shared" ref="AV16:AV67" si="47">IFERROR(AU16/AU29-1,"-")</f>
        <v>-9.4056275687638302E-2</v>
      </c>
    </row>
    <row r="17" spans="2:48" customFormat="1" ht="15" hidden="1" customHeight="1" outlineLevel="1">
      <c r="B17" s="41" t="s">
        <v>73</v>
      </c>
      <c r="C17" s="29">
        <v>30544</v>
      </c>
      <c r="D17" s="143">
        <f t="shared" si="25"/>
        <v>-8.9873787352778844E-3</v>
      </c>
      <c r="E17" s="29">
        <v>206</v>
      </c>
      <c r="F17" s="143">
        <f t="shared" si="26"/>
        <v>-0.28222996515679444</v>
      </c>
      <c r="G17" s="29">
        <v>132</v>
      </c>
      <c r="H17" s="143">
        <f t="shared" si="27"/>
        <v>-0.467741935483871</v>
      </c>
      <c r="I17" s="29">
        <v>15835</v>
      </c>
      <c r="J17" s="143">
        <f t="shared" si="28"/>
        <v>-2.2892755769468143E-2</v>
      </c>
      <c r="K17" s="29">
        <v>784</v>
      </c>
      <c r="L17" s="143">
        <f t="shared" si="29"/>
        <v>0.22500000000000009</v>
      </c>
      <c r="M17" s="29">
        <v>3715</v>
      </c>
      <c r="N17" s="143">
        <f t="shared" si="30"/>
        <v>-0.31495482205421355</v>
      </c>
      <c r="O17" s="29">
        <v>134</v>
      </c>
      <c r="P17" s="143">
        <f t="shared" si="31"/>
        <v>-0.37674418604651161</v>
      </c>
      <c r="Q17" s="29">
        <v>213</v>
      </c>
      <c r="R17" s="143">
        <f t="shared" si="32"/>
        <v>-0.37168141592920356</v>
      </c>
      <c r="S17" s="29">
        <f t="shared" ref="S17:S28" si="48">U17+W17+Y17+AA17</f>
        <v>7515</v>
      </c>
      <c r="T17" s="143">
        <f t="shared" si="33"/>
        <v>-0.3634592580044046</v>
      </c>
      <c r="U17" s="29">
        <v>1412</v>
      </c>
      <c r="V17" s="143">
        <f t="shared" si="34"/>
        <v>-0.47056617922759658</v>
      </c>
      <c r="W17" s="29">
        <v>634</v>
      </c>
      <c r="X17" s="143">
        <f t="shared" si="35"/>
        <v>-0.57133198106828931</v>
      </c>
      <c r="Y17" s="29">
        <v>662</v>
      </c>
      <c r="Z17" s="143">
        <f t="shared" si="36"/>
        <v>-0.31469979296066253</v>
      </c>
      <c r="AA17" s="29">
        <v>4807</v>
      </c>
      <c r="AB17" s="143">
        <f t="shared" si="37"/>
        <v>-0.28189423364206756</v>
      </c>
      <c r="AC17" s="29">
        <v>247</v>
      </c>
      <c r="AD17" s="143">
        <f t="shared" si="38"/>
        <v>-0.3042253521126761</v>
      </c>
      <c r="AE17" s="29">
        <v>463</v>
      </c>
      <c r="AF17" s="143">
        <f t="shared" si="39"/>
        <v>-0.18629173989455183</v>
      </c>
      <c r="AG17" s="29">
        <v>69</v>
      </c>
      <c r="AH17" s="143">
        <f t="shared" si="40"/>
        <v>-0.54605263157894735</v>
      </c>
      <c r="AI17" s="29">
        <v>197</v>
      </c>
      <c r="AJ17" s="143">
        <f t="shared" si="41"/>
        <v>-0.26217228464419473</v>
      </c>
      <c r="AK17" s="29">
        <v>356</v>
      </c>
      <c r="AL17" s="143">
        <f t="shared" si="42"/>
        <v>-0.28514056224899598</v>
      </c>
      <c r="AM17" s="29">
        <v>282</v>
      </c>
      <c r="AN17" s="143">
        <f t="shared" si="43"/>
        <v>1.1044776119402986</v>
      </c>
      <c r="AO17" s="29">
        <v>225</v>
      </c>
      <c r="AP17" s="143">
        <f t="shared" si="44"/>
        <v>-0.31818181818181823</v>
      </c>
      <c r="AQ17" s="29">
        <v>161</v>
      </c>
      <c r="AR17" s="143">
        <f t="shared" si="45"/>
        <v>-0.49844236760124616</v>
      </c>
      <c r="AS17" s="29">
        <f t="shared" ref="AS17:AS28" si="49">AU17-C17</f>
        <v>30534</v>
      </c>
      <c r="AT17" s="143">
        <f t="shared" si="46"/>
        <v>-0.19200846784863723</v>
      </c>
      <c r="AU17" s="144">
        <v>61078</v>
      </c>
      <c r="AV17" s="145">
        <f t="shared" si="47"/>
        <v>-0.10979289035285889</v>
      </c>
    </row>
    <row r="18" spans="2:48" customFormat="1" ht="15" hidden="1" customHeight="1" outlineLevel="1">
      <c r="B18" s="41" t="s">
        <v>74</v>
      </c>
      <c r="C18" s="29">
        <v>38129</v>
      </c>
      <c r="D18" s="143">
        <f t="shared" si="25"/>
        <v>-1.6837708215151403E-2</v>
      </c>
      <c r="E18" s="29">
        <v>325</v>
      </c>
      <c r="F18" s="143">
        <f t="shared" si="26"/>
        <v>0.22641509433962259</v>
      </c>
      <c r="G18" s="29">
        <v>145</v>
      </c>
      <c r="H18" s="143">
        <f t="shared" si="27"/>
        <v>-0.44444444444444442</v>
      </c>
      <c r="I18" s="29">
        <v>9335</v>
      </c>
      <c r="J18" s="143">
        <f t="shared" si="28"/>
        <v>-0.15543291414095717</v>
      </c>
      <c r="K18" s="29">
        <v>785</v>
      </c>
      <c r="L18" s="143">
        <f t="shared" si="29"/>
        <v>-0.24081237911025144</v>
      </c>
      <c r="M18" s="29">
        <v>3191</v>
      </c>
      <c r="N18" s="143">
        <f t="shared" si="30"/>
        <v>-0.3671162237207457</v>
      </c>
      <c r="O18" s="29">
        <v>144</v>
      </c>
      <c r="P18" s="143">
        <f t="shared" si="31"/>
        <v>-0.39240506329113922</v>
      </c>
      <c r="Q18" s="29">
        <v>292</v>
      </c>
      <c r="R18" s="143">
        <f t="shared" si="32"/>
        <v>-0.26075949367088602</v>
      </c>
      <c r="S18" s="29">
        <f t="shared" si="48"/>
        <v>3572</v>
      </c>
      <c r="T18" s="143">
        <f t="shared" si="33"/>
        <v>-0.45565376409631209</v>
      </c>
      <c r="U18" s="29">
        <v>663</v>
      </c>
      <c r="V18" s="143">
        <f t="shared" si="34"/>
        <v>-0.56150793650793651</v>
      </c>
      <c r="W18" s="29">
        <v>323</v>
      </c>
      <c r="X18" s="143">
        <f t="shared" si="35"/>
        <v>-0.69953488372093031</v>
      </c>
      <c r="Y18" s="29">
        <v>607</v>
      </c>
      <c r="Z18" s="143">
        <f t="shared" si="36"/>
        <v>-0.34164859002169201</v>
      </c>
      <c r="AA18" s="29">
        <v>1979</v>
      </c>
      <c r="AB18" s="143">
        <f t="shared" si="37"/>
        <v>-0.35178512938093676</v>
      </c>
      <c r="AC18" s="29">
        <v>336</v>
      </c>
      <c r="AD18" s="143">
        <f t="shared" si="38"/>
        <v>2.1276595744680771E-2</v>
      </c>
      <c r="AE18" s="29">
        <v>303</v>
      </c>
      <c r="AF18" s="143">
        <f t="shared" si="39"/>
        <v>-0.4047151277013753</v>
      </c>
      <c r="AG18" s="29">
        <v>88</v>
      </c>
      <c r="AH18" s="143">
        <f t="shared" si="40"/>
        <v>-0.56218905472636815</v>
      </c>
      <c r="AI18" s="29">
        <v>232</v>
      </c>
      <c r="AJ18" s="143">
        <f t="shared" si="41"/>
        <v>-0.51362683438155132</v>
      </c>
      <c r="AK18" s="29">
        <v>571</v>
      </c>
      <c r="AL18" s="143">
        <f t="shared" si="42"/>
        <v>-0.12957317073170727</v>
      </c>
      <c r="AM18" s="29">
        <v>436</v>
      </c>
      <c r="AN18" s="143">
        <f t="shared" si="43"/>
        <v>2.8245614035087718</v>
      </c>
      <c r="AO18" s="29">
        <v>419</v>
      </c>
      <c r="AP18" s="143">
        <f t="shared" si="44"/>
        <v>-4.337899543378998E-2</v>
      </c>
      <c r="AQ18" s="29">
        <v>257</v>
      </c>
      <c r="AR18" s="143">
        <f t="shared" si="45"/>
        <v>-0.17628205128205132</v>
      </c>
      <c r="AS18" s="29">
        <f t="shared" si="49"/>
        <v>20431</v>
      </c>
      <c r="AT18" s="143">
        <f t="shared" si="46"/>
        <v>-0.26731217500448268</v>
      </c>
      <c r="AU18" s="144">
        <v>58560</v>
      </c>
      <c r="AV18" s="145">
        <f t="shared" si="47"/>
        <v>-0.12160439197804007</v>
      </c>
    </row>
    <row r="19" spans="2:48" customFormat="1" ht="15" hidden="1" customHeight="1" outlineLevel="1">
      <c r="B19" s="41" t="s">
        <v>75</v>
      </c>
      <c r="C19" s="29">
        <v>40587</v>
      </c>
      <c r="D19" s="143">
        <f t="shared" si="25"/>
        <v>-0.18581745235707126</v>
      </c>
      <c r="E19" s="29">
        <v>175</v>
      </c>
      <c r="F19" s="143">
        <f t="shared" si="26"/>
        <v>-0.30000000000000004</v>
      </c>
      <c r="G19" s="29">
        <v>120</v>
      </c>
      <c r="H19" s="143">
        <f t="shared" si="27"/>
        <v>8.4033613445377853E-3</v>
      </c>
      <c r="I19" s="29">
        <v>8951</v>
      </c>
      <c r="J19" s="143">
        <f t="shared" si="28"/>
        <v>-0.17812873014415576</v>
      </c>
      <c r="K19" s="29">
        <v>618</v>
      </c>
      <c r="L19" s="143">
        <f t="shared" si="29"/>
        <v>-0.25899280575539574</v>
      </c>
      <c r="M19" s="29">
        <v>3253</v>
      </c>
      <c r="N19" s="143">
        <f t="shared" si="30"/>
        <v>-0.14909756735547997</v>
      </c>
      <c r="O19" s="29">
        <v>73</v>
      </c>
      <c r="P19" s="143">
        <f t="shared" si="31"/>
        <v>-0.63131313131313127</v>
      </c>
      <c r="Q19" s="29">
        <v>318</v>
      </c>
      <c r="R19" s="143">
        <f t="shared" si="32"/>
        <v>-0.27064220183486243</v>
      </c>
      <c r="S19" s="29">
        <f t="shared" si="48"/>
        <v>143</v>
      </c>
      <c r="T19" s="143">
        <f t="shared" si="33"/>
        <v>-0.38888888888888884</v>
      </c>
      <c r="U19" s="29">
        <v>23</v>
      </c>
      <c r="V19" s="143">
        <f t="shared" si="34"/>
        <v>-0.76041666666666663</v>
      </c>
      <c r="W19" s="29">
        <v>21</v>
      </c>
      <c r="X19" s="143">
        <f t="shared" si="35"/>
        <v>-0.60377358490566035</v>
      </c>
      <c r="Y19" s="29">
        <v>51</v>
      </c>
      <c r="Z19" s="143">
        <f t="shared" si="36"/>
        <v>0.10869565217391308</v>
      </c>
      <c r="AA19" s="29">
        <v>48</v>
      </c>
      <c r="AB19" s="143">
        <f t="shared" si="37"/>
        <v>0.23076923076923084</v>
      </c>
      <c r="AC19" s="29">
        <v>171</v>
      </c>
      <c r="AD19" s="143">
        <f t="shared" si="38"/>
        <v>0.1476510067114094</v>
      </c>
      <c r="AE19" s="29">
        <v>231</v>
      </c>
      <c r="AF19" s="143">
        <f t="shared" si="39"/>
        <v>-0.49118942731277537</v>
      </c>
      <c r="AG19" s="29">
        <v>156</v>
      </c>
      <c r="AH19" s="143">
        <f t="shared" si="40"/>
        <v>-3.105590062111796E-2</v>
      </c>
      <c r="AI19" s="29">
        <v>343</v>
      </c>
      <c r="AJ19" s="143">
        <f t="shared" si="41"/>
        <v>-0.57071339173967461</v>
      </c>
      <c r="AK19" s="29">
        <v>745</v>
      </c>
      <c r="AL19" s="143">
        <f t="shared" si="42"/>
        <v>-0.26600985221674878</v>
      </c>
      <c r="AM19" s="29">
        <v>327</v>
      </c>
      <c r="AN19" s="143">
        <f t="shared" si="43"/>
        <v>1.1096774193548389</v>
      </c>
      <c r="AO19" s="29">
        <v>589</v>
      </c>
      <c r="AP19" s="143">
        <f t="shared" si="44"/>
        <v>-6.507936507936507E-2</v>
      </c>
      <c r="AQ19" s="29">
        <v>284</v>
      </c>
      <c r="AR19" s="143">
        <f t="shared" si="45"/>
        <v>0.10077519379844957</v>
      </c>
      <c r="AS19" s="29">
        <f t="shared" si="49"/>
        <v>16497</v>
      </c>
      <c r="AT19" s="143">
        <f t="shared" si="46"/>
        <v>-0.19156130549838279</v>
      </c>
      <c r="AU19" s="144">
        <v>57084</v>
      </c>
      <c r="AV19" s="145">
        <f t="shared" si="47"/>
        <v>-0.18748576634024139</v>
      </c>
    </row>
    <row r="20" spans="2:48" customFormat="1" ht="15" hidden="1" customHeight="1" outlineLevel="1">
      <c r="B20" s="41" t="s">
        <v>76</v>
      </c>
      <c r="C20" s="29">
        <v>71674</v>
      </c>
      <c r="D20" s="143">
        <f t="shared" si="25"/>
        <v>-0.16772335632504243</v>
      </c>
      <c r="E20" s="29">
        <v>257</v>
      </c>
      <c r="F20" s="143">
        <f t="shared" si="26"/>
        <v>0.41988950276243098</v>
      </c>
      <c r="G20" s="29">
        <v>95</v>
      </c>
      <c r="H20" s="143">
        <f t="shared" si="27"/>
        <v>-0.33566433566433562</v>
      </c>
      <c r="I20" s="29">
        <v>7905</v>
      </c>
      <c r="J20" s="143">
        <f t="shared" si="28"/>
        <v>-0.21786880379934703</v>
      </c>
      <c r="K20" s="29">
        <v>826</v>
      </c>
      <c r="L20" s="143">
        <f t="shared" si="29"/>
        <v>-0.29522184300341292</v>
      </c>
      <c r="M20" s="29">
        <v>2016</v>
      </c>
      <c r="N20" s="143">
        <f t="shared" si="30"/>
        <v>-0.30193905817174516</v>
      </c>
      <c r="O20" s="29">
        <v>80</v>
      </c>
      <c r="P20" s="143">
        <f t="shared" si="31"/>
        <v>-0.61165048543689315</v>
      </c>
      <c r="Q20" s="29">
        <v>813</v>
      </c>
      <c r="R20" s="143">
        <f t="shared" si="32"/>
        <v>-0.34698795180722897</v>
      </c>
      <c r="S20" s="29">
        <f t="shared" si="48"/>
        <v>73</v>
      </c>
      <c r="T20" s="143">
        <f t="shared" si="33"/>
        <v>-0.61578947368421055</v>
      </c>
      <c r="U20" s="29">
        <v>25</v>
      </c>
      <c r="V20" s="143">
        <f t="shared" si="34"/>
        <v>-0.54545454545454541</v>
      </c>
      <c r="W20" s="29">
        <v>15</v>
      </c>
      <c r="X20" s="143">
        <f t="shared" si="35"/>
        <v>-0.8351648351648352</v>
      </c>
      <c r="Y20" s="29">
        <v>23</v>
      </c>
      <c r="Z20" s="143">
        <f t="shared" si="36"/>
        <v>-7.999999999999996E-2</v>
      </c>
      <c r="AA20" s="29">
        <v>10</v>
      </c>
      <c r="AB20" s="143">
        <f t="shared" si="37"/>
        <v>-0.47368421052631582</v>
      </c>
      <c r="AC20" s="29">
        <v>150</v>
      </c>
      <c r="AD20" s="143">
        <f t="shared" si="38"/>
        <v>-0.18918918918918914</v>
      </c>
      <c r="AE20" s="29">
        <v>177</v>
      </c>
      <c r="AF20" s="143">
        <f t="shared" si="39"/>
        <v>-0.59027777777777779</v>
      </c>
      <c r="AG20" s="29">
        <v>190</v>
      </c>
      <c r="AH20" s="143">
        <f t="shared" si="40"/>
        <v>0.19496855345911945</v>
      </c>
      <c r="AI20" s="29">
        <v>384</v>
      </c>
      <c r="AJ20" s="143">
        <f t="shared" si="41"/>
        <v>-0.50579150579150578</v>
      </c>
      <c r="AK20" s="29">
        <v>1182</v>
      </c>
      <c r="AL20" s="143">
        <f t="shared" si="42"/>
        <v>-0.45630174793008282</v>
      </c>
      <c r="AM20" s="29">
        <v>297</v>
      </c>
      <c r="AN20" s="143">
        <f t="shared" si="43"/>
        <v>3.367647058823529</v>
      </c>
      <c r="AO20" s="29">
        <v>720</v>
      </c>
      <c r="AP20" s="143">
        <f t="shared" si="44"/>
        <v>-1.5047879616963078E-2</v>
      </c>
      <c r="AQ20" s="29">
        <v>356</v>
      </c>
      <c r="AR20" s="143">
        <f t="shared" si="45"/>
        <v>-0.22270742358078599</v>
      </c>
      <c r="AS20" s="29">
        <f t="shared" si="49"/>
        <v>15521</v>
      </c>
      <c r="AT20" s="143">
        <f t="shared" si="46"/>
        <v>-0.26496495548399313</v>
      </c>
      <c r="AU20" s="144">
        <v>87195</v>
      </c>
      <c r="AV20" s="145">
        <f t="shared" si="47"/>
        <v>-0.18687170113956397</v>
      </c>
    </row>
    <row r="21" spans="2:48" customFormat="1" ht="15" hidden="1" customHeight="1" outlineLevel="1">
      <c r="B21" s="41" t="s">
        <v>77</v>
      </c>
      <c r="C21" s="29">
        <v>57948</v>
      </c>
      <c r="D21" s="143">
        <f t="shared" si="25"/>
        <v>-0.15557239449755189</v>
      </c>
      <c r="E21" s="29">
        <v>208</v>
      </c>
      <c r="F21" s="143">
        <f t="shared" si="26"/>
        <v>-0.42382271468144039</v>
      </c>
      <c r="G21" s="29">
        <v>156</v>
      </c>
      <c r="H21" s="143">
        <f t="shared" si="27"/>
        <v>-0.13812154696132595</v>
      </c>
      <c r="I21" s="29">
        <v>7412</v>
      </c>
      <c r="J21" s="143">
        <f t="shared" si="28"/>
        <v>-0.21123762903054166</v>
      </c>
      <c r="K21" s="29">
        <v>946</v>
      </c>
      <c r="L21" s="143">
        <f t="shared" si="29"/>
        <v>-0.15004492362982924</v>
      </c>
      <c r="M21" s="29">
        <v>2152</v>
      </c>
      <c r="N21" s="143">
        <f t="shared" si="30"/>
        <v>-0.31682539682539679</v>
      </c>
      <c r="O21" s="29">
        <v>134</v>
      </c>
      <c r="P21" s="143">
        <f t="shared" si="31"/>
        <v>-0.23863636363636365</v>
      </c>
      <c r="Q21" s="29">
        <v>547</v>
      </c>
      <c r="R21" s="143">
        <f t="shared" si="32"/>
        <v>-0.18479880774962743</v>
      </c>
      <c r="S21" s="29">
        <f t="shared" si="48"/>
        <v>252</v>
      </c>
      <c r="T21" s="143">
        <f t="shared" si="33"/>
        <v>-0.52631578947368429</v>
      </c>
      <c r="U21" s="29">
        <v>84</v>
      </c>
      <c r="V21" s="143">
        <f t="shared" si="34"/>
        <v>-0.41258741258741261</v>
      </c>
      <c r="W21" s="29">
        <v>76</v>
      </c>
      <c r="X21" s="143">
        <f t="shared" si="35"/>
        <v>-0.6607142857142857</v>
      </c>
      <c r="Y21" s="29">
        <v>70</v>
      </c>
      <c r="Z21" s="143">
        <f t="shared" si="36"/>
        <v>-0.41176470588235292</v>
      </c>
      <c r="AA21" s="29">
        <v>22</v>
      </c>
      <c r="AB21" s="143">
        <f t="shared" si="37"/>
        <v>-0.52173913043478259</v>
      </c>
      <c r="AC21" s="29">
        <v>145</v>
      </c>
      <c r="AD21" s="143">
        <f t="shared" si="38"/>
        <v>-0.31603773584905659</v>
      </c>
      <c r="AE21" s="29">
        <v>211</v>
      </c>
      <c r="AF21" s="143">
        <f t="shared" si="39"/>
        <v>-0.42506811989100812</v>
      </c>
      <c r="AG21" s="29">
        <v>139</v>
      </c>
      <c r="AH21" s="143">
        <f t="shared" si="40"/>
        <v>-0.27604166666666663</v>
      </c>
      <c r="AI21" s="29">
        <v>384</v>
      </c>
      <c r="AJ21" s="143">
        <f t="shared" si="41"/>
        <v>-0.41463414634146345</v>
      </c>
      <c r="AK21" s="29">
        <v>1029</v>
      </c>
      <c r="AL21" s="143">
        <f t="shared" si="42"/>
        <v>-0.39506172839506171</v>
      </c>
      <c r="AM21" s="29">
        <v>224</v>
      </c>
      <c r="AN21" s="143">
        <f t="shared" si="43"/>
        <v>0.32544378698224863</v>
      </c>
      <c r="AO21" s="29">
        <v>543</v>
      </c>
      <c r="AP21" s="143">
        <f t="shared" si="44"/>
        <v>-0.16203703703703709</v>
      </c>
      <c r="AQ21" s="29">
        <v>544</v>
      </c>
      <c r="AR21" s="143">
        <f t="shared" si="45"/>
        <v>0.73248407643312108</v>
      </c>
      <c r="AS21" s="29">
        <f t="shared" si="49"/>
        <v>15026</v>
      </c>
      <c r="AT21" s="143">
        <f t="shared" si="46"/>
        <v>-0.2426411290322581</v>
      </c>
      <c r="AU21" s="144">
        <v>72974</v>
      </c>
      <c r="AV21" s="145">
        <f t="shared" si="47"/>
        <v>-0.17509947549285587</v>
      </c>
    </row>
    <row r="22" spans="2:48" customFormat="1" ht="15" hidden="1" customHeight="1" outlineLevel="1">
      <c r="B22" s="41" t="s">
        <v>78</v>
      </c>
      <c r="C22" s="29">
        <v>47787</v>
      </c>
      <c r="D22" s="143">
        <f t="shared" si="25"/>
        <v>-0.17991796948739514</v>
      </c>
      <c r="E22" s="29">
        <v>183</v>
      </c>
      <c r="F22" s="143">
        <f t="shared" si="26"/>
        <v>-0.16055045871559637</v>
      </c>
      <c r="G22" s="29">
        <v>105</v>
      </c>
      <c r="H22" s="143">
        <f t="shared" si="27"/>
        <v>-0.1796875</v>
      </c>
      <c r="I22" s="29">
        <v>7331</v>
      </c>
      <c r="J22" s="143">
        <f t="shared" si="28"/>
        <v>-8.7957203284399155E-2</v>
      </c>
      <c r="K22" s="29">
        <v>764</v>
      </c>
      <c r="L22" s="143">
        <f t="shared" si="29"/>
        <v>0.30598290598290601</v>
      </c>
      <c r="M22" s="29">
        <v>2401</v>
      </c>
      <c r="N22" s="143">
        <f t="shared" si="30"/>
        <v>7.4753804834377879E-2</v>
      </c>
      <c r="O22" s="29">
        <v>97</v>
      </c>
      <c r="P22" s="143">
        <f t="shared" si="31"/>
        <v>-0.40853658536585369</v>
      </c>
      <c r="Q22" s="29">
        <v>344</v>
      </c>
      <c r="R22" s="143">
        <f t="shared" si="32"/>
        <v>-0.2321428571428571</v>
      </c>
      <c r="S22" s="29">
        <f t="shared" si="48"/>
        <v>272</v>
      </c>
      <c r="T22" s="143">
        <f t="shared" si="33"/>
        <v>-0.16819571865443428</v>
      </c>
      <c r="U22" s="29">
        <v>71</v>
      </c>
      <c r="V22" s="143">
        <f t="shared" si="34"/>
        <v>0.73170731707317072</v>
      </c>
      <c r="W22" s="29">
        <v>55</v>
      </c>
      <c r="X22" s="143">
        <f t="shared" si="35"/>
        <v>-0.71502590673575128</v>
      </c>
      <c r="Y22" s="29">
        <v>109</v>
      </c>
      <c r="Z22" s="143">
        <f t="shared" si="36"/>
        <v>0.91228070175438591</v>
      </c>
      <c r="AA22" s="29">
        <v>37</v>
      </c>
      <c r="AB22" s="143">
        <f t="shared" si="37"/>
        <v>2.7777777777777679E-2</v>
      </c>
      <c r="AC22" s="29">
        <v>157</v>
      </c>
      <c r="AD22" s="143">
        <f t="shared" si="38"/>
        <v>0.50961538461538458</v>
      </c>
      <c r="AE22" s="29">
        <v>174</v>
      </c>
      <c r="AF22" s="143">
        <f t="shared" si="39"/>
        <v>-0.12562814070351758</v>
      </c>
      <c r="AG22" s="29">
        <v>125</v>
      </c>
      <c r="AH22" s="143">
        <f t="shared" si="40"/>
        <v>0.12612612612612617</v>
      </c>
      <c r="AI22" s="29">
        <v>366</v>
      </c>
      <c r="AJ22" s="143">
        <f t="shared" si="41"/>
        <v>0.13664596273291929</v>
      </c>
      <c r="AK22" s="29">
        <v>1018</v>
      </c>
      <c r="AL22" s="143">
        <f t="shared" si="42"/>
        <v>-6.5197428833792426E-2</v>
      </c>
      <c r="AM22" s="29">
        <v>192</v>
      </c>
      <c r="AN22" s="143">
        <f t="shared" si="43"/>
        <v>0.30612244897959173</v>
      </c>
      <c r="AO22" s="29">
        <v>362</v>
      </c>
      <c r="AP22" s="143">
        <f t="shared" si="44"/>
        <v>-0.25667351129363447</v>
      </c>
      <c r="AQ22" s="29">
        <v>366</v>
      </c>
      <c r="AR22" s="143">
        <f t="shared" si="45"/>
        <v>0.57081545064377681</v>
      </c>
      <c r="AS22" s="29">
        <f t="shared" si="49"/>
        <v>14257</v>
      </c>
      <c r="AT22" s="143">
        <f t="shared" si="46"/>
        <v>-3.8897128218956412E-2</v>
      </c>
      <c r="AU22" s="144">
        <v>62044</v>
      </c>
      <c r="AV22" s="145">
        <f t="shared" si="47"/>
        <v>-0.1513029204568771</v>
      </c>
    </row>
    <row r="23" spans="2:48" customFormat="1" ht="15" hidden="1" customHeight="1" outlineLevel="1">
      <c r="B23" s="41" t="s">
        <v>79</v>
      </c>
      <c r="C23" s="29">
        <v>39923</v>
      </c>
      <c r="D23" s="143">
        <f t="shared" si="25"/>
        <v>-0.28278600172463353</v>
      </c>
      <c r="E23" s="29">
        <v>306</v>
      </c>
      <c r="F23" s="143">
        <f t="shared" si="26"/>
        <v>0.14606741573033699</v>
      </c>
      <c r="G23" s="29">
        <v>140</v>
      </c>
      <c r="H23" s="143">
        <f t="shared" si="27"/>
        <v>0.39999999999999991</v>
      </c>
      <c r="I23" s="29">
        <v>9499</v>
      </c>
      <c r="J23" s="143">
        <f t="shared" si="28"/>
        <v>-0.20927328727212191</v>
      </c>
      <c r="K23" s="29">
        <v>1040</v>
      </c>
      <c r="L23" s="143">
        <f t="shared" si="29"/>
        <v>0.19402985074626855</v>
      </c>
      <c r="M23" s="29">
        <v>2450</v>
      </c>
      <c r="N23" s="143">
        <f t="shared" si="30"/>
        <v>-9.5273264401772528E-2</v>
      </c>
      <c r="O23" s="29">
        <v>80</v>
      </c>
      <c r="P23" s="143">
        <f t="shared" si="31"/>
        <v>0.4285714285714286</v>
      </c>
      <c r="Q23" s="29">
        <v>216</v>
      </c>
      <c r="R23" s="143">
        <f t="shared" si="32"/>
        <v>-0.34346504559270519</v>
      </c>
      <c r="S23" s="29">
        <f t="shared" si="48"/>
        <v>142</v>
      </c>
      <c r="T23" s="143">
        <f t="shared" si="33"/>
        <v>-0.38260869565217392</v>
      </c>
      <c r="U23" s="29">
        <v>51</v>
      </c>
      <c r="V23" s="143">
        <f t="shared" si="34"/>
        <v>-0.25</v>
      </c>
      <c r="W23" s="29">
        <v>15</v>
      </c>
      <c r="X23" s="143">
        <f t="shared" si="35"/>
        <v>-0.85148514851485146</v>
      </c>
      <c r="Y23" s="29">
        <v>29</v>
      </c>
      <c r="Z23" s="143">
        <f t="shared" si="36"/>
        <v>-0.30952380952380953</v>
      </c>
      <c r="AA23" s="29">
        <v>47</v>
      </c>
      <c r="AB23" s="143">
        <f t="shared" si="37"/>
        <v>1.4736842105263159</v>
      </c>
      <c r="AC23" s="29">
        <v>163</v>
      </c>
      <c r="AD23" s="143">
        <f t="shared" si="38"/>
        <v>-0.30638297872340425</v>
      </c>
      <c r="AE23" s="29">
        <v>349</v>
      </c>
      <c r="AF23" s="143">
        <f t="shared" si="39"/>
        <v>-4.3835616438356206E-2</v>
      </c>
      <c r="AG23" s="29">
        <v>82</v>
      </c>
      <c r="AH23" s="143">
        <f t="shared" si="40"/>
        <v>-0.359375</v>
      </c>
      <c r="AI23" s="29">
        <v>277</v>
      </c>
      <c r="AJ23" s="143">
        <f t="shared" si="41"/>
        <v>-0.15805471124620063</v>
      </c>
      <c r="AK23" s="29">
        <v>544</v>
      </c>
      <c r="AL23" s="143">
        <f t="shared" si="42"/>
        <v>0.15498938428874731</v>
      </c>
      <c r="AM23" s="29">
        <v>153</v>
      </c>
      <c r="AN23" s="143">
        <f t="shared" si="43"/>
        <v>0.73863636363636354</v>
      </c>
      <c r="AO23" s="29">
        <v>430</v>
      </c>
      <c r="AP23" s="143">
        <f t="shared" si="44"/>
        <v>7.2319201995012516E-2</v>
      </c>
      <c r="AQ23" s="29">
        <v>325</v>
      </c>
      <c r="AR23" s="143">
        <f t="shared" si="45"/>
        <v>1.0700636942675161</v>
      </c>
      <c r="AS23" s="29">
        <f t="shared" si="49"/>
        <v>16196</v>
      </c>
      <c r="AT23" s="143">
        <f t="shared" si="46"/>
        <v>-0.13612118625986769</v>
      </c>
      <c r="AU23" s="144">
        <v>56119</v>
      </c>
      <c r="AV23" s="145">
        <f t="shared" si="47"/>
        <v>-0.2458340052679675</v>
      </c>
    </row>
    <row r="24" spans="2:48" customFormat="1" ht="15" hidden="1" customHeight="1" outlineLevel="1">
      <c r="B24" s="41" t="s">
        <v>80</v>
      </c>
      <c r="C24" s="29">
        <v>43871</v>
      </c>
      <c r="D24" s="143">
        <f t="shared" si="25"/>
        <v>-8.7560574863251639E-2</v>
      </c>
      <c r="E24" s="29">
        <v>240</v>
      </c>
      <c r="F24" s="143">
        <f t="shared" si="26"/>
        <v>-0.29824561403508776</v>
      </c>
      <c r="G24" s="29">
        <v>140</v>
      </c>
      <c r="H24" s="143">
        <f t="shared" si="27"/>
        <v>1.449275362318847E-2</v>
      </c>
      <c r="I24" s="29">
        <v>13698</v>
      </c>
      <c r="J24" s="143">
        <f t="shared" si="28"/>
        <v>-7.1070120710701179E-2</v>
      </c>
      <c r="K24" s="29">
        <v>1622</v>
      </c>
      <c r="L24" s="143">
        <f t="shared" si="29"/>
        <v>-6.134259259259256E-2</v>
      </c>
      <c r="M24" s="29">
        <v>4082</v>
      </c>
      <c r="N24" s="143">
        <f t="shared" si="30"/>
        <v>-0.20922123208058896</v>
      </c>
      <c r="O24" s="29">
        <v>142</v>
      </c>
      <c r="P24" s="143">
        <f t="shared" si="31"/>
        <v>0.43434343434343425</v>
      </c>
      <c r="Q24" s="29">
        <v>409</v>
      </c>
      <c r="R24" s="143">
        <f t="shared" si="32"/>
        <v>-3.3096926713948038E-2</v>
      </c>
      <c r="S24" s="29">
        <f t="shared" si="48"/>
        <v>3097</v>
      </c>
      <c r="T24" s="143">
        <f t="shared" si="33"/>
        <v>-6.4915458937198078E-2</v>
      </c>
      <c r="U24" s="29">
        <v>461</v>
      </c>
      <c r="V24" s="143">
        <f t="shared" si="34"/>
        <v>-0.5338725985844287</v>
      </c>
      <c r="W24" s="29">
        <v>157</v>
      </c>
      <c r="X24" s="143">
        <f t="shared" si="35"/>
        <v>-0.49025974025974028</v>
      </c>
      <c r="Y24" s="29">
        <v>314</v>
      </c>
      <c r="Z24" s="143">
        <f t="shared" si="36"/>
        <v>-0.12777777777777777</v>
      </c>
      <c r="AA24" s="29">
        <v>2165</v>
      </c>
      <c r="AB24" s="143">
        <f t="shared" si="37"/>
        <v>0.30815709969788529</v>
      </c>
      <c r="AC24" s="29">
        <v>342</v>
      </c>
      <c r="AD24" s="143">
        <f t="shared" si="38"/>
        <v>0.34117647058823519</v>
      </c>
      <c r="AE24" s="29">
        <v>481</v>
      </c>
      <c r="AF24" s="143">
        <f t="shared" si="39"/>
        <v>0.23333333333333339</v>
      </c>
      <c r="AG24" s="29">
        <v>123</v>
      </c>
      <c r="AH24" s="143">
        <f t="shared" si="40"/>
        <v>-0.29714285714285715</v>
      </c>
      <c r="AI24" s="29">
        <v>232</v>
      </c>
      <c r="AJ24" s="143">
        <f t="shared" si="41"/>
        <v>-0.48329621380846322</v>
      </c>
      <c r="AK24" s="29">
        <v>840</v>
      </c>
      <c r="AL24" s="143">
        <f t="shared" si="42"/>
        <v>0.25748502994011968</v>
      </c>
      <c r="AM24" s="29">
        <v>208</v>
      </c>
      <c r="AN24" s="143">
        <f t="shared" si="43"/>
        <v>4.8309178743961567E-3</v>
      </c>
      <c r="AO24" s="29">
        <v>531</v>
      </c>
      <c r="AP24" s="143">
        <f t="shared" si="44"/>
        <v>0.47500000000000009</v>
      </c>
      <c r="AQ24" s="29">
        <v>362</v>
      </c>
      <c r="AR24" s="143">
        <f t="shared" si="45"/>
        <v>6.7846607669616477E-2</v>
      </c>
      <c r="AS24" s="29">
        <f t="shared" si="49"/>
        <v>26549</v>
      </c>
      <c r="AT24" s="143">
        <f t="shared" si="46"/>
        <v>-7.7935609349494617E-2</v>
      </c>
      <c r="AU24" s="144">
        <v>70420</v>
      </c>
      <c r="AV24" s="145">
        <f t="shared" si="47"/>
        <v>-8.3955563649608433E-2</v>
      </c>
    </row>
    <row r="25" spans="2:48" customFormat="1" ht="15" hidden="1" customHeight="1" outlineLevel="1">
      <c r="B25" s="41" t="s">
        <v>81</v>
      </c>
      <c r="C25" s="29">
        <v>29182</v>
      </c>
      <c r="D25" s="143">
        <f t="shared" si="25"/>
        <v>-0.35086197308419531</v>
      </c>
      <c r="E25" s="29">
        <v>268</v>
      </c>
      <c r="F25" s="143">
        <f t="shared" si="26"/>
        <v>-0.10367892976588633</v>
      </c>
      <c r="G25" s="29">
        <v>78</v>
      </c>
      <c r="H25" s="143">
        <f t="shared" si="27"/>
        <v>-0.63207547169811318</v>
      </c>
      <c r="I25" s="29">
        <v>17062</v>
      </c>
      <c r="J25" s="143">
        <f t="shared" si="28"/>
        <v>-0.13382069245608696</v>
      </c>
      <c r="K25" s="29">
        <v>1033</v>
      </c>
      <c r="L25" s="143">
        <f t="shared" si="29"/>
        <v>-0.1469859620148638</v>
      </c>
      <c r="M25" s="29">
        <v>4507</v>
      </c>
      <c r="N25" s="143">
        <f t="shared" si="30"/>
        <v>-0.3883837698466549</v>
      </c>
      <c r="O25" s="29">
        <v>134</v>
      </c>
      <c r="P25" s="143">
        <f t="shared" si="31"/>
        <v>-0.43220338983050843</v>
      </c>
      <c r="Q25" s="29">
        <v>306</v>
      </c>
      <c r="R25" s="143">
        <f t="shared" si="32"/>
        <v>-0.17520215633423175</v>
      </c>
      <c r="S25" s="29">
        <f t="shared" si="48"/>
        <v>10479</v>
      </c>
      <c r="T25" s="143">
        <f t="shared" si="33"/>
        <v>-6.09373599784927E-2</v>
      </c>
      <c r="U25" s="29">
        <v>2077</v>
      </c>
      <c r="V25" s="143">
        <f t="shared" si="34"/>
        <v>-0.29996629592180657</v>
      </c>
      <c r="W25" s="29">
        <v>728</v>
      </c>
      <c r="X25" s="143">
        <f t="shared" si="35"/>
        <v>-0.38823529411764701</v>
      </c>
      <c r="Y25" s="29">
        <v>1163</v>
      </c>
      <c r="Z25" s="143">
        <f t="shared" si="36"/>
        <v>-8.9271730618637468E-2</v>
      </c>
      <c r="AA25" s="29">
        <v>6511</v>
      </c>
      <c r="AB25" s="143">
        <f t="shared" si="37"/>
        <v>0.13729257641921389</v>
      </c>
      <c r="AC25" s="29">
        <v>191</v>
      </c>
      <c r="AD25" s="143">
        <f t="shared" si="38"/>
        <v>-0.1434977578475336</v>
      </c>
      <c r="AE25" s="29">
        <v>394</v>
      </c>
      <c r="AF25" s="143">
        <f t="shared" si="39"/>
        <v>-0.26217228464419473</v>
      </c>
      <c r="AG25" s="29">
        <v>83</v>
      </c>
      <c r="AH25" s="143">
        <f t="shared" si="40"/>
        <v>-0.22429906542056077</v>
      </c>
      <c r="AI25" s="29">
        <v>296</v>
      </c>
      <c r="AJ25" s="143">
        <f t="shared" si="41"/>
        <v>-0.47795414462081132</v>
      </c>
      <c r="AK25" s="29">
        <v>460</v>
      </c>
      <c r="AL25" s="143">
        <f t="shared" si="42"/>
        <v>-0.37244201909959074</v>
      </c>
      <c r="AM25" s="29">
        <v>102</v>
      </c>
      <c r="AN25" s="143">
        <f t="shared" si="43"/>
        <v>-0.46031746031746035</v>
      </c>
      <c r="AO25" s="29">
        <v>263</v>
      </c>
      <c r="AP25" s="143">
        <f t="shared" si="44"/>
        <v>-0.3324873096446701</v>
      </c>
      <c r="AQ25" s="29">
        <v>351</v>
      </c>
      <c r="AR25" s="143">
        <f t="shared" si="45"/>
        <v>0.2491103202846976</v>
      </c>
      <c r="AS25" s="29">
        <f t="shared" si="49"/>
        <v>36007</v>
      </c>
      <c r="AT25" s="143">
        <f t="shared" si="46"/>
        <v>-0.17382924534795674</v>
      </c>
      <c r="AU25" s="144">
        <v>65189</v>
      </c>
      <c r="AV25" s="145">
        <f t="shared" si="47"/>
        <v>-0.26371727393887368</v>
      </c>
    </row>
    <row r="26" spans="2:48" customFormat="1" ht="15" hidden="1" customHeight="1" outlineLevel="1">
      <c r="B26" s="41" t="s">
        <v>82</v>
      </c>
      <c r="C26" s="29">
        <v>25244</v>
      </c>
      <c r="D26" s="143">
        <f t="shared" si="25"/>
        <v>-7.8988653362034422E-2</v>
      </c>
      <c r="E26" s="29">
        <v>425</v>
      </c>
      <c r="F26" s="143">
        <f t="shared" si="26"/>
        <v>0.33228840125391845</v>
      </c>
      <c r="G26" s="29">
        <v>108</v>
      </c>
      <c r="H26" s="143">
        <f t="shared" si="27"/>
        <v>-0.1074380165289256</v>
      </c>
      <c r="I26" s="29">
        <v>14729</v>
      </c>
      <c r="J26" s="143">
        <f t="shared" si="28"/>
        <v>-0.1511152094980116</v>
      </c>
      <c r="K26" s="29">
        <v>1030</v>
      </c>
      <c r="L26" s="143">
        <f t="shared" si="29"/>
        <v>-0.13445378151260501</v>
      </c>
      <c r="M26" s="29">
        <v>5670</v>
      </c>
      <c r="N26" s="143">
        <f t="shared" si="30"/>
        <v>-0.31686746987951808</v>
      </c>
      <c r="O26" s="29">
        <v>151</v>
      </c>
      <c r="P26" s="143">
        <f t="shared" si="31"/>
        <v>0.33628318584070804</v>
      </c>
      <c r="Q26" s="29">
        <v>420</v>
      </c>
      <c r="R26" s="143">
        <f t="shared" si="32"/>
        <v>-8.6956521739130488E-2</v>
      </c>
      <c r="S26" s="29">
        <f t="shared" si="48"/>
        <v>8995</v>
      </c>
      <c r="T26" s="143">
        <f t="shared" si="33"/>
        <v>-0.15365073391042527</v>
      </c>
      <c r="U26" s="29">
        <v>2034</v>
      </c>
      <c r="V26" s="143">
        <f t="shared" si="34"/>
        <v>-0.20141342756183744</v>
      </c>
      <c r="W26" s="29">
        <v>1034</v>
      </c>
      <c r="X26" s="143">
        <f t="shared" si="35"/>
        <v>-0.23350630096367675</v>
      </c>
      <c r="Y26" s="29">
        <v>900</v>
      </c>
      <c r="Z26" s="143">
        <f t="shared" si="36"/>
        <v>-0.36664320900774106</v>
      </c>
      <c r="AA26" s="29">
        <v>5027</v>
      </c>
      <c r="AB26" s="143">
        <f t="shared" si="37"/>
        <v>-5.3473922048578371E-2</v>
      </c>
      <c r="AC26" s="29">
        <v>269</v>
      </c>
      <c r="AD26" s="143">
        <f t="shared" si="38"/>
        <v>0.24537037037037046</v>
      </c>
      <c r="AE26" s="29">
        <v>424</v>
      </c>
      <c r="AF26" s="143">
        <f t="shared" si="39"/>
        <v>-0.20450281425891181</v>
      </c>
      <c r="AG26" s="29">
        <v>56</v>
      </c>
      <c r="AH26" s="143">
        <f t="shared" si="40"/>
        <v>-0.67999999999999994</v>
      </c>
      <c r="AI26" s="29">
        <v>249</v>
      </c>
      <c r="AJ26" s="143">
        <f t="shared" si="41"/>
        <v>-0.47907949790794979</v>
      </c>
      <c r="AK26" s="29">
        <v>414</v>
      </c>
      <c r="AL26" s="143">
        <f t="shared" si="42"/>
        <v>-0.17200000000000004</v>
      </c>
      <c r="AM26" s="29">
        <v>114</v>
      </c>
      <c r="AN26" s="143">
        <f t="shared" si="43"/>
        <v>-0.37704918032786883</v>
      </c>
      <c r="AO26" s="29">
        <v>327</v>
      </c>
      <c r="AP26" s="143">
        <f t="shared" si="44"/>
        <v>0.10101010101010099</v>
      </c>
      <c r="AQ26" s="29">
        <v>493</v>
      </c>
      <c r="AR26" s="143">
        <f t="shared" si="45"/>
        <v>0.39660056657223786</v>
      </c>
      <c r="AS26" s="29">
        <f t="shared" si="49"/>
        <v>33874</v>
      </c>
      <c r="AT26" s="143">
        <f t="shared" si="46"/>
        <v>-0.17815464492806365</v>
      </c>
      <c r="AU26" s="144">
        <v>59118</v>
      </c>
      <c r="AV26" s="145">
        <f t="shared" si="47"/>
        <v>-0.13854807215923992</v>
      </c>
    </row>
    <row r="27" spans="2:48" customFormat="1" ht="15" hidden="1" customHeight="1" outlineLevel="1">
      <c r="B27" s="41" t="s">
        <v>83</v>
      </c>
      <c r="C27" s="29">
        <v>20453</v>
      </c>
      <c r="D27" s="143">
        <f t="shared" si="25"/>
        <v>-6.6627116323643487E-2</v>
      </c>
      <c r="E27" s="29">
        <v>298</v>
      </c>
      <c r="F27" s="143">
        <f t="shared" si="26"/>
        <v>-3.2467532467532423E-2</v>
      </c>
      <c r="G27" s="29">
        <v>232</v>
      </c>
      <c r="H27" s="143">
        <f t="shared" si="27"/>
        <v>5.4545454545454453E-2</v>
      </c>
      <c r="I27" s="29">
        <v>16753</v>
      </c>
      <c r="J27" s="143">
        <f t="shared" si="28"/>
        <v>-9.2912447885646232E-2</v>
      </c>
      <c r="K27" s="29">
        <v>635</v>
      </c>
      <c r="L27" s="143">
        <f t="shared" si="29"/>
        <v>-4.7021943573667402E-3</v>
      </c>
      <c r="M27" s="29">
        <v>5599</v>
      </c>
      <c r="N27" s="143">
        <f t="shared" si="30"/>
        <v>-0.15333434144866176</v>
      </c>
      <c r="O27" s="29">
        <v>200</v>
      </c>
      <c r="P27" s="143">
        <f t="shared" si="31"/>
        <v>-8.6757990867579959E-2</v>
      </c>
      <c r="Q27" s="29">
        <v>465</v>
      </c>
      <c r="R27" s="143">
        <f t="shared" si="32"/>
        <v>-6.9999999999999951E-2</v>
      </c>
      <c r="S27" s="29">
        <f t="shared" si="48"/>
        <v>10510</v>
      </c>
      <c r="T27" s="143">
        <f t="shared" si="33"/>
        <v>-0.25317984793576354</v>
      </c>
      <c r="U27" s="29">
        <v>2083</v>
      </c>
      <c r="V27" s="143">
        <f t="shared" si="34"/>
        <v>-0.34783969943644333</v>
      </c>
      <c r="W27" s="29">
        <v>1226</v>
      </c>
      <c r="X27" s="143">
        <f t="shared" si="35"/>
        <v>-0.46439493228484052</v>
      </c>
      <c r="Y27" s="29">
        <v>1196</v>
      </c>
      <c r="Z27" s="143">
        <f t="shared" si="36"/>
        <v>-0.24968632371392718</v>
      </c>
      <c r="AA27" s="29">
        <v>6005</v>
      </c>
      <c r="AB27" s="143">
        <f t="shared" si="37"/>
        <v>-0.14165237278444831</v>
      </c>
      <c r="AC27" s="29">
        <v>266</v>
      </c>
      <c r="AD27" s="143">
        <f t="shared" si="38"/>
        <v>0.41489361702127669</v>
      </c>
      <c r="AE27" s="29">
        <v>677</v>
      </c>
      <c r="AF27" s="143">
        <f t="shared" si="39"/>
        <v>7.8025477707006408E-2</v>
      </c>
      <c r="AG27" s="29">
        <v>126</v>
      </c>
      <c r="AH27" s="143">
        <f t="shared" si="40"/>
        <v>-0.23636363636363633</v>
      </c>
      <c r="AI27" s="29">
        <v>248</v>
      </c>
      <c r="AJ27" s="143">
        <f t="shared" si="41"/>
        <v>-0.34042553191489366</v>
      </c>
      <c r="AK27" s="29">
        <v>521</v>
      </c>
      <c r="AL27" s="143">
        <f t="shared" si="42"/>
        <v>-0.22238805970149256</v>
      </c>
      <c r="AM27" s="29">
        <v>64</v>
      </c>
      <c r="AN27" s="143">
        <f t="shared" si="43"/>
        <v>-0.68932038834951459</v>
      </c>
      <c r="AO27" s="29">
        <v>365</v>
      </c>
      <c r="AP27" s="143">
        <f t="shared" si="44"/>
        <v>-8.0604534005037753E-2</v>
      </c>
      <c r="AQ27" s="29">
        <v>298</v>
      </c>
      <c r="AR27" s="143">
        <f t="shared" si="45"/>
        <v>-5.3968253968253999E-2</v>
      </c>
      <c r="AS27" s="29">
        <f t="shared" si="49"/>
        <v>37257</v>
      </c>
      <c r="AT27" s="143">
        <f t="shared" si="46"/>
        <v>-0.15296123678526774</v>
      </c>
      <c r="AU27" s="144">
        <v>57710</v>
      </c>
      <c r="AV27" s="145">
        <f t="shared" si="47"/>
        <v>-0.12425263285683941</v>
      </c>
    </row>
    <row r="28" spans="2:48" customFormat="1" collapsed="1">
      <c r="B28" s="148">
        <v>2009</v>
      </c>
      <c r="C28" s="149">
        <v>477934</v>
      </c>
      <c r="D28" s="150">
        <f t="shared" si="25"/>
        <v>-0.14723016724090865</v>
      </c>
      <c r="E28" s="149">
        <v>3164</v>
      </c>
      <c r="F28" s="150">
        <f t="shared" si="26"/>
        <v>-8.44907407407407E-2</v>
      </c>
      <c r="G28" s="149">
        <v>1633</v>
      </c>
      <c r="H28" s="150">
        <f t="shared" si="27"/>
        <v>-0.19038175508180466</v>
      </c>
      <c r="I28" s="149">
        <v>141081</v>
      </c>
      <c r="J28" s="150">
        <f t="shared" si="28"/>
        <v>-0.13601484466382108</v>
      </c>
      <c r="K28" s="149">
        <v>10844</v>
      </c>
      <c r="L28" s="150">
        <f t="shared" si="29"/>
        <v>-7.8439704257669773E-2</v>
      </c>
      <c r="M28" s="149">
        <v>43645</v>
      </c>
      <c r="N28" s="150">
        <f t="shared" si="30"/>
        <v>-0.26394697787371835</v>
      </c>
      <c r="O28" s="149">
        <v>1573</v>
      </c>
      <c r="P28" s="150">
        <f t="shared" si="31"/>
        <v>-0.2869446962828649</v>
      </c>
      <c r="Q28" s="149">
        <v>4858</v>
      </c>
      <c r="R28" s="150">
        <f t="shared" si="32"/>
        <v>-0.21085120207927222</v>
      </c>
      <c r="S28" s="149">
        <f t="shared" si="48"/>
        <v>53562</v>
      </c>
      <c r="T28" s="150">
        <f t="shared" si="33"/>
        <v>-0.24952711885779943</v>
      </c>
      <c r="U28" s="149">
        <v>10803</v>
      </c>
      <c r="V28" s="150">
        <f t="shared" si="34"/>
        <v>-0.35404209519253771</v>
      </c>
      <c r="W28" s="149">
        <v>5244</v>
      </c>
      <c r="X28" s="150">
        <f t="shared" si="35"/>
        <v>-0.48482169171824341</v>
      </c>
      <c r="Y28" s="149">
        <v>5964</v>
      </c>
      <c r="Z28" s="150">
        <f t="shared" si="36"/>
        <v>-0.27471725647573875</v>
      </c>
      <c r="AA28" s="149">
        <v>31551</v>
      </c>
      <c r="AB28" s="150">
        <f t="shared" si="37"/>
        <v>-0.12950751827838325</v>
      </c>
      <c r="AC28" s="149">
        <v>2662</v>
      </c>
      <c r="AD28" s="150">
        <f t="shared" si="38"/>
        <v>-8.9352196574832288E-3</v>
      </c>
      <c r="AE28" s="149">
        <v>4292</v>
      </c>
      <c r="AF28" s="150">
        <f t="shared" si="39"/>
        <v>-0.21935249181520555</v>
      </c>
      <c r="AG28" s="149">
        <v>1392</v>
      </c>
      <c r="AH28" s="150">
        <f t="shared" si="40"/>
        <v>-0.26967471143756561</v>
      </c>
      <c r="AI28" s="149">
        <v>3448</v>
      </c>
      <c r="AJ28" s="150">
        <f t="shared" si="41"/>
        <v>-0.40898183064792593</v>
      </c>
      <c r="AK28" s="149">
        <v>8462</v>
      </c>
      <c r="AL28" s="150">
        <f t="shared" si="42"/>
        <v>-0.23937078651685395</v>
      </c>
      <c r="AM28" s="149">
        <v>2664</v>
      </c>
      <c r="AN28" s="150">
        <f t="shared" si="43"/>
        <v>0.49327354260089695</v>
      </c>
      <c r="AO28" s="149">
        <v>5155</v>
      </c>
      <c r="AP28" s="150">
        <f t="shared" si="44"/>
        <v>-7.1171171171171221E-2</v>
      </c>
      <c r="AQ28" s="149">
        <v>4163</v>
      </c>
      <c r="AR28" s="150">
        <f t="shared" si="45"/>
        <v>7.3214746068574366E-2</v>
      </c>
      <c r="AS28" s="149">
        <f t="shared" si="49"/>
        <v>292598</v>
      </c>
      <c r="AT28" s="150">
        <f t="shared" si="46"/>
        <v>-0.18228057525808927</v>
      </c>
      <c r="AU28" s="151">
        <v>770532</v>
      </c>
      <c r="AV28" s="152">
        <f t="shared" si="47"/>
        <v>-0.16088823451900369</v>
      </c>
    </row>
    <row r="29" spans="2:48" customFormat="1" ht="15" hidden="1" customHeight="1" outlineLevel="1">
      <c r="B29" s="41" t="s">
        <v>72</v>
      </c>
      <c r="C29" s="29">
        <v>29961</v>
      </c>
      <c r="D29" s="143">
        <f t="shared" si="25"/>
        <v>-9.0713201820940781E-2</v>
      </c>
      <c r="E29" s="29">
        <v>359</v>
      </c>
      <c r="F29" s="143">
        <f t="shared" si="26"/>
        <v>5.6022408963585235E-3</v>
      </c>
      <c r="G29" s="29">
        <v>146</v>
      </c>
      <c r="H29" s="143">
        <f t="shared" si="27"/>
        <v>-0.15606936416184969</v>
      </c>
      <c r="I29" s="29">
        <v>15322</v>
      </c>
      <c r="J29" s="143">
        <f t="shared" si="28"/>
        <v>-0.12908543170579212</v>
      </c>
      <c r="K29" s="29">
        <v>751</v>
      </c>
      <c r="L29" s="143">
        <f t="shared" si="29"/>
        <v>-0.1070154577883472</v>
      </c>
      <c r="M29" s="29">
        <v>6584</v>
      </c>
      <c r="N29" s="143">
        <f t="shared" si="30"/>
        <v>-0.17338355304456998</v>
      </c>
      <c r="O29" s="29">
        <v>287</v>
      </c>
      <c r="P29" s="143">
        <f t="shared" si="31"/>
        <v>-0.1223241590214067</v>
      </c>
      <c r="Q29" s="29">
        <v>539</v>
      </c>
      <c r="R29" s="143">
        <f t="shared" si="32"/>
        <v>-0.27651006711409398</v>
      </c>
      <c r="S29" s="29">
        <f>U29+W29+Y29+AA29</f>
        <v>12318</v>
      </c>
      <c r="T29" s="143">
        <f t="shared" si="33"/>
        <v>-0.15883638350177542</v>
      </c>
      <c r="U29" s="29">
        <v>2445</v>
      </c>
      <c r="V29" s="143">
        <f t="shared" si="34"/>
        <v>-0.31608391608391606</v>
      </c>
      <c r="W29" s="29">
        <v>1827</v>
      </c>
      <c r="X29" s="143">
        <f t="shared" si="35"/>
        <v>-0.18908122503328895</v>
      </c>
      <c r="Y29" s="29">
        <v>1394</v>
      </c>
      <c r="Z29" s="143">
        <f t="shared" si="36"/>
        <v>-0.33365200764818359</v>
      </c>
      <c r="AA29" s="29">
        <v>6652</v>
      </c>
      <c r="AB29" s="143">
        <f t="shared" si="37"/>
        <v>-1.0707911957168359E-2</v>
      </c>
      <c r="AC29" s="29">
        <v>235</v>
      </c>
      <c r="AD29" s="143">
        <f t="shared" si="38"/>
        <v>-0.15162454873646214</v>
      </c>
      <c r="AE29" s="29">
        <v>518</v>
      </c>
      <c r="AF29" s="143">
        <f t="shared" si="39"/>
        <v>7.2463768115942129E-2</v>
      </c>
      <c r="AG29" s="29">
        <v>180</v>
      </c>
      <c r="AH29" s="143">
        <f t="shared" si="40"/>
        <v>-0.13875598086124397</v>
      </c>
      <c r="AI29" s="29">
        <v>337</v>
      </c>
      <c r="AJ29" s="143">
        <f t="shared" si="41"/>
        <v>-0.11315789473684212</v>
      </c>
      <c r="AK29" s="29">
        <v>950</v>
      </c>
      <c r="AL29" s="143">
        <f t="shared" si="42"/>
        <v>8.9449541284403633E-2</v>
      </c>
      <c r="AM29" s="29">
        <v>124</v>
      </c>
      <c r="AN29" s="143">
        <f t="shared" si="43"/>
        <v>-0.35416666666666663</v>
      </c>
      <c r="AO29" s="29">
        <v>437</v>
      </c>
      <c r="AP29" s="143">
        <f t="shared" si="44"/>
        <v>2.8235294117647136E-2</v>
      </c>
      <c r="AQ29" s="29">
        <v>538</v>
      </c>
      <c r="AR29" s="143">
        <f t="shared" si="45"/>
        <v>0.33498759305210912</v>
      </c>
      <c r="AS29" s="29">
        <f>AU29-C29</f>
        <v>39625</v>
      </c>
      <c r="AT29" s="143">
        <f t="shared" si="46"/>
        <v>-0.13644684653271155</v>
      </c>
      <c r="AU29" s="144">
        <v>69586</v>
      </c>
      <c r="AV29" s="145">
        <f t="shared" si="47"/>
        <v>-0.11733218326652795</v>
      </c>
    </row>
    <row r="30" spans="2:48" customFormat="1" ht="15" hidden="1" customHeight="1" outlineLevel="1">
      <c r="B30" s="41" t="s">
        <v>73</v>
      </c>
      <c r="C30" s="29">
        <v>30821</v>
      </c>
      <c r="D30" s="143">
        <f t="shared" si="25"/>
        <v>-7.7077406797424808E-2</v>
      </c>
      <c r="E30" s="29">
        <v>287</v>
      </c>
      <c r="F30" s="143">
        <f t="shared" si="26"/>
        <v>-7.1197411003236288E-2</v>
      </c>
      <c r="G30" s="29">
        <v>248</v>
      </c>
      <c r="H30" s="143">
        <f t="shared" si="27"/>
        <v>0.72222222222222232</v>
      </c>
      <c r="I30" s="29">
        <v>16206</v>
      </c>
      <c r="J30" s="143">
        <f t="shared" si="28"/>
        <v>-9.7661469933184808E-2</v>
      </c>
      <c r="K30" s="29">
        <v>640</v>
      </c>
      <c r="L30" s="143">
        <f t="shared" si="29"/>
        <v>0.26232741617357003</v>
      </c>
      <c r="M30" s="29">
        <v>5423</v>
      </c>
      <c r="N30" s="143">
        <f t="shared" si="30"/>
        <v>-0.34234780499636186</v>
      </c>
      <c r="O30" s="29">
        <v>215</v>
      </c>
      <c r="P30" s="143">
        <f t="shared" si="31"/>
        <v>0.59259259259259256</v>
      </c>
      <c r="Q30" s="29">
        <v>339</v>
      </c>
      <c r="R30" s="143">
        <f t="shared" si="32"/>
        <v>-0.49628528974739972</v>
      </c>
      <c r="S30" s="29">
        <f t="shared" ref="S30:S41" si="50">U30+W30+Y30+AA30</f>
        <v>11806</v>
      </c>
      <c r="T30" s="143">
        <f t="shared" si="33"/>
        <v>-2.7752614675121468E-2</v>
      </c>
      <c r="U30" s="29">
        <v>2667</v>
      </c>
      <c r="V30" s="143">
        <f t="shared" si="34"/>
        <v>-7.2025052192066785E-2</v>
      </c>
      <c r="W30" s="29">
        <v>1479</v>
      </c>
      <c r="X30" s="143">
        <f t="shared" si="35"/>
        <v>0.22840531561461797</v>
      </c>
      <c r="Y30" s="29">
        <v>966</v>
      </c>
      <c r="Z30" s="143">
        <f t="shared" si="36"/>
        <v>-5.2941176470588269E-2</v>
      </c>
      <c r="AA30" s="29">
        <v>6694</v>
      </c>
      <c r="AB30" s="143">
        <f t="shared" si="37"/>
        <v>-4.9822569198012756E-2</v>
      </c>
      <c r="AC30" s="29">
        <v>355</v>
      </c>
      <c r="AD30" s="143">
        <f t="shared" si="38"/>
        <v>0.36538461538461542</v>
      </c>
      <c r="AE30" s="29">
        <v>569</v>
      </c>
      <c r="AF30" s="143">
        <f t="shared" si="39"/>
        <v>-8.520900321543412E-2</v>
      </c>
      <c r="AG30" s="29">
        <v>152</v>
      </c>
      <c r="AH30" s="143">
        <f t="shared" si="40"/>
        <v>-0.10059171597633132</v>
      </c>
      <c r="AI30" s="29">
        <v>267</v>
      </c>
      <c r="AJ30" s="143">
        <f t="shared" si="41"/>
        <v>-0.18597560975609762</v>
      </c>
      <c r="AK30" s="29">
        <v>498</v>
      </c>
      <c r="AL30" s="143">
        <f t="shared" si="42"/>
        <v>6.6381156316916545E-2</v>
      </c>
      <c r="AM30" s="29">
        <v>134</v>
      </c>
      <c r="AN30" s="143">
        <f t="shared" si="43"/>
        <v>-6.2937062937062915E-2</v>
      </c>
      <c r="AO30" s="29">
        <v>330</v>
      </c>
      <c r="AP30" s="143">
        <f t="shared" si="44"/>
        <v>-0.15601023017902815</v>
      </c>
      <c r="AQ30" s="29">
        <v>321</v>
      </c>
      <c r="AR30" s="143">
        <f t="shared" si="45"/>
        <v>0.20676691729323315</v>
      </c>
      <c r="AS30" s="29">
        <f t="shared" ref="AS30:AS41" si="51">AU30-C30</f>
        <v>37790</v>
      </c>
      <c r="AT30" s="143">
        <f t="shared" si="46"/>
        <v>-0.11629212169398784</v>
      </c>
      <c r="AU30" s="144">
        <v>68611</v>
      </c>
      <c r="AV30" s="145">
        <f t="shared" si="47"/>
        <v>-9.9096614932114857E-2</v>
      </c>
    </row>
    <row r="31" spans="2:48" customFormat="1" ht="15" hidden="1" customHeight="1" outlineLevel="1">
      <c r="B31" s="41" t="s">
        <v>74</v>
      </c>
      <c r="C31" s="29">
        <v>38782</v>
      </c>
      <c r="D31" s="143">
        <f t="shared" si="25"/>
        <v>-0.20833673552706788</v>
      </c>
      <c r="E31" s="29">
        <v>265</v>
      </c>
      <c r="F31" s="143">
        <f t="shared" si="26"/>
        <v>-0.24929178470254953</v>
      </c>
      <c r="G31" s="29">
        <v>261</v>
      </c>
      <c r="H31" s="143">
        <f t="shared" si="27"/>
        <v>0.7635135135135136</v>
      </c>
      <c r="I31" s="29">
        <v>11053</v>
      </c>
      <c r="J31" s="143">
        <f t="shared" si="28"/>
        <v>-8.4327621781645767E-3</v>
      </c>
      <c r="K31" s="29">
        <v>1034</v>
      </c>
      <c r="L31" s="143">
        <f t="shared" si="29"/>
        <v>-0.16478190630048462</v>
      </c>
      <c r="M31" s="29">
        <v>5042</v>
      </c>
      <c r="N31" s="143">
        <f t="shared" si="30"/>
        <v>-0.15160693252566049</v>
      </c>
      <c r="O31" s="29">
        <v>237</v>
      </c>
      <c r="P31" s="143">
        <f t="shared" si="31"/>
        <v>-1.2499999999999956E-2</v>
      </c>
      <c r="Q31" s="29">
        <v>395</v>
      </c>
      <c r="R31" s="143">
        <f t="shared" si="32"/>
        <v>-0.23151750972762641</v>
      </c>
      <c r="S31" s="29">
        <f t="shared" si="50"/>
        <v>6562</v>
      </c>
      <c r="T31" s="143">
        <f t="shared" si="33"/>
        <v>-0.10635979844750099</v>
      </c>
      <c r="U31" s="29">
        <v>1512</v>
      </c>
      <c r="V31" s="143">
        <f t="shared" si="34"/>
        <v>-0.29477611940298509</v>
      </c>
      <c r="W31" s="29">
        <v>1075</v>
      </c>
      <c r="X31" s="143">
        <f t="shared" si="35"/>
        <v>0.27369668246445489</v>
      </c>
      <c r="Y31" s="29">
        <v>922</v>
      </c>
      <c r="Z31" s="143">
        <f t="shared" si="36"/>
        <v>0.3209169054441261</v>
      </c>
      <c r="AA31" s="29">
        <v>3053</v>
      </c>
      <c r="AB31" s="143">
        <f t="shared" si="37"/>
        <v>-0.16516270166803393</v>
      </c>
      <c r="AC31" s="29">
        <v>329</v>
      </c>
      <c r="AD31" s="143">
        <f t="shared" si="38"/>
        <v>7.5163398692810413E-2</v>
      </c>
      <c r="AE31" s="29">
        <v>509</v>
      </c>
      <c r="AF31" s="143">
        <f t="shared" si="39"/>
        <v>0.3609625668449199</v>
      </c>
      <c r="AG31" s="29">
        <v>201</v>
      </c>
      <c r="AH31" s="143">
        <f t="shared" si="40"/>
        <v>-1.4705882352941124E-2</v>
      </c>
      <c r="AI31" s="29">
        <v>477</v>
      </c>
      <c r="AJ31" s="143">
        <f t="shared" si="41"/>
        <v>-0.10169491525423724</v>
      </c>
      <c r="AK31" s="29">
        <v>656</v>
      </c>
      <c r="AL31" s="143">
        <f t="shared" si="42"/>
        <v>-0.24684270952927667</v>
      </c>
      <c r="AM31" s="29">
        <v>114</v>
      </c>
      <c r="AN31" s="143">
        <f t="shared" si="43"/>
        <v>-0.53658536585365857</v>
      </c>
      <c r="AO31" s="29">
        <v>438</v>
      </c>
      <c r="AP31" s="143">
        <f t="shared" si="44"/>
        <v>-0.12048192771084343</v>
      </c>
      <c r="AQ31" s="29">
        <v>312</v>
      </c>
      <c r="AR31" s="143">
        <f t="shared" si="45"/>
        <v>0.33333333333333326</v>
      </c>
      <c r="AS31" s="29">
        <f t="shared" si="51"/>
        <v>27885</v>
      </c>
      <c r="AT31" s="143">
        <f t="shared" si="46"/>
        <v>-7.6349784696919554E-2</v>
      </c>
      <c r="AU31" s="144">
        <v>66667</v>
      </c>
      <c r="AV31" s="145">
        <f t="shared" si="47"/>
        <v>-0.15801106367930484</v>
      </c>
    </row>
    <row r="32" spans="2:48" customFormat="1" ht="15" hidden="1" customHeight="1" outlineLevel="1">
      <c r="B32" s="41" t="s">
        <v>75</v>
      </c>
      <c r="C32" s="29">
        <v>49850</v>
      </c>
      <c r="D32" s="143">
        <f t="shared" si="25"/>
        <v>-0.15734135704384866</v>
      </c>
      <c r="E32" s="29">
        <v>250</v>
      </c>
      <c r="F32" s="143">
        <f t="shared" si="26"/>
        <v>-7.0631970260223054E-2</v>
      </c>
      <c r="G32" s="29">
        <v>119</v>
      </c>
      <c r="H32" s="143">
        <f t="shared" si="27"/>
        <v>-0.40500000000000003</v>
      </c>
      <c r="I32" s="29">
        <v>10891</v>
      </c>
      <c r="J32" s="143">
        <f t="shared" si="28"/>
        <v>-4.5067952652345422E-2</v>
      </c>
      <c r="K32" s="29">
        <v>834</v>
      </c>
      <c r="L32" s="143">
        <f t="shared" si="29"/>
        <v>-0.25469168900804284</v>
      </c>
      <c r="M32" s="29">
        <v>3823</v>
      </c>
      <c r="N32" s="143">
        <f t="shared" si="30"/>
        <v>-0.25419430355052675</v>
      </c>
      <c r="O32" s="29">
        <v>198</v>
      </c>
      <c r="P32" s="143">
        <f t="shared" si="31"/>
        <v>-0.20161290322580649</v>
      </c>
      <c r="Q32" s="29">
        <v>436</v>
      </c>
      <c r="R32" s="143">
        <f t="shared" si="32"/>
        <v>-0.25342465753424659</v>
      </c>
      <c r="S32" s="29">
        <f t="shared" si="50"/>
        <v>234</v>
      </c>
      <c r="T32" s="143">
        <f t="shared" si="33"/>
        <v>0.27868852459016402</v>
      </c>
      <c r="U32" s="29">
        <v>96</v>
      </c>
      <c r="V32" s="143">
        <f t="shared" si="34"/>
        <v>0.95918367346938771</v>
      </c>
      <c r="W32" s="29">
        <v>53</v>
      </c>
      <c r="X32" s="143">
        <f t="shared" si="35"/>
        <v>0.20454545454545459</v>
      </c>
      <c r="Y32" s="29">
        <v>46</v>
      </c>
      <c r="Z32" s="143">
        <f t="shared" si="36"/>
        <v>0.31428571428571428</v>
      </c>
      <c r="AA32" s="29">
        <v>39</v>
      </c>
      <c r="AB32" s="143">
        <f t="shared" si="37"/>
        <v>-0.29090909090909089</v>
      </c>
      <c r="AC32" s="29">
        <v>149</v>
      </c>
      <c r="AD32" s="143">
        <f t="shared" si="38"/>
        <v>-0.255</v>
      </c>
      <c r="AE32" s="29">
        <v>454</v>
      </c>
      <c r="AF32" s="143">
        <f t="shared" si="39"/>
        <v>0.41433021806853576</v>
      </c>
      <c r="AG32" s="29">
        <v>161</v>
      </c>
      <c r="AH32" s="143">
        <f t="shared" si="40"/>
        <v>0.30894308943089421</v>
      </c>
      <c r="AI32" s="29">
        <v>799</v>
      </c>
      <c r="AJ32" s="143">
        <f t="shared" si="41"/>
        <v>0.91148325358851667</v>
      </c>
      <c r="AK32" s="29">
        <v>1015</v>
      </c>
      <c r="AL32" s="143">
        <f t="shared" si="42"/>
        <v>-0.14490311710193771</v>
      </c>
      <c r="AM32" s="29">
        <v>155</v>
      </c>
      <c r="AN32" s="143">
        <f t="shared" si="43"/>
        <v>-0.24019607843137258</v>
      </c>
      <c r="AO32" s="29">
        <v>630</v>
      </c>
      <c r="AP32" s="143">
        <f t="shared" si="44"/>
        <v>-2.6275115919629055E-2</v>
      </c>
      <c r="AQ32" s="29">
        <v>258</v>
      </c>
      <c r="AR32" s="143">
        <f t="shared" si="45"/>
        <v>-3.7313432835820892E-2</v>
      </c>
      <c r="AS32" s="29">
        <f t="shared" si="51"/>
        <v>20406</v>
      </c>
      <c r="AT32" s="143">
        <f t="shared" si="46"/>
        <v>-9.3147275797706874E-2</v>
      </c>
      <c r="AU32" s="144">
        <v>70256</v>
      </c>
      <c r="AV32" s="145">
        <f t="shared" si="47"/>
        <v>-0.13965221650746995</v>
      </c>
    </row>
    <row r="33" spans="2:48" customFormat="1" ht="15" hidden="1" customHeight="1" outlineLevel="1">
      <c r="B33" s="41" t="s">
        <v>76</v>
      </c>
      <c r="C33" s="29">
        <v>86118</v>
      </c>
      <c r="D33" s="143">
        <f t="shared" si="25"/>
        <v>-8.7075435695204151E-2</v>
      </c>
      <c r="E33" s="29">
        <v>181</v>
      </c>
      <c r="F33" s="143">
        <f t="shared" si="26"/>
        <v>-0.30384615384615388</v>
      </c>
      <c r="G33" s="29">
        <v>143</v>
      </c>
      <c r="H33" s="143">
        <f t="shared" si="27"/>
        <v>0.47422680412371143</v>
      </c>
      <c r="I33" s="29">
        <v>10107</v>
      </c>
      <c r="J33" s="143">
        <f t="shared" si="28"/>
        <v>5.6333612040133874E-2</v>
      </c>
      <c r="K33" s="29">
        <v>1172</v>
      </c>
      <c r="L33" s="143">
        <f t="shared" si="29"/>
        <v>-3.9344262295081922E-2</v>
      </c>
      <c r="M33" s="29">
        <v>2888</v>
      </c>
      <c r="N33" s="143">
        <f t="shared" si="30"/>
        <v>-0.12218844984802435</v>
      </c>
      <c r="O33" s="29">
        <v>206</v>
      </c>
      <c r="P33" s="143">
        <f t="shared" si="31"/>
        <v>-0.15918367346938778</v>
      </c>
      <c r="Q33" s="29">
        <v>1245</v>
      </c>
      <c r="R33" s="143">
        <f t="shared" si="32"/>
        <v>-1.1119936457505974E-2</v>
      </c>
      <c r="S33" s="29">
        <f t="shared" si="50"/>
        <v>190</v>
      </c>
      <c r="T33" s="143">
        <f t="shared" si="33"/>
        <v>0.95876288659793807</v>
      </c>
      <c r="U33" s="29">
        <v>55</v>
      </c>
      <c r="V33" s="143">
        <f t="shared" si="34"/>
        <v>0.71875</v>
      </c>
      <c r="W33" s="29">
        <v>91</v>
      </c>
      <c r="X33" s="143">
        <f t="shared" si="35"/>
        <v>2.0333333333333332</v>
      </c>
      <c r="Y33" s="29">
        <v>25</v>
      </c>
      <c r="Z33" s="143">
        <f t="shared" si="36"/>
        <v>0.13636363636363646</v>
      </c>
      <c r="AA33" s="29">
        <v>19</v>
      </c>
      <c r="AB33" s="143">
        <f t="shared" si="37"/>
        <v>0.46153846153846145</v>
      </c>
      <c r="AC33" s="29">
        <v>185</v>
      </c>
      <c r="AD33" s="143">
        <f t="shared" si="38"/>
        <v>1.1022727272727271</v>
      </c>
      <c r="AE33" s="29">
        <v>432</v>
      </c>
      <c r="AF33" s="143">
        <f t="shared" si="39"/>
        <v>1.1280788177339902</v>
      </c>
      <c r="AG33" s="29">
        <v>159</v>
      </c>
      <c r="AH33" s="143">
        <f t="shared" si="40"/>
        <v>0.26190476190476186</v>
      </c>
      <c r="AI33" s="29">
        <v>777</v>
      </c>
      <c r="AJ33" s="143">
        <f t="shared" si="41"/>
        <v>1.0287206266318538</v>
      </c>
      <c r="AK33" s="29">
        <v>2174</v>
      </c>
      <c r="AL33" s="143">
        <f t="shared" si="42"/>
        <v>0.14421052631578957</v>
      </c>
      <c r="AM33" s="29">
        <v>68</v>
      </c>
      <c r="AN33" s="143">
        <f t="shared" si="43"/>
        <v>-0.6682926829268292</v>
      </c>
      <c r="AO33" s="29">
        <v>731</v>
      </c>
      <c r="AP33" s="143">
        <f t="shared" si="44"/>
        <v>8.7797619047619069E-2</v>
      </c>
      <c r="AQ33" s="29">
        <v>458</v>
      </c>
      <c r="AR33" s="143">
        <f t="shared" si="45"/>
        <v>-8.0321285140562249E-2</v>
      </c>
      <c r="AS33" s="29">
        <f t="shared" si="51"/>
        <v>21116</v>
      </c>
      <c r="AT33" s="143">
        <f t="shared" si="46"/>
        <v>4.9972651782606459E-2</v>
      </c>
      <c r="AU33" s="144">
        <v>107234</v>
      </c>
      <c r="AV33" s="145">
        <f t="shared" si="47"/>
        <v>-6.2992057181304184E-2</v>
      </c>
    </row>
    <row r="34" spans="2:48" customFormat="1" ht="15" hidden="1" customHeight="1" outlineLevel="1">
      <c r="B34" s="41" t="s">
        <v>77</v>
      </c>
      <c r="C34" s="29">
        <v>68624</v>
      </c>
      <c r="D34" s="143">
        <f t="shared" si="25"/>
        <v>-0.14770793745420219</v>
      </c>
      <c r="E34" s="29">
        <v>361</v>
      </c>
      <c r="F34" s="143">
        <f t="shared" si="26"/>
        <v>-0.15058823529411769</v>
      </c>
      <c r="G34" s="29">
        <v>181</v>
      </c>
      <c r="H34" s="143">
        <f t="shared" si="27"/>
        <v>0.26573426573426584</v>
      </c>
      <c r="I34" s="29">
        <v>9397</v>
      </c>
      <c r="J34" s="143">
        <f t="shared" si="28"/>
        <v>-7.813324886495665E-3</v>
      </c>
      <c r="K34" s="29">
        <v>1113</v>
      </c>
      <c r="L34" s="143">
        <f t="shared" si="29"/>
        <v>6.3037249283667718E-2</v>
      </c>
      <c r="M34" s="29">
        <v>3150</v>
      </c>
      <c r="N34" s="143">
        <f t="shared" si="30"/>
        <v>-7.7598828696925359E-2</v>
      </c>
      <c r="O34" s="29">
        <v>176</v>
      </c>
      <c r="P34" s="143">
        <f t="shared" si="31"/>
        <v>-0.45510835913312697</v>
      </c>
      <c r="Q34" s="29">
        <v>671</v>
      </c>
      <c r="R34" s="143">
        <f t="shared" si="32"/>
        <v>-0.11360634081902243</v>
      </c>
      <c r="S34" s="29">
        <f t="shared" si="50"/>
        <v>532</v>
      </c>
      <c r="T34" s="143">
        <f t="shared" si="33"/>
        <v>0.90681003584229392</v>
      </c>
      <c r="U34" s="29">
        <v>143</v>
      </c>
      <c r="V34" s="143">
        <f t="shared" si="34"/>
        <v>0.95890410958904115</v>
      </c>
      <c r="W34" s="29">
        <v>224</v>
      </c>
      <c r="X34" s="143">
        <f t="shared" si="35"/>
        <v>3</v>
      </c>
      <c r="Y34" s="29">
        <v>119</v>
      </c>
      <c r="Z34" s="143">
        <f t="shared" si="36"/>
        <v>-4.0322580645161255E-2</v>
      </c>
      <c r="AA34" s="29">
        <v>46</v>
      </c>
      <c r="AB34" s="143">
        <f t="shared" si="37"/>
        <v>0.76923076923076916</v>
      </c>
      <c r="AC34" s="29">
        <v>212</v>
      </c>
      <c r="AD34" s="143">
        <f t="shared" si="38"/>
        <v>0.31677018633540377</v>
      </c>
      <c r="AE34" s="29">
        <v>367</v>
      </c>
      <c r="AF34" s="143">
        <f t="shared" si="39"/>
        <v>0.25255972696245732</v>
      </c>
      <c r="AG34" s="29">
        <v>192</v>
      </c>
      <c r="AH34" s="143">
        <f t="shared" si="40"/>
        <v>0.14970059880239517</v>
      </c>
      <c r="AI34" s="29">
        <v>656</v>
      </c>
      <c r="AJ34" s="143">
        <f t="shared" si="41"/>
        <v>0.15087719298245617</v>
      </c>
      <c r="AK34" s="29">
        <v>1701</v>
      </c>
      <c r="AL34" s="143">
        <f t="shared" si="42"/>
        <v>0.44274809160305351</v>
      </c>
      <c r="AM34" s="29">
        <v>169</v>
      </c>
      <c r="AN34" s="143">
        <f t="shared" si="43"/>
        <v>-0.19138755980861244</v>
      </c>
      <c r="AO34" s="29">
        <v>648</v>
      </c>
      <c r="AP34" s="143">
        <f t="shared" si="44"/>
        <v>4.6511627906977715E-3</v>
      </c>
      <c r="AQ34" s="29">
        <v>314</v>
      </c>
      <c r="AR34" s="143">
        <f t="shared" si="45"/>
        <v>-8.9855072463768115E-2</v>
      </c>
      <c r="AS34" s="29">
        <f t="shared" si="51"/>
        <v>19840</v>
      </c>
      <c r="AT34" s="143">
        <f t="shared" si="46"/>
        <v>2.1153945133563168E-2</v>
      </c>
      <c r="AU34" s="144">
        <v>88464</v>
      </c>
      <c r="AV34" s="145">
        <f t="shared" si="47"/>
        <v>-0.11488203629960181</v>
      </c>
    </row>
    <row r="35" spans="2:48" customFormat="1" ht="15" hidden="1" customHeight="1" outlineLevel="1">
      <c r="B35" s="41" t="s">
        <v>78</v>
      </c>
      <c r="C35" s="29">
        <v>58271</v>
      </c>
      <c r="D35" s="143">
        <f t="shared" si="25"/>
        <v>-9.9129601286273017E-2</v>
      </c>
      <c r="E35" s="29">
        <v>218</v>
      </c>
      <c r="F35" s="143">
        <f t="shared" si="26"/>
        <v>4.8076923076923128E-2</v>
      </c>
      <c r="G35" s="29">
        <v>128</v>
      </c>
      <c r="H35" s="143">
        <f t="shared" si="27"/>
        <v>0.10344827586206895</v>
      </c>
      <c r="I35" s="29">
        <v>8038</v>
      </c>
      <c r="J35" s="143">
        <f t="shared" si="28"/>
        <v>-0.12430547989977125</v>
      </c>
      <c r="K35" s="29">
        <v>585</v>
      </c>
      <c r="L35" s="143">
        <f t="shared" si="29"/>
        <v>-0.31976744186046513</v>
      </c>
      <c r="M35" s="29">
        <v>2234</v>
      </c>
      <c r="N35" s="143">
        <f t="shared" si="30"/>
        <v>-0.43911624403715788</v>
      </c>
      <c r="O35" s="29">
        <v>164</v>
      </c>
      <c r="P35" s="143">
        <f t="shared" si="31"/>
        <v>-0.55913978494623651</v>
      </c>
      <c r="Q35" s="29">
        <v>448</v>
      </c>
      <c r="R35" s="143">
        <f t="shared" si="32"/>
        <v>0.30994152046783618</v>
      </c>
      <c r="S35" s="29">
        <f t="shared" si="50"/>
        <v>327</v>
      </c>
      <c r="T35" s="143">
        <f t="shared" si="33"/>
        <v>0.53521126760563376</v>
      </c>
      <c r="U35" s="29">
        <v>41</v>
      </c>
      <c r="V35" s="143">
        <f t="shared" si="34"/>
        <v>-0.42253521126760563</v>
      </c>
      <c r="W35" s="29">
        <v>193</v>
      </c>
      <c r="X35" s="143">
        <f t="shared" si="35"/>
        <v>5.8928571428571432</v>
      </c>
      <c r="Y35" s="29">
        <v>57</v>
      </c>
      <c r="Z35" s="143">
        <f t="shared" si="36"/>
        <v>3.6363636363636376E-2</v>
      </c>
      <c r="AA35" s="29">
        <v>36</v>
      </c>
      <c r="AB35" s="143">
        <f t="shared" si="37"/>
        <v>-0.38983050847457623</v>
      </c>
      <c r="AC35" s="29">
        <v>104</v>
      </c>
      <c r="AD35" s="143">
        <f t="shared" si="38"/>
        <v>-9.5652173913043481E-2</v>
      </c>
      <c r="AE35" s="29">
        <v>199</v>
      </c>
      <c r="AF35" s="143">
        <f t="shared" si="39"/>
        <v>-0.11946902654867253</v>
      </c>
      <c r="AG35" s="29">
        <v>111</v>
      </c>
      <c r="AH35" s="143">
        <f t="shared" si="40"/>
        <v>-0.23972602739726023</v>
      </c>
      <c r="AI35" s="29">
        <v>322</v>
      </c>
      <c r="AJ35" s="143">
        <f t="shared" si="41"/>
        <v>5.2287581699346442E-2</v>
      </c>
      <c r="AK35" s="29">
        <v>1089</v>
      </c>
      <c r="AL35" s="143">
        <f t="shared" si="42"/>
        <v>0.63268365817091454</v>
      </c>
      <c r="AM35" s="29">
        <v>147</v>
      </c>
      <c r="AN35" s="143">
        <f t="shared" si="43"/>
        <v>-0.38493723849372385</v>
      </c>
      <c r="AO35" s="29">
        <v>487</v>
      </c>
      <c r="AP35" s="143">
        <f t="shared" si="44"/>
        <v>-2.2088353413654671E-2</v>
      </c>
      <c r="AQ35" s="29">
        <v>233</v>
      </c>
      <c r="AR35" s="143">
        <f t="shared" si="45"/>
        <v>-8.2677165354330673E-2</v>
      </c>
      <c r="AS35" s="29">
        <f t="shared" si="51"/>
        <v>14834</v>
      </c>
      <c r="AT35" s="143">
        <f t="shared" si="46"/>
        <v>-0.16305574362446396</v>
      </c>
      <c r="AU35" s="144">
        <v>73105</v>
      </c>
      <c r="AV35" s="145">
        <f t="shared" si="47"/>
        <v>-0.11287876029948907</v>
      </c>
    </row>
    <row r="36" spans="2:48" customFormat="1" ht="15" hidden="1" customHeight="1" outlineLevel="1">
      <c r="B36" s="41" t="s">
        <v>79</v>
      </c>
      <c r="C36" s="29">
        <v>55664</v>
      </c>
      <c r="D36" s="143">
        <f t="shared" si="25"/>
        <v>0.23063318004952249</v>
      </c>
      <c r="E36" s="29">
        <v>267</v>
      </c>
      <c r="F36" s="143">
        <f t="shared" si="26"/>
        <v>0.40526315789473677</v>
      </c>
      <c r="G36" s="29">
        <v>100</v>
      </c>
      <c r="H36" s="143">
        <f t="shared" si="27"/>
        <v>-0.32885906040268453</v>
      </c>
      <c r="I36" s="29">
        <v>12013</v>
      </c>
      <c r="J36" s="143">
        <f t="shared" si="28"/>
        <v>0.28894849785407728</v>
      </c>
      <c r="K36" s="29">
        <v>871</v>
      </c>
      <c r="L36" s="143">
        <f t="shared" si="29"/>
        <v>0.14756258234519115</v>
      </c>
      <c r="M36" s="29">
        <v>2708</v>
      </c>
      <c r="N36" s="143">
        <f t="shared" si="30"/>
        <v>-0.17312977099236637</v>
      </c>
      <c r="O36" s="29">
        <v>56</v>
      </c>
      <c r="P36" s="143">
        <f t="shared" si="31"/>
        <v>-0.819935691318328</v>
      </c>
      <c r="Q36" s="29">
        <v>329</v>
      </c>
      <c r="R36" s="143">
        <f t="shared" si="32"/>
        <v>3.1347962382445083E-2</v>
      </c>
      <c r="S36" s="29">
        <f t="shared" si="50"/>
        <v>230</v>
      </c>
      <c r="T36" s="143">
        <f t="shared" si="33"/>
        <v>0.90082644628099184</v>
      </c>
      <c r="U36" s="29">
        <v>68</v>
      </c>
      <c r="V36" s="143">
        <f t="shared" si="34"/>
        <v>0.54545454545454541</v>
      </c>
      <c r="W36" s="29">
        <v>101</v>
      </c>
      <c r="X36" s="143">
        <f t="shared" si="35"/>
        <v>5.7333333333333334</v>
      </c>
      <c r="Y36" s="29">
        <v>42</v>
      </c>
      <c r="Z36" s="143">
        <f t="shared" si="36"/>
        <v>2.8181818181818183</v>
      </c>
      <c r="AA36" s="29">
        <v>19</v>
      </c>
      <c r="AB36" s="143">
        <f t="shared" si="37"/>
        <v>-0.62745098039215685</v>
      </c>
      <c r="AC36" s="29">
        <v>235</v>
      </c>
      <c r="AD36" s="143">
        <f t="shared" si="38"/>
        <v>0.80769230769230771</v>
      </c>
      <c r="AE36" s="29">
        <v>365</v>
      </c>
      <c r="AF36" s="143">
        <f t="shared" si="39"/>
        <v>5.187319884726227E-2</v>
      </c>
      <c r="AG36" s="29">
        <v>128</v>
      </c>
      <c r="AH36" s="143">
        <f t="shared" si="40"/>
        <v>-0.11724137931034484</v>
      </c>
      <c r="AI36" s="29">
        <v>329</v>
      </c>
      <c r="AJ36" s="143">
        <f t="shared" si="41"/>
        <v>0.67005076142131981</v>
      </c>
      <c r="AK36" s="29">
        <v>471</v>
      </c>
      <c r="AL36" s="143">
        <f t="shared" si="42"/>
        <v>-0.18229166666666663</v>
      </c>
      <c r="AM36" s="29">
        <v>88</v>
      </c>
      <c r="AN36" s="143">
        <f t="shared" si="43"/>
        <v>-0.46987951807228912</v>
      </c>
      <c r="AO36" s="29">
        <v>401</v>
      </c>
      <c r="AP36" s="143">
        <f t="shared" si="44"/>
        <v>6.3660477453580944E-2</v>
      </c>
      <c r="AQ36" s="29">
        <v>157</v>
      </c>
      <c r="AR36" s="143">
        <f t="shared" si="45"/>
        <v>-0.37944664031620556</v>
      </c>
      <c r="AS36" s="29">
        <f t="shared" si="51"/>
        <v>18748</v>
      </c>
      <c r="AT36" s="143">
        <f t="shared" si="46"/>
        <v>0.12702134054703929</v>
      </c>
      <c r="AU36" s="144">
        <v>74412</v>
      </c>
      <c r="AV36" s="145">
        <f t="shared" si="47"/>
        <v>0.20277369195209083</v>
      </c>
    </row>
    <row r="37" spans="2:48" customFormat="1" ht="15" hidden="1" customHeight="1" outlineLevel="1">
      <c r="B37" s="41" t="s">
        <v>80</v>
      </c>
      <c r="C37" s="29">
        <v>48081</v>
      </c>
      <c r="D37" s="143">
        <f t="shared" si="25"/>
        <v>-3.5969924812030096E-2</v>
      </c>
      <c r="E37" s="29">
        <v>342</v>
      </c>
      <c r="F37" s="143">
        <f t="shared" si="26"/>
        <v>0.5688073394495412</v>
      </c>
      <c r="G37" s="29">
        <v>138</v>
      </c>
      <c r="H37" s="143">
        <f t="shared" si="27"/>
        <v>-0.31343283582089554</v>
      </c>
      <c r="I37" s="29">
        <v>14746</v>
      </c>
      <c r="J37" s="143">
        <f t="shared" si="28"/>
        <v>8.9633937735202895E-3</v>
      </c>
      <c r="K37" s="29">
        <v>1728</v>
      </c>
      <c r="L37" s="143">
        <f t="shared" si="29"/>
        <v>-7.1466953250940324E-2</v>
      </c>
      <c r="M37" s="29">
        <v>5162</v>
      </c>
      <c r="N37" s="143">
        <f t="shared" si="30"/>
        <v>-0.16228497241155471</v>
      </c>
      <c r="O37" s="29">
        <v>99</v>
      </c>
      <c r="P37" s="143">
        <f t="shared" si="31"/>
        <v>-0.74615384615384617</v>
      </c>
      <c r="Q37" s="29">
        <v>423</v>
      </c>
      <c r="R37" s="143">
        <f t="shared" si="32"/>
        <v>-0.29966887417218546</v>
      </c>
      <c r="S37" s="29">
        <f t="shared" si="50"/>
        <v>3312</v>
      </c>
      <c r="T37" s="143">
        <f t="shared" si="33"/>
        <v>-0.13749999999999996</v>
      </c>
      <c r="U37" s="29">
        <v>989</v>
      </c>
      <c r="V37" s="143">
        <f t="shared" si="34"/>
        <v>-7.9143389199255121E-2</v>
      </c>
      <c r="W37" s="29">
        <v>308</v>
      </c>
      <c r="X37" s="143">
        <f t="shared" si="35"/>
        <v>-0.35429769392033539</v>
      </c>
      <c r="Y37" s="29">
        <v>360</v>
      </c>
      <c r="Z37" s="143">
        <f t="shared" si="36"/>
        <v>6.8249258160237414E-2</v>
      </c>
      <c r="AA37" s="29">
        <v>1655</v>
      </c>
      <c r="AB37" s="143">
        <f t="shared" si="37"/>
        <v>-0.15215163934426235</v>
      </c>
      <c r="AC37" s="29">
        <v>255</v>
      </c>
      <c r="AD37" s="143">
        <f t="shared" si="38"/>
        <v>0.75862068965517238</v>
      </c>
      <c r="AE37" s="29">
        <v>390</v>
      </c>
      <c r="AF37" s="143">
        <f t="shared" si="39"/>
        <v>-0.27643784786641934</v>
      </c>
      <c r="AG37" s="29">
        <v>175</v>
      </c>
      <c r="AH37" s="143">
        <f t="shared" si="40"/>
        <v>-4.3715846994535568E-2</v>
      </c>
      <c r="AI37" s="29">
        <v>449</v>
      </c>
      <c r="AJ37" s="143">
        <f t="shared" si="41"/>
        <v>0.78174603174603186</v>
      </c>
      <c r="AK37" s="29">
        <v>668</v>
      </c>
      <c r="AL37" s="143">
        <f t="shared" si="42"/>
        <v>-4.4349070100143106E-2</v>
      </c>
      <c r="AM37" s="29">
        <v>207</v>
      </c>
      <c r="AN37" s="143">
        <f t="shared" si="43"/>
        <v>0.11290322580645151</v>
      </c>
      <c r="AO37" s="29">
        <v>360</v>
      </c>
      <c r="AP37" s="143">
        <f t="shared" si="44"/>
        <v>-0.23566878980891715</v>
      </c>
      <c r="AQ37" s="29">
        <v>339</v>
      </c>
      <c r="AR37" s="143">
        <f t="shared" si="45"/>
        <v>0.33992094861660083</v>
      </c>
      <c r="AS37" s="29">
        <f t="shared" si="51"/>
        <v>28793</v>
      </c>
      <c r="AT37" s="143">
        <f t="shared" si="46"/>
        <v>-5.9636173617688359E-2</v>
      </c>
      <c r="AU37" s="144">
        <v>76874</v>
      </c>
      <c r="AV37" s="145">
        <f t="shared" si="47"/>
        <v>-4.4972296071756901E-2</v>
      </c>
    </row>
    <row r="38" spans="2:48" customFormat="1" ht="15" hidden="1" customHeight="1" outlineLevel="1">
      <c r="B38" s="41" t="s">
        <v>81</v>
      </c>
      <c r="C38" s="29">
        <v>44955</v>
      </c>
      <c r="D38" s="143">
        <f t="shared" si="25"/>
        <v>0.36454697222643806</v>
      </c>
      <c r="E38" s="29">
        <v>299</v>
      </c>
      <c r="F38" s="143">
        <f t="shared" si="26"/>
        <v>-0.27602905569007263</v>
      </c>
      <c r="G38" s="29">
        <v>212</v>
      </c>
      <c r="H38" s="143">
        <f t="shared" si="27"/>
        <v>0.31677018633540377</v>
      </c>
      <c r="I38" s="29">
        <v>19698</v>
      </c>
      <c r="J38" s="143">
        <f t="shared" si="28"/>
        <v>-0.10471775293155172</v>
      </c>
      <c r="K38" s="29">
        <v>1211</v>
      </c>
      <c r="L38" s="143">
        <f t="shared" si="29"/>
        <v>-0.23354430379746838</v>
      </c>
      <c r="M38" s="29">
        <v>7369</v>
      </c>
      <c r="N38" s="143">
        <f t="shared" si="30"/>
        <v>-0.16166097838452786</v>
      </c>
      <c r="O38" s="29">
        <v>236</v>
      </c>
      <c r="P38" s="143">
        <f t="shared" si="31"/>
        <v>-0.36043360433604332</v>
      </c>
      <c r="Q38" s="29">
        <v>371</v>
      </c>
      <c r="R38" s="143">
        <f t="shared" si="32"/>
        <v>-0.20556745182012848</v>
      </c>
      <c r="S38" s="29">
        <f t="shared" si="50"/>
        <v>11159</v>
      </c>
      <c r="T38" s="143">
        <f t="shared" si="33"/>
        <v>8.9958976362570775E-2</v>
      </c>
      <c r="U38" s="29">
        <v>2967</v>
      </c>
      <c r="V38" s="143">
        <f t="shared" si="34"/>
        <v>0.1208915753683415</v>
      </c>
      <c r="W38" s="29">
        <v>1190</v>
      </c>
      <c r="X38" s="143">
        <f t="shared" si="35"/>
        <v>0.11423220973782766</v>
      </c>
      <c r="Y38" s="29">
        <v>1277</v>
      </c>
      <c r="Z38" s="143">
        <f t="shared" si="36"/>
        <v>-4.630321135175508E-2</v>
      </c>
      <c r="AA38" s="29">
        <v>5725</v>
      </c>
      <c r="AB38" s="143">
        <f t="shared" si="37"/>
        <v>0.10435956790123457</v>
      </c>
      <c r="AC38" s="29">
        <v>223</v>
      </c>
      <c r="AD38" s="143">
        <f t="shared" si="38"/>
        <v>5.1886792452830122E-2</v>
      </c>
      <c r="AE38" s="29">
        <v>534</v>
      </c>
      <c r="AF38" s="143">
        <f t="shared" si="39"/>
        <v>-0.17592592592592593</v>
      </c>
      <c r="AG38" s="29">
        <v>107</v>
      </c>
      <c r="AH38" s="143">
        <f t="shared" si="40"/>
        <v>-0.3141025641025641</v>
      </c>
      <c r="AI38" s="29">
        <v>567</v>
      </c>
      <c r="AJ38" s="143">
        <f t="shared" si="41"/>
        <v>0.76635514018691597</v>
      </c>
      <c r="AK38" s="29">
        <v>733</v>
      </c>
      <c r="AL38" s="143">
        <f t="shared" si="42"/>
        <v>3.82436260623229E-2</v>
      </c>
      <c r="AM38" s="29">
        <v>189</v>
      </c>
      <c r="AN38" s="143">
        <f t="shared" si="43"/>
        <v>-0.24096385542168675</v>
      </c>
      <c r="AO38" s="29">
        <v>394</v>
      </c>
      <c r="AP38" s="143">
        <f t="shared" si="44"/>
        <v>0.40714285714285725</v>
      </c>
      <c r="AQ38" s="29">
        <v>281</v>
      </c>
      <c r="AR38" s="143">
        <f t="shared" si="45"/>
        <v>-6.6445182724252483E-2</v>
      </c>
      <c r="AS38" s="29">
        <f t="shared" si="51"/>
        <v>43583</v>
      </c>
      <c r="AT38" s="143">
        <f t="shared" si="46"/>
        <v>-7.0586228221696246E-2</v>
      </c>
      <c r="AU38" s="144">
        <v>88538</v>
      </c>
      <c r="AV38" s="145">
        <f t="shared" si="47"/>
        <v>0.10897066559783553</v>
      </c>
    </row>
    <row r="39" spans="2:48" customFormat="1" ht="15" hidden="1" customHeight="1" outlineLevel="1">
      <c r="B39" s="41" t="s">
        <v>82</v>
      </c>
      <c r="C39" s="29">
        <v>27409</v>
      </c>
      <c r="D39" s="143">
        <f t="shared" si="25"/>
        <v>-1.8572469045884388E-3</v>
      </c>
      <c r="E39" s="29">
        <v>319</v>
      </c>
      <c r="F39" s="143">
        <f t="shared" si="26"/>
        <v>0.12720848056537104</v>
      </c>
      <c r="G39" s="29">
        <v>121</v>
      </c>
      <c r="H39" s="143">
        <f t="shared" si="27"/>
        <v>-0.17123287671232879</v>
      </c>
      <c r="I39" s="29">
        <v>17351</v>
      </c>
      <c r="J39" s="143">
        <f t="shared" si="28"/>
        <v>2.3235242082915608E-2</v>
      </c>
      <c r="K39" s="29">
        <v>1190</v>
      </c>
      <c r="L39" s="143">
        <f t="shared" si="29"/>
        <v>-0.10727681920480125</v>
      </c>
      <c r="M39" s="29">
        <v>8300</v>
      </c>
      <c r="N39" s="143">
        <f t="shared" si="30"/>
        <v>-4.1016753321779342E-2</v>
      </c>
      <c r="O39" s="29">
        <v>113</v>
      </c>
      <c r="P39" s="143">
        <f t="shared" si="31"/>
        <v>-0.71025641025641018</v>
      </c>
      <c r="Q39" s="29">
        <v>460</v>
      </c>
      <c r="R39" s="143">
        <f t="shared" si="32"/>
        <v>-4.3659043659043606E-2</v>
      </c>
      <c r="S39" s="29">
        <f t="shared" si="50"/>
        <v>10628</v>
      </c>
      <c r="T39" s="143">
        <f t="shared" si="33"/>
        <v>4.2983316977428743E-2</v>
      </c>
      <c r="U39" s="29">
        <v>2547</v>
      </c>
      <c r="V39" s="143">
        <f t="shared" si="34"/>
        <v>-3.2662362324344829E-2</v>
      </c>
      <c r="W39" s="29">
        <v>1349</v>
      </c>
      <c r="X39" s="143">
        <f t="shared" si="35"/>
        <v>7.2337042925278316E-2</v>
      </c>
      <c r="Y39" s="29">
        <v>1421</v>
      </c>
      <c r="Z39" s="143">
        <f t="shared" si="36"/>
        <v>6.4419475655430603E-2</v>
      </c>
      <c r="AA39" s="29">
        <v>5311</v>
      </c>
      <c r="AB39" s="143">
        <f t="shared" si="37"/>
        <v>6.9903303787268278E-2</v>
      </c>
      <c r="AC39" s="29">
        <v>216</v>
      </c>
      <c r="AD39" s="143">
        <f t="shared" si="38"/>
        <v>0.27810650887573973</v>
      </c>
      <c r="AE39" s="29">
        <v>533</v>
      </c>
      <c r="AF39" s="143">
        <f t="shared" si="39"/>
        <v>0.19506726457399104</v>
      </c>
      <c r="AG39" s="29">
        <v>175</v>
      </c>
      <c r="AH39" s="143">
        <f t="shared" si="40"/>
        <v>1.0114942528735633</v>
      </c>
      <c r="AI39" s="29">
        <v>478</v>
      </c>
      <c r="AJ39" s="143">
        <f t="shared" si="41"/>
        <v>0.83846153846153837</v>
      </c>
      <c r="AK39" s="29">
        <v>500</v>
      </c>
      <c r="AL39" s="143">
        <f t="shared" si="42"/>
        <v>-9.7472924187725685E-2</v>
      </c>
      <c r="AM39" s="29">
        <v>183</v>
      </c>
      <c r="AN39" s="143">
        <f t="shared" si="43"/>
        <v>-0.20087336244541487</v>
      </c>
      <c r="AO39" s="29">
        <v>297</v>
      </c>
      <c r="AP39" s="143">
        <f t="shared" si="44"/>
        <v>0.14671814671814665</v>
      </c>
      <c r="AQ39" s="29">
        <v>353</v>
      </c>
      <c r="AR39" s="143">
        <f t="shared" si="45"/>
        <v>0.16118421052631571</v>
      </c>
      <c r="AS39" s="29">
        <f t="shared" si="51"/>
        <v>41217</v>
      </c>
      <c r="AT39" s="143">
        <f t="shared" si="46"/>
        <v>1.1633900301892375E-2</v>
      </c>
      <c r="AU39" s="144">
        <v>68626</v>
      </c>
      <c r="AV39" s="145">
        <f t="shared" si="47"/>
        <v>6.2020732225855912E-3</v>
      </c>
    </row>
    <row r="40" spans="2:48" customFormat="1" ht="15" hidden="1" customHeight="1" outlineLevel="1">
      <c r="B40" s="41" t="s">
        <v>83</v>
      </c>
      <c r="C40" s="29">
        <v>21913</v>
      </c>
      <c r="D40" s="143">
        <f t="shared" si="25"/>
        <v>2.0578013535759165E-3</v>
      </c>
      <c r="E40" s="29">
        <v>308</v>
      </c>
      <c r="F40" s="143">
        <f t="shared" si="26"/>
        <v>-0.20822622107969146</v>
      </c>
      <c r="G40" s="29">
        <v>220</v>
      </c>
      <c r="H40" s="143">
        <f t="shared" si="27"/>
        <v>2.8037383177569986E-2</v>
      </c>
      <c r="I40" s="29">
        <v>18469</v>
      </c>
      <c r="J40" s="143">
        <f t="shared" si="28"/>
        <v>1.9429265330904721E-2</v>
      </c>
      <c r="K40" s="29">
        <v>638</v>
      </c>
      <c r="L40" s="143">
        <f t="shared" si="29"/>
        <v>-0.26834862385321101</v>
      </c>
      <c r="M40" s="29">
        <v>6613</v>
      </c>
      <c r="N40" s="143">
        <f t="shared" si="30"/>
        <v>-0.18699286943693139</v>
      </c>
      <c r="O40" s="29">
        <v>219</v>
      </c>
      <c r="P40" s="143">
        <f t="shared" si="31"/>
        <v>-0.43410852713178294</v>
      </c>
      <c r="Q40" s="29">
        <v>500</v>
      </c>
      <c r="R40" s="143">
        <f t="shared" si="32"/>
        <v>1.6260162601626105E-2</v>
      </c>
      <c r="S40" s="29">
        <f t="shared" si="50"/>
        <v>14073</v>
      </c>
      <c r="T40" s="143">
        <f t="shared" si="33"/>
        <v>9.3898173338515356E-2</v>
      </c>
      <c r="U40" s="29">
        <v>3194</v>
      </c>
      <c r="V40" s="143">
        <f t="shared" si="34"/>
        <v>1.1719987329743331E-2</v>
      </c>
      <c r="W40" s="29">
        <v>2289</v>
      </c>
      <c r="X40" s="143">
        <f t="shared" si="35"/>
        <v>0.28523301516002242</v>
      </c>
      <c r="Y40" s="29">
        <v>1594</v>
      </c>
      <c r="Z40" s="143">
        <f t="shared" si="36"/>
        <v>-3.0413625304136271E-2</v>
      </c>
      <c r="AA40" s="29">
        <v>6996</v>
      </c>
      <c r="AB40" s="143">
        <f t="shared" si="37"/>
        <v>0.11348082126372749</v>
      </c>
      <c r="AC40" s="29">
        <v>188</v>
      </c>
      <c r="AD40" s="143">
        <f t="shared" si="38"/>
        <v>-7.8431372549019662E-2</v>
      </c>
      <c r="AE40" s="29">
        <v>628</v>
      </c>
      <c r="AF40" s="143">
        <f t="shared" si="39"/>
        <v>9.2173913043478217E-2</v>
      </c>
      <c r="AG40" s="29">
        <v>165</v>
      </c>
      <c r="AH40" s="143">
        <f t="shared" si="40"/>
        <v>-0.2567567567567568</v>
      </c>
      <c r="AI40" s="29">
        <v>376</v>
      </c>
      <c r="AJ40" s="143">
        <f t="shared" si="41"/>
        <v>0.28327645051194539</v>
      </c>
      <c r="AK40" s="29">
        <v>670</v>
      </c>
      <c r="AL40" s="143">
        <f t="shared" si="42"/>
        <v>-0.17892156862745101</v>
      </c>
      <c r="AM40" s="29">
        <v>206</v>
      </c>
      <c r="AN40" s="143">
        <f t="shared" si="43"/>
        <v>-5.0691244239631339E-2</v>
      </c>
      <c r="AO40" s="29">
        <v>397</v>
      </c>
      <c r="AP40" s="143">
        <f t="shared" si="44"/>
        <v>0.30163934426229511</v>
      </c>
      <c r="AQ40" s="29">
        <v>315</v>
      </c>
      <c r="AR40" s="143">
        <f t="shared" si="45"/>
        <v>-9.7421203438395443E-2</v>
      </c>
      <c r="AS40" s="29">
        <f t="shared" si="51"/>
        <v>43985</v>
      </c>
      <c r="AT40" s="143">
        <f t="shared" si="46"/>
        <v>-1.048345369058068E-2</v>
      </c>
      <c r="AU40" s="144">
        <v>65898</v>
      </c>
      <c r="AV40" s="145">
        <f t="shared" si="47"/>
        <v>-6.3481053695019218E-3</v>
      </c>
    </row>
    <row r="41" spans="2:48" customFormat="1" collapsed="1">
      <c r="B41" s="153">
        <v>2008</v>
      </c>
      <c r="C41" s="154">
        <v>560449</v>
      </c>
      <c r="D41" s="155">
        <f t="shared" si="25"/>
        <v>-5.2339944166668095E-2</v>
      </c>
      <c r="E41" s="154">
        <v>3456</v>
      </c>
      <c r="F41" s="155">
        <f t="shared" si="26"/>
        <v>-5.9335873707131226E-2</v>
      </c>
      <c r="G41" s="154">
        <v>2017</v>
      </c>
      <c r="H41" s="155">
        <f t="shared" si="27"/>
        <v>6.6067653276955518E-2</v>
      </c>
      <c r="I41" s="154">
        <v>163291</v>
      </c>
      <c r="J41" s="155">
        <f t="shared" si="28"/>
        <v>-2.4161258321680035E-2</v>
      </c>
      <c r="K41" s="154">
        <v>11767</v>
      </c>
      <c r="L41" s="155">
        <f t="shared" si="29"/>
        <v>-0.11105235325224749</v>
      </c>
      <c r="M41" s="154">
        <v>59296</v>
      </c>
      <c r="N41" s="155">
        <f t="shared" si="30"/>
        <v>-0.18754795571632144</v>
      </c>
      <c r="O41" s="154">
        <v>2206</v>
      </c>
      <c r="P41" s="155">
        <f t="shared" si="31"/>
        <v>-0.40968691463740969</v>
      </c>
      <c r="Q41" s="154">
        <v>6156</v>
      </c>
      <c r="R41" s="155">
        <f t="shared" si="32"/>
        <v>-0.14937128644465936</v>
      </c>
      <c r="S41" s="154">
        <f t="shared" si="50"/>
        <v>71371</v>
      </c>
      <c r="T41" s="155">
        <f t="shared" si="33"/>
        <v>-1.0879206164421507E-2</v>
      </c>
      <c r="U41" s="154">
        <v>16724</v>
      </c>
      <c r="V41" s="155">
        <f t="shared" si="34"/>
        <v>-8.9751265443857808E-2</v>
      </c>
      <c r="W41" s="154">
        <v>10179</v>
      </c>
      <c r="X41" s="155">
        <f t="shared" si="35"/>
        <v>0.1237580039743873</v>
      </c>
      <c r="Y41" s="154">
        <v>8223</v>
      </c>
      <c r="Z41" s="155">
        <f t="shared" si="36"/>
        <v>-5.6129476584022009E-2</v>
      </c>
      <c r="AA41" s="154">
        <v>36245</v>
      </c>
      <c r="AB41" s="155">
        <f t="shared" si="37"/>
        <v>6.4421181240108538E-3</v>
      </c>
      <c r="AC41" s="154">
        <v>2686</v>
      </c>
      <c r="AD41" s="155">
        <f t="shared" si="38"/>
        <v>0.18482576091751213</v>
      </c>
      <c r="AE41" s="154">
        <v>5498</v>
      </c>
      <c r="AF41" s="155">
        <f t="shared" si="39"/>
        <v>8.2922986015363298E-2</v>
      </c>
      <c r="AG41" s="154">
        <v>1906</v>
      </c>
      <c r="AH41" s="155">
        <f t="shared" si="40"/>
        <v>-1.6004130098089875E-2</v>
      </c>
      <c r="AI41" s="154">
        <v>5834</v>
      </c>
      <c r="AJ41" s="155">
        <f t="shared" si="41"/>
        <v>0.37626798773295578</v>
      </c>
      <c r="AK41" s="154">
        <v>11125</v>
      </c>
      <c r="AL41" s="155">
        <f t="shared" si="42"/>
        <v>6.0129597865447026E-2</v>
      </c>
      <c r="AM41" s="154">
        <v>1784</v>
      </c>
      <c r="AN41" s="155">
        <f t="shared" si="43"/>
        <v>-0.28209255533199196</v>
      </c>
      <c r="AO41" s="154">
        <v>5550</v>
      </c>
      <c r="AP41" s="155">
        <f t="shared" si="44"/>
        <v>1.4996342355523051E-2</v>
      </c>
      <c r="AQ41" s="154">
        <v>3879</v>
      </c>
      <c r="AR41" s="155">
        <f t="shared" si="45"/>
        <v>4.0504291845493645E-2</v>
      </c>
      <c r="AS41" s="154">
        <f t="shared" si="51"/>
        <v>357822</v>
      </c>
      <c r="AT41" s="155">
        <f t="shared" si="46"/>
        <v>-5.3245701766919118E-2</v>
      </c>
      <c r="AU41" s="151">
        <v>918271</v>
      </c>
      <c r="AV41" s="152">
        <f t="shared" si="47"/>
        <v>-5.2693096088199387E-2</v>
      </c>
    </row>
    <row r="42" spans="2:48" customFormat="1" hidden="1" outlineLevel="1">
      <c r="B42" s="41" t="s">
        <v>72</v>
      </c>
      <c r="C42" s="156">
        <v>32950</v>
      </c>
      <c r="D42" s="157">
        <f t="shared" si="25"/>
        <v>2.2339435308718514E-2</v>
      </c>
      <c r="E42" s="156">
        <v>357</v>
      </c>
      <c r="F42" s="157">
        <f t="shared" si="26"/>
        <v>-0.22727272727272729</v>
      </c>
      <c r="G42" s="156">
        <v>173</v>
      </c>
      <c r="H42" s="157">
        <f t="shared" si="27"/>
        <v>-8.4656084656084651E-2</v>
      </c>
      <c r="I42" s="156">
        <v>17593</v>
      </c>
      <c r="J42" s="157">
        <f t="shared" si="28"/>
        <v>7.2220867869332128E-2</v>
      </c>
      <c r="K42" s="156">
        <v>841</v>
      </c>
      <c r="L42" s="157">
        <f t="shared" si="29"/>
        <v>-0.22559852670349911</v>
      </c>
      <c r="M42" s="156">
        <v>7965</v>
      </c>
      <c r="N42" s="157">
        <f t="shared" si="30"/>
        <v>-3.3021731212820149E-2</v>
      </c>
      <c r="O42" s="156">
        <v>327</v>
      </c>
      <c r="P42" s="157">
        <f t="shared" si="31"/>
        <v>1.2383900928792491E-2</v>
      </c>
      <c r="Q42" s="156">
        <v>745</v>
      </c>
      <c r="R42" s="157">
        <f t="shared" si="32"/>
        <v>0.2416666666666667</v>
      </c>
      <c r="S42" s="156">
        <f>U42+W42+Y42+AA42</f>
        <v>14644</v>
      </c>
      <c r="T42" s="157">
        <f t="shared" si="33"/>
        <v>8.9502269176400473E-2</v>
      </c>
      <c r="U42" s="156">
        <v>3575</v>
      </c>
      <c r="V42" s="157">
        <f t="shared" si="34"/>
        <v>8.3333333333333259E-2</v>
      </c>
      <c r="W42" s="156">
        <v>2253</v>
      </c>
      <c r="X42" s="157">
        <f t="shared" si="35"/>
        <v>-2.0860495436766602E-2</v>
      </c>
      <c r="Y42" s="156">
        <v>2092</v>
      </c>
      <c r="Z42" s="157">
        <f t="shared" si="36"/>
        <v>0.42023082145281743</v>
      </c>
      <c r="AA42" s="156">
        <v>6724</v>
      </c>
      <c r="AB42" s="157">
        <f t="shared" si="37"/>
        <v>5.6070362808229968E-2</v>
      </c>
      <c r="AC42" s="156">
        <v>277</v>
      </c>
      <c r="AD42" s="157">
        <f t="shared" si="38"/>
        <v>3.3582089552238736E-2</v>
      </c>
      <c r="AE42" s="156">
        <v>483</v>
      </c>
      <c r="AF42" s="157">
        <f t="shared" si="39"/>
        <v>0.11547344110854496</v>
      </c>
      <c r="AG42" s="156">
        <v>209</v>
      </c>
      <c r="AH42" s="157">
        <f t="shared" si="40"/>
        <v>0.29012345679012341</v>
      </c>
      <c r="AI42" s="156">
        <v>380</v>
      </c>
      <c r="AJ42" s="157">
        <f t="shared" si="41"/>
        <v>-5.0000000000000044E-2</v>
      </c>
      <c r="AK42" s="156">
        <v>872</v>
      </c>
      <c r="AL42" s="157">
        <f t="shared" si="42"/>
        <v>7.9207920792079278E-2</v>
      </c>
      <c r="AM42" s="156">
        <v>192</v>
      </c>
      <c r="AN42" s="157">
        <f t="shared" si="43"/>
        <v>-0.17948717948717952</v>
      </c>
      <c r="AO42" s="156">
        <v>425</v>
      </c>
      <c r="AP42" s="157">
        <f t="shared" si="44"/>
        <v>3.1553398058252524E-2</v>
      </c>
      <c r="AQ42" s="156">
        <v>403</v>
      </c>
      <c r="AR42" s="157">
        <f t="shared" si="45"/>
        <v>-0.23091603053435117</v>
      </c>
      <c r="AS42" s="156">
        <f>AU42-C42</f>
        <v>45886</v>
      </c>
      <c r="AT42" s="157">
        <f t="shared" si="46"/>
        <v>4.317184622729453E-2</v>
      </c>
      <c r="AU42" s="144">
        <v>78836</v>
      </c>
      <c r="AV42" s="145">
        <f t="shared" si="47"/>
        <v>3.436241258511874E-2</v>
      </c>
    </row>
    <row r="43" spans="2:48" customFormat="1" hidden="1" outlineLevel="1">
      <c r="B43" s="41" t="s">
        <v>73</v>
      </c>
      <c r="C43" s="156">
        <v>33395</v>
      </c>
      <c r="D43" s="157">
        <f t="shared" si="25"/>
        <v>1.1908369189746137E-2</v>
      </c>
      <c r="E43" s="156">
        <v>309</v>
      </c>
      <c r="F43" s="157">
        <f t="shared" si="26"/>
        <v>9.5744680851063801E-2</v>
      </c>
      <c r="G43" s="156">
        <v>144</v>
      </c>
      <c r="H43" s="157">
        <f t="shared" si="27"/>
        <v>4.3478260869565188E-2</v>
      </c>
      <c r="I43" s="156">
        <v>17960</v>
      </c>
      <c r="J43" s="157">
        <f t="shared" si="28"/>
        <v>-1.6375486061668165E-2</v>
      </c>
      <c r="K43" s="156">
        <v>507</v>
      </c>
      <c r="L43" s="157">
        <f t="shared" si="29"/>
        <v>-0.17961165048543692</v>
      </c>
      <c r="M43" s="156">
        <v>8246</v>
      </c>
      <c r="N43" s="157">
        <f t="shared" si="30"/>
        <v>0.1721393034825871</v>
      </c>
      <c r="O43" s="156">
        <v>135</v>
      </c>
      <c r="P43" s="157">
        <f t="shared" si="31"/>
        <v>0.77631578947368429</v>
      </c>
      <c r="Q43" s="156">
        <v>673</v>
      </c>
      <c r="R43" s="157">
        <f t="shared" si="32"/>
        <v>0.60238095238095246</v>
      </c>
      <c r="S43" s="156">
        <f t="shared" ref="S43:S54" si="52">U43+W43+Y43+AA43</f>
        <v>12143</v>
      </c>
      <c r="T43" s="157">
        <f t="shared" si="33"/>
        <v>8.6524695776664329E-2</v>
      </c>
      <c r="U43" s="156">
        <v>2874</v>
      </c>
      <c r="V43" s="157">
        <f t="shared" si="34"/>
        <v>0.23030821917808209</v>
      </c>
      <c r="W43" s="156">
        <v>1204</v>
      </c>
      <c r="X43" s="157">
        <f t="shared" si="35"/>
        <v>-5.0473186119873836E-2</v>
      </c>
      <c r="Y43" s="156">
        <v>1020</v>
      </c>
      <c r="Z43" s="157">
        <f t="shared" si="36"/>
        <v>6.25E-2</v>
      </c>
      <c r="AA43" s="156">
        <v>7045</v>
      </c>
      <c r="AB43" s="157">
        <f t="shared" si="37"/>
        <v>6.5486993345432509E-2</v>
      </c>
      <c r="AC43" s="156">
        <v>260</v>
      </c>
      <c r="AD43" s="157">
        <f t="shared" si="38"/>
        <v>3.8610038610038533E-3</v>
      </c>
      <c r="AE43" s="156">
        <v>622</v>
      </c>
      <c r="AF43" s="157">
        <f t="shared" si="39"/>
        <v>0.10873440285204983</v>
      </c>
      <c r="AG43" s="156">
        <v>169</v>
      </c>
      <c r="AH43" s="157">
        <f t="shared" si="40"/>
        <v>7.6433121019108263E-2</v>
      </c>
      <c r="AI43" s="156">
        <v>328</v>
      </c>
      <c r="AJ43" s="157">
        <f t="shared" si="41"/>
        <v>-5.4755043227665667E-2</v>
      </c>
      <c r="AK43" s="156">
        <v>467</v>
      </c>
      <c r="AL43" s="157">
        <f t="shared" si="42"/>
        <v>-6.9721115537848655E-2</v>
      </c>
      <c r="AM43" s="156">
        <v>143</v>
      </c>
      <c r="AN43" s="157">
        <f t="shared" si="43"/>
        <v>0.40196078431372539</v>
      </c>
      <c r="AO43" s="156">
        <v>391</v>
      </c>
      <c r="AP43" s="157">
        <f t="shared" si="44"/>
        <v>0.24920127795527147</v>
      </c>
      <c r="AQ43" s="156">
        <v>266</v>
      </c>
      <c r="AR43" s="157">
        <f t="shared" si="45"/>
        <v>-2.2058823529411797E-2</v>
      </c>
      <c r="AS43" s="156">
        <f t="shared" ref="AS43:AS54" si="53">AU43-C43</f>
        <v>42763</v>
      </c>
      <c r="AT43" s="157">
        <f t="shared" si="46"/>
        <v>5.5433521731618862E-2</v>
      </c>
      <c r="AU43" s="144">
        <v>76158</v>
      </c>
      <c r="AV43" s="145">
        <f t="shared" si="47"/>
        <v>3.5895482800364586E-2</v>
      </c>
    </row>
    <row r="44" spans="2:48" customFormat="1" hidden="1" outlineLevel="1">
      <c r="B44" s="41" t="s">
        <v>74</v>
      </c>
      <c r="C44" s="156">
        <v>48988</v>
      </c>
      <c r="D44" s="157">
        <f t="shared" si="25"/>
        <v>1.4412325022778116E-2</v>
      </c>
      <c r="E44" s="156">
        <v>353</v>
      </c>
      <c r="F44" s="157">
        <f t="shared" si="26"/>
        <v>0.11356466876971605</v>
      </c>
      <c r="G44" s="156">
        <v>148</v>
      </c>
      <c r="H44" s="157">
        <f t="shared" si="27"/>
        <v>-0.1685393258426966</v>
      </c>
      <c r="I44" s="156">
        <v>11147</v>
      </c>
      <c r="J44" s="157">
        <f t="shared" si="28"/>
        <v>-0.12020520915548538</v>
      </c>
      <c r="K44" s="156">
        <v>1238</v>
      </c>
      <c r="L44" s="157">
        <f t="shared" si="29"/>
        <v>9.7517730496453847E-2</v>
      </c>
      <c r="M44" s="156">
        <v>5943</v>
      </c>
      <c r="N44" s="157">
        <f t="shared" si="30"/>
        <v>-0.13063194850789939</v>
      </c>
      <c r="O44" s="156">
        <v>240</v>
      </c>
      <c r="P44" s="157">
        <f t="shared" si="31"/>
        <v>0.76470588235294112</v>
      </c>
      <c r="Q44" s="156">
        <v>514</v>
      </c>
      <c r="R44" s="157">
        <f t="shared" si="32"/>
        <v>0.11739130434782608</v>
      </c>
      <c r="S44" s="156">
        <f t="shared" si="52"/>
        <v>7343</v>
      </c>
      <c r="T44" s="157">
        <f t="shared" si="33"/>
        <v>0.11765601217656019</v>
      </c>
      <c r="U44" s="156">
        <v>2144</v>
      </c>
      <c r="V44" s="157">
        <f t="shared" si="34"/>
        <v>0.46849315068493147</v>
      </c>
      <c r="W44" s="156">
        <v>844</v>
      </c>
      <c r="X44" s="157">
        <f t="shared" si="35"/>
        <v>-0.14574898785425106</v>
      </c>
      <c r="Y44" s="156">
        <v>698</v>
      </c>
      <c r="Z44" s="157">
        <f t="shared" si="36"/>
        <v>-5.5480378890392368E-2</v>
      </c>
      <c r="AA44" s="156">
        <v>3657</v>
      </c>
      <c r="AB44" s="157">
        <f t="shared" si="37"/>
        <v>8.099320130062071E-2</v>
      </c>
      <c r="AC44" s="156">
        <v>306</v>
      </c>
      <c r="AD44" s="157">
        <f t="shared" si="38"/>
        <v>0.21912350597609564</v>
      </c>
      <c r="AE44" s="156">
        <v>374</v>
      </c>
      <c r="AF44" s="157">
        <f t="shared" si="39"/>
        <v>-7.8817733990147798E-2</v>
      </c>
      <c r="AG44" s="156">
        <v>204</v>
      </c>
      <c r="AH44" s="157">
        <f t="shared" si="40"/>
        <v>1.5499999999999998</v>
      </c>
      <c r="AI44" s="156">
        <v>531</v>
      </c>
      <c r="AJ44" s="157">
        <f t="shared" si="41"/>
        <v>1.1325301204819276</v>
      </c>
      <c r="AK44" s="156">
        <v>871</v>
      </c>
      <c r="AL44" s="157">
        <f t="shared" si="42"/>
        <v>0.72134387351778662</v>
      </c>
      <c r="AM44" s="156">
        <v>246</v>
      </c>
      <c r="AN44" s="157">
        <f t="shared" si="43"/>
        <v>0.67346938775510212</v>
      </c>
      <c r="AO44" s="156">
        <v>498</v>
      </c>
      <c r="AP44" s="157">
        <f t="shared" si="44"/>
        <v>1.0141987829614507E-2</v>
      </c>
      <c r="AQ44" s="156">
        <v>234</v>
      </c>
      <c r="AR44" s="157">
        <f t="shared" si="45"/>
        <v>-0.2844036697247706</v>
      </c>
      <c r="AS44" s="156">
        <f t="shared" si="53"/>
        <v>30190</v>
      </c>
      <c r="AT44" s="157">
        <f t="shared" si="46"/>
        <v>-1.8339077843532503E-2</v>
      </c>
      <c r="AU44" s="144">
        <v>79178</v>
      </c>
      <c r="AV44" s="145">
        <f t="shared" si="47"/>
        <v>1.6699137211244608E-3</v>
      </c>
    </row>
    <row r="45" spans="2:48" customFormat="1" hidden="1" outlineLevel="1">
      <c r="B45" s="41" t="s">
        <v>75</v>
      </c>
      <c r="C45" s="156">
        <v>59158</v>
      </c>
      <c r="D45" s="157">
        <f t="shared" si="25"/>
        <v>-8.8460530978905716E-2</v>
      </c>
      <c r="E45" s="156">
        <v>269</v>
      </c>
      <c r="F45" s="157">
        <f t="shared" si="26"/>
        <v>-0.30848329048843193</v>
      </c>
      <c r="G45" s="156">
        <v>200</v>
      </c>
      <c r="H45" s="157">
        <f t="shared" si="27"/>
        <v>-0.22178988326848248</v>
      </c>
      <c r="I45" s="156">
        <v>11405</v>
      </c>
      <c r="J45" s="157">
        <f t="shared" si="28"/>
        <v>-0.10019723865877717</v>
      </c>
      <c r="K45" s="156">
        <v>1119</v>
      </c>
      <c r="L45" s="157">
        <f t="shared" si="29"/>
        <v>-0.17660044150110377</v>
      </c>
      <c r="M45" s="156">
        <v>5126</v>
      </c>
      <c r="N45" s="157">
        <f t="shared" si="30"/>
        <v>-0.256562726613488</v>
      </c>
      <c r="O45" s="156">
        <v>248</v>
      </c>
      <c r="P45" s="157">
        <f t="shared" si="31"/>
        <v>1.1379310344827585</v>
      </c>
      <c r="Q45" s="156">
        <v>584</v>
      </c>
      <c r="R45" s="157">
        <f t="shared" si="32"/>
        <v>0.39379474940334136</v>
      </c>
      <c r="S45" s="156">
        <f t="shared" si="52"/>
        <v>183</v>
      </c>
      <c r="T45" s="157">
        <f t="shared" si="33"/>
        <v>-0.78596491228070176</v>
      </c>
      <c r="U45" s="156">
        <v>49</v>
      </c>
      <c r="V45" s="157">
        <f t="shared" si="34"/>
        <v>0</v>
      </c>
      <c r="W45" s="156">
        <v>44</v>
      </c>
      <c r="X45" s="157">
        <f t="shared" si="35"/>
        <v>-8.333333333333337E-2</v>
      </c>
      <c r="Y45" s="156">
        <v>35</v>
      </c>
      <c r="Z45" s="157">
        <f t="shared" si="36"/>
        <v>-0.7265625</v>
      </c>
      <c r="AA45" s="156">
        <v>55</v>
      </c>
      <c r="AB45" s="157">
        <f t="shared" si="37"/>
        <v>-0.91269841269841268</v>
      </c>
      <c r="AC45" s="156">
        <v>200</v>
      </c>
      <c r="AD45" s="157">
        <f t="shared" si="38"/>
        <v>0.16959064327485374</v>
      </c>
      <c r="AE45" s="156">
        <v>321</v>
      </c>
      <c r="AF45" s="157">
        <f t="shared" si="39"/>
        <v>-7.4927953890489896E-2</v>
      </c>
      <c r="AG45" s="156">
        <v>123</v>
      </c>
      <c r="AH45" s="157">
        <f t="shared" si="40"/>
        <v>0</v>
      </c>
      <c r="AI45" s="156">
        <v>418</v>
      </c>
      <c r="AJ45" s="157">
        <f t="shared" si="41"/>
        <v>0.39799331103678925</v>
      </c>
      <c r="AK45" s="156">
        <v>1187</v>
      </c>
      <c r="AL45" s="157">
        <f t="shared" si="42"/>
        <v>0.19657258064516125</v>
      </c>
      <c r="AM45" s="156">
        <v>204</v>
      </c>
      <c r="AN45" s="157">
        <f t="shared" si="43"/>
        <v>-0.25274725274725274</v>
      </c>
      <c r="AO45" s="156">
        <v>647</v>
      </c>
      <c r="AP45" s="157">
        <f t="shared" si="44"/>
        <v>-1.0703363914373099E-2</v>
      </c>
      <c r="AQ45" s="156">
        <v>268</v>
      </c>
      <c r="AR45" s="157">
        <f t="shared" si="45"/>
        <v>-0.42612419700214133</v>
      </c>
      <c r="AS45" s="156">
        <f t="shared" si="53"/>
        <v>22502</v>
      </c>
      <c r="AT45" s="157">
        <f t="shared" si="46"/>
        <v>-0.14411775892891099</v>
      </c>
      <c r="AU45" s="144">
        <v>81660</v>
      </c>
      <c r="AV45" s="145">
        <f t="shared" si="47"/>
        <v>-0.10450707314398511</v>
      </c>
    </row>
    <row r="46" spans="2:48" customFormat="1" hidden="1" outlineLevel="1">
      <c r="B46" s="41" t="s">
        <v>76</v>
      </c>
      <c r="C46" s="156">
        <v>94332</v>
      </c>
      <c r="D46" s="157">
        <f t="shared" si="25"/>
        <v>1.6935996809003706E-2</v>
      </c>
      <c r="E46" s="156">
        <v>260</v>
      </c>
      <c r="F46" s="157">
        <f t="shared" si="26"/>
        <v>0.19266055045871555</v>
      </c>
      <c r="G46" s="156">
        <v>97</v>
      </c>
      <c r="H46" s="157">
        <f t="shared" si="27"/>
        <v>-0.44571428571428573</v>
      </c>
      <c r="I46" s="156">
        <v>9568</v>
      </c>
      <c r="J46" s="157">
        <f t="shared" si="28"/>
        <v>-6.4345785253275944E-2</v>
      </c>
      <c r="K46" s="156">
        <v>1220</v>
      </c>
      <c r="L46" s="157">
        <f t="shared" si="29"/>
        <v>0.23983739837398366</v>
      </c>
      <c r="M46" s="156">
        <v>3290</v>
      </c>
      <c r="N46" s="157">
        <f t="shared" si="30"/>
        <v>-0.22277344672808885</v>
      </c>
      <c r="O46" s="156">
        <v>245</v>
      </c>
      <c r="P46" s="157">
        <f t="shared" si="31"/>
        <v>1.0762711864406778</v>
      </c>
      <c r="Q46" s="156">
        <v>1259</v>
      </c>
      <c r="R46" s="157">
        <f t="shared" si="32"/>
        <v>5.798319327731094E-2</v>
      </c>
      <c r="S46" s="156">
        <f t="shared" si="52"/>
        <v>97</v>
      </c>
      <c r="T46" s="157">
        <f t="shared" si="33"/>
        <v>-0.23622047244094491</v>
      </c>
      <c r="U46" s="156">
        <v>32</v>
      </c>
      <c r="V46" s="157">
        <f t="shared" si="34"/>
        <v>-0.19999999999999996</v>
      </c>
      <c r="W46" s="156">
        <v>30</v>
      </c>
      <c r="X46" s="157">
        <f t="shared" si="35"/>
        <v>0.5</v>
      </c>
      <c r="Y46" s="156">
        <v>22</v>
      </c>
      <c r="Z46" s="157">
        <f t="shared" si="36"/>
        <v>-0.53191489361702127</v>
      </c>
      <c r="AA46" s="156">
        <v>13</v>
      </c>
      <c r="AB46" s="157">
        <f t="shared" si="37"/>
        <v>-0.35</v>
      </c>
      <c r="AC46" s="156">
        <v>88</v>
      </c>
      <c r="AD46" s="157">
        <f t="shared" si="38"/>
        <v>-7.3684210526315796E-2</v>
      </c>
      <c r="AE46" s="156">
        <v>203</v>
      </c>
      <c r="AF46" s="157">
        <f t="shared" si="39"/>
        <v>-0.17813765182186236</v>
      </c>
      <c r="AG46" s="156">
        <v>126</v>
      </c>
      <c r="AH46" s="157">
        <f t="shared" si="40"/>
        <v>-0.14864864864864868</v>
      </c>
      <c r="AI46" s="156">
        <v>383</v>
      </c>
      <c r="AJ46" s="157">
        <f t="shared" si="41"/>
        <v>0.53200000000000003</v>
      </c>
      <c r="AK46" s="156">
        <v>1900</v>
      </c>
      <c r="AL46" s="157">
        <f t="shared" si="42"/>
        <v>0.80094786729857814</v>
      </c>
      <c r="AM46" s="156">
        <v>205</v>
      </c>
      <c r="AN46" s="157">
        <f t="shared" si="43"/>
        <v>0.58914728682170536</v>
      </c>
      <c r="AO46" s="156">
        <v>672</v>
      </c>
      <c r="AP46" s="157">
        <f t="shared" si="44"/>
        <v>0.18938053097345131</v>
      </c>
      <c r="AQ46" s="156">
        <v>498</v>
      </c>
      <c r="AR46" s="157">
        <f t="shared" si="45"/>
        <v>0.22058823529411775</v>
      </c>
      <c r="AS46" s="156">
        <f t="shared" si="53"/>
        <v>20111</v>
      </c>
      <c r="AT46" s="157">
        <f t="shared" si="46"/>
        <v>-2.8262594208647851E-3</v>
      </c>
      <c r="AU46" s="144">
        <v>114443</v>
      </c>
      <c r="AV46" s="145">
        <f t="shared" si="47"/>
        <v>1.3406653738189389E-2</v>
      </c>
    </row>
    <row r="47" spans="2:48" customFormat="1" hidden="1" outlineLevel="1">
      <c r="B47" s="41" t="s">
        <v>77</v>
      </c>
      <c r="C47" s="156">
        <v>80517</v>
      </c>
      <c r="D47" s="157">
        <f t="shared" si="25"/>
        <v>-1.1017761073034094E-2</v>
      </c>
      <c r="E47" s="156">
        <v>425</v>
      </c>
      <c r="F47" s="157">
        <f t="shared" si="26"/>
        <v>-2.0737327188940058E-2</v>
      </c>
      <c r="G47" s="156">
        <v>143</v>
      </c>
      <c r="H47" s="157">
        <f t="shared" si="27"/>
        <v>-0.27040816326530615</v>
      </c>
      <c r="I47" s="156">
        <v>9471</v>
      </c>
      <c r="J47" s="157">
        <f t="shared" si="28"/>
        <v>-0.12061281337047358</v>
      </c>
      <c r="K47" s="156">
        <v>1047</v>
      </c>
      <c r="L47" s="157">
        <f t="shared" si="29"/>
        <v>-4.2086001829826136E-2</v>
      </c>
      <c r="M47" s="156">
        <v>3415</v>
      </c>
      <c r="N47" s="157">
        <f t="shared" si="30"/>
        <v>-0.28376677852348997</v>
      </c>
      <c r="O47" s="156">
        <v>323</v>
      </c>
      <c r="P47" s="157">
        <f t="shared" si="31"/>
        <v>3.0374999999999996</v>
      </c>
      <c r="Q47" s="156">
        <v>757</v>
      </c>
      <c r="R47" s="157">
        <f t="shared" si="32"/>
        <v>0.18281250000000004</v>
      </c>
      <c r="S47" s="156">
        <f t="shared" si="52"/>
        <v>279</v>
      </c>
      <c r="T47" s="157">
        <f t="shared" si="33"/>
        <v>-0.56474258970358815</v>
      </c>
      <c r="U47" s="156">
        <v>73</v>
      </c>
      <c r="V47" s="157">
        <f t="shared" si="34"/>
        <v>-0.31775700934579443</v>
      </c>
      <c r="W47" s="156">
        <v>56</v>
      </c>
      <c r="X47" s="157">
        <f t="shared" si="35"/>
        <v>-0.13846153846153841</v>
      </c>
      <c r="Y47" s="156">
        <v>124</v>
      </c>
      <c r="Z47" s="157">
        <f t="shared" si="36"/>
        <v>5.0847457627118731E-2</v>
      </c>
      <c r="AA47" s="156">
        <v>26</v>
      </c>
      <c r="AB47" s="157">
        <f t="shared" si="37"/>
        <v>-0.92592592592592593</v>
      </c>
      <c r="AC47" s="156">
        <v>161</v>
      </c>
      <c r="AD47" s="157">
        <f t="shared" si="38"/>
        <v>-1.2269938650306789E-2</v>
      </c>
      <c r="AE47" s="156">
        <v>293</v>
      </c>
      <c r="AF47" s="157">
        <f t="shared" si="39"/>
        <v>-8.4374999999999978E-2</v>
      </c>
      <c r="AG47" s="156">
        <v>167</v>
      </c>
      <c r="AH47" s="157">
        <f t="shared" si="40"/>
        <v>0.34677419354838701</v>
      </c>
      <c r="AI47" s="156">
        <v>570</v>
      </c>
      <c r="AJ47" s="157">
        <f t="shared" si="41"/>
        <v>1.9230769230769229</v>
      </c>
      <c r="AK47" s="156">
        <v>1179</v>
      </c>
      <c r="AL47" s="157">
        <f t="shared" si="42"/>
        <v>0.14244186046511631</v>
      </c>
      <c r="AM47" s="156">
        <v>209</v>
      </c>
      <c r="AN47" s="157">
        <f t="shared" si="43"/>
        <v>-0.20229007633587781</v>
      </c>
      <c r="AO47" s="156">
        <v>645</v>
      </c>
      <c r="AP47" s="157">
        <f t="shared" si="44"/>
        <v>0.15591397849462374</v>
      </c>
      <c r="AQ47" s="156">
        <v>345</v>
      </c>
      <c r="AR47" s="157">
        <f t="shared" si="45"/>
        <v>-0.29591836734693877</v>
      </c>
      <c r="AS47" s="156">
        <f t="shared" si="53"/>
        <v>19429</v>
      </c>
      <c r="AT47" s="157">
        <f t="shared" si="46"/>
        <v>-0.10736929155563724</v>
      </c>
      <c r="AU47" s="144">
        <v>99946</v>
      </c>
      <c r="AV47" s="145">
        <f t="shared" si="47"/>
        <v>-3.1343283582089598E-2</v>
      </c>
    </row>
    <row r="48" spans="2:48" customFormat="1" hidden="1" outlineLevel="1">
      <c r="B48" s="41" t="s">
        <v>78</v>
      </c>
      <c r="C48" s="156">
        <v>64683</v>
      </c>
      <c r="D48" s="157">
        <f t="shared" si="25"/>
        <v>0.10173735309146648</v>
      </c>
      <c r="E48" s="156">
        <v>208</v>
      </c>
      <c r="F48" s="157">
        <f t="shared" si="26"/>
        <v>-0.23809523809523814</v>
      </c>
      <c r="G48" s="156">
        <v>116</v>
      </c>
      <c r="H48" s="157">
        <f t="shared" si="27"/>
        <v>-0.38624338624338628</v>
      </c>
      <c r="I48" s="156">
        <v>9179</v>
      </c>
      <c r="J48" s="157">
        <f t="shared" si="28"/>
        <v>-0.22033466406183644</v>
      </c>
      <c r="K48" s="156">
        <v>860</v>
      </c>
      <c r="L48" s="157">
        <f t="shared" si="29"/>
        <v>-2.9345372460496622E-2</v>
      </c>
      <c r="M48" s="156">
        <v>3983</v>
      </c>
      <c r="N48" s="157">
        <f t="shared" si="30"/>
        <v>-0.16830235957402384</v>
      </c>
      <c r="O48" s="156">
        <v>372</v>
      </c>
      <c r="P48" s="157">
        <f t="shared" si="31"/>
        <v>4.095890410958904</v>
      </c>
      <c r="Q48" s="156">
        <v>342</v>
      </c>
      <c r="R48" s="157">
        <f t="shared" si="32"/>
        <v>-0.15970515970515975</v>
      </c>
      <c r="S48" s="156">
        <f t="shared" si="52"/>
        <v>213</v>
      </c>
      <c r="T48" s="157">
        <f t="shared" si="33"/>
        <v>-0.70821917808219181</v>
      </c>
      <c r="U48" s="156">
        <v>71</v>
      </c>
      <c r="V48" s="157">
        <f t="shared" si="34"/>
        <v>-0.12345679012345678</v>
      </c>
      <c r="W48" s="156">
        <v>28</v>
      </c>
      <c r="X48" s="157">
        <f t="shared" si="35"/>
        <v>-0.17647058823529416</v>
      </c>
      <c r="Y48" s="156">
        <v>55</v>
      </c>
      <c r="Z48" s="157">
        <f t="shared" si="36"/>
        <v>1.2000000000000002</v>
      </c>
      <c r="AA48" s="156">
        <v>59</v>
      </c>
      <c r="AB48" s="157">
        <f t="shared" si="37"/>
        <v>-0.9</v>
      </c>
      <c r="AC48" s="156">
        <v>115</v>
      </c>
      <c r="AD48" s="157">
        <f t="shared" si="38"/>
        <v>8.4905660377358583E-2</v>
      </c>
      <c r="AE48" s="156">
        <v>226</v>
      </c>
      <c r="AF48" s="157">
        <f t="shared" si="39"/>
        <v>-0.16296296296296298</v>
      </c>
      <c r="AG48" s="156">
        <v>146</v>
      </c>
      <c r="AH48" s="157">
        <f t="shared" si="40"/>
        <v>0.3035714285714286</v>
      </c>
      <c r="AI48" s="156">
        <v>306</v>
      </c>
      <c r="AJ48" s="157">
        <f t="shared" si="41"/>
        <v>0.67213114754098369</v>
      </c>
      <c r="AK48" s="156">
        <v>667</v>
      </c>
      <c r="AL48" s="157">
        <f t="shared" si="42"/>
        <v>0.30528375733855184</v>
      </c>
      <c r="AM48" s="156">
        <v>239</v>
      </c>
      <c r="AN48" s="157">
        <f t="shared" si="43"/>
        <v>-0.31714285714285717</v>
      </c>
      <c r="AO48" s="156">
        <v>498</v>
      </c>
      <c r="AP48" s="157">
        <f t="shared" si="44"/>
        <v>0.15545243619489568</v>
      </c>
      <c r="AQ48" s="156">
        <v>254</v>
      </c>
      <c r="AR48" s="157">
        <f t="shared" si="45"/>
        <v>-0.1858974358974359</v>
      </c>
      <c r="AS48" s="156">
        <f t="shared" si="53"/>
        <v>17724</v>
      </c>
      <c r="AT48" s="157">
        <f t="shared" si="46"/>
        <v>-0.17158214536106564</v>
      </c>
      <c r="AU48" s="144">
        <v>82407</v>
      </c>
      <c r="AV48" s="145">
        <f t="shared" si="47"/>
        <v>2.8737282316958934E-2</v>
      </c>
    </row>
    <row r="49" spans="2:48" customFormat="1" hidden="1" outlineLevel="1">
      <c r="B49" s="41" t="s">
        <v>79</v>
      </c>
      <c r="C49" s="156">
        <v>45232</v>
      </c>
      <c r="D49" s="157">
        <f t="shared" si="25"/>
        <v>-4.3316412859560116E-2</v>
      </c>
      <c r="E49" s="156">
        <v>190</v>
      </c>
      <c r="F49" s="157">
        <f t="shared" si="26"/>
        <v>-0.30147058823529416</v>
      </c>
      <c r="G49" s="156">
        <v>149</v>
      </c>
      <c r="H49" s="157">
        <f t="shared" si="27"/>
        <v>-0.10240963855421692</v>
      </c>
      <c r="I49" s="156">
        <v>9320</v>
      </c>
      <c r="J49" s="157">
        <f t="shared" si="28"/>
        <v>-0.25218647195699273</v>
      </c>
      <c r="K49" s="156">
        <v>759</v>
      </c>
      <c r="L49" s="157">
        <f t="shared" si="29"/>
        <v>-0.44395604395604393</v>
      </c>
      <c r="M49" s="156">
        <v>3275</v>
      </c>
      <c r="N49" s="157">
        <f t="shared" si="30"/>
        <v>-0.35884886452623332</v>
      </c>
      <c r="O49" s="156">
        <v>311</v>
      </c>
      <c r="P49" s="157">
        <f t="shared" si="31"/>
        <v>5.9111111111111114</v>
      </c>
      <c r="Q49" s="156">
        <v>319</v>
      </c>
      <c r="R49" s="157">
        <f t="shared" si="32"/>
        <v>0.44999999999999996</v>
      </c>
      <c r="S49" s="156">
        <f t="shared" si="52"/>
        <v>121</v>
      </c>
      <c r="T49" s="157">
        <f t="shared" si="33"/>
        <v>-0.80793650793650795</v>
      </c>
      <c r="U49" s="156">
        <v>44</v>
      </c>
      <c r="V49" s="157">
        <f t="shared" si="34"/>
        <v>-0.4358974358974359</v>
      </c>
      <c r="W49" s="156">
        <v>15</v>
      </c>
      <c r="X49" s="157">
        <f t="shared" si="35"/>
        <v>-0.85714285714285721</v>
      </c>
      <c r="Y49" s="156">
        <v>11</v>
      </c>
      <c r="Z49" s="157">
        <f t="shared" si="36"/>
        <v>-0.56000000000000005</v>
      </c>
      <c r="AA49" s="156">
        <v>51</v>
      </c>
      <c r="AB49" s="157">
        <f t="shared" si="37"/>
        <v>-0.87914691943127965</v>
      </c>
      <c r="AC49" s="156">
        <v>130</v>
      </c>
      <c r="AD49" s="157">
        <f t="shared" si="38"/>
        <v>-2.2556390977443663E-2</v>
      </c>
      <c r="AE49" s="156">
        <v>347</v>
      </c>
      <c r="AF49" s="157">
        <f t="shared" si="39"/>
        <v>9.4637223974763485E-2</v>
      </c>
      <c r="AG49" s="156">
        <v>145</v>
      </c>
      <c r="AH49" s="157">
        <f t="shared" si="40"/>
        <v>1.1323529411764706</v>
      </c>
      <c r="AI49" s="156">
        <v>197</v>
      </c>
      <c r="AJ49" s="157">
        <f t="shared" si="41"/>
        <v>0.20858895705521463</v>
      </c>
      <c r="AK49" s="156">
        <v>576</v>
      </c>
      <c r="AL49" s="157">
        <f t="shared" si="42"/>
        <v>0.45454545454545459</v>
      </c>
      <c r="AM49" s="156">
        <v>166</v>
      </c>
      <c r="AN49" s="157">
        <f t="shared" si="43"/>
        <v>-0.26548672566371678</v>
      </c>
      <c r="AO49" s="156">
        <v>377</v>
      </c>
      <c r="AP49" s="157">
        <f t="shared" si="44"/>
        <v>-6.9135802469135754E-2</v>
      </c>
      <c r="AQ49" s="156">
        <v>253</v>
      </c>
      <c r="AR49" s="157">
        <f t="shared" si="45"/>
        <v>3.2653061224489743E-2</v>
      </c>
      <c r="AS49" s="156">
        <f t="shared" si="53"/>
        <v>16635</v>
      </c>
      <c r="AT49" s="157">
        <f t="shared" si="46"/>
        <v>-0.2514175141751418</v>
      </c>
      <c r="AU49" s="144">
        <v>61867</v>
      </c>
      <c r="AV49" s="145">
        <f t="shared" si="47"/>
        <v>-0.10985295387183103</v>
      </c>
    </row>
    <row r="50" spans="2:48" customFormat="1" hidden="1" outlineLevel="1">
      <c r="B50" s="41" t="s">
        <v>80</v>
      </c>
      <c r="C50" s="156">
        <v>49875</v>
      </c>
      <c r="D50" s="157">
        <f t="shared" si="25"/>
        <v>-1.4347542538684976E-2</v>
      </c>
      <c r="E50" s="156">
        <v>218</v>
      </c>
      <c r="F50" s="157">
        <f t="shared" si="26"/>
        <v>-0.4467005076142132</v>
      </c>
      <c r="G50" s="156">
        <v>201</v>
      </c>
      <c r="H50" s="157">
        <f t="shared" si="27"/>
        <v>0.29677419354838719</v>
      </c>
      <c r="I50" s="156">
        <v>14615</v>
      </c>
      <c r="J50" s="157">
        <f t="shared" si="28"/>
        <v>-0.13816487793371857</v>
      </c>
      <c r="K50" s="156">
        <v>1861</v>
      </c>
      <c r="L50" s="157">
        <f t="shared" si="29"/>
        <v>-6.7635270541082204E-2</v>
      </c>
      <c r="M50" s="156">
        <v>6162</v>
      </c>
      <c r="N50" s="157">
        <f t="shared" si="30"/>
        <v>-0.15980365421325338</v>
      </c>
      <c r="O50" s="156">
        <v>390</v>
      </c>
      <c r="P50" s="157">
        <f t="shared" si="31"/>
        <v>5.1904761904761907</v>
      </c>
      <c r="Q50" s="156">
        <v>604</v>
      </c>
      <c r="R50" s="157">
        <f t="shared" si="32"/>
        <v>6.525573192239853E-2</v>
      </c>
      <c r="S50" s="156">
        <f t="shared" si="52"/>
        <v>3840</v>
      </c>
      <c r="T50" s="157">
        <f t="shared" si="33"/>
        <v>-7.8031212484994006E-2</v>
      </c>
      <c r="U50" s="156">
        <v>1074</v>
      </c>
      <c r="V50" s="157">
        <f t="shared" si="34"/>
        <v>4.0697674418604723E-2</v>
      </c>
      <c r="W50" s="156">
        <v>477</v>
      </c>
      <c r="X50" s="157">
        <f t="shared" si="35"/>
        <v>-6.286836935166995E-2</v>
      </c>
      <c r="Y50" s="156">
        <v>337</v>
      </c>
      <c r="Z50" s="157">
        <f t="shared" si="36"/>
        <v>-0.25770925110132159</v>
      </c>
      <c r="AA50" s="156">
        <v>1952</v>
      </c>
      <c r="AB50" s="157">
        <f t="shared" si="37"/>
        <v>-0.10046082949308754</v>
      </c>
      <c r="AC50" s="156">
        <v>145</v>
      </c>
      <c r="AD50" s="157">
        <f t="shared" si="38"/>
        <v>-0.28921568627450978</v>
      </c>
      <c r="AE50" s="156">
        <v>539</v>
      </c>
      <c r="AF50" s="157">
        <f t="shared" si="39"/>
        <v>0.14194915254237284</v>
      </c>
      <c r="AG50" s="156">
        <v>183</v>
      </c>
      <c r="AH50" s="157">
        <f t="shared" si="40"/>
        <v>0.19607843137254899</v>
      </c>
      <c r="AI50" s="156">
        <v>252</v>
      </c>
      <c r="AJ50" s="157">
        <f t="shared" si="41"/>
        <v>-0.16831683168316836</v>
      </c>
      <c r="AK50" s="156">
        <v>699</v>
      </c>
      <c r="AL50" s="157">
        <f t="shared" si="42"/>
        <v>-0.15169902912621358</v>
      </c>
      <c r="AM50" s="156">
        <v>186</v>
      </c>
      <c r="AN50" s="157">
        <f t="shared" si="43"/>
        <v>-0.3737373737373737</v>
      </c>
      <c r="AO50" s="156">
        <v>471</v>
      </c>
      <c r="AP50" s="157">
        <f t="shared" si="44"/>
        <v>0.24274406332453835</v>
      </c>
      <c r="AQ50" s="156">
        <v>253</v>
      </c>
      <c r="AR50" s="157">
        <f t="shared" si="45"/>
        <v>-0.1028368794326241</v>
      </c>
      <c r="AS50" s="156">
        <f t="shared" si="53"/>
        <v>30619</v>
      </c>
      <c r="AT50" s="157">
        <f t="shared" si="46"/>
        <v>-0.11367452092861696</v>
      </c>
      <c r="AU50" s="144">
        <v>80494</v>
      </c>
      <c r="AV50" s="145">
        <f t="shared" si="47"/>
        <v>-5.4646669876801335E-2</v>
      </c>
    </row>
    <row r="51" spans="2:48" customFormat="1" hidden="1" outlineLevel="1">
      <c r="B51" s="41" t="s">
        <v>81</v>
      </c>
      <c r="C51" s="156">
        <v>32945</v>
      </c>
      <c r="D51" s="157">
        <f t="shared" si="25"/>
        <v>6.3840092999225106E-2</v>
      </c>
      <c r="E51" s="156">
        <v>413</v>
      </c>
      <c r="F51" s="157">
        <f t="shared" si="26"/>
        <v>-0.16733870967741937</v>
      </c>
      <c r="G51" s="156">
        <v>161</v>
      </c>
      <c r="H51" s="157">
        <f t="shared" si="27"/>
        <v>-0.22596153846153844</v>
      </c>
      <c r="I51" s="156">
        <v>22002</v>
      </c>
      <c r="J51" s="157">
        <f t="shared" si="28"/>
        <v>1.4290982850820644E-2</v>
      </c>
      <c r="K51" s="156">
        <v>1580</v>
      </c>
      <c r="L51" s="157">
        <f t="shared" si="29"/>
        <v>3.8107752956636043E-2</v>
      </c>
      <c r="M51" s="156">
        <v>8790</v>
      </c>
      <c r="N51" s="157">
        <f t="shared" si="30"/>
        <v>-6.4196742254870598E-2</v>
      </c>
      <c r="O51" s="156">
        <v>369</v>
      </c>
      <c r="P51" s="157">
        <f t="shared" si="31"/>
        <v>2.7653061224489797</v>
      </c>
      <c r="Q51" s="156">
        <v>467</v>
      </c>
      <c r="R51" s="157">
        <f t="shared" si="32"/>
        <v>0.49201277955271561</v>
      </c>
      <c r="S51" s="156">
        <f t="shared" si="52"/>
        <v>10238</v>
      </c>
      <c r="T51" s="157">
        <f t="shared" si="33"/>
        <v>-0.11832586978987258</v>
      </c>
      <c r="U51" s="156">
        <v>2647</v>
      </c>
      <c r="V51" s="157">
        <f t="shared" si="34"/>
        <v>0.31429990069513414</v>
      </c>
      <c r="W51" s="156">
        <v>1068</v>
      </c>
      <c r="X51" s="157">
        <f t="shared" si="35"/>
        <v>-0.13241267262388301</v>
      </c>
      <c r="Y51" s="156">
        <v>1339</v>
      </c>
      <c r="Z51" s="157">
        <f t="shared" si="36"/>
        <v>0.23410138248847923</v>
      </c>
      <c r="AA51" s="156">
        <v>5184</v>
      </c>
      <c r="AB51" s="157">
        <f t="shared" si="37"/>
        <v>-0.2881076627300192</v>
      </c>
      <c r="AC51" s="156">
        <v>212</v>
      </c>
      <c r="AD51" s="157">
        <f t="shared" si="38"/>
        <v>0.15846994535519121</v>
      </c>
      <c r="AE51" s="156">
        <v>648</v>
      </c>
      <c r="AF51" s="157">
        <f t="shared" si="39"/>
        <v>0.35000000000000009</v>
      </c>
      <c r="AG51" s="156">
        <v>156</v>
      </c>
      <c r="AH51" s="157">
        <f t="shared" si="40"/>
        <v>0.69565217391304346</v>
      </c>
      <c r="AI51" s="156">
        <v>321</v>
      </c>
      <c r="AJ51" s="157">
        <f t="shared" si="41"/>
        <v>1.4692307692307693</v>
      </c>
      <c r="AK51" s="156">
        <v>706</v>
      </c>
      <c r="AL51" s="157">
        <f t="shared" si="42"/>
        <v>0.91327913279132789</v>
      </c>
      <c r="AM51" s="156">
        <v>249</v>
      </c>
      <c r="AN51" s="157">
        <f t="shared" si="43"/>
        <v>-0.24773413897280971</v>
      </c>
      <c r="AO51" s="156">
        <v>280</v>
      </c>
      <c r="AP51" s="157">
        <f t="shared" si="44"/>
        <v>-0.15407854984894265</v>
      </c>
      <c r="AQ51" s="156">
        <v>301</v>
      </c>
      <c r="AR51" s="157">
        <f t="shared" si="45"/>
        <v>0.19920318725099606</v>
      </c>
      <c r="AS51" s="156">
        <f t="shared" si="53"/>
        <v>46893</v>
      </c>
      <c r="AT51" s="157">
        <f t="shared" si="46"/>
        <v>-1.2799730531988796E-2</v>
      </c>
      <c r="AU51" s="144">
        <v>79838</v>
      </c>
      <c r="AV51" s="145">
        <f t="shared" si="47"/>
        <v>1.7446380099147341E-2</v>
      </c>
    </row>
    <row r="52" spans="2:48" customFormat="1" hidden="1" outlineLevel="1">
      <c r="B52" s="41" t="s">
        <v>82</v>
      </c>
      <c r="C52" s="156">
        <v>27460</v>
      </c>
      <c r="D52" s="157">
        <f t="shared" si="25"/>
        <v>-4.4370976161475562E-2</v>
      </c>
      <c r="E52" s="156">
        <v>283</v>
      </c>
      <c r="F52" s="157">
        <f t="shared" si="26"/>
        <v>-0.40670859538784065</v>
      </c>
      <c r="G52" s="156">
        <v>146</v>
      </c>
      <c r="H52" s="157">
        <f t="shared" si="27"/>
        <v>-0.12048192771084343</v>
      </c>
      <c r="I52" s="156">
        <v>16957</v>
      </c>
      <c r="J52" s="157">
        <f t="shared" si="28"/>
        <v>-4.9292881873129746E-3</v>
      </c>
      <c r="K52" s="156">
        <v>1333</v>
      </c>
      <c r="L52" s="157">
        <f t="shared" si="29"/>
        <v>-4.3072505384063153E-2</v>
      </c>
      <c r="M52" s="156">
        <v>8655</v>
      </c>
      <c r="N52" s="157">
        <f t="shared" si="30"/>
        <v>-6.5839179708580664E-2</v>
      </c>
      <c r="O52" s="156">
        <v>390</v>
      </c>
      <c r="P52" s="157">
        <f t="shared" si="31"/>
        <v>4.7352941176470589</v>
      </c>
      <c r="Q52" s="156">
        <v>481</v>
      </c>
      <c r="R52" s="157">
        <f t="shared" si="32"/>
        <v>4.1125541125541121E-2</v>
      </c>
      <c r="S52" s="156">
        <f t="shared" si="52"/>
        <v>10190</v>
      </c>
      <c r="T52" s="157">
        <f t="shared" si="33"/>
        <v>-5.6568836218868657E-2</v>
      </c>
      <c r="U52" s="156">
        <v>2633</v>
      </c>
      <c r="V52" s="157">
        <f t="shared" si="34"/>
        <v>0.14577893820713661</v>
      </c>
      <c r="W52" s="156">
        <v>1258</v>
      </c>
      <c r="X52" s="157">
        <f t="shared" si="35"/>
        <v>-3.230769230769226E-2</v>
      </c>
      <c r="Y52" s="156">
        <v>1335</v>
      </c>
      <c r="Z52" s="157">
        <f t="shared" si="36"/>
        <v>-5.7203389830508433E-2</v>
      </c>
      <c r="AA52" s="156">
        <v>4964</v>
      </c>
      <c r="AB52" s="157">
        <f t="shared" si="37"/>
        <v>-0.14221531017798517</v>
      </c>
      <c r="AC52" s="156">
        <v>169</v>
      </c>
      <c r="AD52" s="157">
        <f t="shared" si="38"/>
        <v>-5.5865921787709549E-2</v>
      </c>
      <c r="AE52" s="156">
        <v>446</v>
      </c>
      <c r="AF52" s="157">
        <f t="shared" si="39"/>
        <v>-0.20071684587813621</v>
      </c>
      <c r="AG52" s="156">
        <v>87</v>
      </c>
      <c r="AH52" s="157">
        <f t="shared" si="40"/>
        <v>0.26086956521739135</v>
      </c>
      <c r="AI52" s="156">
        <v>260</v>
      </c>
      <c r="AJ52" s="157">
        <f t="shared" si="41"/>
        <v>0.26829268292682928</v>
      </c>
      <c r="AK52" s="156">
        <v>554</v>
      </c>
      <c r="AL52" s="157">
        <f t="shared" si="42"/>
        <v>0.34140435835351091</v>
      </c>
      <c r="AM52" s="156">
        <v>229</v>
      </c>
      <c r="AN52" s="157">
        <f t="shared" si="43"/>
        <v>-0.39417989417989419</v>
      </c>
      <c r="AO52" s="156">
        <v>259</v>
      </c>
      <c r="AP52" s="157">
        <f t="shared" si="44"/>
        <v>1.171875E-2</v>
      </c>
      <c r="AQ52" s="156">
        <v>304</v>
      </c>
      <c r="AR52" s="157">
        <f t="shared" si="45"/>
        <v>-8.7087087087087123E-2</v>
      </c>
      <c r="AS52" s="156">
        <f t="shared" si="53"/>
        <v>40743</v>
      </c>
      <c r="AT52" s="157">
        <f t="shared" si="46"/>
        <v>-3.1404526435907187E-2</v>
      </c>
      <c r="AU52" s="144">
        <v>68203</v>
      </c>
      <c r="AV52" s="145">
        <f t="shared" si="47"/>
        <v>-3.6667184564753708E-2</v>
      </c>
    </row>
    <row r="53" spans="2:48" customFormat="1" hidden="1" outlineLevel="1">
      <c r="B53" s="41" t="s">
        <v>83</v>
      </c>
      <c r="C53" s="156">
        <v>21868</v>
      </c>
      <c r="D53" s="157">
        <f t="shared" si="25"/>
        <v>2.10796443955652E-3</v>
      </c>
      <c r="E53" s="156">
        <v>389</v>
      </c>
      <c r="F53" s="157">
        <f t="shared" si="26"/>
        <v>0.2271293375394321</v>
      </c>
      <c r="G53" s="156">
        <v>214</v>
      </c>
      <c r="H53" s="157">
        <f t="shared" si="27"/>
        <v>-4.6511627906976605E-3</v>
      </c>
      <c r="I53" s="156">
        <v>18117</v>
      </c>
      <c r="J53" s="157">
        <f t="shared" si="28"/>
        <v>6.6647041507212235E-2</v>
      </c>
      <c r="K53" s="156">
        <v>872</v>
      </c>
      <c r="L53" s="157">
        <f t="shared" si="29"/>
        <v>0.12371134020618557</v>
      </c>
      <c r="M53" s="156">
        <v>8134</v>
      </c>
      <c r="N53" s="157">
        <f t="shared" si="30"/>
        <v>-0.15270833333333333</v>
      </c>
      <c r="O53" s="156">
        <v>387</v>
      </c>
      <c r="P53" s="157">
        <f t="shared" si="31"/>
        <v>3.552941176470588</v>
      </c>
      <c r="Q53" s="156">
        <v>492</v>
      </c>
      <c r="R53" s="157">
        <f t="shared" si="32"/>
        <v>-1.2048192771084376E-2</v>
      </c>
      <c r="S53" s="156">
        <f t="shared" si="52"/>
        <v>12865</v>
      </c>
      <c r="T53" s="157">
        <f t="shared" si="33"/>
        <v>-7.6453697056712122E-2</v>
      </c>
      <c r="U53" s="156">
        <v>3157</v>
      </c>
      <c r="V53" s="157">
        <f t="shared" si="34"/>
        <v>0.16237113402061865</v>
      </c>
      <c r="W53" s="156">
        <v>1781</v>
      </c>
      <c r="X53" s="157">
        <f t="shared" si="35"/>
        <v>-0.19302220208427734</v>
      </c>
      <c r="Y53" s="156">
        <v>1644</v>
      </c>
      <c r="Z53" s="157">
        <f t="shared" si="36"/>
        <v>-9.3215664644236029E-2</v>
      </c>
      <c r="AA53" s="156">
        <v>6283</v>
      </c>
      <c r="AB53" s="157">
        <f t="shared" si="37"/>
        <v>-0.12663330553238805</v>
      </c>
      <c r="AC53" s="156">
        <v>204</v>
      </c>
      <c r="AD53" s="157">
        <f t="shared" si="38"/>
        <v>-0.11688311688311692</v>
      </c>
      <c r="AE53" s="156">
        <v>575</v>
      </c>
      <c r="AF53" s="157">
        <f t="shared" si="39"/>
        <v>0.24458874458874469</v>
      </c>
      <c r="AG53" s="156">
        <v>222</v>
      </c>
      <c r="AH53" s="157">
        <f t="shared" si="40"/>
        <v>0.81967213114754101</v>
      </c>
      <c r="AI53" s="156">
        <v>293</v>
      </c>
      <c r="AJ53" s="157">
        <f t="shared" si="41"/>
        <v>0.46500000000000008</v>
      </c>
      <c r="AK53" s="156">
        <v>816</v>
      </c>
      <c r="AL53" s="157">
        <f t="shared" si="42"/>
        <v>1.0049140049140051</v>
      </c>
      <c r="AM53" s="156">
        <v>217</v>
      </c>
      <c r="AN53" s="157">
        <f t="shared" si="43"/>
        <v>-0.14566929133858264</v>
      </c>
      <c r="AO53" s="156">
        <v>305</v>
      </c>
      <c r="AP53" s="157">
        <f t="shared" si="44"/>
        <v>0.20553359683794459</v>
      </c>
      <c r="AQ53" s="156">
        <v>349</v>
      </c>
      <c r="AR53" s="157">
        <f t="shared" si="45"/>
        <v>0.69417475728155331</v>
      </c>
      <c r="AS53" s="156">
        <f t="shared" si="53"/>
        <v>44451</v>
      </c>
      <c r="AT53" s="157">
        <f t="shared" si="46"/>
        <v>-2.0206102242877888E-3</v>
      </c>
      <c r="AU53" s="144">
        <v>66319</v>
      </c>
      <c r="AV53" s="145">
        <f t="shared" si="47"/>
        <v>-6.6302005635665573E-4</v>
      </c>
    </row>
    <row r="54" spans="2:48" customFormat="1" collapsed="1">
      <c r="B54" s="153">
        <v>2007</v>
      </c>
      <c r="C54" s="154">
        <v>591403</v>
      </c>
      <c r="D54" s="155">
        <f t="shared" si="25"/>
        <v>1.1663850865224479E-3</v>
      </c>
      <c r="E54" s="154">
        <v>3674</v>
      </c>
      <c r="F54" s="155">
        <f t="shared" si="26"/>
        <v>-0.15169706765181257</v>
      </c>
      <c r="G54" s="154">
        <v>1892</v>
      </c>
      <c r="H54" s="155">
        <f t="shared" si="27"/>
        <v>-0.1523297491039427</v>
      </c>
      <c r="I54" s="154">
        <v>167334</v>
      </c>
      <c r="J54" s="155">
        <f t="shared" si="28"/>
        <v>-5.9498651079136655E-2</v>
      </c>
      <c r="K54" s="154">
        <v>13237</v>
      </c>
      <c r="L54" s="155">
        <f t="shared" si="29"/>
        <v>-6.8210615233000094E-2</v>
      </c>
      <c r="M54" s="154">
        <v>72984</v>
      </c>
      <c r="N54" s="155">
        <f t="shared" si="30"/>
        <v>-0.12586683913621499</v>
      </c>
      <c r="O54" s="154">
        <v>3737</v>
      </c>
      <c r="P54" s="155">
        <f t="shared" si="31"/>
        <v>1.9172521467603434</v>
      </c>
      <c r="Q54" s="154">
        <v>7237</v>
      </c>
      <c r="R54" s="155">
        <f t="shared" si="32"/>
        <v>0.16801162040025819</v>
      </c>
      <c r="S54" s="154">
        <f t="shared" si="52"/>
        <v>72156</v>
      </c>
      <c r="T54" s="155">
        <f t="shared" si="33"/>
        <v>-3.37716596588018E-2</v>
      </c>
      <c r="U54" s="154">
        <v>18373</v>
      </c>
      <c r="V54" s="155">
        <f t="shared" si="34"/>
        <v>0.18451421571787763</v>
      </c>
      <c r="W54" s="154">
        <v>9058</v>
      </c>
      <c r="X54" s="155">
        <f t="shared" si="35"/>
        <v>-0.10103215561730849</v>
      </c>
      <c r="Y54" s="154">
        <v>8712</v>
      </c>
      <c r="Z54" s="155">
        <f t="shared" si="36"/>
        <v>5.1792828685258918E-2</v>
      </c>
      <c r="AA54" s="154">
        <v>36013</v>
      </c>
      <c r="AB54" s="155">
        <f t="shared" si="37"/>
        <v>-0.11750147029994118</v>
      </c>
      <c r="AC54" s="154">
        <v>2267</v>
      </c>
      <c r="AD54" s="155">
        <f t="shared" si="38"/>
        <v>1.0699955416852536E-2</v>
      </c>
      <c r="AE54" s="154">
        <v>5077</v>
      </c>
      <c r="AF54" s="155">
        <f t="shared" si="39"/>
        <v>4.1863328545044043E-2</v>
      </c>
      <c r="AG54" s="154">
        <v>1937</v>
      </c>
      <c r="AH54" s="155">
        <f t="shared" si="40"/>
        <v>0.37375886524822688</v>
      </c>
      <c r="AI54" s="154">
        <v>4239</v>
      </c>
      <c r="AJ54" s="155">
        <f t="shared" si="41"/>
        <v>0.44972640218878257</v>
      </c>
      <c r="AK54" s="154">
        <v>10494</v>
      </c>
      <c r="AL54" s="155">
        <f t="shared" si="42"/>
        <v>0.34280230326295591</v>
      </c>
      <c r="AM54" s="154">
        <v>2485</v>
      </c>
      <c r="AN54" s="155">
        <f t="shared" si="43"/>
        <v>-0.16694602748910492</v>
      </c>
      <c r="AO54" s="154">
        <v>5468</v>
      </c>
      <c r="AP54" s="155">
        <f t="shared" si="44"/>
        <v>8.2772277227722846E-2</v>
      </c>
      <c r="AQ54" s="154">
        <v>3728</v>
      </c>
      <c r="AR54" s="155">
        <f t="shared" si="45"/>
        <v>-9.4486276414865178E-2</v>
      </c>
      <c r="AS54" s="154">
        <f t="shared" si="53"/>
        <v>377946</v>
      </c>
      <c r="AT54" s="155">
        <f t="shared" si="46"/>
        <v>-4.4992823788635339E-2</v>
      </c>
      <c r="AU54" s="151">
        <v>969349</v>
      </c>
      <c r="AV54" s="152">
        <f t="shared" si="47"/>
        <v>-1.7351839799851221E-2</v>
      </c>
    </row>
    <row r="55" spans="2:48" customFormat="1" hidden="1" outlineLevel="1">
      <c r="B55" s="41" t="s">
        <v>72</v>
      </c>
      <c r="C55" s="156">
        <v>32230</v>
      </c>
      <c r="D55" s="157" t="str">
        <f t="shared" si="25"/>
        <v>-</v>
      </c>
      <c r="E55" s="156">
        <v>462</v>
      </c>
      <c r="F55" s="157" t="str">
        <f t="shared" si="26"/>
        <v>-</v>
      </c>
      <c r="G55" s="156">
        <v>189</v>
      </c>
      <c r="H55" s="157" t="str">
        <f t="shared" si="27"/>
        <v>-</v>
      </c>
      <c r="I55" s="156">
        <v>16408</v>
      </c>
      <c r="J55" s="157" t="str">
        <f t="shared" si="28"/>
        <v>-</v>
      </c>
      <c r="K55" s="156">
        <v>1086</v>
      </c>
      <c r="L55" s="157" t="str">
        <f t="shared" si="29"/>
        <v>-</v>
      </c>
      <c r="M55" s="156">
        <v>8237</v>
      </c>
      <c r="N55" s="157" t="str">
        <f t="shared" si="30"/>
        <v>-</v>
      </c>
      <c r="O55" s="156">
        <v>323</v>
      </c>
      <c r="P55" s="157" t="str">
        <f t="shared" si="31"/>
        <v>-</v>
      </c>
      <c r="Q55" s="156">
        <v>600</v>
      </c>
      <c r="R55" s="157" t="str">
        <f t="shared" si="32"/>
        <v>-</v>
      </c>
      <c r="S55" s="156">
        <f>U55+W55+Y55+AA55</f>
        <v>13441</v>
      </c>
      <c r="T55" s="157" t="str">
        <f t="shared" si="33"/>
        <v>-</v>
      </c>
      <c r="U55" s="156">
        <v>3300</v>
      </c>
      <c r="V55" s="157" t="str">
        <f t="shared" si="34"/>
        <v>-</v>
      </c>
      <c r="W55" s="156">
        <v>2301</v>
      </c>
      <c r="X55" s="157" t="str">
        <f t="shared" si="35"/>
        <v>-</v>
      </c>
      <c r="Y55" s="156">
        <v>1473</v>
      </c>
      <c r="Z55" s="157" t="str">
        <f t="shared" si="36"/>
        <v>-</v>
      </c>
      <c r="AA55" s="156">
        <v>6367</v>
      </c>
      <c r="AB55" s="157" t="str">
        <f t="shared" si="37"/>
        <v>-</v>
      </c>
      <c r="AC55" s="156">
        <v>268</v>
      </c>
      <c r="AD55" s="157" t="str">
        <f t="shared" si="38"/>
        <v>-</v>
      </c>
      <c r="AE55" s="156">
        <v>433</v>
      </c>
      <c r="AF55" s="157" t="str">
        <f t="shared" si="39"/>
        <v>-</v>
      </c>
      <c r="AG55" s="156">
        <v>162</v>
      </c>
      <c r="AH55" s="157" t="str">
        <f t="shared" si="40"/>
        <v>-</v>
      </c>
      <c r="AI55" s="156">
        <v>400</v>
      </c>
      <c r="AJ55" s="157" t="str">
        <f t="shared" si="41"/>
        <v>-</v>
      </c>
      <c r="AK55" s="156">
        <v>808</v>
      </c>
      <c r="AL55" s="157" t="str">
        <f t="shared" si="42"/>
        <v>-</v>
      </c>
      <c r="AM55" s="156">
        <v>234</v>
      </c>
      <c r="AN55" s="157" t="str">
        <f t="shared" si="43"/>
        <v>-</v>
      </c>
      <c r="AO55" s="156">
        <v>412</v>
      </c>
      <c r="AP55" s="157" t="str">
        <f t="shared" si="44"/>
        <v>-</v>
      </c>
      <c r="AQ55" s="156">
        <v>524</v>
      </c>
      <c r="AR55" s="157" t="str">
        <f t="shared" si="45"/>
        <v>-</v>
      </c>
      <c r="AS55" s="156">
        <f>AU55-C55</f>
        <v>43987</v>
      </c>
      <c r="AT55" s="157" t="str">
        <f t="shared" si="46"/>
        <v>-</v>
      </c>
      <c r="AU55" s="144">
        <v>76217</v>
      </c>
      <c r="AV55" s="145" t="str">
        <f t="shared" si="47"/>
        <v>-</v>
      </c>
    </row>
    <row r="56" spans="2:48" customFormat="1" hidden="1" outlineLevel="1">
      <c r="B56" s="41" t="s">
        <v>73</v>
      </c>
      <c r="C56" s="156">
        <v>33002</v>
      </c>
      <c r="D56" s="157" t="str">
        <f t="shared" si="25"/>
        <v>-</v>
      </c>
      <c r="E56" s="156">
        <v>282</v>
      </c>
      <c r="F56" s="157" t="str">
        <f t="shared" si="26"/>
        <v>-</v>
      </c>
      <c r="G56" s="156">
        <v>138</v>
      </c>
      <c r="H56" s="157" t="str">
        <f t="shared" si="27"/>
        <v>-</v>
      </c>
      <c r="I56" s="156">
        <v>18259</v>
      </c>
      <c r="J56" s="157" t="str">
        <f t="shared" si="28"/>
        <v>-</v>
      </c>
      <c r="K56" s="156">
        <v>618</v>
      </c>
      <c r="L56" s="157" t="str">
        <f t="shared" si="29"/>
        <v>-</v>
      </c>
      <c r="M56" s="156">
        <v>7035</v>
      </c>
      <c r="N56" s="157" t="str">
        <f t="shared" si="30"/>
        <v>-</v>
      </c>
      <c r="O56" s="156">
        <v>76</v>
      </c>
      <c r="P56" s="157" t="str">
        <f t="shared" si="31"/>
        <v>-</v>
      </c>
      <c r="Q56" s="156">
        <v>420</v>
      </c>
      <c r="R56" s="157" t="str">
        <f t="shared" si="32"/>
        <v>-</v>
      </c>
      <c r="S56" s="156">
        <f t="shared" ref="S56:S67" si="54">U56+W56+Y56+AA56</f>
        <v>11176</v>
      </c>
      <c r="T56" s="157" t="str">
        <f t="shared" si="33"/>
        <v>-</v>
      </c>
      <c r="U56" s="156">
        <v>2336</v>
      </c>
      <c r="V56" s="157" t="str">
        <f t="shared" si="34"/>
        <v>-</v>
      </c>
      <c r="W56" s="156">
        <v>1268</v>
      </c>
      <c r="X56" s="157" t="str">
        <f t="shared" si="35"/>
        <v>-</v>
      </c>
      <c r="Y56" s="156">
        <v>960</v>
      </c>
      <c r="Z56" s="157" t="str">
        <f t="shared" si="36"/>
        <v>-</v>
      </c>
      <c r="AA56" s="156">
        <v>6612</v>
      </c>
      <c r="AB56" s="157" t="str">
        <f t="shared" si="37"/>
        <v>-</v>
      </c>
      <c r="AC56" s="156">
        <v>259</v>
      </c>
      <c r="AD56" s="157" t="str">
        <f t="shared" si="38"/>
        <v>-</v>
      </c>
      <c r="AE56" s="156">
        <v>561</v>
      </c>
      <c r="AF56" s="157" t="str">
        <f t="shared" si="39"/>
        <v>-</v>
      </c>
      <c r="AG56" s="156">
        <v>157</v>
      </c>
      <c r="AH56" s="157" t="str">
        <f t="shared" si="40"/>
        <v>-</v>
      </c>
      <c r="AI56" s="156">
        <v>347</v>
      </c>
      <c r="AJ56" s="157" t="str">
        <f t="shared" si="41"/>
        <v>-</v>
      </c>
      <c r="AK56" s="156">
        <v>502</v>
      </c>
      <c r="AL56" s="157" t="str">
        <f t="shared" si="42"/>
        <v>-</v>
      </c>
      <c r="AM56" s="156">
        <v>102</v>
      </c>
      <c r="AN56" s="157" t="str">
        <f t="shared" si="43"/>
        <v>-</v>
      </c>
      <c r="AO56" s="156">
        <v>313</v>
      </c>
      <c r="AP56" s="157" t="str">
        <f t="shared" si="44"/>
        <v>-</v>
      </c>
      <c r="AQ56" s="156">
        <v>272</v>
      </c>
      <c r="AR56" s="157" t="str">
        <f t="shared" si="45"/>
        <v>-</v>
      </c>
      <c r="AS56" s="156">
        <f t="shared" ref="AS56:AS67" si="55">AU56-C56</f>
        <v>40517</v>
      </c>
      <c r="AT56" s="157" t="str">
        <f t="shared" si="46"/>
        <v>-</v>
      </c>
      <c r="AU56" s="144">
        <v>73519</v>
      </c>
      <c r="AV56" s="145" t="str">
        <f t="shared" si="47"/>
        <v>-</v>
      </c>
    </row>
    <row r="57" spans="2:48" customFormat="1" hidden="1" outlineLevel="1">
      <c r="B57" s="41" t="s">
        <v>74</v>
      </c>
      <c r="C57" s="156">
        <v>48292</v>
      </c>
      <c r="D57" s="157" t="str">
        <f t="shared" si="25"/>
        <v>-</v>
      </c>
      <c r="E57" s="156">
        <v>317</v>
      </c>
      <c r="F57" s="157" t="str">
        <f t="shared" si="26"/>
        <v>-</v>
      </c>
      <c r="G57" s="156">
        <v>178</v>
      </c>
      <c r="H57" s="157" t="str">
        <f t="shared" si="27"/>
        <v>-</v>
      </c>
      <c r="I57" s="156">
        <v>12670</v>
      </c>
      <c r="J57" s="157" t="str">
        <f t="shared" si="28"/>
        <v>-</v>
      </c>
      <c r="K57" s="156">
        <v>1128</v>
      </c>
      <c r="L57" s="157" t="str">
        <f t="shared" si="29"/>
        <v>-</v>
      </c>
      <c r="M57" s="156">
        <v>6836</v>
      </c>
      <c r="N57" s="157" t="str">
        <f t="shared" si="30"/>
        <v>-</v>
      </c>
      <c r="O57" s="156">
        <v>136</v>
      </c>
      <c r="P57" s="157" t="str">
        <f t="shared" si="31"/>
        <v>-</v>
      </c>
      <c r="Q57" s="156">
        <v>460</v>
      </c>
      <c r="R57" s="157" t="str">
        <f t="shared" si="32"/>
        <v>-</v>
      </c>
      <c r="S57" s="156">
        <f t="shared" si="54"/>
        <v>6570</v>
      </c>
      <c r="T57" s="157" t="str">
        <f t="shared" si="33"/>
        <v>-</v>
      </c>
      <c r="U57" s="156">
        <v>1460</v>
      </c>
      <c r="V57" s="157" t="str">
        <f t="shared" si="34"/>
        <v>-</v>
      </c>
      <c r="W57" s="156">
        <v>988</v>
      </c>
      <c r="X57" s="157" t="str">
        <f t="shared" si="35"/>
        <v>-</v>
      </c>
      <c r="Y57" s="156">
        <v>739</v>
      </c>
      <c r="Z57" s="157" t="str">
        <f t="shared" si="36"/>
        <v>-</v>
      </c>
      <c r="AA57" s="156">
        <v>3383</v>
      </c>
      <c r="AB57" s="157" t="str">
        <f t="shared" si="37"/>
        <v>-</v>
      </c>
      <c r="AC57" s="156">
        <v>251</v>
      </c>
      <c r="AD57" s="157" t="str">
        <f t="shared" si="38"/>
        <v>-</v>
      </c>
      <c r="AE57" s="156">
        <v>406</v>
      </c>
      <c r="AF57" s="157" t="str">
        <f t="shared" si="39"/>
        <v>-</v>
      </c>
      <c r="AG57" s="156">
        <v>80</v>
      </c>
      <c r="AH57" s="157" t="str">
        <f t="shared" si="40"/>
        <v>-</v>
      </c>
      <c r="AI57" s="156">
        <v>249</v>
      </c>
      <c r="AJ57" s="157" t="str">
        <f t="shared" si="41"/>
        <v>-</v>
      </c>
      <c r="AK57" s="156">
        <v>506</v>
      </c>
      <c r="AL57" s="157" t="str">
        <f t="shared" si="42"/>
        <v>-</v>
      </c>
      <c r="AM57" s="156">
        <v>147</v>
      </c>
      <c r="AN57" s="157" t="str">
        <f t="shared" si="43"/>
        <v>-</v>
      </c>
      <c r="AO57" s="156">
        <v>493</v>
      </c>
      <c r="AP57" s="157" t="str">
        <f t="shared" si="44"/>
        <v>-</v>
      </c>
      <c r="AQ57" s="156">
        <v>327</v>
      </c>
      <c r="AR57" s="157" t="str">
        <f t="shared" si="45"/>
        <v>-</v>
      </c>
      <c r="AS57" s="156">
        <f t="shared" si="55"/>
        <v>30754</v>
      </c>
      <c r="AT57" s="157" t="str">
        <f t="shared" si="46"/>
        <v>-</v>
      </c>
      <c r="AU57" s="144">
        <v>79046</v>
      </c>
      <c r="AV57" s="145" t="str">
        <f t="shared" si="47"/>
        <v>-</v>
      </c>
    </row>
    <row r="58" spans="2:48" customFormat="1" hidden="1" outlineLevel="1">
      <c r="B58" s="41" t="s">
        <v>75</v>
      </c>
      <c r="C58" s="156">
        <v>64899</v>
      </c>
      <c r="D58" s="157" t="str">
        <f t="shared" si="25"/>
        <v>-</v>
      </c>
      <c r="E58" s="156">
        <v>389</v>
      </c>
      <c r="F58" s="157" t="str">
        <f t="shared" si="26"/>
        <v>-</v>
      </c>
      <c r="G58" s="156">
        <v>257</v>
      </c>
      <c r="H58" s="157" t="str">
        <f t="shared" si="27"/>
        <v>-</v>
      </c>
      <c r="I58" s="156">
        <v>12675</v>
      </c>
      <c r="J58" s="157" t="str">
        <f t="shared" si="28"/>
        <v>-</v>
      </c>
      <c r="K58" s="156">
        <v>1359</v>
      </c>
      <c r="L58" s="157" t="str">
        <f t="shared" si="29"/>
        <v>-</v>
      </c>
      <c r="M58" s="156">
        <v>6895</v>
      </c>
      <c r="N58" s="157" t="str">
        <f t="shared" si="30"/>
        <v>-</v>
      </c>
      <c r="O58" s="156">
        <v>116</v>
      </c>
      <c r="P58" s="157" t="str">
        <f t="shared" si="31"/>
        <v>-</v>
      </c>
      <c r="Q58" s="156">
        <v>419</v>
      </c>
      <c r="R58" s="157" t="str">
        <f t="shared" si="32"/>
        <v>-</v>
      </c>
      <c r="S58" s="156">
        <f t="shared" si="54"/>
        <v>855</v>
      </c>
      <c r="T58" s="157" t="str">
        <f t="shared" si="33"/>
        <v>-</v>
      </c>
      <c r="U58" s="156">
        <v>49</v>
      </c>
      <c r="V58" s="157" t="str">
        <f t="shared" si="34"/>
        <v>-</v>
      </c>
      <c r="W58" s="156">
        <v>48</v>
      </c>
      <c r="X58" s="157" t="str">
        <f t="shared" si="35"/>
        <v>-</v>
      </c>
      <c r="Y58" s="156">
        <v>128</v>
      </c>
      <c r="Z58" s="157" t="str">
        <f t="shared" si="36"/>
        <v>-</v>
      </c>
      <c r="AA58" s="156">
        <v>630</v>
      </c>
      <c r="AB58" s="157" t="str">
        <f t="shared" si="37"/>
        <v>-</v>
      </c>
      <c r="AC58" s="156">
        <v>171</v>
      </c>
      <c r="AD58" s="157" t="str">
        <f t="shared" si="38"/>
        <v>-</v>
      </c>
      <c r="AE58" s="156">
        <v>347</v>
      </c>
      <c r="AF58" s="157" t="str">
        <f t="shared" si="39"/>
        <v>-</v>
      </c>
      <c r="AG58" s="156">
        <v>123</v>
      </c>
      <c r="AH58" s="157" t="str">
        <f t="shared" si="40"/>
        <v>-</v>
      </c>
      <c r="AI58" s="156">
        <v>299</v>
      </c>
      <c r="AJ58" s="157" t="str">
        <f t="shared" si="41"/>
        <v>-</v>
      </c>
      <c r="AK58" s="156">
        <v>992</v>
      </c>
      <c r="AL58" s="157" t="str">
        <f t="shared" si="42"/>
        <v>-</v>
      </c>
      <c r="AM58" s="156">
        <v>273</v>
      </c>
      <c r="AN58" s="157" t="str">
        <f t="shared" si="43"/>
        <v>-</v>
      </c>
      <c r="AO58" s="156">
        <v>654</v>
      </c>
      <c r="AP58" s="157" t="str">
        <f t="shared" si="44"/>
        <v>-</v>
      </c>
      <c r="AQ58" s="156">
        <v>467</v>
      </c>
      <c r="AR58" s="157" t="str">
        <f t="shared" si="45"/>
        <v>-</v>
      </c>
      <c r="AS58" s="156">
        <f t="shared" si="55"/>
        <v>26291</v>
      </c>
      <c r="AT58" s="157" t="str">
        <f t="shared" si="46"/>
        <v>-</v>
      </c>
      <c r="AU58" s="144">
        <v>91190</v>
      </c>
      <c r="AV58" s="145" t="str">
        <f t="shared" si="47"/>
        <v>-</v>
      </c>
    </row>
    <row r="59" spans="2:48" customFormat="1" hidden="1" outlineLevel="1">
      <c r="B59" s="41" t="s">
        <v>76</v>
      </c>
      <c r="C59" s="156">
        <v>92761</v>
      </c>
      <c r="D59" s="157" t="str">
        <f t="shared" si="25"/>
        <v>-</v>
      </c>
      <c r="E59" s="156">
        <v>218</v>
      </c>
      <c r="F59" s="157" t="str">
        <f t="shared" si="26"/>
        <v>-</v>
      </c>
      <c r="G59" s="156">
        <v>175</v>
      </c>
      <c r="H59" s="157" t="str">
        <f t="shared" si="27"/>
        <v>-</v>
      </c>
      <c r="I59" s="156">
        <v>10226</v>
      </c>
      <c r="J59" s="157" t="str">
        <f t="shared" si="28"/>
        <v>-</v>
      </c>
      <c r="K59" s="156">
        <v>984</v>
      </c>
      <c r="L59" s="157" t="str">
        <f t="shared" si="29"/>
        <v>-</v>
      </c>
      <c r="M59" s="156">
        <v>4233</v>
      </c>
      <c r="N59" s="157" t="str">
        <f t="shared" si="30"/>
        <v>-</v>
      </c>
      <c r="O59" s="156">
        <v>118</v>
      </c>
      <c r="P59" s="157" t="str">
        <f t="shared" si="31"/>
        <v>-</v>
      </c>
      <c r="Q59" s="156">
        <v>1190</v>
      </c>
      <c r="R59" s="157" t="str">
        <f t="shared" si="32"/>
        <v>-</v>
      </c>
      <c r="S59" s="156">
        <f t="shared" si="54"/>
        <v>127</v>
      </c>
      <c r="T59" s="157" t="str">
        <f t="shared" si="33"/>
        <v>-</v>
      </c>
      <c r="U59" s="156">
        <v>40</v>
      </c>
      <c r="V59" s="157" t="str">
        <f t="shared" si="34"/>
        <v>-</v>
      </c>
      <c r="W59" s="156">
        <v>20</v>
      </c>
      <c r="X59" s="157" t="str">
        <f t="shared" si="35"/>
        <v>-</v>
      </c>
      <c r="Y59" s="156">
        <v>47</v>
      </c>
      <c r="Z59" s="157" t="str">
        <f t="shared" si="36"/>
        <v>-</v>
      </c>
      <c r="AA59" s="156">
        <v>20</v>
      </c>
      <c r="AB59" s="157" t="str">
        <f t="shared" si="37"/>
        <v>-</v>
      </c>
      <c r="AC59" s="156">
        <v>95</v>
      </c>
      <c r="AD59" s="157" t="str">
        <f t="shared" si="38"/>
        <v>-</v>
      </c>
      <c r="AE59" s="156">
        <v>247</v>
      </c>
      <c r="AF59" s="157" t="str">
        <f t="shared" si="39"/>
        <v>-</v>
      </c>
      <c r="AG59" s="156">
        <v>148</v>
      </c>
      <c r="AH59" s="157" t="str">
        <f t="shared" si="40"/>
        <v>-</v>
      </c>
      <c r="AI59" s="156">
        <v>250</v>
      </c>
      <c r="AJ59" s="157" t="str">
        <f t="shared" si="41"/>
        <v>-</v>
      </c>
      <c r="AK59" s="156">
        <v>1055</v>
      </c>
      <c r="AL59" s="157" t="str">
        <f t="shared" si="42"/>
        <v>-</v>
      </c>
      <c r="AM59" s="156">
        <v>129</v>
      </c>
      <c r="AN59" s="157" t="str">
        <f t="shared" si="43"/>
        <v>-</v>
      </c>
      <c r="AO59" s="156">
        <v>565</v>
      </c>
      <c r="AP59" s="157" t="str">
        <f t="shared" si="44"/>
        <v>-</v>
      </c>
      <c r="AQ59" s="156">
        <v>408</v>
      </c>
      <c r="AR59" s="157" t="str">
        <f t="shared" si="45"/>
        <v>-</v>
      </c>
      <c r="AS59" s="156">
        <f t="shared" si="55"/>
        <v>20168</v>
      </c>
      <c r="AT59" s="157" t="str">
        <f t="shared" si="46"/>
        <v>-</v>
      </c>
      <c r="AU59" s="144">
        <v>112929</v>
      </c>
      <c r="AV59" s="145" t="str">
        <f t="shared" si="47"/>
        <v>-</v>
      </c>
    </row>
    <row r="60" spans="2:48" customFormat="1" hidden="1" outlineLevel="1">
      <c r="B60" s="41" t="s">
        <v>77</v>
      </c>
      <c r="C60" s="156">
        <v>81414</v>
      </c>
      <c r="D60" s="157" t="str">
        <f t="shared" si="25"/>
        <v>-</v>
      </c>
      <c r="E60" s="156">
        <v>434</v>
      </c>
      <c r="F60" s="157" t="str">
        <f t="shared" si="26"/>
        <v>-</v>
      </c>
      <c r="G60" s="156">
        <v>196</v>
      </c>
      <c r="H60" s="157" t="str">
        <f t="shared" si="27"/>
        <v>-</v>
      </c>
      <c r="I60" s="156">
        <v>10770</v>
      </c>
      <c r="J60" s="157" t="str">
        <f t="shared" si="28"/>
        <v>-</v>
      </c>
      <c r="K60" s="156">
        <v>1093</v>
      </c>
      <c r="L60" s="157" t="str">
        <f t="shared" si="29"/>
        <v>-</v>
      </c>
      <c r="M60" s="156">
        <v>4768</v>
      </c>
      <c r="N60" s="157" t="str">
        <f t="shared" si="30"/>
        <v>-</v>
      </c>
      <c r="O60" s="156">
        <v>80</v>
      </c>
      <c r="P60" s="157" t="str">
        <f t="shared" si="31"/>
        <v>-</v>
      </c>
      <c r="Q60" s="156">
        <v>640</v>
      </c>
      <c r="R60" s="157" t="str">
        <f t="shared" si="32"/>
        <v>-</v>
      </c>
      <c r="S60" s="156">
        <f t="shared" si="54"/>
        <v>641</v>
      </c>
      <c r="T60" s="157" t="str">
        <f t="shared" si="33"/>
        <v>-</v>
      </c>
      <c r="U60" s="156">
        <v>107</v>
      </c>
      <c r="V60" s="157" t="str">
        <f t="shared" si="34"/>
        <v>-</v>
      </c>
      <c r="W60" s="156">
        <v>65</v>
      </c>
      <c r="X60" s="157" t="str">
        <f t="shared" si="35"/>
        <v>-</v>
      </c>
      <c r="Y60" s="156">
        <v>118</v>
      </c>
      <c r="Z60" s="157" t="str">
        <f t="shared" si="36"/>
        <v>-</v>
      </c>
      <c r="AA60" s="156">
        <v>351</v>
      </c>
      <c r="AB60" s="157" t="str">
        <f t="shared" si="37"/>
        <v>-</v>
      </c>
      <c r="AC60" s="156">
        <v>163</v>
      </c>
      <c r="AD60" s="157" t="str">
        <f t="shared" si="38"/>
        <v>-</v>
      </c>
      <c r="AE60" s="156">
        <v>320</v>
      </c>
      <c r="AF60" s="157" t="str">
        <f t="shared" si="39"/>
        <v>-</v>
      </c>
      <c r="AG60" s="156">
        <v>124</v>
      </c>
      <c r="AH60" s="157" t="str">
        <f t="shared" si="40"/>
        <v>-</v>
      </c>
      <c r="AI60" s="156">
        <v>195</v>
      </c>
      <c r="AJ60" s="157" t="str">
        <f t="shared" si="41"/>
        <v>-</v>
      </c>
      <c r="AK60" s="156">
        <v>1032</v>
      </c>
      <c r="AL60" s="157" t="str">
        <f t="shared" si="42"/>
        <v>-</v>
      </c>
      <c r="AM60" s="156">
        <v>262</v>
      </c>
      <c r="AN60" s="157" t="str">
        <f t="shared" si="43"/>
        <v>-</v>
      </c>
      <c r="AO60" s="156">
        <v>558</v>
      </c>
      <c r="AP60" s="157" t="str">
        <f t="shared" si="44"/>
        <v>-</v>
      </c>
      <c r="AQ60" s="156">
        <v>490</v>
      </c>
      <c r="AR60" s="157" t="str">
        <f t="shared" si="45"/>
        <v>-</v>
      </c>
      <c r="AS60" s="156">
        <f t="shared" si="55"/>
        <v>21766</v>
      </c>
      <c r="AT60" s="157" t="str">
        <f t="shared" si="46"/>
        <v>-</v>
      </c>
      <c r="AU60" s="144">
        <v>103180</v>
      </c>
      <c r="AV60" s="145" t="str">
        <f t="shared" si="47"/>
        <v>-</v>
      </c>
    </row>
    <row r="61" spans="2:48" customFormat="1" hidden="1" outlineLevel="1">
      <c r="B61" s="41" t="s">
        <v>78</v>
      </c>
      <c r="C61" s="156">
        <v>58710</v>
      </c>
      <c r="D61" s="157" t="str">
        <f t="shared" si="25"/>
        <v>-</v>
      </c>
      <c r="E61" s="156">
        <v>273</v>
      </c>
      <c r="F61" s="157" t="str">
        <f t="shared" si="26"/>
        <v>-</v>
      </c>
      <c r="G61" s="156">
        <v>189</v>
      </c>
      <c r="H61" s="157" t="str">
        <f t="shared" si="27"/>
        <v>-</v>
      </c>
      <c r="I61" s="156">
        <v>11773</v>
      </c>
      <c r="J61" s="157" t="str">
        <f t="shared" si="28"/>
        <v>-</v>
      </c>
      <c r="K61" s="156">
        <v>886</v>
      </c>
      <c r="L61" s="157" t="str">
        <f t="shared" si="29"/>
        <v>-</v>
      </c>
      <c r="M61" s="156">
        <v>4789</v>
      </c>
      <c r="N61" s="157" t="str">
        <f t="shared" si="30"/>
        <v>-</v>
      </c>
      <c r="O61" s="156">
        <v>73</v>
      </c>
      <c r="P61" s="157" t="str">
        <f t="shared" si="31"/>
        <v>-</v>
      </c>
      <c r="Q61" s="156">
        <v>407</v>
      </c>
      <c r="R61" s="157" t="str">
        <f t="shared" si="32"/>
        <v>-</v>
      </c>
      <c r="S61" s="156">
        <f t="shared" si="54"/>
        <v>730</v>
      </c>
      <c r="T61" s="157" t="str">
        <f t="shared" si="33"/>
        <v>-</v>
      </c>
      <c r="U61" s="156">
        <v>81</v>
      </c>
      <c r="V61" s="157" t="str">
        <f t="shared" si="34"/>
        <v>-</v>
      </c>
      <c r="W61" s="156">
        <v>34</v>
      </c>
      <c r="X61" s="157" t="str">
        <f t="shared" si="35"/>
        <v>-</v>
      </c>
      <c r="Y61" s="156">
        <v>25</v>
      </c>
      <c r="Z61" s="157" t="str">
        <f t="shared" si="36"/>
        <v>-</v>
      </c>
      <c r="AA61" s="156">
        <v>590</v>
      </c>
      <c r="AB61" s="157" t="str">
        <f t="shared" si="37"/>
        <v>-</v>
      </c>
      <c r="AC61" s="156">
        <v>106</v>
      </c>
      <c r="AD61" s="157" t="str">
        <f t="shared" si="38"/>
        <v>-</v>
      </c>
      <c r="AE61" s="156">
        <v>270</v>
      </c>
      <c r="AF61" s="157" t="str">
        <f t="shared" si="39"/>
        <v>-</v>
      </c>
      <c r="AG61" s="156">
        <v>112</v>
      </c>
      <c r="AH61" s="157" t="str">
        <f t="shared" si="40"/>
        <v>-</v>
      </c>
      <c r="AI61" s="156">
        <v>183</v>
      </c>
      <c r="AJ61" s="157" t="str">
        <f t="shared" si="41"/>
        <v>-</v>
      </c>
      <c r="AK61" s="156">
        <v>511</v>
      </c>
      <c r="AL61" s="157" t="str">
        <f t="shared" si="42"/>
        <v>-</v>
      </c>
      <c r="AM61" s="156">
        <v>350</v>
      </c>
      <c r="AN61" s="157" t="str">
        <f t="shared" si="43"/>
        <v>-</v>
      </c>
      <c r="AO61" s="156">
        <v>431</v>
      </c>
      <c r="AP61" s="157" t="str">
        <f t="shared" si="44"/>
        <v>-</v>
      </c>
      <c r="AQ61" s="156">
        <v>312</v>
      </c>
      <c r="AR61" s="157" t="str">
        <f t="shared" si="45"/>
        <v>-</v>
      </c>
      <c r="AS61" s="156">
        <f t="shared" si="55"/>
        <v>21395</v>
      </c>
      <c r="AT61" s="157" t="str">
        <f t="shared" si="46"/>
        <v>-</v>
      </c>
      <c r="AU61" s="144">
        <v>80105</v>
      </c>
      <c r="AV61" s="145" t="str">
        <f t="shared" si="47"/>
        <v>-</v>
      </c>
    </row>
    <row r="62" spans="2:48" customFormat="1" hidden="1" outlineLevel="1">
      <c r="B62" s="41" t="s">
        <v>79</v>
      </c>
      <c r="C62" s="156">
        <v>47280</v>
      </c>
      <c r="D62" s="157" t="str">
        <f t="shared" si="25"/>
        <v>-</v>
      </c>
      <c r="E62" s="156">
        <v>272</v>
      </c>
      <c r="F62" s="157" t="str">
        <f t="shared" si="26"/>
        <v>-</v>
      </c>
      <c r="G62" s="156">
        <v>166</v>
      </c>
      <c r="H62" s="157" t="str">
        <f t="shared" si="27"/>
        <v>-</v>
      </c>
      <c r="I62" s="156">
        <v>12463</v>
      </c>
      <c r="J62" s="157" t="str">
        <f t="shared" si="28"/>
        <v>-</v>
      </c>
      <c r="K62" s="156">
        <v>1365</v>
      </c>
      <c r="L62" s="157" t="str">
        <f t="shared" si="29"/>
        <v>-</v>
      </c>
      <c r="M62" s="156">
        <v>5108</v>
      </c>
      <c r="N62" s="157" t="str">
        <f t="shared" si="30"/>
        <v>-</v>
      </c>
      <c r="O62" s="156">
        <v>45</v>
      </c>
      <c r="P62" s="157" t="str">
        <f t="shared" si="31"/>
        <v>-</v>
      </c>
      <c r="Q62" s="156">
        <v>220</v>
      </c>
      <c r="R62" s="157" t="str">
        <f t="shared" si="32"/>
        <v>-</v>
      </c>
      <c r="S62" s="156">
        <f t="shared" si="54"/>
        <v>630</v>
      </c>
      <c r="T62" s="157" t="str">
        <f t="shared" si="33"/>
        <v>-</v>
      </c>
      <c r="U62" s="156">
        <v>78</v>
      </c>
      <c r="V62" s="157" t="str">
        <f t="shared" si="34"/>
        <v>-</v>
      </c>
      <c r="W62" s="156">
        <v>105</v>
      </c>
      <c r="X62" s="157" t="str">
        <f t="shared" si="35"/>
        <v>-</v>
      </c>
      <c r="Y62" s="156">
        <v>25</v>
      </c>
      <c r="Z62" s="157" t="str">
        <f t="shared" si="36"/>
        <v>-</v>
      </c>
      <c r="AA62" s="156">
        <v>422</v>
      </c>
      <c r="AB62" s="157" t="str">
        <f t="shared" si="37"/>
        <v>-</v>
      </c>
      <c r="AC62" s="156">
        <v>133</v>
      </c>
      <c r="AD62" s="157" t="str">
        <f t="shared" si="38"/>
        <v>-</v>
      </c>
      <c r="AE62" s="156">
        <v>317</v>
      </c>
      <c r="AF62" s="157" t="str">
        <f t="shared" si="39"/>
        <v>-</v>
      </c>
      <c r="AG62" s="156">
        <v>68</v>
      </c>
      <c r="AH62" s="157" t="str">
        <f t="shared" si="40"/>
        <v>-</v>
      </c>
      <c r="AI62" s="156">
        <v>163</v>
      </c>
      <c r="AJ62" s="157" t="str">
        <f t="shared" si="41"/>
        <v>-</v>
      </c>
      <c r="AK62" s="156">
        <v>396</v>
      </c>
      <c r="AL62" s="157" t="str">
        <f t="shared" si="42"/>
        <v>-</v>
      </c>
      <c r="AM62" s="156">
        <v>226</v>
      </c>
      <c r="AN62" s="157" t="str">
        <f t="shared" si="43"/>
        <v>-</v>
      </c>
      <c r="AO62" s="156">
        <v>405</v>
      </c>
      <c r="AP62" s="157" t="str">
        <f t="shared" si="44"/>
        <v>-</v>
      </c>
      <c r="AQ62" s="156">
        <v>245</v>
      </c>
      <c r="AR62" s="157" t="str">
        <f t="shared" si="45"/>
        <v>-</v>
      </c>
      <c r="AS62" s="156">
        <f t="shared" si="55"/>
        <v>22222</v>
      </c>
      <c r="AT62" s="157" t="str">
        <f t="shared" si="46"/>
        <v>-</v>
      </c>
      <c r="AU62" s="144">
        <v>69502</v>
      </c>
      <c r="AV62" s="145" t="str">
        <f t="shared" si="47"/>
        <v>-</v>
      </c>
    </row>
    <row r="63" spans="2:48" customFormat="1" hidden="1" outlineLevel="1">
      <c r="B63" s="41" t="s">
        <v>80</v>
      </c>
      <c r="C63" s="156">
        <v>50601</v>
      </c>
      <c r="D63" s="157" t="str">
        <f t="shared" si="25"/>
        <v>-</v>
      </c>
      <c r="E63" s="156">
        <v>394</v>
      </c>
      <c r="F63" s="157" t="str">
        <f t="shared" si="26"/>
        <v>-</v>
      </c>
      <c r="G63" s="156">
        <v>155</v>
      </c>
      <c r="H63" s="157" t="str">
        <f t="shared" si="27"/>
        <v>-</v>
      </c>
      <c r="I63" s="156">
        <v>16958</v>
      </c>
      <c r="J63" s="157" t="str">
        <f t="shared" si="28"/>
        <v>-</v>
      </c>
      <c r="K63" s="156">
        <v>1996</v>
      </c>
      <c r="L63" s="157" t="str">
        <f t="shared" si="29"/>
        <v>-</v>
      </c>
      <c r="M63" s="156">
        <v>7334</v>
      </c>
      <c r="N63" s="157" t="str">
        <f t="shared" si="30"/>
        <v>-</v>
      </c>
      <c r="O63" s="156">
        <v>63</v>
      </c>
      <c r="P63" s="157" t="str">
        <f t="shared" si="31"/>
        <v>-</v>
      </c>
      <c r="Q63" s="156">
        <v>567</v>
      </c>
      <c r="R63" s="157" t="str">
        <f t="shared" si="32"/>
        <v>-</v>
      </c>
      <c r="S63" s="156">
        <f t="shared" si="54"/>
        <v>4165</v>
      </c>
      <c r="T63" s="157" t="str">
        <f t="shared" si="33"/>
        <v>-</v>
      </c>
      <c r="U63" s="156">
        <v>1032</v>
      </c>
      <c r="V63" s="157" t="str">
        <f t="shared" si="34"/>
        <v>-</v>
      </c>
      <c r="W63" s="156">
        <v>509</v>
      </c>
      <c r="X63" s="157" t="str">
        <f t="shared" si="35"/>
        <v>-</v>
      </c>
      <c r="Y63" s="156">
        <v>454</v>
      </c>
      <c r="Z63" s="157" t="str">
        <f t="shared" si="36"/>
        <v>-</v>
      </c>
      <c r="AA63" s="156">
        <v>2170</v>
      </c>
      <c r="AB63" s="157" t="str">
        <f t="shared" si="37"/>
        <v>-</v>
      </c>
      <c r="AC63" s="156">
        <v>204</v>
      </c>
      <c r="AD63" s="157" t="str">
        <f t="shared" si="38"/>
        <v>-</v>
      </c>
      <c r="AE63" s="156">
        <v>472</v>
      </c>
      <c r="AF63" s="157" t="str">
        <f t="shared" si="39"/>
        <v>-</v>
      </c>
      <c r="AG63" s="156">
        <v>153</v>
      </c>
      <c r="AH63" s="157" t="str">
        <f t="shared" si="40"/>
        <v>-</v>
      </c>
      <c r="AI63" s="156">
        <v>303</v>
      </c>
      <c r="AJ63" s="157" t="str">
        <f t="shared" si="41"/>
        <v>-</v>
      </c>
      <c r="AK63" s="156">
        <v>824</v>
      </c>
      <c r="AL63" s="157" t="str">
        <f t="shared" si="42"/>
        <v>-</v>
      </c>
      <c r="AM63" s="156">
        <v>297</v>
      </c>
      <c r="AN63" s="157" t="str">
        <f t="shared" si="43"/>
        <v>-</v>
      </c>
      <c r="AO63" s="156">
        <v>379</v>
      </c>
      <c r="AP63" s="157" t="str">
        <f t="shared" si="44"/>
        <v>-</v>
      </c>
      <c r="AQ63" s="156">
        <v>282</v>
      </c>
      <c r="AR63" s="157" t="str">
        <f t="shared" si="45"/>
        <v>-</v>
      </c>
      <c r="AS63" s="156">
        <f t="shared" si="55"/>
        <v>34546</v>
      </c>
      <c r="AT63" s="157" t="str">
        <f t="shared" si="46"/>
        <v>-</v>
      </c>
      <c r="AU63" s="144">
        <v>85147</v>
      </c>
      <c r="AV63" s="145" t="str">
        <f t="shared" si="47"/>
        <v>-</v>
      </c>
    </row>
    <row r="64" spans="2:48" customFormat="1" hidden="1" outlineLevel="1">
      <c r="B64" s="41" t="s">
        <v>81</v>
      </c>
      <c r="C64" s="156">
        <v>30968</v>
      </c>
      <c r="D64" s="157" t="str">
        <f t="shared" si="25"/>
        <v>-</v>
      </c>
      <c r="E64" s="156">
        <v>496</v>
      </c>
      <c r="F64" s="157" t="str">
        <f t="shared" si="26"/>
        <v>-</v>
      </c>
      <c r="G64" s="156">
        <v>208</v>
      </c>
      <c r="H64" s="157" t="str">
        <f t="shared" si="27"/>
        <v>-</v>
      </c>
      <c r="I64" s="156">
        <v>21692</v>
      </c>
      <c r="J64" s="157" t="str">
        <f t="shared" si="28"/>
        <v>-</v>
      </c>
      <c r="K64" s="156">
        <v>1522</v>
      </c>
      <c r="L64" s="157" t="str">
        <f t="shared" si="29"/>
        <v>-</v>
      </c>
      <c r="M64" s="156">
        <v>9393</v>
      </c>
      <c r="N64" s="157" t="str">
        <f t="shared" si="30"/>
        <v>-</v>
      </c>
      <c r="O64" s="156">
        <v>98</v>
      </c>
      <c r="P64" s="157" t="str">
        <f t="shared" si="31"/>
        <v>-</v>
      </c>
      <c r="Q64" s="156">
        <v>313</v>
      </c>
      <c r="R64" s="157" t="str">
        <f t="shared" si="32"/>
        <v>-</v>
      </c>
      <c r="S64" s="156">
        <f t="shared" si="54"/>
        <v>11612</v>
      </c>
      <c r="T64" s="157" t="str">
        <f t="shared" si="33"/>
        <v>-</v>
      </c>
      <c r="U64" s="156">
        <v>2014</v>
      </c>
      <c r="V64" s="157" t="str">
        <f t="shared" si="34"/>
        <v>-</v>
      </c>
      <c r="W64" s="156">
        <v>1231</v>
      </c>
      <c r="X64" s="157" t="str">
        <f t="shared" si="35"/>
        <v>-</v>
      </c>
      <c r="Y64" s="156">
        <v>1085</v>
      </c>
      <c r="Z64" s="157" t="str">
        <f t="shared" si="36"/>
        <v>-</v>
      </c>
      <c r="AA64" s="156">
        <v>7282</v>
      </c>
      <c r="AB64" s="157" t="str">
        <f t="shared" si="37"/>
        <v>-</v>
      </c>
      <c r="AC64" s="156">
        <v>183</v>
      </c>
      <c r="AD64" s="157" t="str">
        <f t="shared" si="38"/>
        <v>-</v>
      </c>
      <c r="AE64" s="156">
        <v>480</v>
      </c>
      <c r="AF64" s="157" t="str">
        <f t="shared" si="39"/>
        <v>-</v>
      </c>
      <c r="AG64" s="156">
        <v>92</v>
      </c>
      <c r="AH64" s="157" t="str">
        <f t="shared" si="40"/>
        <v>-</v>
      </c>
      <c r="AI64" s="156">
        <v>130</v>
      </c>
      <c r="AJ64" s="157" t="str">
        <f t="shared" si="41"/>
        <v>-</v>
      </c>
      <c r="AK64" s="156">
        <v>369</v>
      </c>
      <c r="AL64" s="157" t="str">
        <f t="shared" si="42"/>
        <v>-</v>
      </c>
      <c r="AM64" s="156">
        <v>331</v>
      </c>
      <c r="AN64" s="157" t="str">
        <f t="shared" si="43"/>
        <v>-</v>
      </c>
      <c r="AO64" s="156">
        <v>331</v>
      </c>
      <c r="AP64" s="157" t="str">
        <f t="shared" si="44"/>
        <v>-</v>
      </c>
      <c r="AQ64" s="156">
        <v>251</v>
      </c>
      <c r="AR64" s="157" t="str">
        <f t="shared" si="45"/>
        <v>-</v>
      </c>
      <c r="AS64" s="156">
        <f t="shared" si="55"/>
        <v>47501</v>
      </c>
      <c r="AT64" s="157" t="str">
        <f t="shared" si="46"/>
        <v>-</v>
      </c>
      <c r="AU64" s="144">
        <v>78469</v>
      </c>
      <c r="AV64" s="145" t="str">
        <f t="shared" si="47"/>
        <v>-</v>
      </c>
    </row>
    <row r="65" spans="2:48" customFormat="1" hidden="1" outlineLevel="1">
      <c r="B65" s="41" t="s">
        <v>82</v>
      </c>
      <c r="C65" s="156">
        <v>28735</v>
      </c>
      <c r="D65" s="157" t="str">
        <f t="shared" si="25"/>
        <v>-</v>
      </c>
      <c r="E65" s="156">
        <v>477</v>
      </c>
      <c r="F65" s="157" t="str">
        <f t="shared" si="26"/>
        <v>-</v>
      </c>
      <c r="G65" s="156">
        <v>166</v>
      </c>
      <c r="H65" s="157" t="str">
        <f t="shared" si="27"/>
        <v>-</v>
      </c>
      <c r="I65" s="156">
        <v>17041</v>
      </c>
      <c r="J65" s="157" t="str">
        <f t="shared" si="28"/>
        <v>-</v>
      </c>
      <c r="K65" s="156">
        <v>1393</v>
      </c>
      <c r="L65" s="157" t="str">
        <f t="shared" si="29"/>
        <v>-</v>
      </c>
      <c r="M65" s="156">
        <v>9265</v>
      </c>
      <c r="N65" s="157" t="str">
        <f t="shared" si="30"/>
        <v>-</v>
      </c>
      <c r="O65" s="156">
        <v>68</v>
      </c>
      <c r="P65" s="157" t="str">
        <f t="shared" si="31"/>
        <v>-</v>
      </c>
      <c r="Q65" s="156">
        <v>462</v>
      </c>
      <c r="R65" s="157" t="str">
        <f t="shared" si="32"/>
        <v>-</v>
      </c>
      <c r="S65" s="156">
        <f t="shared" si="54"/>
        <v>10801</v>
      </c>
      <c r="T65" s="157" t="str">
        <f t="shared" si="33"/>
        <v>-</v>
      </c>
      <c r="U65" s="156">
        <v>2298</v>
      </c>
      <c r="V65" s="157" t="str">
        <f t="shared" si="34"/>
        <v>-</v>
      </c>
      <c r="W65" s="156">
        <v>1300</v>
      </c>
      <c r="X65" s="157" t="str">
        <f t="shared" si="35"/>
        <v>-</v>
      </c>
      <c r="Y65" s="156">
        <v>1416</v>
      </c>
      <c r="Z65" s="157" t="str">
        <f t="shared" si="36"/>
        <v>-</v>
      </c>
      <c r="AA65" s="156">
        <v>5787</v>
      </c>
      <c r="AB65" s="157" t="str">
        <f t="shared" si="37"/>
        <v>-</v>
      </c>
      <c r="AC65" s="156">
        <v>179</v>
      </c>
      <c r="AD65" s="157" t="str">
        <f t="shared" si="38"/>
        <v>-</v>
      </c>
      <c r="AE65" s="156">
        <v>558</v>
      </c>
      <c r="AF65" s="157" t="str">
        <f t="shared" si="39"/>
        <v>-</v>
      </c>
      <c r="AG65" s="156">
        <v>69</v>
      </c>
      <c r="AH65" s="157" t="str">
        <f t="shared" si="40"/>
        <v>-</v>
      </c>
      <c r="AI65" s="156">
        <v>205</v>
      </c>
      <c r="AJ65" s="157" t="str">
        <f t="shared" si="41"/>
        <v>-</v>
      </c>
      <c r="AK65" s="156">
        <v>413</v>
      </c>
      <c r="AL65" s="157" t="str">
        <f t="shared" si="42"/>
        <v>-</v>
      </c>
      <c r="AM65" s="156">
        <v>378</v>
      </c>
      <c r="AN65" s="157" t="str">
        <f t="shared" si="43"/>
        <v>-</v>
      </c>
      <c r="AO65" s="156">
        <v>256</v>
      </c>
      <c r="AP65" s="157" t="str">
        <f t="shared" si="44"/>
        <v>-</v>
      </c>
      <c r="AQ65" s="156">
        <v>333</v>
      </c>
      <c r="AR65" s="157" t="str">
        <f t="shared" si="45"/>
        <v>-</v>
      </c>
      <c r="AS65" s="156">
        <f t="shared" si="55"/>
        <v>42064</v>
      </c>
      <c r="AT65" s="157" t="str">
        <f t="shared" si="46"/>
        <v>-</v>
      </c>
      <c r="AU65" s="144">
        <v>70799</v>
      </c>
      <c r="AV65" s="145" t="str">
        <f t="shared" si="47"/>
        <v>-</v>
      </c>
    </row>
    <row r="66" spans="2:48" customFormat="1" hidden="1" outlineLevel="1">
      <c r="B66" s="41" t="s">
        <v>83</v>
      </c>
      <c r="C66" s="156">
        <v>21822</v>
      </c>
      <c r="D66" s="157" t="str">
        <f t="shared" si="25"/>
        <v>-</v>
      </c>
      <c r="E66" s="156">
        <v>317</v>
      </c>
      <c r="F66" s="157" t="str">
        <f t="shared" si="26"/>
        <v>-</v>
      </c>
      <c r="G66" s="156">
        <v>215</v>
      </c>
      <c r="H66" s="157" t="str">
        <f t="shared" si="27"/>
        <v>-</v>
      </c>
      <c r="I66" s="156">
        <v>16985</v>
      </c>
      <c r="J66" s="157" t="str">
        <f t="shared" si="28"/>
        <v>-</v>
      </c>
      <c r="K66" s="156">
        <v>776</v>
      </c>
      <c r="L66" s="157" t="str">
        <f t="shared" si="29"/>
        <v>-</v>
      </c>
      <c r="M66" s="156">
        <v>9600</v>
      </c>
      <c r="N66" s="157" t="str">
        <f t="shared" si="30"/>
        <v>-</v>
      </c>
      <c r="O66" s="156">
        <v>85</v>
      </c>
      <c r="P66" s="157" t="str">
        <f t="shared" si="31"/>
        <v>-</v>
      </c>
      <c r="Q66" s="156">
        <v>498</v>
      </c>
      <c r="R66" s="157" t="str">
        <f t="shared" si="32"/>
        <v>-</v>
      </c>
      <c r="S66" s="156">
        <f t="shared" si="54"/>
        <v>13930</v>
      </c>
      <c r="T66" s="157" t="str">
        <f t="shared" si="33"/>
        <v>-</v>
      </c>
      <c r="U66" s="156">
        <v>2716</v>
      </c>
      <c r="V66" s="157" t="str">
        <f t="shared" si="34"/>
        <v>-</v>
      </c>
      <c r="W66" s="156">
        <v>2207</v>
      </c>
      <c r="X66" s="157" t="str">
        <f t="shared" si="35"/>
        <v>-</v>
      </c>
      <c r="Y66" s="156">
        <v>1813</v>
      </c>
      <c r="Z66" s="157" t="str">
        <f t="shared" si="36"/>
        <v>-</v>
      </c>
      <c r="AA66" s="156">
        <v>7194</v>
      </c>
      <c r="AB66" s="157" t="str">
        <f t="shared" si="37"/>
        <v>-</v>
      </c>
      <c r="AC66" s="156">
        <v>231</v>
      </c>
      <c r="AD66" s="157" t="str">
        <f t="shared" si="38"/>
        <v>-</v>
      </c>
      <c r="AE66" s="156">
        <v>462</v>
      </c>
      <c r="AF66" s="157" t="str">
        <f t="shared" si="39"/>
        <v>-</v>
      </c>
      <c r="AG66" s="156">
        <v>122</v>
      </c>
      <c r="AH66" s="157" t="str">
        <f t="shared" si="40"/>
        <v>-</v>
      </c>
      <c r="AI66" s="156">
        <v>200</v>
      </c>
      <c r="AJ66" s="157" t="str">
        <f t="shared" si="41"/>
        <v>-</v>
      </c>
      <c r="AK66" s="156">
        <v>407</v>
      </c>
      <c r="AL66" s="157" t="str">
        <f t="shared" si="42"/>
        <v>-</v>
      </c>
      <c r="AM66" s="156">
        <v>254</v>
      </c>
      <c r="AN66" s="157" t="str">
        <f t="shared" si="43"/>
        <v>-</v>
      </c>
      <c r="AO66" s="156">
        <v>253</v>
      </c>
      <c r="AP66" s="157" t="str">
        <f t="shared" si="44"/>
        <v>-</v>
      </c>
      <c r="AQ66" s="156">
        <v>206</v>
      </c>
      <c r="AR66" s="157" t="str">
        <f t="shared" si="45"/>
        <v>-</v>
      </c>
      <c r="AS66" s="156">
        <f t="shared" si="55"/>
        <v>44541</v>
      </c>
      <c r="AT66" s="157" t="str">
        <f t="shared" si="46"/>
        <v>-</v>
      </c>
      <c r="AU66" s="144">
        <v>66363</v>
      </c>
      <c r="AV66" s="145" t="str">
        <f t="shared" si="47"/>
        <v>-</v>
      </c>
    </row>
    <row r="67" spans="2:48" customFormat="1" collapsed="1">
      <c r="B67" s="153">
        <v>2006</v>
      </c>
      <c r="C67" s="154">
        <v>590714</v>
      </c>
      <c r="D67" s="155" t="str">
        <f t="shared" si="25"/>
        <v>-</v>
      </c>
      <c r="E67" s="154">
        <v>4331</v>
      </c>
      <c r="F67" s="155" t="str">
        <f t="shared" si="26"/>
        <v>-</v>
      </c>
      <c r="G67" s="154">
        <v>2232</v>
      </c>
      <c r="H67" s="155" t="str">
        <f t="shared" si="27"/>
        <v>-</v>
      </c>
      <c r="I67" s="154">
        <v>177920</v>
      </c>
      <c r="J67" s="155" t="str">
        <f t="shared" si="28"/>
        <v>-</v>
      </c>
      <c r="K67" s="154">
        <v>14206</v>
      </c>
      <c r="L67" s="155" t="str">
        <f t="shared" si="29"/>
        <v>-</v>
      </c>
      <c r="M67" s="154">
        <v>83493</v>
      </c>
      <c r="N67" s="155" t="str">
        <f t="shared" si="30"/>
        <v>-</v>
      </c>
      <c r="O67" s="154">
        <v>1281</v>
      </c>
      <c r="P67" s="155" t="str">
        <f t="shared" si="31"/>
        <v>-</v>
      </c>
      <c r="Q67" s="154">
        <v>6196</v>
      </c>
      <c r="R67" s="155" t="str">
        <f t="shared" si="32"/>
        <v>-</v>
      </c>
      <c r="S67" s="154">
        <f t="shared" si="54"/>
        <v>74678</v>
      </c>
      <c r="T67" s="155" t="str">
        <f t="shared" si="33"/>
        <v>-</v>
      </c>
      <c r="U67" s="154">
        <v>15511</v>
      </c>
      <c r="V67" s="155" t="str">
        <f t="shared" si="34"/>
        <v>-</v>
      </c>
      <c r="W67" s="154">
        <v>10076</v>
      </c>
      <c r="X67" s="155" t="str">
        <f t="shared" si="35"/>
        <v>-</v>
      </c>
      <c r="Y67" s="154">
        <v>8283</v>
      </c>
      <c r="Z67" s="155" t="str">
        <f t="shared" si="36"/>
        <v>-</v>
      </c>
      <c r="AA67" s="154">
        <v>40808</v>
      </c>
      <c r="AB67" s="155" t="str">
        <f t="shared" si="37"/>
        <v>-</v>
      </c>
      <c r="AC67" s="154">
        <v>2243</v>
      </c>
      <c r="AD67" s="155" t="str">
        <f t="shared" si="38"/>
        <v>-</v>
      </c>
      <c r="AE67" s="154">
        <v>4873</v>
      </c>
      <c r="AF67" s="155" t="str">
        <f t="shared" si="39"/>
        <v>-</v>
      </c>
      <c r="AG67" s="154">
        <v>1410</v>
      </c>
      <c r="AH67" s="155" t="str">
        <f t="shared" si="40"/>
        <v>-</v>
      </c>
      <c r="AI67" s="154">
        <v>2924</v>
      </c>
      <c r="AJ67" s="155" t="str">
        <f t="shared" si="41"/>
        <v>-</v>
      </c>
      <c r="AK67" s="154">
        <v>7815</v>
      </c>
      <c r="AL67" s="155" t="str">
        <f t="shared" si="42"/>
        <v>-</v>
      </c>
      <c r="AM67" s="154">
        <v>2983</v>
      </c>
      <c r="AN67" s="155" t="str">
        <f t="shared" si="43"/>
        <v>-</v>
      </c>
      <c r="AO67" s="154">
        <v>5050</v>
      </c>
      <c r="AP67" s="155" t="str">
        <f t="shared" si="44"/>
        <v>-</v>
      </c>
      <c r="AQ67" s="154">
        <v>4117</v>
      </c>
      <c r="AR67" s="155" t="str">
        <f t="shared" si="45"/>
        <v>-</v>
      </c>
      <c r="AS67" s="154">
        <f t="shared" si="55"/>
        <v>395752</v>
      </c>
      <c r="AT67" s="155" t="str">
        <f t="shared" si="46"/>
        <v>-</v>
      </c>
      <c r="AU67" s="151">
        <v>986466</v>
      </c>
      <c r="AV67" s="152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23" orientation="landscape" r:id="rId1"/>
  <headerFooter scaleWithDoc="0" alignWithMargins="0">
    <oddHeader>&amp;RTurismo en Cifras PUERTO DE LA CRUZ (acumulado agosto 2010)</oddHeader>
    <oddFooter>&amp;CTurismo de Tenerife&amp;R&amp;P</oddFooter>
  </headerFooter>
  <ignoredErrors>
    <ignoredError sqref="S7:S15 AS7:AS14 S28:S66 AS28:AS66" formula="1"/>
    <ignoredError sqref="D67:R67 T67:AR67 AT67:AV67" emptyCellReference="1"/>
    <ignoredError sqref="S67 AS67" formula="1" emptyCellReference="1"/>
  </ignoredError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4:L55"/>
  <sheetViews>
    <sheetView showGridLines="0" showRowColHeaders="0" showOutlineSymbols="0" zoomScaleNormal="100" workbookViewId="0">
      <selection activeCell="E15" sqref="E15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538" t="s">
        <v>200</v>
      </c>
      <c r="D4" s="539"/>
      <c r="E4" s="539"/>
      <c r="F4" s="539"/>
      <c r="G4" s="539"/>
    </row>
    <row r="5" spans="3:10" ht="24">
      <c r="C5" s="158" t="s">
        <v>176</v>
      </c>
      <c r="D5" s="159" t="str">
        <f>actualizaciones!A3</f>
        <v>acumulado agosto 2009</v>
      </c>
      <c r="E5" s="159" t="str">
        <f>actualizaciones!A2</f>
        <v xml:space="preserve">acumulado agosto 2010 </v>
      </c>
      <c r="F5" s="160" t="s">
        <v>63</v>
      </c>
      <c r="G5" s="160" t="s">
        <v>201</v>
      </c>
    </row>
    <row r="6" spans="3:10">
      <c r="C6" s="161" t="s">
        <v>177</v>
      </c>
      <c r="D6" s="162">
        <v>336082</v>
      </c>
      <c r="E6" s="162">
        <v>313515</v>
      </c>
      <c r="F6" s="163">
        <f t="shared" ref="F6:F28" si="0">(E6-D6)/D6</f>
        <v>-6.7147303336685685E-2</v>
      </c>
      <c r="G6" s="163">
        <f>E6/$E$28</f>
        <v>0.64359220171903775</v>
      </c>
      <c r="I6" s="164"/>
      <c r="J6" s="164"/>
    </row>
    <row r="7" spans="3:10">
      <c r="C7" s="28" t="s">
        <v>179</v>
      </c>
      <c r="D7" s="29">
        <v>2185</v>
      </c>
      <c r="E7" s="29">
        <v>2014</v>
      </c>
      <c r="F7" s="31">
        <f t="shared" si="0"/>
        <v>-7.8260869565217397E-2</v>
      </c>
      <c r="G7" s="31">
        <f t="shared" ref="G7:G28" si="1">E7/$E$28</f>
        <v>4.1343945082759738E-3</v>
      </c>
      <c r="I7" s="164"/>
      <c r="J7" s="164"/>
    </row>
    <row r="8" spans="3:10">
      <c r="C8" s="28" t="s">
        <v>180</v>
      </c>
      <c r="D8" s="29">
        <v>1054</v>
      </c>
      <c r="E8" s="29">
        <v>1622</v>
      </c>
      <c r="F8" s="31">
        <f t="shared" si="0"/>
        <v>0.53889943074003799</v>
      </c>
      <c r="G8" s="31">
        <f t="shared" si="1"/>
        <v>3.3296861432093494E-3</v>
      </c>
      <c r="I8" s="164"/>
      <c r="J8" s="164"/>
    </row>
    <row r="9" spans="3:10">
      <c r="C9" s="28" t="s">
        <v>181</v>
      </c>
      <c r="D9" s="29">
        <v>94389</v>
      </c>
      <c r="E9" s="29">
        <v>82786</v>
      </c>
      <c r="F9" s="31">
        <f t="shared" si="0"/>
        <v>-0.12292745976755766</v>
      </c>
      <c r="G9" s="31">
        <f t="shared" si="1"/>
        <v>0.16994537426123871</v>
      </c>
      <c r="I9" s="164"/>
      <c r="J9" s="164"/>
    </row>
    <row r="10" spans="3:10">
      <c r="C10" s="165" t="s">
        <v>182</v>
      </c>
      <c r="D10" s="29">
        <v>7896</v>
      </c>
      <c r="E10" s="29">
        <v>9918</v>
      </c>
      <c r="F10" s="31">
        <f t="shared" si="0"/>
        <v>0.2560790273556231</v>
      </c>
      <c r="G10" s="31">
        <f t="shared" si="1"/>
        <v>2.0359942767170361E-2</v>
      </c>
      <c r="I10" s="164"/>
      <c r="J10" s="164"/>
    </row>
    <row r="11" spans="3:10">
      <c r="C11" s="165" t="s">
        <v>183</v>
      </c>
      <c r="D11" s="29">
        <v>28877</v>
      </c>
      <c r="E11" s="29">
        <v>27492</v>
      </c>
      <c r="F11" s="31">
        <f t="shared" si="0"/>
        <v>-4.796204591889739E-2</v>
      </c>
      <c r="G11" s="31">
        <f t="shared" si="1"/>
        <v>5.6436332582682755E-2</v>
      </c>
      <c r="I11" s="164"/>
      <c r="J11" s="164"/>
    </row>
    <row r="12" spans="3:10">
      <c r="C12" s="165" t="s">
        <v>184</v>
      </c>
      <c r="D12" s="29">
        <v>1018</v>
      </c>
      <c r="E12" s="29">
        <v>1020</v>
      </c>
      <c r="F12" s="31">
        <f t="shared" si="0"/>
        <v>1.9646365422396855E-3</v>
      </c>
      <c r="G12" s="31">
        <f t="shared" si="1"/>
        <v>2.0938840111427476E-3</v>
      </c>
      <c r="I12" s="164"/>
      <c r="J12" s="164"/>
    </row>
    <row r="13" spans="3:10">
      <c r="C13" s="165" t="s">
        <v>185</v>
      </c>
      <c r="D13" s="29">
        <v>3520</v>
      </c>
      <c r="E13" s="29">
        <v>3777</v>
      </c>
      <c r="F13" s="31">
        <f t="shared" si="0"/>
        <v>7.3011363636363638E-2</v>
      </c>
      <c r="G13" s="31">
        <f t="shared" si="1"/>
        <v>7.7535293236138799E-3</v>
      </c>
      <c r="I13" s="164"/>
      <c r="J13" s="164"/>
    </row>
    <row r="14" spans="3:10">
      <c r="C14" s="28" t="s">
        <v>186</v>
      </c>
      <c r="D14" s="29">
        <f>D15+D16+D18</f>
        <v>30016</v>
      </c>
      <c r="E14" s="29">
        <f>E15+E16+E18</f>
        <v>21086</v>
      </c>
      <c r="F14" s="31">
        <f>(E14-D14)/D14</f>
        <v>-0.29750799573560766</v>
      </c>
      <c r="G14" s="31">
        <f t="shared" si="1"/>
        <v>4.328591986172154E-2</v>
      </c>
      <c r="I14" s="164"/>
      <c r="J14" s="164"/>
    </row>
    <row r="15" spans="3:10">
      <c r="C15" s="166" t="s">
        <v>187</v>
      </c>
      <c r="D15" s="29">
        <v>6886</v>
      </c>
      <c r="E15" s="29">
        <v>5525</v>
      </c>
      <c r="F15" s="31">
        <f t="shared" si="0"/>
        <v>-0.19764740052279989</v>
      </c>
      <c r="G15" s="31">
        <f t="shared" si="1"/>
        <v>1.1341871727023216E-2</v>
      </c>
      <c r="I15" s="164"/>
      <c r="J15" s="164"/>
    </row>
    <row r="16" spans="3:10">
      <c r="C16" s="166" t="s">
        <v>188</v>
      </c>
      <c r="D16" s="29">
        <v>3306</v>
      </c>
      <c r="E16" s="29">
        <v>2417</v>
      </c>
      <c r="F16" s="31">
        <f t="shared" si="0"/>
        <v>-0.26890502117362369</v>
      </c>
      <c r="G16" s="31">
        <f t="shared" si="1"/>
        <v>4.9616839754235498E-3</v>
      </c>
      <c r="I16" s="164"/>
      <c r="J16" s="164"/>
    </row>
    <row r="17" spans="2:12">
      <c r="C17" s="166" t="s">
        <v>189</v>
      </c>
      <c r="D17" s="29">
        <v>3804</v>
      </c>
      <c r="E17" s="29">
        <v>3425</v>
      </c>
      <c r="F17" s="31">
        <f t="shared" si="0"/>
        <v>-9.9631966351209258E-2</v>
      </c>
      <c r="G17" s="31">
        <f t="shared" si="1"/>
        <v>7.0309340570234415E-3</v>
      </c>
      <c r="I17" s="164"/>
      <c r="J17" s="164"/>
    </row>
    <row r="18" spans="2:12">
      <c r="C18" s="166" t="s">
        <v>190</v>
      </c>
      <c r="D18" s="29">
        <v>19824</v>
      </c>
      <c r="E18" s="29">
        <v>13144</v>
      </c>
      <c r="F18" s="31">
        <f t="shared" si="0"/>
        <v>-0.33696529459241326</v>
      </c>
      <c r="G18" s="31">
        <f t="shared" si="1"/>
        <v>2.6982364159274776E-2</v>
      </c>
      <c r="I18" s="164"/>
      <c r="J18" s="164"/>
    </row>
    <row r="19" spans="2:12">
      <c r="C19" s="28" t="s">
        <v>191</v>
      </c>
      <c r="D19" s="29">
        <v>1683</v>
      </c>
      <c r="E19" s="29">
        <v>1576</v>
      </c>
      <c r="F19" s="31">
        <f t="shared" si="0"/>
        <v>-6.3576945929887108E-2</v>
      </c>
      <c r="G19" s="31">
        <f t="shared" si="1"/>
        <v>3.2352560799617353E-3</v>
      </c>
      <c r="I19" s="164"/>
      <c r="J19" s="164"/>
    </row>
    <row r="20" spans="2:12">
      <c r="C20" s="28" t="s">
        <v>192</v>
      </c>
      <c r="D20" s="29">
        <v>2887</v>
      </c>
      <c r="E20" s="29">
        <v>2513</v>
      </c>
      <c r="F20" s="31">
        <f t="shared" si="0"/>
        <v>-0.12954624177346727</v>
      </c>
      <c r="G20" s="31">
        <f t="shared" si="1"/>
        <v>5.1587554117663963E-3</v>
      </c>
      <c r="I20" s="164"/>
      <c r="J20" s="164"/>
    </row>
    <row r="21" spans="2:12">
      <c r="C21" s="28" t="s">
        <v>193</v>
      </c>
      <c r="D21" s="29">
        <v>924</v>
      </c>
      <c r="E21" s="29">
        <v>993</v>
      </c>
      <c r="F21" s="31">
        <f t="shared" si="0"/>
        <v>7.4675324675324672E-2</v>
      </c>
      <c r="G21" s="31">
        <f t="shared" si="1"/>
        <v>2.0384576696713219E-3</v>
      </c>
      <c r="I21" s="164"/>
      <c r="J21" s="164"/>
    </row>
    <row r="22" spans="2:12">
      <c r="C22" s="167" t="s">
        <v>194</v>
      </c>
      <c r="D22" s="29">
        <v>2436</v>
      </c>
      <c r="E22" s="29">
        <v>1556</v>
      </c>
      <c r="F22" s="31">
        <f t="shared" si="0"/>
        <v>-0.36124794745484401</v>
      </c>
      <c r="G22" s="31">
        <f t="shared" si="1"/>
        <v>3.1941995307236421E-3</v>
      </c>
      <c r="I22" s="164"/>
      <c r="J22" s="164"/>
    </row>
    <row r="23" spans="2:12">
      <c r="C23" s="167" t="s">
        <v>195</v>
      </c>
      <c r="D23" s="29">
        <v>6008</v>
      </c>
      <c r="E23" s="29">
        <v>5848</v>
      </c>
      <c r="F23" s="31">
        <f t="shared" si="0"/>
        <v>-2.6631158455392809E-2</v>
      </c>
      <c r="G23" s="31">
        <f t="shared" si="1"/>
        <v>1.2004934997218419E-2</v>
      </c>
      <c r="I23" s="164"/>
      <c r="J23" s="164"/>
    </row>
    <row r="24" spans="2:12">
      <c r="C24" s="167" t="s">
        <v>196</v>
      </c>
      <c r="D24" s="29">
        <v>1354</v>
      </c>
      <c r="E24" s="29">
        <v>1439</v>
      </c>
      <c r="F24" s="31">
        <f t="shared" si="0"/>
        <v>6.2776957163958647E-2</v>
      </c>
      <c r="G24" s="31">
        <f t="shared" si="1"/>
        <v>2.9540187176807977E-3</v>
      </c>
      <c r="I24" s="164"/>
      <c r="J24" s="164"/>
    </row>
    <row r="25" spans="2:12">
      <c r="C25" s="167" t="s">
        <v>197</v>
      </c>
      <c r="D25" s="29">
        <v>3541</v>
      </c>
      <c r="E25" s="29">
        <v>3247</v>
      </c>
      <c r="F25" s="31">
        <f t="shared" si="0"/>
        <v>-8.3027393391697263E-2</v>
      </c>
      <c r="G25" s="31">
        <f t="shared" si="1"/>
        <v>6.6655307688044127E-3</v>
      </c>
      <c r="I25" s="164"/>
      <c r="J25" s="164"/>
    </row>
    <row r="26" spans="2:12">
      <c r="C26" s="167" t="s">
        <v>198</v>
      </c>
      <c r="D26" s="29">
        <v>3095</v>
      </c>
      <c r="E26" s="29">
        <v>3306</v>
      </c>
      <c r="F26" s="31">
        <f t="shared" si="0"/>
        <v>6.8174474959612277E-2</v>
      </c>
      <c r="G26" s="31">
        <f t="shared" si="1"/>
        <v>6.7866475890567875E-3</v>
      </c>
      <c r="I26" s="164"/>
      <c r="J26" s="164"/>
    </row>
    <row r="27" spans="2:12">
      <c r="C27" s="168" t="s">
        <v>199</v>
      </c>
      <c r="D27" s="156">
        <f>D28-D6</f>
        <v>194687</v>
      </c>
      <c r="E27" s="156">
        <f>E28-E6</f>
        <v>173618</v>
      </c>
      <c r="F27" s="169">
        <f>(E27-D27)/D27</f>
        <v>-0.10821986059675273</v>
      </c>
      <c r="G27" s="169">
        <f>E27/$E$28</f>
        <v>0.35640779828096231</v>
      </c>
      <c r="I27" s="164"/>
      <c r="J27" s="164"/>
    </row>
    <row r="28" spans="2:12">
      <c r="C28" s="170" t="s">
        <v>137</v>
      </c>
      <c r="D28" s="151">
        <v>530769</v>
      </c>
      <c r="E28" s="151">
        <v>487133</v>
      </c>
      <c r="F28" s="171">
        <f t="shared" si="0"/>
        <v>-8.221278936787943E-2</v>
      </c>
      <c r="G28" s="171">
        <f t="shared" si="1"/>
        <v>1</v>
      </c>
      <c r="I28" s="164"/>
      <c r="J28" s="164"/>
    </row>
    <row r="29" spans="2:12" ht="23.25" customHeight="1">
      <c r="B29" s="17"/>
      <c r="C29" s="540" t="s">
        <v>202</v>
      </c>
      <c r="D29" s="541"/>
      <c r="E29" s="541"/>
      <c r="F29" s="541"/>
      <c r="G29" s="542"/>
      <c r="H29" s="17"/>
      <c r="I29" s="17"/>
      <c r="J29" s="17"/>
      <c r="K29" s="17"/>
      <c r="L29" s="17"/>
    </row>
    <row r="32" spans="2:12" ht="13.5" thickBot="1"/>
    <row r="33" spans="3:8" ht="29.25" customHeight="1" thickBot="1">
      <c r="G33" s="50" t="s">
        <v>84</v>
      </c>
    </row>
    <row r="38" spans="3:8">
      <c r="C38" s="172"/>
      <c r="D38" s="172"/>
      <c r="E38" s="172"/>
      <c r="F38" s="172"/>
      <c r="G38" s="172"/>
      <c r="H38" s="172"/>
    </row>
    <row r="39" spans="3:8">
      <c r="C39" s="172"/>
      <c r="D39" s="172"/>
      <c r="E39" s="172"/>
      <c r="F39" s="172"/>
      <c r="G39" s="172"/>
      <c r="H39" s="172"/>
    </row>
    <row r="40" spans="3:8">
      <c r="C40" s="172"/>
      <c r="D40" s="172"/>
      <c r="E40" s="172"/>
      <c r="F40" s="172"/>
      <c r="G40" s="172"/>
      <c r="H40" s="172"/>
    </row>
    <row r="41" spans="3:8">
      <c r="C41" s="173"/>
      <c r="D41" s="174"/>
      <c r="E41" s="172"/>
      <c r="F41" s="173"/>
      <c r="G41" s="174"/>
      <c r="H41" s="172"/>
    </row>
    <row r="42" spans="3:8">
      <c r="C42" s="173"/>
      <c r="D42" s="174"/>
      <c r="E42" s="172"/>
      <c r="F42" s="173"/>
      <c r="G42" s="174"/>
      <c r="H42" s="172"/>
    </row>
    <row r="43" spans="3:8">
      <c r="C43" s="175"/>
      <c r="D43" s="174"/>
      <c r="E43" s="172"/>
      <c r="F43" s="175"/>
      <c r="G43" s="174"/>
      <c r="H43" s="172"/>
    </row>
    <row r="44" spans="3:8">
      <c r="C44" s="175"/>
      <c r="D44" s="174"/>
      <c r="E44" s="172"/>
      <c r="F44" s="173"/>
      <c r="G44" s="174"/>
      <c r="H44" s="172"/>
    </row>
    <row r="45" spans="3:8">
      <c r="C45" s="175"/>
      <c r="D45" s="174"/>
      <c r="E45" s="172"/>
      <c r="F45" s="173"/>
      <c r="G45" s="174"/>
      <c r="H45" s="172"/>
    </row>
    <row r="46" spans="3:8">
      <c r="C46" s="173"/>
      <c r="D46" s="174"/>
      <c r="E46" s="172"/>
      <c r="F46" s="176"/>
      <c r="G46" s="174"/>
      <c r="H46" s="172"/>
    </row>
    <row r="47" spans="3:8">
      <c r="C47" s="173"/>
      <c r="D47" s="174"/>
      <c r="E47" s="172"/>
      <c r="F47" s="176"/>
      <c r="G47" s="174"/>
      <c r="H47" s="172"/>
    </row>
    <row r="48" spans="3:8">
      <c r="C48" s="176"/>
      <c r="D48" s="174"/>
      <c r="E48" s="172"/>
      <c r="F48" s="172"/>
      <c r="G48" s="172"/>
      <c r="H48" s="172"/>
    </row>
    <row r="49" spans="3:8">
      <c r="C49" s="176"/>
      <c r="D49" s="174"/>
      <c r="E49" s="172"/>
      <c r="F49" s="172"/>
      <c r="G49" s="172"/>
      <c r="H49" s="172"/>
    </row>
    <row r="50" spans="3:8">
      <c r="C50" s="176"/>
      <c r="D50" s="174"/>
      <c r="E50" s="172"/>
      <c r="F50" s="172"/>
      <c r="G50" s="172"/>
      <c r="H50" s="172"/>
    </row>
    <row r="51" spans="3:8">
      <c r="C51" s="172"/>
      <c r="D51" s="172"/>
      <c r="E51" s="172"/>
      <c r="F51" s="172"/>
      <c r="G51" s="172"/>
      <c r="H51" s="172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4:L29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543" t="s">
        <v>203</v>
      </c>
      <c r="D4" s="544"/>
      <c r="E4" s="545"/>
    </row>
    <row r="5" spans="3:6" ht="43.5" customHeight="1">
      <c r="C5" s="158" t="s">
        <v>176</v>
      </c>
      <c r="D5" s="159" t="str">
        <f>actualizaciones!A3</f>
        <v>acumulado agosto 2009</v>
      </c>
      <c r="E5" s="159" t="str">
        <f>actualizaciones!A2</f>
        <v xml:space="preserve">acumulado agosto 2010 </v>
      </c>
    </row>
    <row r="6" spans="3:6" ht="15">
      <c r="C6" s="161" t="s">
        <v>177</v>
      </c>
      <c r="D6" s="177">
        <f>'Nacionalidades '!D6/'Nacionalidades '!$D$28</f>
        <v>0.63319824631807808</v>
      </c>
      <c r="E6" s="178">
        <f>'Nacionalidades '!E6/'Nacionalidades '!$E$28</f>
        <v>0.64359220171903775</v>
      </c>
      <c r="F6" s="179"/>
    </row>
    <row r="7" spans="3:6" ht="15">
      <c r="C7" s="28" t="s">
        <v>179</v>
      </c>
      <c r="D7" s="180">
        <f>'Nacionalidades '!D7/'Nacionalidades '!$D$28</f>
        <v>4.1166684565225172E-3</v>
      </c>
      <c r="E7" s="181">
        <f>'Nacionalidades '!E7/'Nacionalidades '!$E$28</f>
        <v>4.1343945082759738E-3</v>
      </c>
      <c r="F7" s="179"/>
    </row>
    <row r="8" spans="3:6" ht="15">
      <c r="C8" s="28" t="s">
        <v>180</v>
      </c>
      <c r="D8" s="180">
        <f>'Nacionalidades '!D8/'Nacionalidades '!$D$28</f>
        <v>1.9857979648396948E-3</v>
      </c>
      <c r="E8" s="181">
        <f>'Nacionalidades '!E8/'Nacionalidades '!$E$28</f>
        <v>3.3296861432093494E-3</v>
      </c>
      <c r="F8" s="179"/>
    </row>
    <row r="9" spans="3:6" ht="15">
      <c r="C9" s="28" t="s">
        <v>181</v>
      </c>
      <c r="D9" s="180">
        <f>'Nacionalidades '!D9/'Nacionalidades '!$D$28</f>
        <v>0.17783442514540224</v>
      </c>
      <c r="E9" s="181">
        <f>'Nacionalidades '!E9/'Nacionalidades '!$E$28</f>
        <v>0.16994537426123871</v>
      </c>
      <c r="F9" s="179"/>
    </row>
    <row r="10" spans="3:6">
      <c r="C10" s="165" t="s">
        <v>182</v>
      </c>
      <c r="D10" s="180">
        <f>'Nacionalidades '!D10/'Nacionalidades '!$D$28</f>
        <v>1.4876528207186176E-2</v>
      </c>
      <c r="E10" s="181">
        <f>'Nacionalidades '!E10/'Nacionalidades '!$E$28</f>
        <v>2.0359942767170361E-2</v>
      </c>
    </row>
    <row r="11" spans="3:6">
      <c r="C11" s="165" t="s">
        <v>183</v>
      </c>
      <c r="D11" s="180">
        <f>'Nacionalidades '!D11/'Nacionalidades '!$D$28</f>
        <v>5.4405965683753194E-2</v>
      </c>
      <c r="E11" s="181">
        <f>'Nacionalidades '!E11/'Nacionalidades '!$E$28</f>
        <v>5.6436332582682755E-2</v>
      </c>
    </row>
    <row r="12" spans="3:6">
      <c r="C12" s="165" t="s">
        <v>184</v>
      </c>
      <c r="D12" s="180">
        <f>'Nacionalidades '!D12/'Nacionalidades '!$D$28</f>
        <v>1.9179718483935573E-3</v>
      </c>
      <c r="E12" s="181">
        <f>'Nacionalidades '!E12/'Nacionalidades '!$E$28</f>
        <v>2.0938840111427476E-3</v>
      </c>
    </row>
    <row r="13" spans="3:6" ht="15">
      <c r="C13" s="165" t="s">
        <v>185</v>
      </c>
      <c r="D13" s="180">
        <f>'Nacionalidades '!D13/'Nacionalidades '!$D$28</f>
        <v>6.6318869414001193E-3</v>
      </c>
      <c r="E13" s="181">
        <f>'Nacionalidades '!E13/'Nacionalidades '!$E$28</f>
        <v>7.7535293236138799E-3</v>
      </c>
      <c r="F13" s="179"/>
    </row>
    <row r="14" spans="3:6" ht="15">
      <c r="C14" s="28" t="s">
        <v>186</v>
      </c>
      <c r="D14" s="180">
        <f>'Nacionalidades '!D14/'Nacionalidades '!$D$28</f>
        <v>5.6551908645757383E-2</v>
      </c>
      <c r="E14" s="181">
        <f>'Nacionalidades '!E14/'Nacionalidades '!$E$28</f>
        <v>4.328591986172154E-2</v>
      </c>
      <c r="F14" s="179"/>
    </row>
    <row r="15" spans="3:6" ht="15">
      <c r="C15" s="166" t="s">
        <v>187</v>
      </c>
      <c r="D15" s="180">
        <f>'Nacionalidades '!D15/'Nacionalidades '!$D$28</f>
        <v>1.2973628829113983E-2</v>
      </c>
      <c r="E15" s="181">
        <f>'Nacionalidades '!E15/'Nacionalidades '!$E$28</f>
        <v>1.1341871727023216E-2</v>
      </c>
      <c r="F15" s="179"/>
    </row>
    <row r="16" spans="3:6" ht="15">
      <c r="C16" s="166" t="s">
        <v>188</v>
      </c>
      <c r="D16" s="180">
        <f>'Nacionalidades '!D16/'Nacionalidades '!$D$28</f>
        <v>6.2286983603036345E-3</v>
      </c>
      <c r="E16" s="181">
        <f>'Nacionalidades '!E16/'Nacionalidades '!$E$28</f>
        <v>4.9616839754235498E-3</v>
      </c>
      <c r="F16" s="179"/>
    </row>
    <row r="17" spans="2:12" ht="15">
      <c r="C17" s="166" t="s">
        <v>189</v>
      </c>
      <c r="D17" s="180">
        <f>'Nacionalidades '!D17/'Nacionalidades '!$D$28</f>
        <v>7.1669596378085383E-3</v>
      </c>
      <c r="E17" s="181">
        <f>'Nacionalidades '!E17/'Nacionalidades '!$E$28</f>
        <v>7.0309340570234415E-3</v>
      </c>
      <c r="F17" s="179"/>
    </row>
    <row r="18" spans="2:12" ht="15">
      <c r="C18" s="166" t="s">
        <v>190</v>
      </c>
      <c r="D18" s="180">
        <f>'Nacionalidades '!D18/'Nacionalidades '!$D$28</f>
        <v>3.7349581456339764E-2</v>
      </c>
      <c r="E18" s="181">
        <f>'Nacionalidades '!E18/'Nacionalidades '!$E$28</f>
        <v>2.6982364159274776E-2</v>
      </c>
      <c r="F18" s="179"/>
    </row>
    <row r="19" spans="2:12">
      <c r="C19" s="28" t="s">
        <v>191</v>
      </c>
      <c r="D19" s="180">
        <f>'Nacionalidades '!D19/'Nacionalidades '!$D$28</f>
        <v>3.170870943856932E-3</v>
      </c>
      <c r="E19" s="181">
        <f>'Nacionalidades '!E19/'Nacionalidades '!$E$28</f>
        <v>3.2352560799617353E-3</v>
      </c>
    </row>
    <row r="20" spans="2:12">
      <c r="C20" s="28" t="s">
        <v>192</v>
      </c>
      <c r="D20" s="180">
        <f>'Nacionalidades '!D20/'Nacionalidades '!$D$28</f>
        <v>5.4392777272222002E-3</v>
      </c>
      <c r="E20" s="181">
        <f>'Nacionalidades '!E20/'Nacionalidades '!$E$28</f>
        <v>5.1587554117663963E-3</v>
      </c>
    </row>
    <row r="21" spans="2:12">
      <c r="C21" s="28" t="s">
        <v>193</v>
      </c>
      <c r="D21" s="180">
        <f>'Nacionalidades '!D21/'Nacionalidades '!$D$28</f>
        <v>1.7408703221175313E-3</v>
      </c>
      <c r="E21" s="181">
        <f>'Nacionalidades '!E21/'Nacionalidades '!$E$28</f>
        <v>2.0384576696713219E-3</v>
      </c>
    </row>
    <row r="22" spans="2:12">
      <c r="C22" s="167" t="s">
        <v>194</v>
      </c>
      <c r="D22" s="180">
        <f>'Nacionalidades '!D22/'Nacionalidades '!$D$28</f>
        <v>4.5895672128553099E-3</v>
      </c>
      <c r="E22" s="181">
        <f>'Nacionalidades '!E22/'Nacionalidades '!$E$28</f>
        <v>3.1941995307236421E-3</v>
      </c>
    </row>
    <row r="23" spans="2:12">
      <c r="C23" s="167" t="s">
        <v>195</v>
      </c>
      <c r="D23" s="180">
        <f>'Nacionalidades '!D23/'Nacionalidades '!$D$28</f>
        <v>1.1319425211344296E-2</v>
      </c>
      <c r="E23" s="181">
        <f>'Nacionalidades '!E23/'Nacionalidades '!$E$28</f>
        <v>1.2004934997218419E-2</v>
      </c>
    </row>
    <row r="24" spans="2:12">
      <c r="C24" s="167" t="s">
        <v>196</v>
      </c>
      <c r="D24" s="180">
        <f>'Nacionalidades '!D24/'Nacionalidades '!$D$28</f>
        <v>2.5510156018908412E-3</v>
      </c>
      <c r="E24" s="181">
        <f>'Nacionalidades '!E24/'Nacionalidades '!$E$28</f>
        <v>2.9540187176807977E-3</v>
      </c>
    </row>
    <row r="25" spans="2:12">
      <c r="C25" s="167" t="s">
        <v>197</v>
      </c>
      <c r="D25" s="180">
        <f>'Nacionalidades '!D25/'Nacionalidades '!$D$28</f>
        <v>6.6714521759937001E-3</v>
      </c>
      <c r="E25" s="181">
        <f>'Nacionalidades '!E25/'Nacionalidades '!$E$28</f>
        <v>6.6655307688044127E-3</v>
      </c>
    </row>
    <row r="26" spans="2:12">
      <c r="C26" s="167" t="s">
        <v>198</v>
      </c>
      <c r="D26" s="180">
        <f>'Nacionalidades '!D26/'Nacionalidades '!$D$28</f>
        <v>5.8311619555776618E-3</v>
      </c>
      <c r="E26" s="181">
        <f>'Nacionalidades '!E26/'Nacionalidades '!$E$28</f>
        <v>6.7866475890567875E-3</v>
      </c>
    </row>
    <row r="27" spans="2:12">
      <c r="C27" s="168" t="s">
        <v>199</v>
      </c>
      <c r="D27" s="182">
        <f>'Nacionalidades '!D27/'Nacionalidades '!$D$28</f>
        <v>0.36680175368192192</v>
      </c>
      <c r="E27" s="183">
        <f>'Nacionalidades '!E27/'Nacionalidades '!$E$28</f>
        <v>0.35640779828096231</v>
      </c>
    </row>
    <row r="28" spans="2:12">
      <c r="C28" s="170" t="s">
        <v>137</v>
      </c>
      <c r="D28" s="184">
        <f>'Nacionalidades '!D28/'Nacionalidades '!$D$28</f>
        <v>1</v>
      </c>
      <c r="E28" s="185">
        <f>'Nacionalidades '!E28/'Nacionalidades '!$E$28</f>
        <v>1</v>
      </c>
    </row>
    <row r="29" spans="2:12" ht="22.5" customHeight="1">
      <c r="B29" s="17"/>
      <c r="C29" s="540" t="s">
        <v>204</v>
      </c>
      <c r="D29" s="541"/>
      <c r="E29" s="542"/>
      <c r="F29" s="17"/>
      <c r="G29" s="17"/>
      <c r="H29" s="17"/>
      <c r="I29" s="17"/>
      <c r="J29" s="17"/>
      <c r="K29" s="17"/>
      <c r="L29" s="17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7:J34"/>
  <sheetViews>
    <sheetView showGridLines="0" showRowColHeaders="0" showOutlineSymbols="0" zoomScaleNormal="100" workbookViewId="0"/>
  </sheetViews>
  <sheetFormatPr baseColWidth="10" defaultRowHeight="12"/>
  <cols>
    <col min="1" max="1" width="11.42578125" style="186"/>
    <col min="2" max="2" width="16.7109375" style="186" customWidth="1"/>
    <col min="3" max="3" width="8.7109375" style="186" customWidth="1"/>
    <col min="4" max="4" width="11.28515625" style="186" customWidth="1"/>
    <col min="5" max="5" width="11.5703125" style="186" bestFit="1" customWidth="1"/>
    <col min="6" max="7" width="9.85546875" style="186" bestFit="1" customWidth="1"/>
    <col min="8" max="8" width="15.140625" style="186" customWidth="1"/>
    <col min="9" max="255" width="11.42578125" style="186"/>
    <col min="256" max="256" width="15.85546875" style="186" bestFit="1" customWidth="1"/>
    <col min="257" max="257" width="8.7109375" style="186" customWidth="1"/>
    <col min="258" max="258" width="11.28515625" style="186" customWidth="1"/>
    <col min="259" max="263" width="9.7109375" style="186" bestFit="1" customWidth="1"/>
    <col min="264" max="264" width="15.140625" style="186" customWidth="1"/>
    <col min="265" max="511" width="11.42578125" style="186"/>
    <col min="512" max="512" width="15.85546875" style="186" bestFit="1" customWidth="1"/>
    <col min="513" max="513" width="8.7109375" style="186" customWidth="1"/>
    <col min="514" max="514" width="11.28515625" style="186" customWidth="1"/>
    <col min="515" max="519" width="9.7109375" style="186" bestFit="1" customWidth="1"/>
    <col min="520" max="520" width="15.140625" style="186" customWidth="1"/>
    <col min="521" max="767" width="11.42578125" style="186"/>
    <col min="768" max="768" width="15.85546875" style="186" bestFit="1" customWidth="1"/>
    <col min="769" max="769" width="8.7109375" style="186" customWidth="1"/>
    <col min="770" max="770" width="11.28515625" style="186" customWidth="1"/>
    <col min="771" max="775" width="9.7109375" style="186" bestFit="1" customWidth="1"/>
    <col min="776" max="776" width="15.140625" style="186" customWidth="1"/>
    <col min="777" max="1023" width="11.42578125" style="186"/>
    <col min="1024" max="1024" width="15.85546875" style="186" bestFit="1" customWidth="1"/>
    <col min="1025" max="1025" width="8.7109375" style="186" customWidth="1"/>
    <col min="1026" max="1026" width="11.28515625" style="186" customWidth="1"/>
    <col min="1027" max="1031" width="9.7109375" style="186" bestFit="1" customWidth="1"/>
    <col min="1032" max="1032" width="15.140625" style="186" customWidth="1"/>
    <col min="1033" max="1279" width="11.42578125" style="186"/>
    <col min="1280" max="1280" width="15.85546875" style="186" bestFit="1" customWidth="1"/>
    <col min="1281" max="1281" width="8.7109375" style="186" customWidth="1"/>
    <col min="1282" max="1282" width="11.28515625" style="186" customWidth="1"/>
    <col min="1283" max="1287" width="9.7109375" style="186" bestFit="1" customWidth="1"/>
    <col min="1288" max="1288" width="15.140625" style="186" customWidth="1"/>
    <col min="1289" max="1535" width="11.42578125" style="186"/>
    <col min="1536" max="1536" width="15.85546875" style="186" bestFit="1" customWidth="1"/>
    <col min="1537" max="1537" width="8.7109375" style="186" customWidth="1"/>
    <col min="1538" max="1538" width="11.28515625" style="186" customWidth="1"/>
    <col min="1539" max="1543" width="9.7109375" style="186" bestFit="1" customWidth="1"/>
    <col min="1544" max="1544" width="15.140625" style="186" customWidth="1"/>
    <col min="1545" max="1791" width="11.42578125" style="186"/>
    <col min="1792" max="1792" width="15.85546875" style="186" bestFit="1" customWidth="1"/>
    <col min="1793" max="1793" width="8.7109375" style="186" customWidth="1"/>
    <col min="1794" max="1794" width="11.28515625" style="186" customWidth="1"/>
    <col min="1795" max="1799" width="9.7109375" style="186" bestFit="1" customWidth="1"/>
    <col min="1800" max="1800" width="15.140625" style="186" customWidth="1"/>
    <col min="1801" max="2047" width="11.42578125" style="186"/>
    <col min="2048" max="2048" width="15.85546875" style="186" bestFit="1" customWidth="1"/>
    <col min="2049" max="2049" width="8.7109375" style="186" customWidth="1"/>
    <col min="2050" max="2050" width="11.28515625" style="186" customWidth="1"/>
    <col min="2051" max="2055" width="9.7109375" style="186" bestFit="1" customWidth="1"/>
    <col min="2056" max="2056" width="15.140625" style="186" customWidth="1"/>
    <col min="2057" max="2303" width="11.42578125" style="186"/>
    <col min="2304" max="2304" width="15.85546875" style="186" bestFit="1" customWidth="1"/>
    <col min="2305" max="2305" width="8.7109375" style="186" customWidth="1"/>
    <col min="2306" max="2306" width="11.28515625" style="186" customWidth="1"/>
    <col min="2307" max="2311" width="9.7109375" style="186" bestFit="1" customWidth="1"/>
    <col min="2312" max="2312" width="15.140625" style="186" customWidth="1"/>
    <col min="2313" max="2559" width="11.42578125" style="186"/>
    <col min="2560" max="2560" width="15.85546875" style="186" bestFit="1" customWidth="1"/>
    <col min="2561" max="2561" width="8.7109375" style="186" customWidth="1"/>
    <col min="2562" max="2562" width="11.28515625" style="186" customWidth="1"/>
    <col min="2563" max="2567" width="9.7109375" style="186" bestFit="1" customWidth="1"/>
    <col min="2568" max="2568" width="15.140625" style="186" customWidth="1"/>
    <col min="2569" max="2815" width="11.42578125" style="186"/>
    <col min="2816" max="2816" width="15.85546875" style="186" bestFit="1" customWidth="1"/>
    <col min="2817" max="2817" width="8.7109375" style="186" customWidth="1"/>
    <col min="2818" max="2818" width="11.28515625" style="186" customWidth="1"/>
    <col min="2819" max="2823" width="9.7109375" style="186" bestFit="1" customWidth="1"/>
    <col min="2824" max="2824" width="15.140625" style="186" customWidth="1"/>
    <col min="2825" max="3071" width="11.42578125" style="186"/>
    <col min="3072" max="3072" width="15.85546875" style="186" bestFit="1" customWidth="1"/>
    <col min="3073" max="3073" width="8.7109375" style="186" customWidth="1"/>
    <col min="3074" max="3074" width="11.28515625" style="186" customWidth="1"/>
    <col min="3075" max="3079" width="9.7109375" style="186" bestFit="1" customWidth="1"/>
    <col min="3080" max="3080" width="15.140625" style="186" customWidth="1"/>
    <col min="3081" max="3327" width="11.42578125" style="186"/>
    <col min="3328" max="3328" width="15.85546875" style="186" bestFit="1" customWidth="1"/>
    <col min="3329" max="3329" width="8.7109375" style="186" customWidth="1"/>
    <col min="3330" max="3330" width="11.28515625" style="186" customWidth="1"/>
    <col min="3331" max="3335" width="9.7109375" style="186" bestFit="1" customWidth="1"/>
    <col min="3336" max="3336" width="15.140625" style="186" customWidth="1"/>
    <col min="3337" max="3583" width="11.42578125" style="186"/>
    <col min="3584" max="3584" width="15.85546875" style="186" bestFit="1" customWidth="1"/>
    <col min="3585" max="3585" width="8.7109375" style="186" customWidth="1"/>
    <col min="3586" max="3586" width="11.28515625" style="186" customWidth="1"/>
    <col min="3587" max="3591" width="9.7109375" style="186" bestFit="1" customWidth="1"/>
    <col min="3592" max="3592" width="15.140625" style="186" customWidth="1"/>
    <col min="3593" max="3839" width="11.42578125" style="186"/>
    <col min="3840" max="3840" width="15.85546875" style="186" bestFit="1" customWidth="1"/>
    <col min="3841" max="3841" width="8.7109375" style="186" customWidth="1"/>
    <col min="3842" max="3842" width="11.28515625" style="186" customWidth="1"/>
    <col min="3843" max="3847" width="9.7109375" style="186" bestFit="1" customWidth="1"/>
    <col min="3848" max="3848" width="15.140625" style="186" customWidth="1"/>
    <col min="3849" max="4095" width="11.42578125" style="186"/>
    <col min="4096" max="4096" width="15.85546875" style="186" bestFit="1" customWidth="1"/>
    <col min="4097" max="4097" width="8.7109375" style="186" customWidth="1"/>
    <col min="4098" max="4098" width="11.28515625" style="186" customWidth="1"/>
    <col min="4099" max="4103" width="9.7109375" style="186" bestFit="1" customWidth="1"/>
    <col min="4104" max="4104" width="15.140625" style="186" customWidth="1"/>
    <col min="4105" max="4351" width="11.42578125" style="186"/>
    <col min="4352" max="4352" width="15.85546875" style="186" bestFit="1" customWidth="1"/>
    <col min="4353" max="4353" width="8.7109375" style="186" customWidth="1"/>
    <col min="4354" max="4354" width="11.28515625" style="186" customWidth="1"/>
    <col min="4355" max="4359" width="9.7109375" style="186" bestFit="1" customWidth="1"/>
    <col min="4360" max="4360" width="15.140625" style="186" customWidth="1"/>
    <col min="4361" max="4607" width="11.42578125" style="186"/>
    <col min="4608" max="4608" width="15.85546875" style="186" bestFit="1" customWidth="1"/>
    <col min="4609" max="4609" width="8.7109375" style="186" customWidth="1"/>
    <col min="4610" max="4610" width="11.28515625" style="186" customWidth="1"/>
    <col min="4611" max="4615" width="9.7109375" style="186" bestFit="1" customWidth="1"/>
    <col min="4616" max="4616" width="15.140625" style="186" customWidth="1"/>
    <col min="4617" max="4863" width="11.42578125" style="186"/>
    <col min="4864" max="4864" width="15.85546875" style="186" bestFit="1" customWidth="1"/>
    <col min="4865" max="4865" width="8.7109375" style="186" customWidth="1"/>
    <col min="4866" max="4866" width="11.28515625" style="186" customWidth="1"/>
    <col min="4867" max="4871" width="9.7109375" style="186" bestFit="1" customWidth="1"/>
    <col min="4872" max="4872" width="15.140625" style="186" customWidth="1"/>
    <col min="4873" max="5119" width="11.42578125" style="186"/>
    <col min="5120" max="5120" width="15.85546875" style="186" bestFit="1" customWidth="1"/>
    <col min="5121" max="5121" width="8.7109375" style="186" customWidth="1"/>
    <col min="5122" max="5122" width="11.28515625" style="186" customWidth="1"/>
    <col min="5123" max="5127" width="9.7109375" style="186" bestFit="1" customWidth="1"/>
    <col min="5128" max="5128" width="15.140625" style="186" customWidth="1"/>
    <col min="5129" max="5375" width="11.42578125" style="186"/>
    <col min="5376" max="5376" width="15.85546875" style="186" bestFit="1" customWidth="1"/>
    <col min="5377" max="5377" width="8.7109375" style="186" customWidth="1"/>
    <col min="5378" max="5378" width="11.28515625" style="186" customWidth="1"/>
    <col min="5379" max="5383" width="9.7109375" style="186" bestFit="1" customWidth="1"/>
    <col min="5384" max="5384" width="15.140625" style="186" customWidth="1"/>
    <col min="5385" max="5631" width="11.42578125" style="186"/>
    <col min="5632" max="5632" width="15.85546875" style="186" bestFit="1" customWidth="1"/>
    <col min="5633" max="5633" width="8.7109375" style="186" customWidth="1"/>
    <col min="5634" max="5634" width="11.28515625" style="186" customWidth="1"/>
    <col min="5635" max="5639" width="9.7109375" style="186" bestFit="1" customWidth="1"/>
    <col min="5640" max="5640" width="15.140625" style="186" customWidth="1"/>
    <col min="5641" max="5887" width="11.42578125" style="186"/>
    <col min="5888" max="5888" width="15.85546875" style="186" bestFit="1" customWidth="1"/>
    <col min="5889" max="5889" width="8.7109375" style="186" customWidth="1"/>
    <col min="5890" max="5890" width="11.28515625" style="186" customWidth="1"/>
    <col min="5891" max="5895" width="9.7109375" style="186" bestFit="1" customWidth="1"/>
    <col min="5896" max="5896" width="15.140625" style="186" customWidth="1"/>
    <col min="5897" max="6143" width="11.42578125" style="186"/>
    <col min="6144" max="6144" width="15.85546875" style="186" bestFit="1" customWidth="1"/>
    <col min="6145" max="6145" width="8.7109375" style="186" customWidth="1"/>
    <col min="6146" max="6146" width="11.28515625" style="186" customWidth="1"/>
    <col min="6147" max="6151" width="9.7109375" style="186" bestFit="1" customWidth="1"/>
    <col min="6152" max="6152" width="15.140625" style="186" customWidth="1"/>
    <col min="6153" max="6399" width="11.42578125" style="186"/>
    <col min="6400" max="6400" width="15.85546875" style="186" bestFit="1" customWidth="1"/>
    <col min="6401" max="6401" width="8.7109375" style="186" customWidth="1"/>
    <col min="6402" max="6402" width="11.28515625" style="186" customWidth="1"/>
    <col min="6403" max="6407" width="9.7109375" style="186" bestFit="1" customWidth="1"/>
    <col min="6408" max="6408" width="15.140625" style="186" customWidth="1"/>
    <col min="6409" max="6655" width="11.42578125" style="186"/>
    <col min="6656" max="6656" width="15.85546875" style="186" bestFit="1" customWidth="1"/>
    <col min="6657" max="6657" width="8.7109375" style="186" customWidth="1"/>
    <col min="6658" max="6658" width="11.28515625" style="186" customWidth="1"/>
    <col min="6659" max="6663" width="9.7109375" style="186" bestFit="1" customWidth="1"/>
    <col min="6664" max="6664" width="15.140625" style="186" customWidth="1"/>
    <col min="6665" max="6911" width="11.42578125" style="186"/>
    <col min="6912" max="6912" width="15.85546875" style="186" bestFit="1" customWidth="1"/>
    <col min="6913" max="6913" width="8.7109375" style="186" customWidth="1"/>
    <col min="6914" max="6914" width="11.28515625" style="186" customWidth="1"/>
    <col min="6915" max="6919" width="9.7109375" style="186" bestFit="1" customWidth="1"/>
    <col min="6920" max="6920" width="15.140625" style="186" customWidth="1"/>
    <col min="6921" max="7167" width="11.42578125" style="186"/>
    <col min="7168" max="7168" width="15.85546875" style="186" bestFit="1" customWidth="1"/>
    <col min="7169" max="7169" width="8.7109375" style="186" customWidth="1"/>
    <col min="7170" max="7170" width="11.28515625" style="186" customWidth="1"/>
    <col min="7171" max="7175" width="9.7109375" style="186" bestFit="1" customWidth="1"/>
    <col min="7176" max="7176" width="15.140625" style="186" customWidth="1"/>
    <col min="7177" max="7423" width="11.42578125" style="186"/>
    <col min="7424" max="7424" width="15.85546875" style="186" bestFit="1" customWidth="1"/>
    <col min="7425" max="7425" width="8.7109375" style="186" customWidth="1"/>
    <col min="7426" max="7426" width="11.28515625" style="186" customWidth="1"/>
    <col min="7427" max="7431" width="9.7109375" style="186" bestFit="1" customWidth="1"/>
    <col min="7432" max="7432" width="15.140625" style="186" customWidth="1"/>
    <col min="7433" max="7679" width="11.42578125" style="186"/>
    <col min="7680" max="7680" width="15.85546875" style="186" bestFit="1" customWidth="1"/>
    <col min="7681" max="7681" width="8.7109375" style="186" customWidth="1"/>
    <col min="7682" max="7682" width="11.28515625" style="186" customWidth="1"/>
    <col min="7683" max="7687" width="9.7109375" style="186" bestFit="1" customWidth="1"/>
    <col min="7688" max="7688" width="15.140625" style="186" customWidth="1"/>
    <col min="7689" max="7935" width="11.42578125" style="186"/>
    <col min="7936" max="7936" width="15.85546875" style="186" bestFit="1" customWidth="1"/>
    <col min="7937" max="7937" width="8.7109375" style="186" customWidth="1"/>
    <col min="7938" max="7938" width="11.28515625" style="186" customWidth="1"/>
    <col min="7939" max="7943" width="9.7109375" style="186" bestFit="1" customWidth="1"/>
    <col min="7944" max="7944" width="15.140625" style="186" customWidth="1"/>
    <col min="7945" max="8191" width="11.42578125" style="186"/>
    <col min="8192" max="8192" width="15.85546875" style="186" bestFit="1" customWidth="1"/>
    <col min="8193" max="8193" width="8.7109375" style="186" customWidth="1"/>
    <col min="8194" max="8194" width="11.28515625" style="186" customWidth="1"/>
    <col min="8195" max="8199" width="9.7109375" style="186" bestFit="1" customWidth="1"/>
    <col min="8200" max="8200" width="15.140625" style="186" customWidth="1"/>
    <col min="8201" max="8447" width="11.42578125" style="186"/>
    <col min="8448" max="8448" width="15.85546875" style="186" bestFit="1" customWidth="1"/>
    <col min="8449" max="8449" width="8.7109375" style="186" customWidth="1"/>
    <col min="8450" max="8450" width="11.28515625" style="186" customWidth="1"/>
    <col min="8451" max="8455" width="9.7109375" style="186" bestFit="1" customWidth="1"/>
    <col min="8456" max="8456" width="15.140625" style="186" customWidth="1"/>
    <col min="8457" max="8703" width="11.42578125" style="186"/>
    <col min="8704" max="8704" width="15.85546875" style="186" bestFit="1" customWidth="1"/>
    <col min="8705" max="8705" width="8.7109375" style="186" customWidth="1"/>
    <col min="8706" max="8706" width="11.28515625" style="186" customWidth="1"/>
    <col min="8707" max="8711" width="9.7109375" style="186" bestFit="1" customWidth="1"/>
    <col min="8712" max="8712" width="15.140625" style="186" customWidth="1"/>
    <col min="8713" max="8959" width="11.42578125" style="186"/>
    <col min="8960" max="8960" width="15.85546875" style="186" bestFit="1" customWidth="1"/>
    <col min="8961" max="8961" width="8.7109375" style="186" customWidth="1"/>
    <col min="8962" max="8962" width="11.28515625" style="186" customWidth="1"/>
    <col min="8963" max="8967" width="9.7109375" style="186" bestFit="1" customWidth="1"/>
    <col min="8968" max="8968" width="15.140625" style="186" customWidth="1"/>
    <col min="8969" max="9215" width="11.42578125" style="186"/>
    <col min="9216" max="9216" width="15.85546875" style="186" bestFit="1" customWidth="1"/>
    <col min="9217" max="9217" width="8.7109375" style="186" customWidth="1"/>
    <col min="9218" max="9218" width="11.28515625" style="186" customWidth="1"/>
    <col min="9219" max="9223" width="9.7109375" style="186" bestFit="1" customWidth="1"/>
    <col min="9224" max="9224" width="15.140625" style="186" customWidth="1"/>
    <col min="9225" max="9471" width="11.42578125" style="186"/>
    <col min="9472" max="9472" width="15.85546875" style="186" bestFit="1" customWidth="1"/>
    <col min="9473" max="9473" width="8.7109375" style="186" customWidth="1"/>
    <col min="9474" max="9474" width="11.28515625" style="186" customWidth="1"/>
    <col min="9475" max="9479" width="9.7109375" style="186" bestFit="1" customWidth="1"/>
    <col min="9480" max="9480" width="15.140625" style="186" customWidth="1"/>
    <col min="9481" max="9727" width="11.42578125" style="186"/>
    <col min="9728" max="9728" width="15.85546875" style="186" bestFit="1" customWidth="1"/>
    <col min="9729" max="9729" width="8.7109375" style="186" customWidth="1"/>
    <col min="9730" max="9730" width="11.28515625" style="186" customWidth="1"/>
    <col min="9731" max="9735" width="9.7109375" style="186" bestFit="1" customWidth="1"/>
    <col min="9736" max="9736" width="15.140625" style="186" customWidth="1"/>
    <col min="9737" max="9983" width="11.42578125" style="186"/>
    <col min="9984" max="9984" width="15.85546875" style="186" bestFit="1" customWidth="1"/>
    <col min="9985" max="9985" width="8.7109375" style="186" customWidth="1"/>
    <col min="9986" max="9986" width="11.28515625" style="186" customWidth="1"/>
    <col min="9987" max="9991" width="9.7109375" style="186" bestFit="1" customWidth="1"/>
    <col min="9992" max="9992" width="15.140625" style="186" customWidth="1"/>
    <col min="9993" max="10239" width="11.42578125" style="186"/>
    <col min="10240" max="10240" width="15.85546875" style="186" bestFit="1" customWidth="1"/>
    <col min="10241" max="10241" width="8.7109375" style="186" customWidth="1"/>
    <col min="10242" max="10242" width="11.28515625" style="186" customWidth="1"/>
    <col min="10243" max="10247" width="9.7109375" style="186" bestFit="1" customWidth="1"/>
    <col min="10248" max="10248" width="15.140625" style="186" customWidth="1"/>
    <col min="10249" max="10495" width="11.42578125" style="186"/>
    <col min="10496" max="10496" width="15.85546875" style="186" bestFit="1" customWidth="1"/>
    <col min="10497" max="10497" width="8.7109375" style="186" customWidth="1"/>
    <col min="10498" max="10498" width="11.28515625" style="186" customWidth="1"/>
    <col min="10499" max="10503" width="9.7109375" style="186" bestFit="1" customWidth="1"/>
    <col min="10504" max="10504" width="15.140625" style="186" customWidth="1"/>
    <col min="10505" max="10751" width="11.42578125" style="186"/>
    <col min="10752" max="10752" width="15.85546875" style="186" bestFit="1" customWidth="1"/>
    <col min="10753" max="10753" width="8.7109375" style="186" customWidth="1"/>
    <col min="10754" max="10754" width="11.28515625" style="186" customWidth="1"/>
    <col min="10755" max="10759" width="9.7109375" style="186" bestFit="1" customWidth="1"/>
    <col min="10760" max="10760" width="15.140625" style="186" customWidth="1"/>
    <col min="10761" max="11007" width="11.42578125" style="186"/>
    <col min="11008" max="11008" width="15.85546875" style="186" bestFit="1" customWidth="1"/>
    <col min="11009" max="11009" width="8.7109375" style="186" customWidth="1"/>
    <col min="11010" max="11010" width="11.28515625" style="186" customWidth="1"/>
    <col min="11011" max="11015" width="9.7109375" style="186" bestFit="1" customWidth="1"/>
    <col min="11016" max="11016" width="15.140625" style="186" customWidth="1"/>
    <col min="11017" max="11263" width="11.42578125" style="186"/>
    <col min="11264" max="11264" width="15.85546875" style="186" bestFit="1" customWidth="1"/>
    <col min="11265" max="11265" width="8.7109375" style="186" customWidth="1"/>
    <col min="11266" max="11266" width="11.28515625" style="186" customWidth="1"/>
    <col min="11267" max="11271" width="9.7109375" style="186" bestFit="1" customWidth="1"/>
    <col min="11272" max="11272" width="15.140625" style="186" customWidth="1"/>
    <col min="11273" max="11519" width="11.42578125" style="186"/>
    <col min="11520" max="11520" width="15.85546875" style="186" bestFit="1" customWidth="1"/>
    <col min="11521" max="11521" width="8.7109375" style="186" customWidth="1"/>
    <col min="11522" max="11522" width="11.28515625" style="186" customWidth="1"/>
    <col min="11523" max="11527" width="9.7109375" style="186" bestFit="1" customWidth="1"/>
    <col min="11528" max="11528" width="15.140625" style="186" customWidth="1"/>
    <col min="11529" max="11775" width="11.42578125" style="186"/>
    <col min="11776" max="11776" width="15.85546875" style="186" bestFit="1" customWidth="1"/>
    <col min="11777" max="11777" width="8.7109375" style="186" customWidth="1"/>
    <col min="11778" max="11778" width="11.28515625" style="186" customWidth="1"/>
    <col min="11779" max="11783" width="9.7109375" style="186" bestFit="1" customWidth="1"/>
    <col min="11784" max="11784" width="15.140625" style="186" customWidth="1"/>
    <col min="11785" max="12031" width="11.42578125" style="186"/>
    <col min="12032" max="12032" width="15.85546875" style="186" bestFit="1" customWidth="1"/>
    <col min="12033" max="12033" width="8.7109375" style="186" customWidth="1"/>
    <col min="12034" max="12034" width="11.28515625" style="186" customWidth="1"/>
    <col min="12035" max="12039" width="9.7109375" style="186" bestFit="1" customWidth="1"/>
    <col min="12040" max="12040" width="15.140625" style="186" customWidth="1"/>
    <col min="12041" max="12287" width="11.42578125" style="186"/>
    <col min="12288" max="12288" width="15.85546875" style="186" bestFit="1" customWidth="1"/>
    <col min="12289" max="12289" width="8.7109375" style="186" customWidth="1"/>
    <col min="12290" max="12290" width="11.28515625" style="186" customWidth="1"/>
    <col min="12291" max="12295" width="9.7109375" style="186" bestFit="1" customWidth="1"/>
    <col min="12296" max="12296" width="15.140625" style="186" customWidth="1"/>
    <col min="12297" max="12543" width="11.42578125" style="186"/>
    <col min="12544" max="12544" width="15.85546875" style="186" bestFit="1" customWidth="1"/>
    <col min="12545" max="12545" width="8.7109375" style="186" customWidth="1"/>
    <col min="12546" max="12546" width="11.28515625" style="186" customWidth="1"/>
    <col min="12547" max="12551" width="9.7109375" style="186" bestFit="1" customWidth="1"/>
    <col min="12552" max="12552" width="15.140625" style="186" customWidth="1"/>
    <col min="12553" max="12799" width="11.42578125" style="186"/>
    <col min="12800" max="12800" width="15.85546875" style="186" bestFit="1" customWidth="1"/>
    <col min="12801" max="12801" width="8.7109375" style="186" customWidth="1"/>
    <col min="12802" max="12802" width="11.28515625" style="186" customWidth="1"/>
    <col min="12803" max="12807" width="9.7109375" style="186" bestFit="1" customWidth="1"/>
    <col min="12808" max="12808" width="15.140625" style="186" customWidth="1"/>
    <col min="12809" max="13055" width="11.42578125" style="186"/>
    <col min="13056" max="13056" width="15.85546875" style="186" bestFit="1" customWidth="1"/>
    <col min="13057" max="13057" width="8.7109375" style="186" customWidth="1"/>
    <col min="13058" max="13058" width="11.28515625" style="186" customWidth="1"/>
    <col min="13059" max="13063" width="9.7109375" style="186" bestFit="1" customWidth="1"/>
    <col min="13064" max="13064" width="15.140625" style="186" customWidth="1"/>
    <col min="13065" max="13311" width="11.42578125" style="186"/>
    <col min="13312" max="13312" width="15.85546875" style="186" bestFit="1" customWidth="1"/>
    <col min="13313" max="13313" width="8.7109375" style="186" customWidth="1"/>
    <col min="13314" max="13314" width="11.28515625" style="186" customWidth="1"/>
    <col min="13315" max="13319" width="9.7109375" style="186" bestFit="1" customWidth="1"/>
    <col min="13320" max="13320" width="15.140625" style="186" customWidth="1"/>
    <col min="13321" max="13567" width="11.42578125" style="186"/>
    <col min="13568" max="13568" width="15.85546875" style="186" bestFit="1" customWidth="1"/>
    <col min="13569" max="13569" width="8.7109375" style="186" customWidth="1"/>
    <col min="13570" max="13570" width="11.28515625" style="186" customWidth="1"/>
    <col min="13571" max="13575" width="9.7109375" style="186" bestFit="1" customWidth="1"/>
    <col min="13576" max="13576" width="15.140625" style="186" customWidth="1"/>
    <col min="13577" max="13823" width="11.42578125" style="186"/>
    <col min="13824" max="13824" width="15.85546875" style="186" bestFit="1" customWidth="1"/>
    <col min="13825" max="13825" width="8.7109375" style="186" customWidth="1"/>
    <col min="13826" max="13826" width="11.28515625" style="186" customWidth="1"/>
    <col min="13827" max="13831" width="9.7109375" style="186" bestFit="1" customWidth="1"/>
    <col min="13832" max="13832" width="15.140625" style="186" customWidth="1"/>
    <col min="13833" max="14079" width="11.42578125" style="186"/>
    <col min="14080" max="14080" width="15.85546875" style="186" bestFit="1" customWidth="1"/>
    <col min="14081" max="14081" width="8.7109375" style="186" customWidth="1"/>
    <col min="14082" max="14082" width="11.28515625" style="186" customWidth="1"/>
    <col min="14083" max="14087" width="9.7109375" style="186" bestFit="1" customWidth="1"/>
    <col min="14088" max="14088" width="15.140625" style="186" customWidth="1"/>
    <col min="14089" max="14335" width="11.42578125" style="186"/>
    <col min="14336" max="14336" width="15.85546875" style="186" bestFit="1" customWidth="1"/>
    <col min="14337" max="14337" width="8.7109375" style="186" customWidth="1"/>
    <col min="14338" max="14338" width="11.28515625" style="186" customWidth="1"/>
    <col min="14339" max="14343" width="9.7109375" style="186" bestFit="1" customWidth="1"/>
    <col min="14344" max="14344" width="15.140625" style="186" customWidth="1"/>
    <col min="14345" max="14591" width="11.42578125" style="186"/>
    <col min="14592" max="14592" width="15.85546875" style="186" bestFit="1" customWidth="1"/>
    <col min="14593" max="14593" width="8.7109375" style="186" customWidth="1"/>
    <col min="14594" max="14594" width="11.28515625" style="186" customWidth="1"/>
    <col min="14595" max="14599" width="9.7109375" style="186" bestFit="1" customWidth="1"/>
    <col min="14600" max="14600" width="15.140625" style="186" customWidth="1"/>
    <col min="14601" max="14847" width="11.42578125" style="186"/>
    <col min="14848" max="14848" width="15.85546875" style="186" bestFit="1" customWidth="1"/>
    <col min="14849" max="14849" width="8.7109375" style="186" customWidth="1"/>
    <col min="14850" max="14850" width="11.28515625" style="186" customWidth="1"/>
    <col min="14851" max="14855" width="9.7109375" style="186" bestFit="1" customWidth="1"/>
    <col min="14856" max="14856" width="15.140625" style="186" customWidth="1"/>
    <col min="14857" max="15103" width="11.42578125" style="186"/>
    <col min="15104" max="15104" width="15.85546875" style="186" bestFit="1" customWidth="1"/>
    <col min="15105" max="15105" width="8.7109375" style="186" customWidth="1"/>
    <col min="15106" max="15106" width="11.28515625" style="186" customWidth="1"/>
    <col min="15107" max="15111" width="9.7109375" style="186" bestFit="1" customWidth="1"/>
    <col min="15112" max="15112" width="15.140625" style="186" customWidth="1"/>
    <col min="15113" max="15359" width="11.42578125" style="186"/>
    <col min="15360" max="15360" width="15.85546875" style="186" bestFit="1" customWidth="1"/>
    <col min="15361" max="15361" width="8.7109375" style="186" customWidth="1"/>
    <col min="15362" max="15362" width="11.28515625" style="186" customWidth="1"/>
    <col min="15363" max="15367" width="9.7109375" style="186" bestFit="1" customWidth="1"/>
    <col min="15368" max="15368" width="15.140625" style="186" customWidth="1"/>
    <col min="15369" max="15615" width="11.42578125" style="186"/>
    <col min="15616" max="15616" width="15.85546875" style="186" bestFit="1" customWidth="1"/>
    <col min="15617" max="15617" width="8.7109375" style="186" customWidth="1"/>
    <col min="15618" max="15618" width="11.28515625" style="186" customWidth="1"/>
    <col min="15619" max="15623" width="9.7109375" style="186" bestFit="1" customWidth="1"/>
    <col min="15624" max="15624" width="15.140625" style="186" customWidth="1"/>
    <col min="15625" max="15871" width="11.42578125" style="186"/>
    <col min="15872" max="15872" width="15.85546875" style="186" bestFit="1" customWidth="1"/>
    <col min="15873" max="15873" width="8.7109375" style="186" customWidth="1"/>
    <col min="15874" max="15874" width="11.28515625" style="186" customWidth="1"/>
    <col min="15875" max="15879" width="9.7109375" style="186" bestFit="1" customWidth="1"/>
    <col min="15880" max="15880" width="15.140625" style="186" customWidth="1"/>
    <col min="15881" max="16127" width="11.42578125" style="186"/>
    <col min="16128" max="16128" width="15.85546875" style="186" bestFit="1" customWidth="1"/>
    <col min="16129" max="16129" width="8.7109375" style="186" customWidth="1"/>
    <col min="16130" max="16130" width="11.28515625" style="186" customWidth="1"/>
    <col min="16131" max="16135" width="9.7109375" style="186" bestFit="1" customWidth="1"/>
    <col min="16136" max="16136" width="15.140625" style="186" customWidth="1"/>
    <col min="16137" max="16384" width="11.42578125" style="186"/>
  </cols>
  <sheetData>
    <row r="7" spans="2:8" ht="30" customHeight="1">
      <c r="B7" s="549" t="s">
        <v>205</v>
      </c>
      <c r="C7" s="550"/>
      <c r="D7" s="550"/>
      <c r="E7" s="550"/>
      <c r="F7" s="550"/>
      <c r="G7" s="550"/>
      <c r="H7" s="551"/>
    </row>
    <row r="8" spans="2:8" ht="12.75">
      <c r="B8" s="552" t="str">
        <f>actualizaciones!A2</f>
        <v xml:space="preserve">acumulado agosto 2010 </v>
      </c>
      <c r="C8" s="553"/>
      <c r="D8" s="553"/>
      <c r="E8" s="553"/>
      <c r="F8" s="553"/>
      <c r="G8" s="553"/>
      <c r="H8" s="554"/>
    </row>
    <row r="9" spans="2:8" ht="13.5" customHeight="1">
      <c r="B9" s="555" t="s">
        <v>176</v>
      </c>
      <c r="C9" s="556" t="s">
        <v>126</v>
      </c>
      <c r="D9" s="556" t="s">
        <v>206</v>
      </c>
      <c r="E9" s="556"/>
      <c r="F9" s="556"/>
      <c r="G9" s="556"/>
      <c r="H9" s="558" t="s">
        <v>207</v>
      </c>
    </row>
    <row r="10" spans="2:8" ht="22.5" customHeight="1">
      <c r="B10" s="555"/>
      <c r="C10" s="557"/>
      <c r="D10" s="187" t="s">
        <v>208</v>
      </c>
      <c r="E10" s="187" t="s">
        <v>209</v>
      </c>
      <c r="F10" s="187" t="s">
        <v>210</v>
      </c>
      <c r="G10" s="187" t="s">
        <v>211</v>
      </c>
      <c r="H10" s="559"/>
    </row>
    <row r="11" spans="2:8" ht="12.75">
      <c r="B11" s="188" t="s">
        <v>177</v>
      </c>
      <c r="C11" s="189">
        <v>313515</v>
      </c>
      <c r="D11" s="189">
        <v>215577</v>
      </c>
      <c r="E11" s="189">
        <v>181659</v>
      </c>
      <c r="F11" s="189">
        <v>28010</v>
      </c>
      <c r="G11" s="189">
        <v>5908</v>
      </c>
      <c r="H11" s="189">
        <v>97938</v>
      </c>
    </row>
    <row r="12" spans="2:8" ht="12.75">
      <c r="B12" s="190" t="s">
        <v>179</v>
      </c>
      <c r="C12" s="191">
        <v>2014</v>
      </c>
      <c r="D12" s="191">
        <v>1182</v>
      </c>
      <c r="E12" s="191">
        <v>756</v>
      </c>
      <c r="F12" s="191">
        <v>400</v>
      </c>
      <c r="G12" s="191">
        <v>26</v>
      </c>
      <c r="H12" s="191">
        <v>832</v>
      </c>
    </row>
    <row r="13" spans="2:8" ht="12.75">
      <c r="B13" s="190" t="s">
        <v>180</v>
      </c>
      <c r="C13" s="191">
        <v>1622</v>
      </c>
      <c r="D13" s="191">
        <v>1204</v>
      </c>
      <c r="E13" s="191">
        <v>966</v>
      </c>
      <c r="F13" s="191">
        <v>200</v>
      </c>
      <c r="G13" s="191">
        <v>38</v>
      </c>
      <c r="H13" s="191">
        <v>418</v>
      </c>
    </row>
    <row r="14" spans="2:8" ht="12.75">
      <c r="B14" s="190" t="s">
        <v>181</v>
      </c>
      <c r="C14" s="191">
        <v>82786</v>
      </c>
      <c r="D14" s="191">
        <v>68503</v>
      </c>
      <c r="E14" s="191">
        <v>57369</v>
      </c>
      <c r="F14" s="191">
        <v>10833</v>
      </c>
      <c r="G14" s="191">
        <v>301</v>
      </c>
      <c r="H14" s="191">
        <v>14283</v>
      </c>
    </row>
    <row r="15" spans="2:8" ht="12.75">
      <c r="B15" s="192" t="s">
        <v>182</v>
      </c>
      <c r="C15" s="191">
        <v>9918</v>
      </c>
      <c r="D15" s="191">
        <v>8058</v>
      </c>
      <c r="E15" s="191">
        <v>5965</v>
      </c>
      <c r="F15" s="191">
        <v>2053</v>
      </c>
      <c r="G15" s="191">
        <v>40</v>
      </c>
      <c r="H15" s="191">
        <v>1860</v>
      </c>
    </row>
    <row r="16" spans="2:8" ht="12.75">
      <c r="B16" s="192" t="s">
        <v>183</v>
      </c>
      <c r="C16" s="191">
        <v>27492</v>
      </c>
      <c r="D16" s="191">
        <v>20564</v>
      </c>
      <c r="E16" s="191">
        <v>17951</v>
      </c>
      <c r="F16" s="191">
        <v>2585</v>
      </c>
      <c r="G16" s="191">
        <v>28</v>
      </c>
      <c r="H16" s="191">
        <v>6928</v>
      </c>
    </row>
    <row r="17" spans="2:10" ht="12.75">
      <c r="B17" s="192" t="s">
        <v>184</v>
      </c>
      <c r="C17" s="191">
        <v>1020</v>
      </c>
      <c r="D17" s="191">
        <v>706</v>
      </c>
      <c r="E17" s="191">
        <v>568</v>
      </c>
      <c r="F17" s="191">
        <v>133</v>
      </c>
      <c r="G17" s="191">
        <v>5</v>
      </c>
      <c r="H17" s="191">
        <v>314</v>
      </c>
    </row>
    <row r="18" spans="2:10" ht="12.75">
      <c r="B18" s="192" t="s">
        <v>185</v>
      </c>
      <c r="C18" s="191">
        <v>3777</v>
      </c>
      <c r="D18" s="191">
        <v>1882</v>
      </c>
      <c r="E18" s="191">
        <v>1202</v>
      </c>
      <c r="F18" s="191">
        <v>629</v>
      </c>
      <c r="G18" s="191">
        <v>51</v>
      </c>
      <c r="H18" s="191">
        <v>1895</v>
      </c>
    </row>
    <row r="19" spans="2:10" ht="12.75">
      <c r="B19" s="190" t="s">
        <v>186</v>
      </c>
      <c r="C19" s="191">
        <f t="shared" ref="C19:H19" si="0">C20+C21+C22+C23</f>
        <v>24511</v>
      </c>
      <c r="D19" s="191">
        <f t="shared" si="0"/>
        <v>5289</v>
      </c>
      <c r="E19" s="191">
        <f t="shared" si="0"/>
        <v>3797</v>
      </c>
      <c r="F19" s="191">
        <f t="shared" si="0"/>
        <v>1458</v>
      </c>
      <c r="G19" s="191">
        <f t="shared" si="0"/>
        <v>34</v>
      </c>
      <c r="H19" s="191">
        <f t="shared" si="0"/>
        <v>19222</v>
      </c>
    </row>
    <row r="20" spans="2:10" ht="12.75">
      <c r="B20" s="193" t="s">
        <v>187</v>
      </c>
      <c r="C20" s="191">
        <v>5525</v>
      </c>
      <c r="D20" s="191">
        <v>1720</v>
      </c>
      <c r="E20" s="191">
        <v>1323</v>
      </c>
      <c r="F20" s="191">
        <v>380</v>
      </c>
      <c r="G20" s="191">
        <v>17</v>
      </c>
      <c r="H20" s="191">
        <v>3805</v>
      </c>
    </row>
    <row r="21" spans="2:10" ht="12.75">
      <c r="B21" s="193" t="s">
        <v>188</v>
      </c>
      <c r="C21" s="191">
        <v>2417</v>
      </c>
      <c r="D21" s="191">
        <v>471</v>
      </c>
      <c r="E21" s="191">
        <v>368</v>
      </c>
      <c r="F21" s="191">
        <v>101</v>
      </c>
      <c r="G21" s="191">
        <v>2</v>
      </c>
      <c r="H21" s="191">
        <v>1946</v>
      </c>
    </row>
    <row r="22" spans="2:10" ht="12.75">
      <c r="B22" s="193" t="s">
        <v>189</v>
      </c>
      <c r="C22" s="191">
        <v>3425</v>
      </c>
      <c r="D22" s="191">
        <v>582</v>
      </c>
      <c r="E22" s="191">
        <v>471</v>
      </c>
      <c r="F22" s="191">
        <v>105</v>
      </c>
      <c r="G22" s="191">
        <v>6</v>
      </c>
      <c r="H22" s="191">
        <v>2843</v>
      </c>
    </row>
    <row r="23" spans="2:10" ht="12.75">
      <c r="B23" s="193" t="s">
        <v>190</v>
      </c>
      <c r="C23" s="191">
        <v>13144</v>
      </c>
      <c r="D23" s="191">
        <v>2516</v>
      </c>
      <c r="E23" s="191">
        <v>1635</v>
      </c>
      <c r="F23" s="191">
        <v>872</v>
      </c>
      <c r="G23" s="191">
        <v>9</v>
      </c>
      <c r="H23" s="191">
        <v>10628</v>
      </c>
    </row>
    <row r="24" spans="2:10" ht="12.75">
      <c r="B24" s="190" t="s">
        <v>191</v>
      </c>
      <c r="C24" s="191">
        <v>1576</v>
      </c>
      <c r="D24" s="191">
        <v>1129</v>
      </c>
      <c r="E24" s="191">
        <v>832</v>
      </c>
      <c r="F24" s="191">
        <v>292</v>
      </c>
      <c r="G24" s="191">
        <v>5</v>
      </c>
      <c r="H24" s="191">
        <v>447</v>
      </c>
    </row>
    <row r="25" spans="2:10" ht="12.75">
      <c r="B25" s="190" t="s">
        <v>192</v>
      </c>
      <c r="C25" s="191">
        <v>2513</v>
      </c>
      <c r="D25" s="191">
        <v>1865</v>
      </c>
      <c r="E25" s="191">
        <v>1345</v>
      </c>
      <c r="F25" s="191">
        <v>518</v>
      </c>
      <c r="G25" s="191">
        <v>2</v>
      </c>
      <c r="H25" s="191">
        <v>648</v>
      </c>
    </row>
    <row r="26" spans="2:10" ht="12.75">
      <c r="B26" s="190" t="s">
        <v>193</v>
      </c>
      <c r="C26" s="191">
        <v>993</v>
      </c>
      <c r="D26" s="191">
        <v>547</v>
      </c>
      <c r="E26" s="191">
        <v>431</v>
      </c>
      <c r="F26" s="191">
        <v>108</v>
      </c>
      <c r="G26" s="191">
        <v>8</v>
      </c>
      <c r="H26" s="191">
        <v>446</v>
      </c>
    </row>
    <row r="27" spans="2:10" ht="12.75">
      <c r="B27" s="194" t="s">
        <v>194</v>
      </c>
      <c r="C27" s="191">
        <v>1556</v>
      </c>
      <c r="D27" s="191">
        <v>896</v>
      </c>
      <c r="E27" s="191">
        <v>555</v>
      </c>
      <c r="F27" s="191">
        <v>324</v>
      </c>
      <c r="G27" s="191">
        <v>17</v>
      </c>
      <c r="H27" s="191">
        <v>660</v>
      </c>
    </row>
    <row r="28" spans="2:10" ht="12.75">
      <c r="B28" s="194" t="s">
        <v>195</v>
      </c>
      <c r="C28" s="191">
        <v>5848</v>
      </c>
      <c r="D28" s="191">
        <v>4095</v>
      </c>
      <c r="E28" s="191">
        <v>3320</v>
      </c>
      <c r="F28" s="191">
        <v>753</v>
      </c>
      <c r="G28" s="191">
        <v>22</v>
      </c>
      <c r="H28" s="191">
        <v>1753</v>
      </c>
    </row>
    <row r="29" spans="2:10" ht="12.75">
      <c r="B29" s="167" t="s">
        <v>196</v>
      </c>
      <c r="C29" s="191">
        <v>1439</v>
      </c>
      <c r="D29" s="191">
        <v>947</v>
      </c>
      <c r="E29" s="191">
        <v>790</v>
      </c>
      <c r="F29" s="191">
        <v>132</v>
      </c>
      <c r="G29" s="191">
        <v>25</v>
      </c>
      <c r="H29" s="191">
        <v>492</v>
      </c>
    </row>
    <row r="30" spans="2:10" ht="12.75">
      <c r="B30" s="194" t="s">
        <v>197</v>
      </c>
      <c r="C30" s="191">
        <v>3247</v>
      </c>
      <c r="D30" s="191">
        <v>1283</v>
      </c>
      <c r="E30" s="191">
        <v>741</v>
      </c>
      <c r="F30" s="191">
        <v>530</v>
      </c>
      <c r="G30" s="191">
        <v>12</v>
      </c>
      <c r="H30" s="191">
        <v>1964</v>
      </c>
      <c r="I30" s="195"/>
      <c r="J30" s="195"/>
    </row>
    <row r="31" spans="2:10" ht="12.75">
      <c r="B31" s="194" t="s">
        <v>198</v>
      </c>
      <c r="C31" s="191">
        <v>3306</v>
      </c>
      <c r="D31" s="191">
        <v>1918</v>
      </c>
      <c r="E31" s="191">
        <v>1568</v>
      </c>
      <c r="F31" s="191">
        <v>334</v>
      </c>
      <c r="G31" s="191">
        <v>16</v>
      </c>
      <c r="H31" s="191">
        <v>1388</v>
      </c>
    </row>
    <row r="32" spans="2:10" ht="12.75">
      <c r="B32" s="196" t="s">
        <v>199</v>
      </c>
      <c r="C32" s="197">
        <f t="shared" ref="C32:H32" si="1">C33-C11</f>
        <v>173618</v>
      </c>
      <c r="D32" s="197">
        <f t="shared" si="1"/>
        <v>120068</v>
      </c>
      <c r="E32" s="197">
        <f t="shared" si="1"/>
        <v>98156</v>
      </c>
      <c r="F32" s="197">
        <f t="shared" si="1"/>
        <v>21282</v>
      </c>
      <c r="G32" s="197">
        <f t="shared" si="1"/>
        <v>630</v>
      </c>
      <c r="H32" s="197">
        <f t="shared" si="1"/>
        <v>53550</v>
      </c>
    </row>
    <row r="33" spans="2:8" ht="12.75">
      <c r="B33" s="198" t="s">
        <v>137</v>
      </c>
      <c r="C33" s="199">
        <v>487133</v>
      </c>
      <c r="D33" s="199">
        <v>335645</v>
      </c>
      <c r="E33" s="199">
        <v>279815</v>
      </c>
      <c r="F33" s="199">
        <v>49292</v>
      </c>
      <c r="G33" s="199">
        <v>6538</v>
      </c>
      <c r="H33" s="199">
        <v>151488</v>
      </c>
    </row>
    <row r="34" spans="2:8">
      <c r="B34" s="546" t="s">
        <v>119</v>
      </c>
      <c r="C34" s="547"/>
      <c r="D34" s="547"/>
      <c r="E34" s="547"/>
      <c r="F34" s="547"/>
      <c r="G34" s="547"/>
      <c r="H34" s="548"/>
    </row>
  </sheetData>
  <mergeCells count="7">
    <mergeCell ref="B34:H34"/>
    <mergeCell ref="B7:H7"/>
    <mergeCell ref="B8:H8"/>
    <mergeCell ref="B9:B10"/>
    <mergeCell ref="C9:C10"/>
    <mergeCell ref="D9:G9"/>
    <mergeCell ref="H9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3:H31"/>
  <sheetViews>
    <sheetView showGridLines="0" showRowColHeaders="0" zoomScaleNormal="100" workbookViewId="0"/>
  </sheetViews>
  <sheetFormatPr baseColWidth="10" defaultRowHeight="15"/>
  <cols>
    <col min="1" max="1" width="15.85546875" customWidth="1"/>
    <col min="2" max="2" width="18.5703125" customWidth="1"/>
    <col min="5" max="7" width="11.5703125" bestFit="1" customWidth="1"/>
    <col min="8" max="8" width="17" customWidth="1"/>
  </cols>
  <sheetData>
    <row r="3" spans="2:8" ht="33.75" customHeight="1"/>
    <row r="4" spans="2:8" ht="32.25" customHeight="1">
      <c r="B4" s="549" t="s">
        <v>212</v>
      </c>
      <c r="C4" s="550"/>
      <c r="D4" s="550"/>
      <c r="E4" s="550"/>
      <c r="F4" s="550"/>
      <c r="G4" s="550"/>
      <c r="H4" s="551"/>
    </row>
    <row r="5" spans="2:8">
      <c r="B5" s="552" t="str">
        <f>actualizaciones!A2</f>
        <v xml:space="preserve">acumulado agosto 2010 </v>
      </c>
      <c r="C5" s="553"/>
      <c r="D5" s="553"/>
      <c r="E5" s="553"/>
      <c r="F5" s="553"/>
      <c r="G5" s="553"/>
      <c r="H5" s="554"/>
    </row>
    <row r="6" spans="2:8">
      <c r="B6" s="555" t="s">
        <v>176</v>
      </c>
      <c r="C6" s="556" t="s">
        <v>126</v>
      </c>
      <c r="D6" s="556" t="s">
        <v>206</v>
      </c>
      <c r="E6" s="556"/>
      <c r="F6" s="556"/>
      <c r="G6" s="556"/>
      <c r="H6" s="558" t="s">
        <v>207</v>
      </c>
    </row>
    <row r="7" spans="2:8" ht="24">
      <c r="B7" s="555"/>
      <c r="C7" s="557"/>
      <c r="D7" s="187" t="s">
        <v>208</v>
      </c>
      <c r="E7" s="187" t="s">
        <v>209</v>
      </c>
      <c r="F7" s="187" t="s">
        <v>210</v>
      </c>
      <c r="G7" s="187" t="s">
        <v>211</v>
      </c>
      <c r="H7" s="559"/>
    </row>
    <row r="8" spans="2:8">
      <c r="B8" s="188" t="s">
        <v>177</v>
      </c>
      <c r="C8" s="200">
        <v>-6.7147303336685726E-2</v>
      </c>
      <c r="D8" s="200">
        <v>-2.8577994673732343E-2</v>
      </c>
      <c r="E8" s="200">
        <v>1.2044769550465961E-2</v>
      </c>
      <c r="F8" s="200">
        <v>-0.26380529345283465</v>
      </c>
      <c r="G8" s="200">
        <v>0.35040000000000004</v>
      </c>
      <c r="H8" s="200">
        <v>-0.14212135280257177</v>
      </c>
    </row>
    <row r="9" spans="2:8">
      <c r="B9" s="190" t="s">
        <v>179</v>
      </c>
      <c r="C9" s="201">
        <v>-7.8260869565217384E-2</v>
      </c>
      <c r="D9" s="201">
        <v>-8.6553323029366358E-2</v>
      </c>
      <c r="E9" s="201">
        <v>-0.17826086956521736</v>
      </c>
      <c r="F9" s="201">
        <v>0.14942528735632177</v>
      </c>
      <c r="G9" s="201">
        <v>0</v>
      </c>
      <c r="H9" s="201">
        <v>-6.6217732884399583E-2</v>
      </c>
    </row>
    <row r="10" spans="2:8">
      <c r="B10" s="190" t="s">
        <v>180</v>
      </c>
      <c r="C10" s="201">
        <v>0.53889943074003788</v>
      </c>
      <c r="D10" s="201">
        <v>0.60106382978723394</v>
      </c>
      <c r="E10" s="201">
        <v>0.61538461538461542</v>
      </c>
      <c r="F10" s="201">
        <v>0.5748031496062993</v>
      </c>
      <c r="G10" s="201">
        <v>0.40740740740740744</v>
      </c>
      <c r="H10" s="201">
        <v>0.38410596026490063</v>
      </c>
    </row>
    <row r="11" spans="2:8">
      <c r="B11" s="190" t="s">
        <v>181</v>
      </c>
      <c r="C11" s="201">
        <v>-0.1229274597675577</v>
      </c>
      <c r="D11" s="201">
        <v>-0.10319953918257274</v>
      </c>
      <c r="E11" s="201">
        <v>-0.12113180954715363</v>
      </c>
      <c r="F11" s="201">
        <v>4.6970136271383023E-2</v>
      </c>
      <c r="G11" s="201">
        <v>-0.60550458715596323</v>
      </c>
      <c r="H11" s="201">
        <v>-0.20663222796200631</v>
      </c>
    </row>
    <row r="12" spans="2:8">
      <c r="B12" s="192" t="s">
        <v>182</v>
      </c>
      <c r="C12" s="201">
        <v>0.25607902735562305</v>
      </c>
      <c r="D12" s="201">
        <v>0.23513182096873075</v>
      </c>
      <c r="E12" s="201">
        <v>0.14250143650641633</v>
      </c>
      <c r="F12" s="201">
        <v>0.78521739130434787</v>
      </c>
      <c r="G12" s="201">
        <v>-0.73856209150326801</v>
      </c>
      <c r="H12" s="201">
        <v>0.35568513119533529</v>
      </c>
    </row>
    <row r="13" spans="2:8">
      <c r="B13" s="192" t="s">
        <v>183</v>
      </c>
      <c r="C13" s="201">
        <v>-4.7962045918897411E-2</v>
      </c>
      <c r="D13" s="201">
        <v>-3.5776246073052964E-2</v>
      </c>
      <c r="E13" s="201">
        <v>-2.9885430177258976E-2</v>
      </c>
      <c r="F13" s="201">
        <v>-7.2964669738863064E-3</v>
      </c>
      <c r="G13" s="201">
        <v>-0.87214611872146119</v>
      </c>
      <c r="H13" s="201">
        <v>-8.2384105960264908E-2</v>
      </c>
    </row>
    <row r="14" spans="2:8">
      <c r="B14" s="192" t="s">
        <v>184</v>
      </c>
      <c r="C14" s="201">
        <v>1.9646365422396617E-3</v>
      </c>
      <c r="D14" s="201">
        <v>9.4573643410852615E-2</v>
      </c>
      <c r="E14" s="201">
        <v>0.22678185745140378</v>
      </c>
      <c r="F14" s="201">
        <v>0.33000000000000007</v>
      </c>
      <c r="G14" s="201">
        <v>-0.93902439024390238</v>
      </c>
      <c r="H14" s="201">
        <v>-0.1581769436997319</v>
      </c>
    </row>
    <row r="15" spans="2:8">
      <c r="B15" s="192" t="s">
        <v>185</v>
      </c>
      <c r="C15" s="201">
        <v>7.3011363636363624E-2</v>
      </c>
      <c r="D15" s="201">
        <v>0.10705882352941187</v>
      </c>
      <c r="E15" s="201">
        <v>5.8098591549295753E-2</v>
      </c>
      <c r="F15" s="201">
        <v>0.34115138592750527</v>
      </c>
      <c r="G15" s="201">
        <v>-0.4631578947368421</v>
      </c>
      <c r="H15" s="201">
        <v>4.1208791208791284E-2</v>
      </c>
    </row>
    <row r="16" spans="2:8">
      <c r="B16" s="190" t="s">
        <v>186</v>
      </c>
      <c r="C16" s="201">
        <v>-0.27525133057362505</v>
      </c>
      <c r="D16" s="201">
        <v>-0.27567789646672147</v>
      </c>
      <c r="E16" s="201">
        <v>-2.9148555356686257E-2</v>
      </c>
      <c r="F16" s="201">
        <v>-0.55885022692889563</v>
      </c>
      <c r="G16" s="201">
        <v>-0.60465116279069764</v>
      </c>
      <c r="H16" s="201">
        <v>-0.27513387133267964</v>
      </c>
    </row>
    <row r="17" spans="2:8">
      <c r="B17" s="193" t="s">
        <v>187</v>
      </c>
      <c r="C17" s="201">
        <v>-0.19764740052279983</v>
      </c>
      <c r="D17" s="201">
        <v>-0.31637519872813991</v>
      </c>
      <c r="E17" s="201">
        <v>-0.13359528487229866</v>
      </c>
      <c r="F17" s="201">
        <v>-0.6094552929085304</v>
      </c>
      <c r="G17" s="201">
        <v>6.25E-2</v>
      </c>
      <c r="H17" s="201">
        <v>-0.12929061784897022</v>
      </c>
    </row>
    <row r="18" spans="2:8">
      <c r="B18" s="193" t="s">
        <v>188</v>
      </c>
      <c r="C18" s="201">
        <v>-0.26890502117362369</v>
      </c>
      <c r="D18" s="201">
        <v>-0.41125</v>
      </c>
      <c r="E18" s="201">
        <v>-0.18222222222222217</v>
      </c>
      <c r="F18" s="201">
        <v>-0.69018404907975461</v>
      </c>
      <c r="G18" s="201">
        <v>-0.91666666666666663</v>
      </c>
      <c r="H18" s="201">
        <v>-0.22346368715083798</v>
      </c>
    </row>
    <row r="19" spans="2:8">
      <c r="B19" s="193" t="s">
        <v>189</v>
      </c>
      <c r="C19" s="201">
        <v>-9.96319663512093E-2</v>
      </c>
      <c r="D19" s="201">
        <v>-9.7674418604651203E-2</v>
      </c>
      <c r="E19" s="201">
        <v>2.614379084967311E-2</v>
      </c>
      <c r="F19" s="201">
        <v>-0.30921052631578949</v>
      </c>
      <c r="G19" s="201">
        <v>-0.82352941176470584</v>
      </c>
      <c r="H19" s="201">
        <v>-0.10003165558721117</v>
      </c>
    </row>
    <row r="20" spans="2:8">
      <c r="B20" s="193" t="s">
        <v>190</v>
      </c>
      <c r="C20" s="201">
        <v>-0.3369652945924132</v>
      </c>
      <c r="D20" s="201">
        <v>-0.24693205627057768</v>
      </c>
      <c r="E20" s="201">
        <v>0.10847457627118651</v>
      </c>
      <c r="F20" s="201">
        <v>-0.5296655879180151</v>
      </c>
      <c r="G20" s="201">
        <v>-0.25</v>
      </c>
      <c r="H20" s="201">
        <v>-0.35521446338651941</v>
      </c>
    </row>
    <row r="21" spans="2:8">
      <c r="B21" s="190" t="s">
        <v>191</v>
      </c>
      <c r="C21" s="201">
        <v>-6.3576945929887052E-2</v>
      </c>
      <c r="D21" s="201">
        <v>-3.5866780529462017E-2</v>
      </c>
      <c r="E21" s="201">
        <v>-2.3980815347721673E-3</v>
      </c>
      <c r="F21" s="201">
        <v>-1.3513513513513487E-2</v>
      </c>
      <c r="G21" s="201">
        <v>-0.87804878048780488</v>
      </c>
      <c r="H21" s="201">
        <v>-0.126953125</v>
      </c>
    </row>
    <row r="22" spans="2:8">
      <c r="B22" s="190" t="s">
        <v>192</v>
      </c>
      <c r="C22" s="201">
        <v>-0.1295462417734673</v>
      </c>
      <c r="D22" s="201">
        <v>-0.10978520286396176</v>
      </c>
      <c r="E22" s="201">
        <v>-9.3665768194070131E-2</v>
      </c>
      <c r="F22" s="201">
        <v>-0.13377926421404684</v>
      </c>
      <c r="G22" s="201">
        <v>-0.84615384615384615</v>
      </c>
      <c r="H22" s="201">
        <v>-0.18181818181818177</v>
      </c>
    </row>
    <row r="23" spans="2:8">
      <c r="B23" s="190" t="s">
        <v>193</v>
      </c>
      <c r="C23" s="201">
        <v>7.4675324675324672E-2</v>
      </c>
      <c r="D23" s="201">
        <v>0.15400843881856541</v>
      </c>
      <c r="E23" s="201">
        <v>9.6692111959287619E-2</v>
      </c>
      <c r="F23" s="201">
        <v>0.89473684210526305</v>
      </c>
      <c r="G23" s="201">
        <v>-0.66666666666666674</v>
      </c>
      <c r="H23" s="201">
        <v>-8.8888888888888351E-3</v>
      </c>
    </row>
    <row r="24" spans="2:8">
      <c r="B24" s="194" t="s">
        <v>194</v>
      </c>
      <c r="C24" s="201">
        <v>-0.36124794745484401</v>
      </c>
      <c r="D24" s="201">
        <v>-0.43183259353202286</v>
      </c>
      <c r="E24" s="201">
        <v>-0.44666001994017945</v>
      </c>
      <c r="F24" s="201">
        <v>-0.38752362948960306</v>
      </c>
      <c r="G24" s="201">
        <v>-0.62222222222222223</v>
      </c>
      <c r="H24" s="201">
        <v>-0.23166472642607683</v>
      </c>
    </row>
    <row r="25" spans="2:8">
      <c r="B25" s="194" t="s">
        <v>195</v>
      </c>
      <c r="C25" s="201">
        <v>-2.6631158455392767E-2</v>
      </c>
      <c r="D25" s="201">
        <v>2.9929577464788748E-2</v>
      </c>
      <c r="E25" s="201">
        <v>0.11973018549747039</v>
      </c>
      <c r="F25" s="201">
        <v>-0.12543554006968638</v>
      </c>
      <c r="G25" s="201">
        <v>-0.85333333333333328</v>
      </c>
      <c r="H25" s="201">
        <v>-0.13730314960629919</v>
      </c>
    </row>
    <row r="26" spans="2:8">
      <c r="B26" s="167" t="s">
        <v>196</v>
      </c>
      <c r="C26" s="201">
        <v>6.2776957163958702E-2</v>
      </c>
      <c r="D26" s="201">
        <v>8.9758342922899859E-2</v>
      </c>
      <c r="E26" s="201">
        <v>5.0531914893616969E-2</v>
      </c>
      <c r="F26" s="201">
        <v>0.4042553191489362</v>
      </c>
      <c r="G26" s="201">
        <v>8.6956521739130377E-2</v>
      </c>
      <c r="H26" s="201">
        <v>1.4432989690721598E-2</v>
      </c>
    </row>
    <row r="27" spans="2:8">
      <c r="B27" s="194" t="s">
        <v>197</v>
      </c>
      <c r="C27" s="201">
        <v>-8.3027393391697291E-2</v>
      </c>
      <c r="D27" s="201">
        <v>-1.610429447852757E-2</v>
      </c>
      <c r="E27" s="201">
        <v>-7.2590738423028767E-2</v>
      </c>
      <c r="F27" s="201">
        <v>0.1181434599156117</v>
      </c>
      <c r="G27" s="201">
        <v>-0.61290322580645162</v>
      </c>
      <c r="H27" s="201">
        <v>-0.12203844434510502</v>
      </c>
    </row>
    <row r="28" spans="2:8">
      <c r="B28" s="194" t="s">
        <v>198</v>
      </c>
      <c r="C28" s="201">
        <v>6.8174474959612263E-2</v>
      </c>
      <c r="D28" s="201">
        <v>-3.7148594377510058E-2</v>
      </c>
      <c r="E28" s="201">
        <v>-8.8372093023255771E-2</v>
      </c>
      <c r="F28" s="201">
        <v>0.40928270042194104</v>
      </c>
      <c r="G28" s="201">
        <v>-0.54285714285714293</v>
      </c>
      <c r="H28" s="201">
        <v>0.25838621940163198</v>
      </c>
    </row>
    <row r="29" spans="2:8">
      <c r="B29" s="196" t="s">
        <v>199</v>
      </c>
      <c r="C29" s="202">
        <v>-0.1082198605967527</v>
      </c>
      <c r="D29" s="202">
        <v>-7.203140940427244E-2</v>
      </c>
      <c r="E29" s="202">
        <v>-7.3816510818180969E-2</v>
      </c>
      <c r="F29" s="202">
        <v>-1.4539729579551741E-2</v>
      </c>
      <c r="G29" s="202">
        <v>-0.65250965250965254</v>
      </c>
      <c r="H29" s="202">
        <v>-0.17992618569962782</v>
      </c>
    </row>
    <row r="30" spans="2:8">
      <c r="B30" s="198" t="s">
        <v>137</v>
      </c>
      <c r="C30" s="203">
        <v>-8.2212789367879457E-2</v>
      </c>
      <c r="D30" s="203">
        <v>-4.4582089169871386E-2</v>
      </c>
      <c r="E30" s="203">
        <v>-1.9830038251902105E-2</v>
      </c>
      <c r="F30" s="203">
        <v>-0.17354928491189248</v>
      </c>
      <c r="G30" s="203">
        <v>5.65610859728507E-2</v>
      </c>
      <c r="H30" s="203">
        <v>-0.155877010174856</v>
      </c>
    </row>
    <row r="31" spans="2:8">
      <c r="B31" s="546" t="s">
        <v>119</v>
      </c>
      <c r="C31" s="547"/>
      <c r="D31" s="547"/>
      <c r="E31" s="547"/>
      <c r="F31" s="547"/>
      <c r="G31" s="547"/>
      <c r="H31" s="548"/>
    </row>
  </sheetData>
  <mergeCells count="7">
    <mergeCell ref="B31:H31"/>
    <mergeCell ref="B4:H4"/>
    <mergeCell ref="B5:H5"/>
    <mergeCell ref="B6:B7"/>
    <mergeCell ref="C6:C7"/>
    <mergeCell ref="D6:G6"/>
    <mergeCell ref="H6:H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1.42578125" customWidth="1"/>
    <col min="6" max="6" width="11.7109375" bestFit="1" customWidth="1"/>
    <col min="7" max="7" width="11.28515625" customWidth="1"/>
    <col min="8" max="8" width="12.5703125" customWidth="1"/>
  </cols>
  <sheetData>
    <row r="5" spans="2:8" ht="30" customHeight="1">
      <c r="B5" s="549" t="s">
        <v>213</v>
      </c>
      <c r="C5" s="550"/>
      <c r="D5" s="550"/>
      <c r="E5" s="550"/>
      <c r="F5" s="550"/>
      <c r="G5" s="550"/>
      <c r="H5" s="551"/>
    </row>
    <row r="6" spans="2:8" ht="14.25" customHeight="1">
      <c r="B6" s="552" t="str">
        <f>actualizaciones!A2</f>
        <v xml:space="preserve">acumulado agosto 2010 </v>
      </c>
      <c r="C6" s="553"/>
      <c r="D6" s="553"/>
      <c r="E6" s="553"/>
      <c r="F6" s="553"/>
      <c r="G6" s="553"/>
      <c r="H6" s="554"/>
    </row>
    <row r="7" spans="2:8" ht="14.25" customHeight="1">
      <c r="B7" s="555" t="s">
        <v>176</v>
      </c>
      <c r="C7" s="556" t="s">
        <v>126</v>
      </c>
      <c r="D7" s="556" t="s">
        <v>206</v>
      </c>
      <c r="E7" s="556"/>
      <c r="F7" s="556"/>
      <c r="G7" s="556"/>
      <c r="H7" s="558" t="s">
        <v>207</v>
      </c>
    </row>
    <row r="8" spans="2:8" ht="24.75" customHeight="1">
      <c r="B8" s="555"/>
      <c r="C8" s="557"/>
      <c r="D8" s="187" t="s">
        <v>208</v>
      </c>
      <c r="E8" s="187" t="s">
        <v>209</v>
      </c>
      <c r="F8" s="187" t="s">
        <v>210</v>
      </c>
      <c r="G8" s="187" t="s">
        <v>211</v>
      </c>
      <c r="H8" s="559"/>
    </row>
    <row r="9" spans="2:8" ht="14.25" customHeight="1">
      <c r="B9" s="188" t="s">
        <v>177</v>
      </c>
      <c r="C9" s="200">
        <v>1</v>
      </c>
      <c r="D9" s="200">
        <v>0.68761303286924069</v>
      </c>
      <c r="E9" s="200">
        <v>0.57942682168317305</v>
      </c>
      <c r="F9" s="200">
        <v>8.9341817775863988E-2</v>
      </c>
      <c r="G9" s="200">
        <v>1.884439341020366E-2</v>
      </c>
      <c r="H9" s="200">
        <v>0.31238696713075931</v>
      </c>
    </row>
    <row r="10" spans="2:8" ht="14.25" customHeight="1">
      <c r="B10" s="190" t="s">
        <v>179</v>
      </c>
      <c r="C10" s="201">
        <v>1</v>
      </c>
      <c r="D10" s="201">
        <v>0.58689175769612711</v>
      </c>
      <c r="E10" s="201">
        <v>0.37537239324726912</v>
      </c>
      <c r="F10" s="201">
        <v>0.19860973187686196</v>
      </c>
      <c r="G10" s="201">
        <v>1.2909632571996028E-2</v>
      </c>
      <c r="H10" s="201">
        <v>0.41310824230387289</v>
      </c>
    </row>
    <row r="11" spans="2:8" ht="14.25" customHeight="1">
      <c r="B11" s="190" t="s">
        <v>180</v>
      </c>
      <c r="C11" s="201">
        <v>1</v>
      </c>
      <c r="D11" s="201">
        <v>0.7422934648581998</v>
      </c>
      <c r="E11" s="201">
        <v>0.59556103575832309</v>
      </c>
      <c r="F11" s="201">
        <v>0.12330456226880394</v>
      </c>
      <c r="G11" s="201">
        <v>2.3427866831072751E-2</v>
      </c>
      <c r="H11" s="201">
        <v>0.25770653514180025</v>
      </c>
    </row>
    <row r="12" spans="2:8" ht="14.25" customHeight="1">
      <c r="B12" s="190" t="s">
        <v>181</v>
      </c>
      <c r="C12" s="201">
        <v>1</v>
      </c>
      <c r="D12" s="201">
        <v>0.82747082840093733</v>
      </c>
      <c r="E12" s="201">
        <v>0.69297948928562803</v>
      </c>
      <c r="F12" s="201">
        <v>0.13085545865242915</v>
      </c>
      <c r="G12" s="201">
        <v>3.635880462880197E-3</v>
      </c>
      <c r="H12" s="201">
        <v>0.17252917159906264</v>
      </c>
    </row>
    <row r="13" spans="2:8" ht="14.25" customHeight="1">
      <c r="B13" s="192" t="s">
        <v>182</v>
      </c>
      <c r="C13" s="201">
        <v>1</v>
      </c>
      <c r="D13" s="201">
        <v>0.81246218995765274</v>
      </c>
      <c r="E13" s="201">
        <v>0.60143174027021573</v>
      </c>
      <c r="F13" s="201">
        <v>0.20699737850373059</v>
      </c>
      <c r="G13" s="201">
        <v>4.0330711837063922E-3</v>
      </c>
      <c r="H13" s="201">
        <v>0.18753781004234724</v>
      </c>
    </row>
    <row r="14" spans="2:8" ht="14.25" customHeight="1">
      <c r="B14" s="192" t="s">
        <v>183</v>
      </c>
      <c r="C14" s="201">
        <v>1</v>
      </c>
      <c r="D14" s="201">
        <v>0.74799941801251268</v>
      </c>
      <c r="E14" s="201">
        <v>0.65295358649789026</v>
      </c>
      <c r="F14" s="201">
        <v>9.4027353411901646E-2</v>
      </c>
      <c r="G14" s="201">
        <v>1.0184781027207915E-3</v>
      </c>
      <c r="H14" s="201">
        <v>0.25200058198748726</v>
      </c>
    </row>
    <row r="15" spans="2:8" ht="14.25" customHeight="1">
      <c r="B15" s="192" t="s">
        <v>184</v>
      </c>
      <c r="C15" s="201">
        <v>1</v>
      </c>
      <c r="D15" s="201">
        <v>0.69215686274509802</v>
      </c>
      <c r="E15" s="201">
        <v>0.55686274509803924</v>
      </c>
      <c r="F15" s="201">
        <v>0.13039215686274511</v>
      </c>
      <c r="G15" s="201">
        <v>4.9019607843137254E-3</v>
      </c>
      <c r="H15" s="201">
        <v>0.30784313725490198</v>
      </c>
    </row>
    <row r="16" spans="2:8" ht="14.25" customHeight="1">
      <c r="B16" s="192" t="s">
        <v>185</v>
      </c>
      <c r="C16" s="201">
        <v>1</v>
      </c>
      <c r="D16" s="201">
        <v>0.49827905745300505</v>
      </c>
      <c r="E16" s="201">
        <v>0.31824199099814665</v>
      </c>
      <c r="F16" s="201">
        <v>0.16653428647074398</v>
      </c>
      <c r="G16" s="201">
        <v>1.3502779984114376E-2</v>
      </c>
      <c r="H16" s="201">
        <v>0.50172094254699495</v>
      </c>
    </row>
    <row r="17" spans="2:8" ht="14.25" customHeight="1">
      <c r="B17" s="190" t="s">
        <v>186</v>
      </c>
      <c r="C17" s="201">
        <v>1</v>
      </c>
      <c r="D17" s="201">
        <v>0.21578066990330871</v>
      </c>
      <c r="E17" s="201">
        <v>0.15491004039002898</v>
      </c>
      <c r="F17" s="201">
        <v>5.9483497205336376E-2</v>
      </c>
      <c r="G17" s="201">
        <v>1.3871323079433723E-3</v>
      </c>
      <c r="H17" s="201">
        <v>0.78421933009669131</v>
      </c>
    </row>
    <row r="18" spans="2:8" ht="14.25" customHeight="1">
      <c r="B18" s="193" t="s">
        <v>187</v>
      </c>
      <c r="C18" s="201">
        <v>1</v>
      </c>
      <c r="D18" s="201">
        <v>0.31131221719457014</v>
      </c>
      <c r="E18" s="201">
        <v>0.23945701357466062</v>
      </c>
      <c r="F18" s="201">
        <v>6.8778280542986431E-2</v>
      </c>
      <c r="G18" s="201">
        <v>3.0769230769230769E-3</v>
      </c>
      <c r="H18" s="201">
        <v>0.68868778280542986</v>
      </c>
    </row>
    <row r="19" spans="2:8" ht="14.25" customHeight="1">
      <c r="B19" s="193" t="s">
        <v>188</v>
      </c>
      <c r="C19" s="201">
        <v>1</v>
      </c>
      <c r="D19" s="201">
        <v>0.19486967314853124</v>
      </c>
      <c r="E19" s="201">
        <v>0.15225486139842781</v>
      </c>
      <c r="F19" s="201">
        <v>4.1787339677285894E-2</v>
      </c>
      <c r="G19" s="201">
        <v>8.2747207281754236E-4</v>
      </c>
      <c r="H19" s="201">
        <v>0.80513032685146879</v>
      </c>
    </row>
    <row r="20" spans="2:8" ht="14.25" customHeight="1">
      <c r="B20" s="193" t="s">
        <v>189</v>
      </c>
      <c r="C20" s="201">
        <v>1</v>
      </c>
      <c r="D20" s="201">
        <v>0.16992700729927007</v>
      </c>
      <c r="E20" s="201">
        <v>0.13751824817518249</v>
      </c>
      <c r="F20" s="201">
        <v>3.0656934306569343E-2</v>
      </c>
      <c r="G20" s="201">
        <v>1.7518248175182481E-3</v>
      </c>
      <c r="H20" s="201">
        <v>0.83007299270072987</v>
      </c>
    </row>
    <row r="21" spans="2:8" ht="14.25" customHeight="1">
      <c r="B21" s="193" t="s">
        <v>190</v>
      </c>
      <c r="C21" s="201">
        <v>1</v>
      </c>
      <c r="D21" s="201">
        <v>0.19141813755325623</v>
      </c>
      <c r="E21" s="201">
        <v>0.12439135727328059</v>
      </c>
      <c r="F21" s="201">
        <v>6.6342057212416317E-2</v>
      </c>
      <c r="G21" s="201">
        <v>6.8472306755934271E-4</v>
      </c>
      <c r="H21" s="201">
        <v>0.80858186244674379</v>
      </c>
    </row>
    <row r="22" spans="2:8" ht="14.25" customHeight="1">
      <c r="B22" s="190" t="s">
        <v>191</v>
      </c>
      <c r="C22" s="201">
        <v>1</v>
      </c>
      <c r="D22" s="201">
        <v>0.71637055837563457</v>
      </c>
      <c r="E22" s="201">
        <v>0.52791878172588835</v>
      </c>
      <c r="F22" s="201">
        <v>0.18527918781725888</v>
      </c>
      <c r="G22" s="201">
        <v>3.1725888324873096E-3</v>
      </c>
      <c r="H22" s="201">
        <v>0.28362944162436549</v>
      </c>
    </row>
    <row r="23" spans="2:8" ht="14.25" customHeight="1">
      <c r="B23" s="190" t="s">
        <v>192</v>
      </c>
      <c r="C23" s="201">
        <v>1</v>
      </c>
      <c r="D23" s="201">
        <v>0.74214086748905694</v>
      </c>
      <c r="E23" s="201">
        <v>0.53521687226422598</v>
      </c>
      <c r="F23" s="201">
        <v>0.20612813370473537</v>
      </c>
      <c r="G23" s="201">
        <v>7.9586152009550337E-4</v>
      </c>
      <c r="H23" s="201">
        <v>0.25785913251094311</v>
      </c>
    </row>
    <row r="24" spans="2:8" ht="14.25" customHeight="1">
      <c r="B24" s="190" t="s">
        <v>193</v>
      </c>
      <c r="C24" s="201">
        <v>1</v>
      </c>
      <c r="D24" s="201">
        <v>0.55085599194360524</v>
      </c>
      <c r="E24" s="201">
        <v>0.43403826787512589</v>
      </c>
      <c r="F24" s="201">
        <v>0.10876132930513595</v>
      </c>
      <c r="G24" s="201">
        <v>8.0563947633434038E-3</v>
      </c>
      <c r="H24" s="201">
        <v>0.44914400805639476</v>
      </c>
    </row>
    <row r="25" spans="2:8" ht="14.25" customHeight="1">
      <c r="B25" s="194" t="s">
        <v>194</v>
      </c>
      <c r="C25" s="201">
        <v>1</v>
      </c>
      <c r="D25" s="201">
        <v>0.5758354755784062</v>
      </c>
      <c r="E25" s="201">
        <v>0.35668380462724936</v>
      </c>
      <c r="F25" s="201">
        <v>0.20822622107969152</v>
      </c>
      <c r="G25" s="201">
        <v>1.0925449871465296E-2</v>
      </c>
      <c r="H25" s="201">
        <v>0.4241645244215938</v>
      </c>
    </row>
    <row r="26" spans="2:8" ht="14.25" customHeight="1">
      <c r="B26" s="194" t="s">
        <v>195</v>
      </c>
      <c r="C26" s="201">
        <v>1</v>
      </c>
      <c r="D26" s="201">
        <v>0.70023939808481528</v>
      </c>
      <c r="E26" s="201">
        <v>0.56771545827633374</v>
      </c>
      <c r="F26" s="201">
        <v>0.12876196990424077</v>
      </c>
      <c r="G26" s="201">
        <v>3.761969904240766E-3</v>
      </c>
      <c r="H26" s="201">
        <v>0.29976060191518467</v>
      </c>
    </row>
    <row r="27" spans="2:8" ht="14.25" customHeight="1">
      <c r="B27" s="167" t="s">
        <v>196</v>
      </c>
      <c r="C27" s="201">
        <v>1</v>
      </c>
      <c r="D27" s="201">
        <v>0.65809589993050732</v>
      </c>
      <c r="E27" s="201">
        <v>0.54899235580264072</v>
      </c>
      <c r="F27" s="201">
        <v>9.1730368311327304E-2</v>
      </c>
      <c r="G27" s="201">
        <v>1.7373175816539264E-2</v>
      </c>
      <c r="H27" s="201">
        <v>0.34190410006949268</v>
      </c>
    </row>
    <row r="28" spans="2:8" ht="14.25" customHeight="1">
      <c r="B28" s="194" t="s">
        <v>197</v>
      </c>
      <c r="C28" s="201">
        <v>1</v>
      </c>
      <c r="D28" s="201">
        <v>0.3951339698182938</v>
      </c>
      <c r="E28" s="201">
        <v>0.22821065599014476</v>
      </c>
      <c r="F28" s="201">
        <v>0.1632275947028026</v>
      </c>
      <c r="G28" s="201">
        <v>3.6957191253464737E-3</v>
      </c>
      <c r="H28" s="201">
        <v>0.60486603018170615</v>
      </c>
    </row>
    <row r="29" spans="2:8" ht="14.25" customHeight="1">
      <c r="B29" s="194" t="s">
        <v>198</v>
      </c>
      <c r="C29" s="201">
        <v>1</v>
      </c>
      <c r="D29" s="201">
        <v>0.58015728977616454</v>
      </c>
      <c r="E29" s="201">
        <v>0.47428917120387176</v>
      </c>
      <c r="F29" s="201">
        <v>0.10102843315184513</v>
      </c>
      <c r="G29" s="201">
        <v>4.8396854204476713E-3</v>
      </c>
      <c r="H29" s="201">
        <v>0.41984271022383546</v>
      </c>
    </row>
    <row r="30" spans="2:8" ht="14.25" customHeight="1">
      <c r="B30" s="196" t="s">
        <v>199</v>
      </c>
      <c r="C30" s="202">
        <v>1</v>
      </c>
      <c r="D30" s="202">
        <v>0.69156423873100714</v>
      </c>
      <c r="E30" s="202">
        <v>0.56535612666889379</v>
      </c>
      <c r="F30" s="202">
        <v>0.12257945604718405</v>
      </c>
      <c r="G30" s="202">
        <v>3.6286560149293278E-3</v>
      </c>
      <c r="H30" s="202">
        <v>0.30843576126899286</v>
      </c>
    </row>
    <row r="31" spans="2:8" ht="14.25" customHeight="1">
      <c r="B31" s="198" t="s">
        <v>137</v>
      </c>
      <c r="C31" s="203">
        <v>1</v>
      </c>
      <c r="D31" s="203">
        <v>0.68902127345098774</v>
      </c>
      <c r="E31" s="203">
        <v>0.57441191625285082</v>
      </c>
      <c r="F31" s="203">
        <v>0.10118797125220422</v>
      </c>
      <c r="G31" s="203">
        <v>1.342138594593263E-2</v>
      </c>
      <c r="H31" s="203">
        <v>0.31097872654901226</v>
      </c>
    </row>
    <row r="32" spans="2:8" ht="14.25" customHeight="1">
      <c r="B32" s="546" t="s">
        <v>119</v>
      </c>
      <c r="C32" s="547"/>
      <c r="D32" s="547"/>
      <c r="E32" s="547"/>
      <c r="F32" s="547"/>
      <c r="G32" s="547"/>
      <c r="H32" s="54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C1:J66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483" t="s">
        <v>68</v>
      </c>
      <c r="D3" s="483"/>
      <c r="E3" s="483"/>
      <c r="F3" s="483"/>
    </row>
    <row r="4" spans="3:10" ht="30" customHeight="1">
      <c r="C4" s="38"/>
      <c r="D4" s="39" t="s">
        <v>69</v>
      </c>
      <c r="E4" s="39" t="s">
        <v>70</v>
      </c>
      <c r="F4" s="39" t="s">
        <v>71</v>
      </c>
      <c r="H4" s="40"/>
      <c r="I4" s="40"/>
      <c r="J4" s="40"/>
    </row>
    <row r="5" spans="3:10">
      <c r="C5" s="41" t="s">
        <v>76</v>
      </c>
      <c r="D5" s="42">
        <v>51335</v>
      </c>
      <c r="E5" s="42">
        <v>20779</v>
      </c>
      <c r="F5" s="42">
        <v>72114</v>
      </c>
    </row>
    <row r="6" spans="3:10">
      <c r="C6" s="41" t="s">
        <v>77</v>
      </c>
      <c r="D6" s="42">
        <v>42500</v>
      </c>
      <c r="E6" s="42">
        <v>19547</v>
      </c>
      <c r="F6" s="42">
        <v>62047</v>
      </c>
    </row>
    <row r="7" spans="3:10">
      <c r="C7" s="41" t="s">
        <v>78</v>
      </c>
      <c r="D7" s="42">
        <v>42691</v>
      </c>
      <c r="E7" s="42">
        <v>21988</v>
      </c>
      <c r="F7" s="42">
        <v>64679</v>
      </c>
      <c r="H7" s="43"/>
      <c r="I7" s="43"/>
      <c r="J7" s="43"/>
    </row>
    <row r="8" spans="3:10">
      <c r="C8" s="41" t="s">
        <v>79</v>
      </c>
      <c r="D8" s="42">
        <v>39991</v>
      </c>
      <c r="E8" s="42">
        <v>16613</v>
      </c>
      <c r="F8" s="42">
        <v>56604</v>
      </c>
    </row>
    <row r="9" spans="3:10">
      <c r="C9" s="41" t="s">
        <v>80</v>
      </c>
      <c r="D9" s="42">
        <v>41480</v>
      </c>
      <c r="E9" s="42">
        <v>18320</v>
      </c>
      <c r="F9" s="42">
        <v>59800</v>
      </c>
    </row>
    <row r="10" spans="3:10">
      <c r="C10" s="41" t="s">
        <v>81</v>
      </c>
      <c r="D10" s="42">
        <v>40275</v>
      </c>
      <c r="E10" s="42">
        <v>18965</v>
      </c>
      <c r="F10" s="42">
        <v>59240</v>
      </c>
    </row>
    <row r="11" spans="3:10">
      <c r="C11" s="41" t="s">
        <v>82</v>
      </c>
      <c r="D11" s="42">
        <v>38426</v>
      </c>
      <c r="E11" s="42">
        <v>16463</v>
      </c>
      <c r="F11" s="42">
        <v>54889</v>
      </c>
    </row>
    <row r="12" spans="3:10">
      <c r="C12" s="41" t="s">
        <v>83</v>
      </c>
      <c r="D12" s="42">
        <v>38947</v>
      </c>
      <c r="E12" s="42">
        <v>18813</v>
      </c>
      <c r="F12" s="42">
        <v>57760</v>
      </c>
    </row>
    <row r="13" spans="3:10" ht="36.75" customHeight="1">
      <c r="C13" s="44" t="str">
        <f>actualizaciones!$A$2</f>
        <v xml:space="preserve">acumulado agosto 2010 </v>
      </c>
      <c r="D13" s="45">
        <v>335645</v>
      </c>
      <c r="E13" s="45">
        <v>151488</v>
      </c>
      <c r="F13" s="45">
        <v>487133</v>
      </c>
    </row>
    <row r="14" spans="3:10" hidden="1" outlineLevel="1">
      <c r="C14" s="41" t="s">
        <v>72</v>
      </c>
      <c r="D14" s="42">
        <v>41980</v>
      </c>
      <c r="E14" s="42">
        <v>21061</v>
      </c>
      <c r="F14" s="42">
        <v>63041</v>
      </c>
      <c r="H14" s="43"/>
      <c r="I14" s="43"/>
      <c r="J14" s="43"/>
    </row>
    <row r="15" spans="3:10" hidden="1" outlineLevel="1">
      <c r="C15" s="41" t="s">
        <v>73</v>
      </c>
      <c r="D15" s="42">
        <v>42334</v>
      </c>
      <c r="E15" s="42">
        <v>18744</v>
      </c>
      <c r="F15" s="42">
        <v>61078</v>
      </c>
    </row>
    <row r="16" spans="3:10" hidden="1" outlineLevel="1">
      <c r="C16" s="41" t="s">
        <v>74</v>
      </c>
      <c r="D16" s="42">
        <v>38357</v>
      </c>
      <c r="E16" s="42">
        <v>20203</v>
      </c>
      <c r="F16" s="42">
        <v>58560</v>
      </c>
    </row>
    <row r="17" spans="3:6" hidden="1" outlineLevel="1">
      <c r="C17" s="41" t="s">
        <v>75</v>
      </c>
      <c r="D17" s="42">
        <v>39014</v>
      </c>
      <c r="E17" s="42">
        <v>18070</v>
      </c>
      <c r="F17" s="42">
        <v>57084</v>
      </c>
    </row>
    <row r="18" spans="3:6" hidden="1" outlineLevel="1">
      <c r="C18" s="41" t="s">
        <v>76</v>
      </c>
      <c r="D18" s="42">
        <v>59141</v>
      </c>
      <c r="E18" s="42">
        <v>28054</v>
      </c>
      <c r="F18" s="42">
        <v>87195</v>
      </c>
    </row>
    <row r="19" spans="3:6" hidden="1" outlineLevel="1">
      <c r="C19" s="41" t="s">
        <v>77</v>
      </c>
      <c r="D19" s="42">
        <v>47937</v>
      </c>
      <c r="E19" s="42">
        <v>25037</v>
      </c>
      <c r="F19" s="42">
        <v>72974</v>
      </c>
    </row>
    <row r="20" spans="3:6" hidden="1" outlineLevel="1">
      <c r="C20" s="41" t="s">
        <v>78</v>
      </c>
      <c r="D20" s="42">
        <v>39557</v>
      </c>
      <c r="E20" s="42">
        <v>22487</v>
      </c>
      <c r="F20" s="42">
        <v>62044</v>
      </c>
    </row>
    <row r="21" spans="3:6" hidden="1" outlineLevel="1">
      <c r="C21" s="41" t="s">
        <v>79</v>
      </c>
      <c r="D21" s="42">
        <v>36955</v>
      </c>
      <c r="E21" s="42">
        <v>19164</v>
      </c>
      <c r="F21" s="42">
        <v>56119</v>
      </c>
    </row>
    <row r="22" spans="3:6" hidden="1" outlineLevel="1">
      <c r="C22" s="41" t="s">
        <v>80</v>
      </c>
      <c r="D22" s="42">
        <v>48055</v>
      </c>
      <c r="E22" s="42">
        <v>22365</v>
      </c>
      <c r="F22" s="42">
        <v>70420</v>
      </c>
    </row>
    <row r="23" spans="3:6" hidden="1" outlineLevel="1">
      <c r="C23" s="41" t="s">
        <v>81</v>
      </c>
      <c r="D23" s="42">
        <v>41953</v>
      </c>
      <c r="E23" s="42">
        <v>23236</v>
      </c>
      <c r="F23" s="42">
        <v>65189</v>
      </c>
    </row>
    <row r="24" spans="3:6" hidden="1" outlineLevel="1">
      <c r="C24" s="41" t="s">
        <v>82</v>
      </c>
      <c r="D24" s="42">
        <v>40229</v>
      </c>
      <c r="E24" s="42">
        <v>18889</v>
      </c>
      <c r="F24" s="42">
        <v>59118</v>
      </c>
    </row>
    <row r="25" spans="3:6" hidden="1" outlineLevel="1">
      <c r="C25" s="41" t="s">
        <v>83</v>
      </c>
      <c r="D25" s="42">
        <v>37480</v>
      </c>
      <c r="E25" s="42">
        <v>20230</v>
      </c>
      <c r="F25" s="42">
        <v>57710</v>
      </c>
    </row>
    <row r="26" spans="3:6" collapsed="1">
      <c r="C26" s="46">
        <v>2009</v>
      </c>
      <c r="D26" s="47">
        <v>512992</v>
      </c>
      <c r="E26" s="47">
        <v>257540</v>
      </c>
      <c r="F26" s="47">
        <v>770532</v>
      </c>
    </row>
    <row r="27" spans="3:6" hidden="1" outlineLevel="1">
      <c r="C27" s="41" t="s">
        <v>72</v>
      </c>
      <c r="D27" s="42">
        <v>45354</v>
      </c>
      <c r="E27" s="42">
        <v>24232</v>
      </c>
      <c r="F27" s="42">
        <v>69586</v>
      </c>
    </row>
    <row r="28" spans="3:6" hidden="1" outlineLevel="1">
      <c r="C28" s="41" t="s">
        <v>73</v>
      </c>
      <c r="D28" s="42">
        <v>45636</v>
      </c>
      <c r="E28" s="42">
        <v>22975</v>
      </c>
      <c r="F28" s="42">
        <v>68611</v>
      </c>
    </row>
    <row r="29" spans="3:6" hidden="1" outlineLevel="1">
      <c r="C29" s="41" t="s">
        <v>74</v>
      </c>
      <c r="D29" s="42">
        <v>42830</v>
      </c>
      <c r="E29" s="42">
        <v>23837</v>
      </c>
      <c r="F29" s="42">
        <v>66667</v>
      </c>
    </row>
    <row r="30" spans="3:6" hidden="1" outlineLevel="1">
      <c r="C30" s="41" t="s">
        <v>75</v>
      </c>
      <c r="D30" s="42">
        <v>47534</v>
      </c>
      <c r="E30" s="42">
        <v>22722</v>
      </c>
      <c r="F30" s="42">
        <v>70256</v>
      </c>
    </row>
    <row r="31" spans="3:6" ht="13.5" hidden="1" customHeight="1" outlineLevel="1">
      <c r="C31" s="41" t="s">
        <v>76</v>
      </c>
      <c r="D31" s="42">
        <v>68905</v>
      </c>
      <c r="E31" s="42">
        <v>38329</v>
      </c>
      <c r="F31" s="42">
        <v>107234</v>
      </c>
    </row>
    <row r="32" spans="3:6" ht="13.5" hidden="1" customHeight="1" outlineLevel="1">
      <c r="C32" s="41" t="s">
        <v>77</v>
      </c>
      <c r="D32" s="42">
        <v>56548</v>
      </c>
      <c r="E32" s="42">
        <v>31916</v>
      </c>
      <c r="F32" s="42">
        <v>88464</v>
      </c>
    </row>
    <row r="33" spans="3:8" hidden="1" outlineLevel="1">
      <c r="C33" s="41" t="s">
        <v>78</v>
      </c>
      <c r="D33" s="42">
        <v>47748</v>
      </c>
      <c r="E33" s="42">
        <v>25357</v>
      </c>
      <c r="F33" s="42">
        <v>73105</v>
      </c>
    </row>
    <row r="34" spans="3:8" hidden="1" outlineLevel="1">
      <c r="C34" s="41" t="s">
        <v>79</v>
      </c>
      <c r="D34" s="42">
        <v>47882</v>
      </c>
      <c r="E34" s="42">
        <v>26530</v>
      </c>
      <c r="F34" s="42">
        <v>74412</v>
      </c>
    </row>
    <row r="35" spans="3:8" hidden="1" outlineLevel="1">
      <c r="C35" s="41" t="s">
        <v>80</v>
      </c>
      <c r="D35" s="42">
        <v>51664</v>
      </c>
      <c r="E35" s="42">
        <v>25210</v>
      </c>
      <c r="F35" s="42">
        <v>76874</v>
      </c>
    </row>
    <row r="36" spans="3:8" hidden="1" outlineLevel="1">
      <c r="C36" s="41" t="s">
        <v>81</v>
      </c>
      <c r="D36" s="42">
        <v>58894</v>
      </c>
      <c r="E36" s="42">
        <v>29644</v>
      </c>
      <c r="F36" s="42">
        <v>88538</v>
      </c>
    </row>
    <row r="37" spans="3:8" hidden="1" outlineLevel="1">
      <c r="C37" s="41" t="s">
        <v>82</v>
      </c>
      <c r="D37" s="42">
        <v>47687</v>
      </c>
      <c r="E37" s="42">
        <v>20939</v>
      </c>
      <c r="F37" s="42">
        <v>68626</v>
      </c>
    </row>
    <row r="38" spans="3:8" hidden="1" outlineLevel="1">
      <c r="C38" s="41" t="s">
        <v>83</v>
      </c>
      <c r="D38" s="42">
        <v>43280</v>
      </c>
      <c r="E38" s="42">
        <v>22618</v>
      </c>
      <c r="F38" s="42">
        <v>65898</v>
      </c>
    </row>
    <row r="39" spans="3:8" collapsed="1">
      <c r="C39" s="48">
        <v>2008</v>
      </c>
      <c r="D39" s="49">
        <v>603962</v>
      </c>
      <c r="E39" s="49">
        <v>314309</v>
      </c>
      <c r="F39" s="49">
        <v>918271</v>
      </c>
    </row>
    <row r="40" spans="3:8" hidden="1" outlineLevel="1">
      <c r="C40" s="41" t="s">
        <v>72</v>
      </c>
      <c r="D40" s="42">
        <v>50475</v>
      </c>
      <c r="E40" s="42">
        <v>28361</v>
      </c>
      <c r="F40" s="42">
        <v>78836</v>
      </c>
    </row>
    <row r="41" spans="3:8" hidden="1" outlineLevel="1">
      <c r="C41" s="41" t="s">
        <v>73</v>
      </c>
      <c r="D41" s="42">
        <v>51693</v>
      </c>
      <c r="E41" s="42">
        <v>24465</v>
      </c>
      <c r="F41" s="42">
        <v>76158</v>
      </c>
    </row>
    <row r="42" spans="3:8" hidden="1" outlineLevel="1">
      <c r="C42" s="41" t="s">
        <v>74</v>
      </c>
      <c r="D42" s="42">
        <v>50798</v>
      </c>
      <c r="E42" s="42">
        <v>28380</v>
      </c>
      <c r="F42" s="42">
        <v>79178</v>
      </c>
    </row>
    <row r="43" spans="3:8" hidden="1" outlineLevel="1">
      <c r="C43" s="41" t="s">
        <v>75</v>
      </c>
      <c r="D43" s="42">
        <v>56156</v>
      </c>
      <c r="E43" s="42">
        <v>25504</v>
      </c>
      <c r="F43" s="42">
        <v>81660</v>
      </c>
    </row>
    <row r="44" spans="3:8" hidden="1" outlineLevel="1">
      <c r="C44" s="41" t="s">
        <v>76</v>
      </c>
      <c r="D44" s="42">
        <v>74215</v>
      </c>
      <c r="E44" s="42">
        <v>40228</v>
      </c>
      <c r="F44" s="42">
        <v>114443</v>
      </c>
    </row>
    <row r="45" spans="3:8" hidden="1" outlineLevel="1">
      <c r="C45" s="41" t="s">
        <v>77</v>
      </c>
      <c r="D45" s="42">
        <v>63608</v>
      </c>
      <c r="E45" s="42">
        <v>36338</v>
      </c>
      <c r="F45" s="42">
        <v>99946</v>
      </c>
    </row>
    <row r="46" spans="3:8" hidden="1" outlineLevel="1">
      <c r="C46" s="41" t="s">
        <v>78</v>
      </c>
      <c r="D46" s="42">
        <v>52517</v>
      </c>
      <c r="E46" s="42">
        <v>29890</v>
      </c>
      <c r="F46" s="42">
        <v>82407</v>
      </c>
    </row>
    <row r="47" spans="3:8" ht="16.5" hidden="1" outlineLevel="1" thickBot="1">
      <c r="C47" s="41" t="s">
        <v>79</v>
      </c>
      <c r="D47" s="42">
        <v>40635</v>
      </c>
      <c r="E47" s="42">
        <v>21232</v>
      </c>
      <c r="F47" s="42">
        <v>61867</v>
      </c>
      <c r="H47" s="50" t="s">
        <v>84</v>
      </c>
    </row>
    <row r="48" spans="3:8" hidden="1" outlineLevel="1">
      <c r="C48" s="41" t="s">
        <v>80</v>
      </c>
      <c r="D48" s="42">
        <v>54031</v>
      </c>
      <c r="E48" s="42">
        <v>26463</v>
      </c>
      <c r="F48" s="42">
        <v>80494</v>
      </c>
    </row>
    <row r="49" spans="3:6" hidden="1" outlineLevel="1">
      <c r="C49" s="41" t="s">
        <v>81</v>
      </c>
      <c r="D49" s="42">
        <v>52523</v>
      </c>
      <c r="E49" s="42">
        <v>27315</v>
      </c>
      <c r="F49" s="42">
        <v>79838</v>
      </c>
    </row>
    <row r="50" spans="3:6" hidden="1" outlineLevel="1">
      <c r="C50" s="41" t="s">
        <v>82</v>
      </c>
      <c r="D50" s="42">
        <v>47211</v>
      </c>
      <c r="E50" s="42">
        <v>20992</v>
      </c>
      <c r="F50" s="42">
        <v>68203</v>
      </c>
    </row>
    <row r="51" spans="3:6" hidden="1" outlineLevel="1">
      <c r="C51" s="41" t="s">
        <v>83</v>
      </c>
      <c r="D51" s="42">
        <v>43770</v>
      </c>
      <c r="E51" s="42">
        <v>22549</v>
      </c>
      <c r="F51" s="42">
        <v>66319</v>
      </c>
    </row>
    <row r="52" spans="3:6" collapsed="1">
      <c r="C52" s="48">
        <v>2007</v>
      </c>
      <c r="D52" s="49">
        <v>637632</v>
      </c>
      <c r="E52" s="49">
        <v>331717</v>
      </c>
      <c r="F52" s="49">
        <v>969349</v>
      </c>
    </row>
    <row r="53" spans="3:6" hidden="1" outlineLevel="1">
      <c r="C53" s="41" t="s">
        <v>72</v>
      </c>
      <c r="D53" s="42">
        <v>48860</v>
      </c>
      <c r="E53" s="42">
        <v>27357</v>
      </c>
      <c r="F53" s="42">
        <v>76217</v>
      </c>
    </row>
    <row r="54" spans="3:6" hidden="1" outlineLevel="1">
      <c r="C54" s="41" t="s">
        <v>73</v>
      </c>
      <c r="D54" s="42">
        <v>49362</v>
      </c>
      <c r="E54" s="42">
        <v>24157</v>
      </c>
      <c r="F54" s="42">
        <v>73519</v>
      </c>
    </row>
    <row r="55" spans="3:6" hidden="1" outlineLevel="1">
      <c r="C55" s="41" t="s">
        <v>74</v>
      </c>
      <c r="D55" s="42">
        <v>52110</v>
      </c>
      <c r="E55" s="42">
        <v>26936</v>
      </c>
      <c r="F55" s="42">
        <v>79046</v>
      </c>
    </row>
    <row r="56" spans="3:6" hidden="1" outlineLevel="1">
      <c r="C56" s="41" t="s">
        <v>75</v>
      </c>
      <c r="D56" s="42">
        <v>61287</v>
      </c>
      <c r="E56" s="42">
        <v>29903</v>
      </c>
      <c r="F56" s="42">
        <v>91190</v>
      </c>
    </row>
    <row r="57" spans="3:6" hidden="1" outlineLevel="1">
      <c r="C57" s="41" t="s">
        <v>76</v>
      </c>
      <c r="D57" s="42">
        <v>72509</v>
      </c>
      <c r="E57" s="42">
        <v>40420</v>
      </c>
      <c r="F57" s="42">
        <v>112929</v>
      </c>
    </row>
    <row r="58" spans="3:6" hidden="1" outlineLevel="1">
      <c r="C58" s="41" t="s">
        <v>77</v>
      </c>
      <c r="D58" s="42">
        <v>66322</v>
      </c>
      <c r="E58" s="42">
        <v>36858</v>
      </c>
      <c r="F58" s="42">
        <v>103180</v>
      </c>
    </row>
    <row r="59" spans="3:6" hidden="1" outlineLevel="1">
      <c r="C59" s="41" t="s">
        <v>78</v>
      </c>
      <c r="D59" s="42">
        <v>51580</v>
      </c>
      <c r="E59" s="42">
        <v>28525</v>
      </c>
      <c r="F59" s="42">
        <v>80105</v>
      </c>
    </row>
    <row r="60" spans="3:6" hidden="1" outlineLevel="1">
      <c r="C60" s="41" t="s">
        <v>79</v>
      </c>
      <c r="D60" s="42">
        <v>47701</v>
      </c>
      <c r="E60" s="42">
        <v>21801</v>
      </c>
      <c r="F60" s="42">
        <v>69502</v>
      </c>
    </row>
    <row r="61" spans="3:6" hidden="1" outlineLevel="1">
      <c r="C61" s="41" t="s">
        <v>80</v>
      </c>
      <c r="D61" s="42">
        <v>54732</v>
      </c>
      <c r="E61" s="42">
        <v>30415</v>
      </c>
      <c r="F61" s="42">
        <v>85147</v>
      </c>
    </row>
    <row r="62" spans="3:6" hidden="1" outlineLevel="1">
      <c r="C62" s="41" t="s">
        <v>81</v>
      </c>
      <c r="D62" s="42">
        <v>50909</v>
      </c>
      <c r="E62" s="42">
        <v>27560</v>
      </c>
      <c r="F62" s="42">
        <v>78469</v>
      </c>
    </row>
    <row r="63" spans="3:6" hidden="1" outlineLevel="1">
      <c r="C63" s="41" t="s">
        <v>82</v>
      </c>
      <c r="D63" s="42">
        <v>47537</v>
      </c>
      <c r="E63" s="42">
        <v>23262</v>
      </c>
      <c r="F63" s="42">
        <v>70799</v>
      </c>
    </row>
    <row r="64" spans="3:6" hidden="1" outlineLevel="1">
      <c r="C64" s="41" t="s">
        <v>83</v>
      </c>
      <c r="D64" s="42">
        <v>42132</v>
      </c>
      <c r="E64" s="42">
        <v>24231</v>
      </c>
      <c r="F64" s="42">
        <v>66363</v>
      </c>
    </row>
    <row r="65" spans="3:6" collapsed="1">
      <c r="C65" s="48">
        <v>2006</v>
      </c>
      <c r="D65" s="49">
        <v>645041</v>
      </c>
      <c r="E65" s="49">
        <v>341425</v>
      </c>
      <c r="F65" s="49">
        <v>986466</v>
      </c>
    </row>
    <row r="66" spans="3:6" ht="27" customHeight="1">
      <c r="C66" s="484" t="s">
        <v>85</v>
      </c>
      <c r="D66" s="485"/>
      <c r="E66" s="485"/>
      <c r="F66" s="486"/>
    </row>
  </sheetData>
  <mergeCells count="2">
    <mergeCell ref="C3:F3"/>
    <mergeCell ref="C66:F66"/>
  </mergeCells>
  <hyperlinks>
    <hyperlink ref="H4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7:J34"/>
  <sheetViews>
    <sheetView showGridLines="0" showRowColHeaders="0" showOutlineSymbols="0" zoomScaleNormal="100" workbookViewId="0"/>
  </sheetViews>
  <sheetFormatPr baseColWidth="10" defaultRowHeight="12"/>
  <cols>
    <col min="1" max="1" width="11.42578125" style="186"/>
    <col min="2" max="2" width="19" style="186" customWidth="1"/>
    <col min="3" max="3" width="8.7109375" style="186" customWidth="1"/>
    <col min="4" max="4" width="10.85546875" style="186" customWidth="1"/>
    <col min="5" max="7" width="9.7109375" style="186" bestFit="1" customWidth="1"/>
    <col min="8" max="8" width="16.5703125" style="186" customWidth="1"/>
    <col min="9" max="255" width="11.42578125" style="186"/>
    <col min="256" max="256" width="15.85546875" style="186" bestFit="1" customWidth="1"/>
    <col min="257" max="257" width="8.7109375" style="186" customWidth="1"/>
    <col min="258" max="258" width="10.85546875" style="186" customWidth="1"/>
    <col min="259" max="263" width="9.7109375" style="186" bestFit="1" customWidth="1"/>
    <col min="264" max="264" width="16.5703125" style="186" customWidth="1"/>
    <col min="265" max="511" width="11.42578125" style="186"/>
    <col min="512" max="512" width="15.85546875" style="186" bestFit="1" customWidth="1"/>
    <col min="513" max="513" width="8.7109375" style="186" customWidth="1"/>
    <col min="514" max="514" width="10.85546875" style="186" customWidth="1"/>
    <col min="515" max="519" width="9.7109375" style="186" bestFit="1" customWidth="1"/>
    <col min="520" max="520" width="16.5703125" style="186" customWidth="1"/>
    <col min="521" max="767" width="11.42578125" style="186"/>
    <col min="768" max="768" width="15.85546875" style="186" bestFit="1" customWidth="1"/>
    <col min="769" max="769" width="8.7109375" style="186" customWidth="1"/>
    <col min="770" max="770" width="10.85546875" style="186" customWidth="1"/>
    <col min="771" max="775" width="9.7109375" style="186" bestFit="1" customWidth="1"/>
    <col min="776" max="776" width="16.5703125" style="186" customWidth="1"/>
    <col min="777" max="1023" width="11.42578125" style="186"/>
    <col min="1024" max="1024" width="15.85546875" style="186" bestFit="1" customWidth="1"/>
    <col min="1025" max="1025" width="8.7109375" style="186" customWidth="1"/>
    <col min="1026" max="1026" width="10.85546875" style="186" customWidth="1"/>
    <col min="1027" max="1031" width="9.7109375" style="186" bestFit="1" customWidth="1"/>
    <col min="1032" max="1032" width="16.5703125" style="186" customWidth="1"/>
    <col min="1033" max="1279" width="11.42578125" style="186"/>
    <col min="1280" max="1280" width="15.85546875" style="186" bestFit="1" customWidth="1"/>
    <col min="1281" max="1281" width="8.7109375" style="186" customWidth="1"/>
    <col min="1282" max="1282" width="10.85546875" style="186" customWidth="1"/>
    <col min="1283" max="1287" width="9.7109375" style="186" bestFit="1" customWidth="1"/>
    <col min="1288" max="1288" width="16.5703125" style="186" customWidth="1"/>
    <col min="1289" max="1535" width="11.42578125" style="186"/>
    <col min="1536" max="1536" width="15.85546875" style="186" bestFit="1" customWidth="1"/>
    <col min="1537" max="1537" width="8.7109375" style="186" customWidth="1"/>
    <col min="1538" max="1538" width="10.85546875" style="186" customWidth="1"/>
    <col min="1539" max="1543" width="9.7109375" style="186" bestFit="1" customWidth="1"/>
    <col min="1544" max="1544" width="16.5703125" style="186" customWidth="1"/>
    <col min="1545" max="1791" width="11.42578125" style="186"/>
    <col min="1792" max="1792" width="15.85546875" style="186" bestFit="1" customWidth="1"/>
    <col min="1793" max="1793" width="8.7109375" style="186" customWidth="1"/>
    <col min="1794" max="1794" width="10.85546875" style="186" customWidth="1"/>
    <col min="1795" max="1799" width="9.7109375" style="186" bestFit="1" customWidth="1"/>
    <col min="1800" max="1800" width="16.5703125" style="186" customWidth="1"/>
    <col min="1801" max="2047" width="11.42578125" style="186"/>
    <col min="2048" max="2048" width="15.85546875" style="186" bestFit="1" customWidth="1"/>
    <col min="2049" max="2049" width="8.7109375" style="186" customWidth="1"/>
    <col min="2050" max="2050" width="10.85546875" style="186" customWidth="1"/>
    <col min="2051" max="2055" width="9.7109375" style="186" bestFit="1" customWidth="1"/>
    <col min="2056" max="2056" width="16.5703125" style="186" customWidth="1"/>
    <col min="2057" max="2303" width="11.42578125" style="186"/>
    <col min="2304" max="2304" width="15.85546875" style="186" bestFit="1" customWidth="1"/>
    <col min="2305" max="2305" width="8.7109375" style="186" customWidth="1"/>
    <col min="2306" max="2306" width="10.85546875" style="186" customWidth="1"/>
    <col min="2307" max="2311" width="9.7109375" style="186" bestFit="1" customWidth="1"/>
    <col min="2312" max="2312" width="16.5703125" style="186" customWidth="1"/>
    <col min="2313" max="2559" width="11.42578125" style="186"/>
    <col min="2560" max="2560" width="15.85546875" style="186" bestFit="1" customWidth="1"/>
    <col min="2561" max="2561" width="8.7109375" style="186" customWidth="1"/>
    <col min="2562" max="2562" width="10.85546875" style="186" customWidth="1"/>
    <col min="2563" max="2567" width="9.7109375" style="186" bestFit="1" customWidth="1"/>
    <col min="2568" max="2568" width="16.5703125" style="186" customWidth="1"/>
    <col min="2569" max="2815" width="11.42578125" style="186"/>
    <col min="2816" max="2816" width="15.85546875" style="186" bestFit="1" customWidth="1"/>
    <col min="2817" max="2817" width="8.7109375" style="186" customWidth="1"/>
    <col min="2818" max="2818" width="10.85546875" style="186" customWidth="1"/>
    <col min="2819" max="2823" width="9.7109375" style="186" bestFit="1" customWidth="1"/>
    <col min="2824" max="2824" width="16.5703125" style="186" customWidth="1"/>
    <col min="2825" max="3071" width="11.42578125" style="186"/>
    <col min="3072" max="3072" width="15.85546875" style="186" bestFit="1" customWidth="1"/>
    <col min="3073" max="3073" width="8.7109375" style="186" customWidth="1"/>
    <col min="3074" max="3074" width="10.85546875" style="186" customWidth="1"/>
    <col min="3075" max="3079" width="9.7109375" style="186" bestFit="1" customWidth="1"/>
    <col min="3080" max="3080" width="16.5703125" style="186" customWidth="1"/>
    <col min="3081" max="3327" width="11.42578125" style="186"/>
    <col min="3328" max="3328" width="15.85546875" style="186" bestFit="1" customWidth="1"/>
    <col min="3329" max="3329" width="8.7109375" style="186" customWidth="1"/>
    <col min="3330" max="3330" width="10.85546875" style="186" customWidth="1"/>
    <col min="3331" max="3335" width="9.7109375" style="186" bestFit="1" customWidth="1"/>
    <col min="3336" max="3336" width="16.5703125" style="186" customWidth="1"/>
    <col min="3337" max="3583" width="11.42578125" style="186"/>
    <col min="3584" max="3584" width="15.85546875" style="186" bestFit="1" customWidth="1"/>
    <col min="3585" max="3585" width="8.7109375" style="186" customWidth="1"/>
    <col min="3586" max="3586" width="10.85546875" style="186" customWidth="1"/>
    <col min="3587" max="3591" width="9.7109375" style="186" bestFit="1" customWidth="1"/>
    <col min="3592" max="3592" width="16.5703125" style="186" customWidth="1"/>
    <col min="3593" max="3839" width="11.42578125" style="186"/>
    <col min="3840" max="3840" width="15.85546875" style="186" bestFit="1" customWidth="1"/>
    <col min="3841" max="3841" width="8.7109375" style="186" customWidth="1"/>
    <col min="3842" max="3842" width="10.85546875" style="186" customWidth="1"/>
    <col min="3843" max="3847" width="9.7109375" style="186" bestFit="1" customWidth="1"/>
    <col min="3848" max="3848" width="16.5703125" style="186" customWidth="1"/>
    <col min="3849" max="4095" width="11.42578125" style="186"/>
    <col min="4096" max="4096" width="15.85546875" style="186" bestFit="1" customWidth="1"/>
    <col min="4097" max="4097" width="8.7109375" style="186" customWidth="1"/>
    <col min="4098" max="4098" width="10.85546875" style="186" customWidth="1"/>
    <col min="4099" max="4103" width="9.7109375" style="186" bestFit="1" customWidth="1"/>
    <col min="4104" max="4104" width="16.5703125" style="186" customWidth="1"/>
    <col min="4105" max="4351" width="11.42578125" style="186"/>
    <col min="4352" max="4352" width="15.85546875" style="186" bestFit="1" customWidth="1"/>
    <col min="4353" max="4353" width="8.7109375" style="186" customWidth="1"/>
    <col min="4354" max="4354" width="10.85546875" style="186" customWidth="1"/>
    <col min="4355" max="4359" width="9.7109375" style="186" bestFit="1" customWidth="1"/>
    <col min="4360" max="4360" width="16.5703125" style="186" customWidth="1"/>
    <col min="4361" max="4607" width="11.42578125" style="186"/>
    <col min="4608" max="4608" width="15.85546875" style="186" bestFit="1" customWidth="1"/>
    <col min="4609" max="4609" width="8.7109375" style="186" customWidth="1"/>
    <col min="4610" max="4610" width="10.85546875" style="186" customWidth="1"/>
    <col min="4611" max="4615" width="9.7109375" style="186" bestFit="1" customWidth="1"/>
    <col min="4616" max="4616" width="16.5703125" style="186" customWidth="1"/>
    <col min="4617" max="4863" width="11.42578125" style="186"/>
    <col min="4864" max="4864" width="15.85546875" style="186" bestFit="1" customWidth="1"/>
    <col min="4865" max="4865" width="8.7109375" style="186" customWidth="1"/>
    <col min="4866" max="4866" width="10.85546875" style="186" customWidth="1"/>
    <col min="4867" max="4871" width="9.7109375" style="186" bestFit="1" customWidth="1"/>
    <col min="4872" max="4872" width="16.5703125" style="186" customWidth="1"/>
    <col min="4873" max="5119" width="11.42578125" style="186"/>
    <col min="5120" max="5120" width="15.85546875" style="186" bestFit="1" customWidth="1"/>
    <col min="5121" max="5121" width="8.7109375" style="186" customWidth="1"/>
    <col min="5122" max="5122" width="10.85546875" style="186" customWidth="1"/>
    <col min="5123" max="5127" width="9.7109375" style="186" bestFit="1" customWidth="1"/>
    <col min="5128" max="5128" width="16.5703125" style="186" customWidth="1"/>
    <col min="5129" max="5375" width="11.42578125" style="186"/>
    <col min="5376" max="5376" width="15.85546875" style="186" bestFit="1" customWidth="1"/>
    <col min="5377" max="5377" width="8.7109375" style="186" customWidth="1"/>
    <col min="5378" max="5378" width="10.85546875" style="186" customWidth="1"/>
    <col min="5379" max="5383" width="9.7109375" style="186" bestFit="1" customWidth="1"/>
    <col min="5384" max="5384" width="16.5703125" style="186" customWidth="1"/>
    <col min="5385" max="5631" width="11.42578125" style="186"/>
    <col min="5632" max="5632" width="15.85546875" style="186" bestFit="1" customWidth="1"/>
    <col min="5633" max="5633" width="8.7109375" style="186" customWidth="1"/>
    <col min="5634" max="5634" width="10.85546875" style="186" customWidth="1"/>
    <col min="5635" max="5639" width="9.7109375" style="186" bestFit="1" customWidth="1"/>
    <col min="5640" max="5640" width="16.5703125" style="186" customWidth="1"/>
    <col min="5641" max="5887" width="11.42578125" style="186"/>
    <col min="5888" max="5888" width="15.85546875" style="186" bestFit="1" customWidth="1"/>
    <col min="5889" max="5889" width="8.7109375" style="186" customWidth="1"/>
    <col min="5890" max="5890" width="10.85546875" style="186" customWidth="1"/>
    <col min="5891" max="5895" width="9.7109375" style="186" bestFit="1" customWidth="1"/>
    <col min="5896" max="5896" width="16.5703125" style="186" customWidth="1"/>
    <col min="5897" max="6143" width="11.42578125" style="186"/>
    <col min="6144" max="6144" width="15.85546875" style="186" bestFit="1" customWidth="1"/>
    <col min="6145" max="6145" width="8.7109375" style="186" customWidth="1"/>
    <col min="6146" max="6146" width="10.85546875" style="186" customWidth="1"/>
    <col min="6147" max="6151" width="9.7109375" style="186" bestFit="1" customWidth="1"/>
    <col min="6152" max="6152" width="16.5703125" style="186" customWidth="1"/>
    <col min="6153" max="6399" width="11.42578125" style="186"/>
    <col min="6400" max="6400" width="15.85546875" style="186" bestFit="1" customWidth="1"/>
    <col min="6401" max="6401" width="8.7109375" style="186" customWidth="1"/>
    <col min="6402" max="6402" width="10.85546875" style="186" customWidth="1"/>
    <col min="6403" max="6407" width="9.7109375" style="186" bestFit="1" customWidth="1"/>
    <col min="6408" max="6408" width="16.5703125" style="186" customWidth="1"/>
    <col min="6409" max="6655" width="11.42578125" style="186"/>
    <col min="6656" max="6656" width="15.85546875" style="186" bestFit="1" customWidth="1"/>
    <col min="6657" max="6657" width="8.7109375" style="186" customWidth="1"/>
    <col min="6658" max="6658" width="10.85546875" style="186" customWidth="1"/>
    <col min="6659" max="6663" width="9.7109375" style="186" bestFit="1" customWidth="1"/>
    <col min="6664" max="6664" width="16.5703125" style="186" customWidth="1"/>
    <col min="6665" max="6911" width="11.42578125" style="186"/>
    <col min="6912" max="6912" width="15.85546875" style="186" bestFit="1" customWidth="1"/>
    <col min="6913" max="6913" width="8.7109375" style="186" customWidth="1"/>
    <col min="6914" max="6914" width="10.85546875" style="186" customWidth="1"/>
    <col min="6915" max="6919" width="9.7109375" style="186" bestFit="1" customWidth="1"/>
    <col min="6920" max="6920" width="16.5703125" style="186" customWidth="1"/>
    <col min="6921" max="7167" width="11.42578125" style="186"/>
    <col min="7168" max="7168" width="15.85546875" style="186" bestFit="1" customWidth="1"/>
    <col min="7169" max="7169" width="8.7109375" style="186" customWidth="1"/>
    <col min="7170" max="7170" width="10.85546875" style="186" customWidth="1"/>
    <col min="7171" max="7175" width="9.7109375" style="186" bestFit="1" customWidth="1"/>
    <col min="7176" max="7176" width="16.5703125" style="186" customWidth="1"/>
    <col min="7177" max="7423" width="11.42578125" style="186"/>
    <col min="7424" max="7424" width="15.85546875" style="186" bestFit="1" customWidth="1"/>
    <col min="7425" max="7425" width="8.7109375" style="186" customWidth="1"/>
    <col min="7426" max="7426" width="10.85546875" style="186" customWidth="1"/>
    <col min="7427" max="7431" width="9.7109375" style="186" bestFit="1" customWidth="1"/>
    <col min="7432" max="7432" width="16.5703125" style="186" customWidth="1"/>
    <col min="7433" max="7679" width="11.42578125" style="186"/>
    <col min="7680" max="7680" width="15.85546875" style="186" bestFit="1" customWidth="1"/>
    <col min="7681" max="7681" width="8.7109375" style="186" customWidth="1"/>
    <col min="7682" max="7682" width="10.85546875" style="186" customWidth="1"/>
    <col min="7683" max="7687" width="9.7109375" style="186" bestFit="1" customWidth="1"/>
    <col min="7688" max="7688" width="16.5703125" style="186" customWidth="1"/>
    <col min="7689" max="7935" width="11.42578125" style="186"/>
    <col min="7936" max="7936" width="15.85546875" style="186" bestFit="1" customWidth="1"/>
    <col min="7937" max="7937" width="8.7109375" style="186" customWidth="1"/>
    <col min="7938" max="7938" width="10.85546875" style="186" customWidth="1"/>
    <col min="7939" max="7943" width="9.7109375" style="186" bestFit="1" customWidth="1"/>
    <col min="7944" max="7944" width="16.5703125" style="186" customWidth="1"/>
    <col min="7945" max="8191" width="11.42578125" style="186"/>
    <col min="8192" max="8192" width="15.85546875" style="186" bestFit="1" customWidth="1"/>
    <col min="8193" max="8193" width="8.7109375" style="186" customWidth="1"/>
    <col min="8194" max="8194" width="10.85546875" style="186" customWidth="1"/>
    <col min="8195" max="8199" width="9.7109375" style="186" bestFit="1" customWidth="1"/>
    <col min="8200" max="8200" width="16.5703125" style="186" customWidth="1"/>
    <col min="8201" max="8447" width="11.42578125" style="186"/>
    <col min="8448" max="8448" width="15.85546875" style="186" bestFit="1" customWidth="1"/>
    <col min="8449" max="8449" width="8.7109375" style="186" customWidth="1"/>
    <col min="8450" max="8450" width="10.85546875" style="186" customWidth="1"/>
    <col min="8451" max="8455" width="9.7109375" style="186" bestFit="1" customWidth="1"/>
    <col min="8456" max="8456" width="16.5703125" style="186" customWidth="1"/>
    <col min="8457" max="8703" width="11.42578125" style="186"/>
    <col min="8704" max="8704" width="15.85546875" style="186" bestFit="1" customWidth="1"/>
    <col min="8705" max="8705" width="8.7109375" style="186" customWidth="1"/>
    <col min="8706" max="8706" width="10.85546875" style="186" customWidth="1"/>
    <col min="8707" max="8711" width="9.7109375" style="186" bestFit="1" customWidth="1"/>
    <col min="8712" max="8712" width="16.5703125" style="186" customWidth="1"/>
    <col min="8713" max="8959" width="11.42578125" style="186"/>
    <col min="8960" max="8960" width="15.85546875" style="186" bestFit="1" customWidth="1"/>
    <col min="8961" max="8961" width="8.7109375" style="186" customWidth="1"/>
    <col min="8962" max="8962" width="10.85546875" style="186" customWidth="1"/>
    <col min="8963" max="8967" width="9.7109375" style="186" bestFit="1" customWidth="1"/>
    <col min="8968" max="8968" width="16.5703125" style="186" customWidth="1"/>
    <col min="8969" max="9215" width="11.42578125" style="186"/>
    <col min="9216" max="9216" width="15.85546875" style="186" bestFit="1" customWidth="1"/>
    <col min="9217" max="9217" width="8.7109375" style="186" customWidth="1"/>
    <col min="9218" max="9218" width="10.85546875" style="186" customWidth="1"/>
    <col min="9219" max="9223" width="9.7109375" style="186" bestFit="1" customWidth="1"/>
    <col min="9224" max="9224" width="16.5703125" style="186" customWidth="1"/>
    <col min="9225" max="9471" width="11.42578125" style="186"/>
    <col min="9472" max="9472" width="15.85546875" style="186" bestFit="1" customWidth="1"/>
    <col min="9473" max="9473" width="8.7109375" style="186" customWidth="1"/>
    <col min="9474" max="9474" width="10.85546875" style="186" customWidth="1"/>
    <col min="9475" max="9479" width="9.7109375" style="186" bestFit="1" customWidth="1"/>
    <col min="9480" max="9480" width="16.5703125" style="186" customWidth="1"/>
    <col min="9481" max="9727" width="11.42578125" style="186"/>
    <col min="9728" max="9728" width="15.85546875" style="186" bestFit="1" customWidth="1"/>
    <col min="9729" max="9729" width="8.7109375" style="186" customWidth="1"/>
    <col min="9730" max="9730" width="10.85546875" style="186" customWidth="1"/>
    <col min="9731" max="9735" width="9.7109375" style="186" bestFit="1" customWidth="1"/>
    <col min="9736" max="9736" width="16.5703125" style="186" customWidth="1"/>
    <col min="9737" max="9983" width="11.42578125" style="186"/>
    <col min="9984" max="9984" width="15.85546875" style="186" bestFit="1" customWidth="1"/>
    <col min="9985" max="9985" width="8.7109375" style="186" customWidth="1"/>
    <col min="9986" max="9986" width="10.85546875" style="186" customWidth="1"/>
    <col min="9987" max="9991" width="9.7109375" style="186" bestFit="1" customWidth="1"/>
    <col min="9992" max="9992" width="16.5703125" style="186" customWidth="1"/>
    <col min="9993" max="10239" width="11.42578125" style="186"/>
    <col min="10240" max="10240" width="15.85546875" style="186" bestFit="1" customWidth="1"/>
    <col min="10241" max="10241" width="8.7109375" style="186" customWidth="1"/>
    <col min="10242" max="10242" width="10.85546875" style="186" customWidth="1"/>
    <col min="10243" max="10247" width="9.7109375" style="186" bestFit="1" customWidth="1"/>
    <col min="10248" max="10248" width="16.5703125" style="186" customWidth="1"/>
    <col min="10249" max="10495" width="11.42578125" style="186"/>
    <col min="10496" max="10496" width="15.85546875" style="186" bestFit="1" customWidth="1"/>
    <col min="10497" max="10497" width="8.7109375" style="186" customWidth="1"/>
    <col min="10498" max="10498" width="10.85546875" style="186" customWidth="1"/>
    <col min="10499" max="10503" width="9.7109375" style="186" bestFit="1" customWidth="1"/>
    <col min="10504" max="10504" width="16.5703125" style="186" customWidth="1"/>
    <col min="10505" max="10751" width="11.42578125" style="186"/>
    <col min="10752" max="10752" width="15.85546875" style="186" bestFit="1" customWidth="1"/>
    <col min="10753" max="10753" width="8.7109375" style="186" customWidth="1"/>
    <col min="10754" max="10754" width="10.85546875" style="186" customWidth="1"/>
    <col min="10755" max="10759" width="9.7109375" style="186" bestFit="1" customWidth="1"/>
    <col min="10760" max="10760" width="16.5703125" style="186" customWidth="1"/>
    <col min="10761" max="11007" width="11.42578125" style="186"/>
    <col min="11008" max="11008" width="15.85546875" style="186" bestFit="1" customWidth="1"/>
    <col min="11009" max="11009" width="8.7109375" style="186" customWidth="1"/>
    <col min="11010" max="11010" width="10.85546875" style="186" customWidth="1"/>
    <col min="11011" max="11015" width="9.7109375" style="186" bestFit="1" customWidth="1"/>
    <col min="11016" max="11016" width="16.5703125" style="186" customWidth="1"/>
    <col min="11017" max="11263" width="11.42578125" style="186"/>
    <col min="11264" max="11264" width="15.85546875" style="186" bestFit="1" customWidth="1"/>
    <col min="11265" max="11265" width="8.7109375" style="186" customWidth="1"/>
    <col min="11266" max="11266" width="10.85546875" style="186" customWidth="1"/>
    <col min="11267" max="11271" width="9.7109375" style="186" bestFit="1" customWidth="1"/>
    <col min="11272" max="11272" width="16.5703125" style="186" customWidth="1"/>
    <col min="11273" max="11519" width="11.42578125" style="186"/>
    <col min="11520" max="11520" width="15.85546875" style="186" bestFit="1" customWidth="1"/>
    <col min="11521" max="11521" width="8.7109375" style="186" customWidth="1"/>
    <col min="11522" max="11522" width="10.85546875" style="186" customWidth="1"/>
    <col min="11523" max="11527" width="9.7109375" style="186" bestFit="1" customWidth="1"/>
    <col min="11528" max="11528" width="16.5703125" style="186" customWidth="1"/>
    <col min="11529" max="11775" width="11.42578125" style="186"/>
    <col min="11776" max="11776" width="15.85546875" style="186" bestFit="1" customWidth="1"/>
    <col min="11777" max="11777" width="8.7109375" style="186" customWidth="1"/>
    <col min="11778" max="11778" width="10.85546875" style="186" customWidth="1"/>
    <col min="11779" max="11783" width="9.7109375" style="186" bestFit="1" customWidth="1"/>
    <col min="11784" max="11784" width="16.5703125" style="186" customWidth="1"/>
    <col min="11785" max="12031" width="11.42578125" style="186"/>
    <col min="12032" max="12032" width="15.85546875" style="186" bestFit="1" customWidth="1"/>
    <col min="12033" max="12033" width="8.7109375" style="186" customWidth="1"/>
    <col min="12034" max="12034" width="10.85546875" style="186" customWidth="1"/>
    <col min="12035" max="12039" width="9.7109375" style="186" bestFit="1" customWidth="1"/>
    <col min="12040" max="12040" width="16.5703125" style="186" customWidth="1"/>
    <col min="12041" max="12287" width="11.42578125" style="186"/>
    <col min="12288" max="12288" width="15.85546875" style="186" bestFit="1" customWidth="1"/>
    <col min="12289" max="12289" width="8.7109375" style="186" customWidth="1"/>
    <col min="12290" max="12290" width="10.85546875" style="186" customWidth="1"/>
    <col min="12291" max="12295" width="9.7109375" style="186" bestFit="1" customWidth="1"/>
    <col min="12296" max="12296" width="16.5703125" style="186" customWidth="1"/>
    <col min="12297" max="12543" width="11.42578125" style="186"/>
    <col min="12544" max="12544" width="15.85546875" style="186" bestFit="1" customWidth="1"/>
    <col min="12545" max="12545" width="8.7109375" style="186" customWidth="1"/>
    <col min="12546" max="12546" width="10.85546875" style="186" customWidth="1"/>
    <col min="12547" max="12551" width="9.7109375" style="186" bestFit="1" customWidth="1"/>
    <col min="12552" max="12552" width="16.5703125" style="186" customWidth="1"/>
    <col min="12553" max="12799" width="11.42578125" style="186"/>
    <col min="12800" max="12800" width="15.85546875" style="186" bestFit="1" customWidth="1"/>
    <col min="12801" max="12801" width="8.7109375" style="186" customWidth="1"/>
    <col min="12802" max="12802" width="10.85546875" style="186" customWidth="1"/>
    <col min="12803" max="12807" width="9.7109375" style="186" bestFit="1" customWidth="1"/>
    <col min="12808" max="12808" width="16.5703125" style="186" customWidth="1"/>
    <col min="12809" max="13055" width="11.42578125" style="186"/>
    <col min="13056" max="13056" width="15.85546875" style="186" bestFit="1" customWidth="1"/>
    <col min="13057" max="13057" width="8.7109375" style="186" customWidth="1"/>
    <col min="13058" max="13058" width="10.85546875" style="186" customWidth="1"/>
    <col min="13059" max="13063" width="9.7109375" style="186" bestFit="1" customWidth="1"/>
    <col min="13064" max="13064" width="16.5703125" style="186" customWidth="1"/>
    <col min="13065" max="13311" width="11.42578125" style="186"/>
    <col min="13312" max="13312" width="15.85546875" style="186" bestFit="1" customWidth="1"/>
    <col min="13313" max="13313" width="8.7109375" style="186" customWidth="1"/>
    <col min="13314" max="13314" width="10.85546875" style="186" customWidth="1"/>
    <col min="13315" max="13319" width="9.7109375" style="186" bestFit="1" customWidth="1"/>
    <col min="13320" max="13320" width="16.5703125" style="186" customWidth="1"/>
    <col min="13321" max="13567" width="11.42578125" style="186"/>
    <col min="13568" max="13568" width="15.85546875" style="186" bestFit="1" customWidth="1"/>
    <col min="13569" max="13569" width="8.7109375" style="186" customWidth="1"/>
    <col min="13570" max="13570" width="10.85546875" style="186" customWidth="1"/>
    <col min="13571" max="13575" width="9.7109375" style="186" bestFit="1" customWidth="1"/>
    <col min="13576" max="13576" width="16.5703125" style="186" customWidth="1"/>
    <col min="13577" max="13823" width="11.42578125" style="186"/>
    <col min="13824" max="13824" width="15.85546875" style="186" bestFit="1" customWidth="1"/>
    <col min="13825" max="13825" width="8.7109375" style="186" customWidth="1"/>
    <col min="13826" max="13826" width="10.85546875" style="186" customWidth="1"/>
    <col min="13827" max="13831" width="9.7109375" style="186" bestFit="1" customWidth="1"/>
    <col min="13832" max="13832" width="16.5703125" style="186" customWidth="1"/>
    <col min="13833" max="14079" width="11.42578125" style="186"/>
    <col min="14080" max="14080" width="15.85546875" style="186" bestFit="1" customWidth="1"/>
    <col min="14081" max="14081" width="8.7109375" style="186" customWidth="1"/>
    <col min="14082" max="14082" width="10.85546875" style="186" customWidth="1"/>
    <col min="14083" max="14087" width="9.7109375" style="186" bestFit="1" customWidth="1"/>
    <col min="14088" max="14088" width="16.5703125" style="186" customWidth="1"/>
    <col min="14089" max="14335" width="11.42578125" style="186"/>
    <col min="14336" max="14336" width="15.85546875" style="186" bestFit="1" customWidth="1"/>
    <col min="14337" max="14337" width="8.7109375" style="186" customWidth="1"/>
    <col min="14338" max="14338" width="10.85546875" style="186" customWidth="1"/>
    <col min="14339" max="14343" width="9.7109375" style="186" bestFit="1" customWidth="1"/>
    <col min="14344" max="14344" width="16.5703125" style="186" customWidth="1"/>
    <col min="14345" max="14591" width="11.42578125" style="186"/>
    <col min="14592" max="14592" width="15.85546875" style="186" bestFit="1" customWidth="1"/>
    <col min="14593" max="14593" width="8.7109375" style="186" customWidth="1"/>
    <col min="14594" max="14594" width="10.85546875" style="186" customWidth="1"/>
    <col min="14595" max="14599" width="9.7109375" style="186" bestFit="1" customWidth="1"/>
    <col min="14600" max="14600" width="16.5703125" style="186" customWidth="1"/>
    <col min="14601" max="14847" width="11.42578125" style="186"/>
    <col min="14848" max="14848" width="15.85546875" style="186" bestFit="1" customWidth="1"/>
    <col min="14849" max="14849" width="8.7109375" style="186" customWidth="1"/>
    <col min="14850" max="14850" width="10.85546875" style="186" customWidth="1"/>
    <col min="14851" max="14855" width="9.7109375" style="186" bestFit="1" customWidth="1"/>
    <col min="14856" max="14856" width="16.5703125" style="186" customWidth="1"/>
    <col min="14857" max="15103" width="11.42578125" style="186"/>
    <col min="15104" max="15104" width="15.85546875" style="186" bestFit="1" customWidth="1"/>
    <col min="15105" max="15105" width="8.7109375" style="186" customWidth="1"/>
    <col min="15106" max="15106" width="10.85546875" style="186" customWidth="1"/>
    <col min="15107" max="15111" width="9.7109375" style="186" bestFit="1" customWidth="1"/>
    <col min="15112" max="15112" width="16.5703125" style="186" customWidth="1"/>
    <col min="15113" max="15359" width="11.42578125" style="186"/>
    <col min="15360" max="15360" width="15.85546875" style="186" bestFit="1" customWidth="1"/>
    <col min="15361" max="15361" width="8.7109375" style="186" customWidth="1"/>
    <col min="15362" max="15362" width="10.85546875" style="186" customWidth="1"/>
    <col min="15363" max="15367" width="9.7109375" style="186" bestFit="1" customWidth="1"/>
    <col min="15368" max="15368" width="16.5703125" style="186" customWidth="1"/>
    <col min="15369" max="15615" width="11.42578125" style="186"/>
    <col min="15616" max="15616" width="15.85546875" style="186" bestFit="1" customWidth="1"/>
    <col min="15617" max="15617" width="8.7109375" style="186" customWidth="1"/>
    <col min="15618" max="15618" width="10.85546875" style="186" customWidth="1"/>
    <col min="15619" max="15623" width="9.7109375" style="186" bestFit="1" customWidth="1"/>
    <col min="15624" max="15624" width="16.5703125" style="186" customWidth="1"/>
    <col min="15625" max="15871" width="11.42578125" style="186"/>
    <col min="15872" max="15872" width="15.85546875" style="186" bestFit="1" customWidth="1"/>
    <col min="15873" max="15873" width="8.7109375" style="186" customWidth="1"/>
    <col min="15874" max="15874" width="10.85546875" style="186" customWidth="1"/>
    <col min="15875" max="15879" width="9.7109375" style="186" bestFit="1" customWidth="1"/>
    <col min="15880" max="15880" width="16.5703125" style="186" customWidth="1"/>
    <col min="15881" max="16127" width="11.42578125" style="186"/>
    <col min="16128" max="16128" width="15.85546875" style="186" bestFit="1" customWidth="1"/>
    <col min="16129" max="16129" width="8.7109375" style="186" customWidth="1"/>
    <col min="16130" max="16130" width="10.85546875" style="186" customWidth="1"/>
    <col min="16131" max="16135" width="9.7109375" style="186" bestFit="1" customWidth="1"/>
    <col min="16136" max="16136" width="16.5703125" style="186" customWidth="1"/>
    <col min="16137" max="16384" width="11.42578125" style="186"/>
  </cols>
  <sheetData>
    <row r="7" spans="2:8" ht="28.5" customHeight="1">
      <c r="B7" s="549" t="s">
        <v>214</v>
      </c>
      <c r="C7" s="550"/>
      <c r="D7" s="550"/>
      <c r="E7" s="550"/>
      <c r="F7" s="550"/>
      <c r="G7" s="550"/>
      <c r="H7" s="551"/>
    </row>
    <row r="8" spans="2:8" ht="12.75">
      <c r="B8" s="552" t="str">
        <f>actualizaciones!A2</f>
        <v xml:space="preserve">acumulado agosto 2010 </v>
      </c>
      <c r="C8" s="553"/>
      <c r="D8" s="553"/>
      <c r="E8" s="553"/>
      <c r="F8" s="553"/>
      <c r="G8" s="553"/>
      <c r="H8" s="554"/>
    </row>
    <row r="9" spans="2:8" ht="13.5" customHeight="1">
      <c r="B9" s="555" t="s">
        <v>176</v>
      </c>
      <c r="C9" s="556" t="s">
        <v>126</v>
      </c>
      <c r="D9" s="556" t="s">
        <v>206</v>
      </c>
      <c r="E9" s="556"/>
      <c r="F9" s="556"/>
      <c r="G9" s="556"/>
      <c r="H9" s="558" t="s">
        <v>207</v>
      </c>
    </row>
    <row r="10" spans="2:8" ht="22.5" customHeight="1">
      <c r="B10" s="555"/>
      <c r="C10" s="557"/>
      <c r="D10" s="187" t="s">
        <v>208</v>
      </c>
      <c r="E10" s="187" t="s">
        <v>209</v>
      </c>
      <c r="F10" s="187" t="s">
        <v>210</v>
      </c>
      <c r="G10" s="187" t="s">
        <v>211</v>
      </c>
      <c r="H10" s="559"/>
    </row>
    <row r="11" spans="2:8" ht="12.75">
      <c r="B11" s="188" t="s">
        <v>177</v>
      </c>
      <c r="C11" s="204">
        <f>'Nacionalidad-Alojamiento(datos)'!C11/'Nacionalidad-Alojamiento(datos)'!$C$33</f>
        <v>0.64359220171903775</v>
      </c>
      <c r="D11" s="204">
        <f>'Nacionalidad-Alojamiento(datos)'!D11/'Nacionalidad-Alojamiento(datos)'!$D$33</f>
        <v>0.64227681032042783</v>
      </c>
      <c r="E11" s="204">
        <f>'Nacionalidad-Alojamiento(datos)'!E11/'Nacionalidad-Alojamiento(datos)'!$E$33</f>
        <v>0.64921108589603849</v>
      </c>
      <c r="F11" s="204">
        <f>'Nacionalidad-Alojamiento(datos)'!F11/'Nacionalidad-Alojamiento(datos)'!$F$33</f>
        <v>0.56824636857907973</v>
      </c>
      <c r="G11" s="204">
        <f>'Nacionalidad-Alojamiento(datos)'!G11/'Nacionalidad-Alojamiento(datos)'!$G$33</f>
        <v>0.90364025695931482</v>
      </c>
      <c r="H11" s="204">
        <f>'Nacionalidad-Alojamiento(datos)'!H11/'Nacionalidad-Alojamiento(datos)'!$H$33</f>
        <v>0.64650665399239549</v>
      </c>
    </row>
    <row r="12" spans="2:8" ht="12.75">
      <c r="B12" s="190" t="s">
        <v>179</v>
      </c>
      <c r="C12" s="205">
        <f>'Nacionalidad-Alojamiento(datos)'!C12/'Nacionalidad-Alojamiento(datos)'!$C$33</f>
        <v>4.1343945082759738E-3</v>
      </c>
      <c r="D12" s="205">
        <f>'Nacionalidad-Alojamiento(datos)'!D12/'Nacionalidad-Alojamiento(datos)'!$D$33</f>
        <v>3.5215778575578365E-3</v>
      </c>
      <c r="E12" s="205">
        <f>'Nacionalidad-Alojamiento(datos)'!E12/'Nacionalidad-Alojamiento(datos)'!$E$33</f>
        <v>2.7017851080177973E-3</v>
      </c>
      <c r="F12" s="205">
        <f>'Nacionalidad-Alojamiento(datos)'!F12/'Nacionalidad-Alojamiento(datos)'!$F$33</f>
        <v>8.1149070843138851E-3</v>
      </c>
      <c r="G12" s="205">
        <f>'Nacionalidad-Alojamiento(datos)'!G12/'Nacionalidad-Alojamiento(datos)'!$G$33</f>
        <v>3.9767513000917715E-3</v>
      </c>
      <c r="H12" s="205">
        <f>'Nacionalidad-Alojamiento(datos)'!H12/'Nacionalidad-Alojamiento(datos)'!$H$33</f>
        <v>5.4921841994085337E-3</v>
      </c>
    </row>
    <row r="13" spans="2:8" ht="12.75">
      <c r="B13" s="190" t="s">
        <v>180</v>
      </c>
      <c r="C13" s="205">
        <f>'Nacionalidad-Alojamiento(datos)'!C13/'Nacionalidad-Alojamiento(datos)'!$C$33</f>
        <v>3.3296861432093494E-3</v>
      </c>
      <c r="D13" s="205">
        <f>'Nacionalidad-Alojamiento(datos)'!D13/'Nacionalidad-Alojamiento(datos)'!$D$33</f>
        <v>3.5871232999150886E-3</v>
      </c>
      <c r="E13" s="205">
        <f>'Nacionalidad-Alojamiento(datos)'!E13/'Nacionalidad-Alojamiento(datos)'!$E$33</f>
        <v>3.4522809713560744E-3</v>
      </c>
      <c r="F13" s="205">
        <f>'Nacionalidad-Alojamiento(datos)'!F13/'Nacionalidad-Alojamiento(datos)'!$F$33</f>
        <v>4.0574535421569425E-3</v>
      </c>
      <c r="G13" s="205">
        <f>'Nacionalidad-Alojamiento(datos)'!G13/'Nacionalidad-Alojamiento(datos)'!$G$33</f>
        <v>5.8121749770572041E-3</v>
      </c>
      <c r="H13" s="205">
        <f>'Nacionalidad-Alojamiento(datos)'!H13/'Nacionalidad-Alojamiento(datos)'!$H$33</f>
        <v>2.7592944655682296E-3</v>
      </c>
    </row>
    <row r="14" spans="2:8" ht="12.75">
      <c r="B14" s="190" t="s">
        <v>181</v>
      </c>
      <c r="C14" s="205">
        <f>'Nacionalidad-Alojamiento(datos)'!C14/'Nacionalidad-Alojamiento(datos)'!$C$33</f>
        <v>0.16994537426123871</v>
      </c>
      <c r="D14" s="205">
        <f>'Nacionalidad-Alojamiento(datos)'!D14/'Nacionalidad-Alojamiento(datos)'!$D$33</f>
        <v>0.20409361080903932</v>
      </c>
      <c r="E14" s="205">
        <f>'Nacionalidad-Alojamiento(datos)'!E14/'Nacionalidad-Alojamiento(datos)'!$E$33</f>
        <v>0.20502474849454103</v>
      </c>
      <c r="F14" s="205">
        <f>'Nacionalidad-Alojamiento(datos)'!F14/'Nacionalidad-Alojamiento(datos)'!$F$33</f>
        <v>0.21977197111093077</v>
      </c>
      <c r="G14" s="205">
        <f>'Nacionalidad-Alojamiento(datos)'!G14/'Nacionalidad-Alojamiento(datos)'!$G$33</f>
        <v>4.6038543897216275E-2</v>
      </c>
      <c r="H14" s="205">
        <f>'Nacionalidad-Alojamiento(datos)'!H14/'Nacionalidad-Alojamiento(datos)'!$H$33</f>
        <v>9.4284695817490494E-2</v>
      </c>
    </row>
    <row r="15" spans="2:8" ht="12.75">
      <c r="B15" s="192" t="s">
        <v>182</v>
      </c>
      <c r="C15" s="205">
        <f>'Nacionalidad-Alojamiento(datos)'!C15/'Nacionalidad-Alojamiento(datos)'!$C$33</f>
        <v>2.0359942767170361E-2</v>
      </c>
      <c r="D15" s="205">
        <f>'Nacionalidad-Alojamiento(datos)'!D15/'Nacionalidad-Alojamiento(datos)'!$D$33</f>
        <v>2.4007507932488195E-2</v>
      </c>
      <c r="E15" s="205">
        <f>'Nacionalidad-Alojamiento(datos)'!E15/'Nacionalidad-Alojamiento(datos)'!$E$33</f>
        <v>2.1317656308632488E-2</v>
      </c>
      <c r="F15" s="205">
        <f>'Nacionalidad-Alojamiento(datos)'!F15/'Nacionalidad-Alojamiento(datos)'!$F$33</f>
        <v>4.1649760610241011E-2</v>
      </c>
      <c r="G15" s="205">
        <f>'Nacionalidad-Alojamiento(datos)'!G15/'Nacionalidad-Alojamiento(datos)'!$G$33</f>
        <v>6.1180789232181095E-3</v>
      </c>
      <c r="H15" s="205">
        <f>'Nacionalidad-Alojamiento(datos)'!H15/'Nacionalidad-Alojamiento(datos)'!$H$33</f>
        <v>1.2278200253485425E-2</v>
      </c>
    </row>
    <row r="16" spans="2:8" ht="12.75">
      <c r="B16" s="192" t="s">
        <v>183</v>
      </c>
      <c r="C16" s="205">
        <f>'Nacionalidad-Alojamiento(datos)'!C16/'Nacionalidad-Alojamiento(datos)'!$C$33</f>
        <v>5.6436332582682755E-2</v>
      </c>
      <c r="D16" s="205">
        <f>'Nacionalidad-Alojamiento(datos)'!D16/'Nacionalidad-Alojamiento(datos)'!$D$33</f>
        <v>6.1267112574297247E-2</v>
      </c>
      <c r="E16" s="205">
        <f>'Nacionalidad-Alojamiento(datos)'!E16/'Nacionalidad-Alojamiento(datos)'!$E$33</f>
        <v>6.4153101156121009E-2</v>
      </c>
      <c r="F16" s="205">
        <f>'Nacionalidad-Alojamiento(datos)'!F16/'Nacionalidad-Alojamiento(datos)'!$F$33</f>
        <v>5.2442587032378481E-2</v>
      </c>
      <c r="G16" s="205">
        <f>'Nacionalidad-Alojamiento(datos)'!G16/'Nacionalidad-Alojamiento(datos)'!$G$33</f>
        <v>4.2826552462526769E-3</v>
      </c>
      <c r="H16" s="205">
        <f>'Nacionalidad-Alojamiento(datos)'!H16/'Nacionalidad-Alojamiento(datos)'!$H$33</f>
        <v>4.5732995352767217E-2</v>
      </c>
    </row>
    <row r="17" spans="2:10" ht="12.75">
      <c r="B17" s="192" t="s">
        <v>184</v>
      </c>
      <c r="C17" s="205">
        <f>'Nacionalidad-Alojamiento(datos)'!C17/'Nacionalidad-Alojamiento(datos)'!$C$33</f>
        <v>2.0938840111427476E-3</v>
      </c>
      <c r="D17" s="205">
        <f>'Nacionalidad-Alojamiento(datos)'!D17/'Nacionalidad-Alojamiento(datos)'!$D$33</f>
        <v>2.1034128320100106E-3</v>
      </c>
      <c r="E17" s="205">
        <f>'Nacionalidad-Alojamiento(datos)'!E17/'Nacionalidad-Alojamiento(datos)'!$E$33</f>
        <v>2.0299126208387685E-3</v>
      </c>
      <c r="F17" s="205">
        <f>'Nacionalidad-Alojamiento(datos)'!F17/'Nacionalidad-Alojamiento(datos)'!$F$33</f>
        <v>2.6982066055343664E-3</v>
      </c>
      <c r="G17" s="205">
        <f>'Nacionalidad-Alojamiento(datos)'!G17/'Nacionalidad-Alojamiento(datos)'!$G$33</f>
        <v>7.6475986540226369E-4</v>
      </c>
      <c r="H17" s="205">
        <f>'Nacionalidad-Alojamiento(datos)'!H17/'Nacionalidad-Alojamiento(datos)'!$H$33</f>
        <v>2.0727714406421631E-3</v>
      </c>
    </row>
    <row r="18" spans="2:10" ht="12.75">
      <c r="B18" s="192" t="s">
        <v>185</v>
      </c>
      <c r="C18" s="205">
        <f>'Nacionalidad-Alojamiento(datos)'!C18/'Nacionalidad-Alojamiento(datos)'!$C$33</f>
        <v>7.7535293236138799E-3</v>
      </c>
      <c r="D18" s="205">
        <f>'Nacionalidad-Alojamiento(datos)'!D18/'Nacionalidad-Alojamiento(datos)'!$D$33</f>
        <v>5.607114659834051E-3</v>
      </c>
      <c r="E18" s="205">
        <f>'Nacionalidad-Alojamiento(datos)'!E18/'Nacionalidad-Alojamiento(datos)'!$E$33</f>
        <v>4.295695370155281E-3</v>
      </c>
      <c r="F18" s="205">
        <f>'Nacionalidad-Alojamiento(datos)'!F18/'Nacionalidad-Alojamiento(datos)'!$F$33</f>
        <v>1.2760691390083583E-2</v>
      </c>
      <c r="G18" s="205">
        <f>'Nacionalidad-Alojamiento(datos)'!G18/'Nacionalidad-Alojamiento(datos)'!$G$33</f>
        <v>7.8005506271030898E-3</v>
      </c>
      <c r="H18" s="205">
        <f>'Nacionalidad-Alojamiento(datos)'!H18/'Nacionalidad-Alojamiento(datos)'!$H$33</f>
        <v>1.2509241656104774E-2</v>
      </c>
    </row>
    <row r="19" spans="2:10" ht="12.75">
      <c r="B19" s="190" t="s">
        <v>186</v>
      </c>
      <c r="C19" s="205">
        <f>'Nacionalidad-Alojamiento(datos)'!C19/'Nacionalidad-Alojamiento(datos)'!$C$33</f>
        <v>5.0316853918744985E-2</v>
      </c>
      <c r="D19" s="205">
        <f>'Nacionalidad-Alojamiento(datos)'!D19/'Nacionalidad-Alojamiento(datos)'!$D$33</f>
        <v>1.5757720210341282E-2</v>
      </c>
      <c r="E19" s="205">
        <f>'Nacionalidad-Alojamiento(datos)'!E19/'Nacionalidad-Alojamiento(datos)'!$E$33</f>
        <v>1.3569679967121134E-2</v>
      </c>
      <c r="F19" s="205">
        <f>'Nacionalidad-Alojamiento(datos)'!F19/'Nacionalidad-Alojamiento(datos)'!$F$33</f>
        <v>2.9578836322324109E-2</v>
      </c>
      <c r="G19" s="205">
        <f>'Nacionalidad-Alojamiento(datos)'!G19/'Nacionalidad-Alojamiento(datos)'!$G$33</f>
        <v>5.2003670847353932E-3</v>
      </c>
      <c r="H19" s="205">
        <f>'Nacionalidad-Alojamiento(datos)'!H19/'Nacionalidad-Alojamiento(datos)'!$H$33</f>
        <v>0.12688793831854669</v>
      </c>
    </row>
    <row r="20" spans="2:10" ht="12.75">
      <c r="B20" s="193" t="s">
        <v>187</v>
      </c>
      <c r="C20" s="205">
        <f>'Nacionalidad-Alojamiento(datos)'!C20/'Nacionalidad-Alojamiento(datos)'!$C$33</f>
        <v>1.1341871727023216E-2</v>
      </c>
      <c r="D20" s="205">
        <f>'Nacionalidad-Alojamiento(datos)'!D20/'Nacionalidad-Alojamiento(datos)'!$D$33</f>
        <v>5.1244618570215556E-3</v>
      </c>
      <c r="E20" s="205">
        <f>'Nacionalidad-Alojamiento(datos)'!E20/'Nacionalidad-Alojamiento(datos)'!$E$33</f>
        <v>4.7281239390311453E-3</v>
      </c>
      <c r="F20" s="205">
        <f>'Nacionalidad-Alojamiento(datos)'!F20/'Nacionalidad-Alojamiento(datos)'!$F$33</f>
        <v>7.7091617300981902E-3</v>
      </c>
      <c r="G20" s="205">
        <f>'Nacionalidad-Alojamiento(datos)'!G20/'Nacionalidad-Alojamiento(datos)'!$G$33</f>
        <v>2.6001835423676966E-3</v>
      </c>
      <c r="H20" s="205">
        <f>'Nacionalidad-Alojamiento(datos)'!H20/'Nacionalidad-Alojamiento(datos)'!$H$33</f>
        <v>2.5117501056189269E-2</v>
      </c>
    </row>
    <row r="21" spans="2:10" ht="12.75">
      <c r="B21" s="193" t="s">
        <v>188</v>
      </c>
      <c r="C21" s="205">
        <f>'Nacionalidad-Alojamiento(datos)'!C21/'Nacionalidad-Alojamiento(datos)'!$C$33</f>
        <v>4.9616839754235498E-3</v>
      </c>
      <c r="D21" s="205">
        <f>'Nacionalidad-Alojamiento(datos)'!D21/'Nacionalidad-Alojamiento(datos)'!$D$33</f>
        <v>1.4032683341029958E-3</v>
      </c>
      <c r="E21" s="205">
        <f>'Nacionalidad-Alojamiento(datos)'!E21/'Nacionalidad-Alojamiento(datos)'!$E$33</f>
        <v>1.3151546557546951E-3</v>
      </c>
      <c r="F21" s="205">
        <f>'Nacionalidad-Alojamiento(datos)'!F21/'Nacionalidad-Alojamiento(datos)'!$F$33</f>
        <v>2.0490140387892557E-3</v>
      </c>
      <c r="G21" s="205">
        <f>'Nacionalidad-Alojamiento(datos)'!G21/'Nacionalidad-Alojamiento(datos)'!$G$33</f>
        <v>3.0590394616090549E-4</v>
      </c>
      <c r="H21" s="205">
        <f>'Nacionalidad-Alojamiento(datos)'!H21/'Nacionalidad-Alojamiento(datos)'!$H$33</f>
        <v>1.2845901985635826E-2</v>
      </c>
    </row>
    <row r="22" spans="2:10" ht="12.75">
      <c r="B22" s="193" t="s">
        <v>189</v>
      </c>
      <c r="C22" s="205">
        <f>'Nacionalidad-Alojamiento(datos)'!C22/'Nacionalidad-Alojamiento(datos)'!$C$33</f>
        <v>7.0309340570234415E-3</v>
      </c>
      <c r="D22" s="205">
        <f>'Nacionalidad-Alojamiento(datos)'!D22/'Nacionalidad-Alojamiento(datos)'!$D$33</f>
        <v>1.733974884178224E-3</v>
      </c>
      <c r="E22" s="205">
        <f>'Nacionalidad-Alojamiento(datos)'!E22/'Nacionalidad-Alojamiento(datos)'!$E$33</f>
        <v>1.6832550077729928E-3</v>
      </c>
      <c r="F22" s="205">
        <f>'Nacionalidad-Alojamiento(datos)'!F22/'Nacionalidad-Alojamiento(datos)'!$F$33</f>
        <v>2.1301631096323948E-3</v>
      </c>
      <c r="G22" s="205">
        <f>'Nacionalidad-Alojamiento(datos)'!G22/'Nacionalidad-Alojamiento(datos)'!$G$33</f>
        <v>9.177118384827164E-4</v>
      </c>
      <c r="H22" s="205">
        <f>'Nacionalidad-Alojamiento(datos)'!H22/'Nacionalidad-Alojamiento(datos)'!$H$33</f>
        <v>1.876716307562315E-2</v>
      </c>
    </row>
    <row r="23" spans="2:10" ht="12.75">
      <c r="B23" s="193" t="s">
        <v>190</v>
      </c>
      <c r="C23" s="205">
        <f>'Nacionalidad-Alojamiento(datos)'!C23/'Nacionalidad-Alojamiento(datos)'!$C$33</f>
        <v>2.6982364159274776E-2</v>
      </c>
      <c r="D23" s="205">
        <f>'Nacionalidad-Alojamiento(datos)'!D23/'Nacionalidad-Alojamiento(datos)'!$D$33</f>
        <v>7.4960151350385081E-3</v>
      </c>
      <c r="E23" s="205">
        <f>'Nacionalidad-Alojamiento(datos)'!E23/'Nacionalidad-Alojamiento(datos)'!$E$33</f>
        <v>5.8431463645623001E-3</v>
      </c>
      <c r="F23" s="205">
        <f>'Nacionalidad-Alojamiento(datos)'!F23/'Nacionalidad-Alojamiento(datos)'!$F$33</f>
        <v>1.7690497443804267E-2</v>
      </c>
      <c r="G23" s="205">
        <f>'Nacionalidad-Alojamiento(datos)'!G23/'Nacionalidad-Alojamiento(datos)'!$G$33</f>
        <v>1.3765677577240747E-3</v>
      </c>
      <c r="H23" s="205">
        <f>'Nacionalidad-Alojamiento(datos)'!H23/'Nacionalidad-Alojamiento(datos)'!$H$33</f>
        <v>7.0157372201098439E-2</v>
      </c>
    </row>
    <row r="24" spans="2:10" ht="12.75">
      <c r="B24" s="190" t="s">
        <v>191</v>
      </c>
      <c r="C24" s="205">
        <f>'Nacionalidad-Alojamiento(datos)'!C24/'Nacionalidad-Alojamiento(datos)'!$C$33</f>
        <v>3.2352560799617353E-3</v>
      </c>
      <c r="D24" s="205">
        <f>'Nacionalidad-Alojamiento(datos)'!D24/'Nacionalidad-Alojamiento(datos)'!$D$33</f>
        <v>3.3636729282426371E-3</v>
      </c>
      <c r="E24" s="205">
        <f>'Nacionalidad-Alojamiento(datos)'!E24/'Nacionalidad-Alojamiento(datos)'!$E$33</f>
        <v>2.9733931347497452E-3</v>
      </c>
      <c r="F24" s="205">
        <f>'Nacionalidad-Alojamiento(datos)'!F24/'Nacionalidad-Alojamiento(datos)'!$F$33</f>
        <v>5.9238821715491361E-3</v>
      </c>
      <c r="G24" s="205">
        <f>'Nacionalidad-Alojamiento(datos)'!G24/'Nacionalidad-Alojamiento(datos)'!$G$33</f>
        <v>7.6475986540226369E-4</v>
      </c>
      <c r="H24" s="205">
        <f>'Nacionalidad-Alojamiento(datos)'!H24/'Nacionalidad-Alojamiento(datos)'!$H$33</f>
        <v>2.9507287705956907E-3</v>
      </c>
    </row>
    <row r="25" spans="2:10" ht="12.75">
      <c r="B25" s="190" t="s">
        <v>192</v>
      </c>
      <c r="C25" s="205">
        <f>'Nacionalidad-Alojamiento(datos)'!C25/'Nacionalidad-Alojamiento(datos)'!$C$33</f>
        <v>5.1587554117663963E-3</v>
      </c>
      <c r="D25" s="205">
        <f>'Nacionalidad-Alojamiento(datos)'!D25/'Nacionalidad-Alojamiento(datos)'!$D$33</f>
        <v>5.5564659089216281E-3</v>
      </c>
      <c r="E25" s="205">
        <f>'Nacionalidad-Alojamiento(datos)'!E25/'Nacionalidad-Alojamiento(datos)'!$E$33</f>
        <v>4.8067473151903939E-3</v>
      </c>
      <c r="F25" s="205">
        <f>'Nacionalidad-Alojamiento(datos)'!F25/'Nacionalidad-Alojamiento(datos)'!$F$33</f>
        <v>1.0508804674186481E-2</v>
      </c>
      <c r="G25" s="205">
        <f>'Nacionalidad-Alojamiento(datos)'!G25/'Nacionalidad-Alojamiento(datos)'!$G$33</f>
        <v>3.0590394616090549E-4</v>
      </c>
      <c r="H25" s="205">
        <f>'Nacionalidad-Alojamiento(datos)'!H25/'Nacionalidad-Alojamiento(datos)'!$H$33</f>
        <v>4.2775665399239545E-3</v>
      </c>
    </row>
    <row r="26" spans="2:10" ht="12.75">
      <c r="B26" s="190" t="s">
        <v>193</v>
      </c>
      <c r="C26" s="205">
        <f>'Nacionalidad-Alojamiento(datos)'!C26/'Nacionalidad-Alojamiento(datos)'!$C$33</f>
        <v>2.0384576696713219E-3</v>
      </c>
      <c r="D26" s="205">
        <f>'Nacionalidad-Alojamiento(datos)'!D26/'Nacionalidad-Alojamiento(datos)'!$D$33</f>
        <v>1.6296980440644133E-3</v>
      </c>
      <c r="E26" s="205">
        <f>'Nacionalidad-Alojamiento(datos)'!E26/'Nacionalidad-Alojamiento(datos)'!$E$33</f>
        <v>1.5403034147561782E-3</v>
      </c>
      <c r="F26" s="205">
        <f>'Nacionalidad-Alojamiento(datos)'!F26/'Nacionalidad-Alojamiento(datos)'!$F$33</f>
        <v>2.1910249127647489E-3</v>
      </c>
      <c r="G26" s="205">
        <f>'Nacionalidad-Alojamiento(datos)'!G26/'Nacionalidad-Alojamiento(datos)'!$G$33</f>
        <v>1.2236157846436219E-3</v>
      </c>
      <c r="H26" s="205">
        <f>'Nacionalidad-Alojamiento(datos)'!H26/'Nacionalidad-Alojamiento(datos)'!$H$33</f>
        <v>2.9441275876637093E-3</v>
      </c>
    </row>
    <row r="27" spans="2:10" ht="12.75">
      <c r="B27" s="194" t="s">
        <v>194</v>
      </c>
      <c r="C27" s="205">
        <f>'Nacionalidad-Alojamiento(datos)'!C27/'Nacionalidad-Alojamiento(datos)'!$C$33</f>
        <v>3.1941995307236421E-3</v>
      </c>
      <c r="D27" s="205">
        <f>'Nacionalidad-Alojamiento(datos)'!D27/'Nacionalidad-Alojamiento(datos)'!$D$33</f>
        <v>2.6694871069135543E-3</v>
      </c>
      <c r="E27" s="205">
        <f>'Nacionalidad-Alojamiento(datos)'!E27/'Nacionalidad-Alojamiento(datos)'!$E$33</f>
        <v>1.9834533531083035E-3</v>
      </c>
      <c r="F27" s="205">
        <f>'Nacionalidad-Alojamiento(datos)'!F27/'Nacionalidad-Alojamiento(datos)'!$F$33</f>
        <v>6.5730747382942468E-3</v>
      </c>
      <c r="G27" s="205">
        <f>'Nacionalidad-Alojamiento(datos)'!G27/'Nacionalidad-Alojamiento(datos)'!$G$33</f>
        <v>2.6001835423676966E-3</v>
      </c>
      <c r="H27" s="205">
        <f>'Nacionalidad-Alojamiento(datos)'!H27/'Nacionalidad-Alojamiento(datos)'!$H$33</f>
        <v>4.356780735107731E-3</v>
      </c>
    </row>
    <row r="28" spans="2:10" ht="12.75">
      <c r="B28" s="194" t="s">
        <v>195</v>
      </c>
      <c r="C28" s="205">
        <f>'Nacionalidad-Alojamiento(datos)'!C28/'Nacionalidad-Alojamiento(datos)'!$C$33</f>
        <v>1.2004934997218419E-2</v>
      </c>
      <c r="D28" s="205">
        <f>'Nacionalidad-Alojamiento(datos)'!D28/'Nacionalidad-Alojamiento(datos)'!$D$33</f>
        <v>1.2200390293315854E-2</v>
      </c>
      <c r="E28" s="205">
        <f>'Nacionalidad-Alojamiento(datos)'!E28/'Nacionalidad-Alojamiento(datos)'!$E$33</f>
        <v>1.1864982220395618E-2</v>
      </c>
      <c r="F28" s="205">
        <f>'Nacionalidad-Alojamiento(datos)'!F28/'Nacionalidad-Alojamiento(datos)'!$F$33</f>
        <v>1.5276312586220888E-2</v>
      </c>
      <c r="G28" s="205">
        <f>'Nacionalidad-Alojamiento(datos)'!G28/'Nacionalidad-Alojamiento(datos)'!$G$33</f>
        <v>3.3649434077699602E-3</v>
      </c>
      <c r="H28" s="205">
        <f>'Nacionalidad-Alojamiento(datos)'!H28/'Nacionalidad-Alojamiento(datos)'!$H$33</f>
        <v>1.1571873679763414E-2</v>
      </c>
    </row>
    <row r="29" spans="2:10" ht="12.75">
      <c r="B29" s="194" t="s">
        <v>196</v>
      </c>
      <c r="C29" s="205">
        <f>'Nacionalidad-Alojamiento(datos)'!C29/'Nacionalidad-Alojamiento(datos)'!$C$33</f>
        <v>2.9540187176807977E-3</v>
      </c>
      <c r="D29" s="205">
        <f>'Nacionalidad-Alojamiento(datos)'!D29/'Nacionalidad-Alojamiento(datos)'!$D$33</f>
        <v>2.8214333596508216E-3</v>
      </c>
      <c r="E29" s="205">
        <f>'Nacionalidad-Alojamiento(datos)'!E29/'Nacionalidad-Alojamiento(datos)'!$E$33</f>
        <v>2.8232939620820899E-3</v>
      </c>
      <c r="F29" s="205">
        <f>'Nacionalidad-Alojamiento(datos)'!F29/'Nacionalidad-Alojamiento(datos)'!$F$33</f>
        <v>2.677919337823582E-3</v>
      </c>
      <c r="G29" s="205">
        <f>'Nacionalidad-Alojamiento(datos)'!G29/'Nacionalidad-Alojamiento(datos)'!$G$33</f>
        <v>3.8237993270113183E-3</v>
      </c>
      <c r="H29" s="205">
        <f>'Nacionalidad-Alojamiento(datos)'!H29/'Nacionalidad-Alojamiento(datos)'!$H$33</f>
        <v>3.2477820025348541E-3</v>
      </c>
    </row>
    <row r="30" spans="2:10" ht="12.75">
      <c r="B30" s="194" t="s">
        <v>197</v>
      </c>
      <c r="C30" s="205">
        <f>'Nacionalidad-Alojamiento(datos)'!C30/'Nacionalidad-Alojamiento(datos)'!$C$33</f>
        <v>6.6655307688044127E-3</v>
      </c>
      <c r="D30" s="205">
        <f>'Nacionalidad-Alojamiento(datos)'!D30/'Nacionalidad-Alojamiento(datos)'!$D$33</f>
        <v>3.8224910247434043E-3</v>
      </c>
      <c r="E30" s="205">
        <f>'Nacionalidad-Alojamiento(datos)'!E30/'Nacionalidad-Alojamiento(datos)'!$E$33</f>
        <v>2.6481782606364922E-3</v>
      </c>
      <c r="F30" s="205">
        <f>'Nacionalidad-Alojamiento(datos)'!F30/'Nacionalidad-Alojamiento(datos)'!$F$33</f>
        <v>1.0752251886715898E-2</v>
      </c>
      <c r="G30" s="205">
        <f>'Nacionalidad-Alojamiento(datos)'!G30/'Nacionalidad-Alojamiento(datos)'!$G$33</f>
        <v>1.8354236769654328E-3</v>
      </c>
      <c r="H30" s="205">
        <f>'Nacionalidad-Alojamiento(datos)'!H30/'Nacionalidad-Alojamiento(datos)'!$H$33</f>
        <v>1.2964723278411491E-2</v>
      </c>
      <c r="I30" s="195"/>
      <c r="J30" s="195"/>
    </row>
    <row r="31" spans="2:10" ht="12.75">
      <c r="B31" s="194" t="s">
        <v>198</v>
      </c>
      <c r="C31" s="205">
        <f>'Nacionalidad-Alojamiento(datos)'!C31/'Nacionalidad-Alojamiento(datos)'!$C$33</f>
        <v>6.7866475890567875E-3</v>
      </c>
      <c r="D31" s="205">
        <f>'Nacionalidad-Alojamiento(datos)'!D31/'Nacionalidad-Alojamiento(datos)'!$D$33</f>
        <v>5.7143708382368279E-3</v>
      </c>
      <c r="E31" s="205">
        <f>'Nacionalidad-Alojamiento(datos)'!E31/'Nacionalidad-Alojamiento(datos)'!$E$33</f>
        <v>5.6037024462591359E-3</v>
      </c>
      <c r="F31" s="205">
        <f>'Nacionalidad-Alojamiento(datos)'!F31/'Nacionalidad-Alojamiento(datos)'!$F$33</f>
        <v>6.7759474154020938E-3</v>
      </c>
      <c r="G31" s="205">
        <f>'Nacionalidad-Alojamiento(datos)'!G31/'Nacionalidad-Alojamiento(datos)'!$G$33</f>
        <v>2.4472315692872439E-3</v>
      </c>
      <c r="H31" s="205">
        <f>'Nacionalidad-Alojamiento(datos)'!H31/'Nacionalidad-Alojamiento(datos)'!$H$33</f>
        <v>9.1624419095901986E-3</v>
      </c>
    </row>
    <row r="32" spans="2:10" ht="12.75">
      <c r="B32" s="196" t="s">
        <v>199</v>
      </c>
      <c r="C32" s="206">
        <f>'Nacionalidad-Alojamiento(datos)'!C32/'Nacionalidad-Alojamiento(datos)'!$C$33</f>
        <v>0.35640779828096231</v>
      </c>
      <c r="D32" s="206">
        <f>'Nacionalidad-Alojamiento(datos)'!D32/'Nacionalidad-Alojamiento(datos)'!$D$33</f>
        <v>0.35772318967957217</v>
      </c>
      <c r="E32" s="206">
        <f>'Nacionalidad-Alojamiento(datos)'!E32/'Nacionalidad-Alojamiento(datos)'!$E$33</f>
        <v>0.35078891410396157</v>
      </c>
      <c r="F32" s="206">
        <f>'Nacionalidad-Alojamiento(datos)'!F32/'Nacionalidad-Alojamiento(datos)'!$F$33</f>
        <v>0.43175363142092021</v>
      </c>
      <c r="G32" s="206">
        <f>'Nacionalidad-Alojamiento(datos)'!G32/'Nacionalidad-Alojamiento(datos)'!$G$33</f>
        <v>9.6359743040685231E-2</v>
      </c>
      <c r="H32" s="206">
        <f>'Nacionalidad-Alojamiento(datos)'!H32/'Nacionalidad-Alojamiento(datos)'!$H$33</f>
        <v>0.35349334600760457</v>
      </c>
    </row>
    <row r="33" spans="2:8" ht="12.75">
      <c r="B33" s="198" t="s">
        <v>137</v>
      </c>
      <c r="C33" s="207">
        <f>'Nacionalidad-Alojamiento(datos)'!C33/'Nacionalidad-Alojamiento(datos)'!$C$33</f>
        <v>1</v>
      </c>
      <c r="D33" s="207">
        <f>'Nacionalidad-Alojamiento(datos)'!D33/'Nacionalidad-Alojamiento(datos)'!$D$33</f>
        <v>1</v>
      </c>
      <c r="E33" s="207">
        <f>'Nacionalidad-Alojamiento(datos)'!E33/'Nacionalidad-Alojamiento(datos)'!$E$33</f>
        <v>1</v>
      </c>
      <c r="F33" s="207">
        <f>'Nacionalidad-Alojamiento(datos)'!F33/'Nacionalidad-Alojamiento(datos)'!$F$33</f>
        <v>1</v>
      </c>
      <c r="G33" s="207">
        <f>'Nacionalidad-Alojamiento(datos)'!G33/'Nacionalidad-Alojamiento(datos)'!$G$33</f>
        <v>1</v>
      </c>
      <c r="H33" s="207">
        <f>'Nacionalidad-Alojamiento(datos)'!H33/'Nacionalidad-Alojamiento(datos)'!$H$33</f>
        <v>1</v>
      </c>
    </row>
    <row r="34" spans="2:8">
      <c r="B34" s="546" t="s">
        <v>119</v>
      </c>
      <c r="C34" s="547"/>
      <c r="D34" s="547"/>
      <c r="E34" s="547"/>
      <c r="F34" s="547"/>
      <c r="G34" s="547"/>
      <c r="H34" s="548"/>
    </row>
  </sheetData>
  <mergeCells count="7">
    <mergeCell ref="B34:H34"/>
    <mergeCell ref="B7:H7"/>
    <mergeCell ref="B8:H8"/>
    <mergeCell ref="B9:B10"/>
    <mergeCell ref="C9:C10"/>
    <mergeCell ref="D9:G9"/>
    <mergeCell ref="H9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164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560" t="s">
        <v>215</v>
      </c>
      <c r="C5" s="560"/>
      <c r="D5" s="560"/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</row>
    <row r="6" spans="2:26" s="142" customFormat="1" ht="25.5">
      <c r="B6" s="136" t="s">
        <v>176</v>
      </c>
      <c r="C6" s="137" t="s">
        <v>177</v>
      </c>
      <c r="D6" s="137" t="s">
        <v>179</v>
      </c>
      <c r="E6" s="137" t="s">
        <v>180</v>
      </c>
      <c r="F6" s="137" t="s">
        <v>181</v>
      </c>
      <c r="G6" s="138" t="s">
        <v>182</v>
      </c>
      <c r="H6" s="138" t="s">
        <v>183</v>
      </c>
      <c r="I6" s="138" t="s">
        <v>184</v>
      </c>
      <c r="J6" s="138" t="s">
        <v>185</v>
      </c>
      <c r="K6" s="137" t="s">
        <v>186</v>
      </c>
      <c r="L6" s="139" t="s">
        <v>187</v>
      </c>
      <c r="M6" s="139" t="s">
        <v>188</v>
      </c>
      <c r="N6" s="139" t="s">
        <v>189</v>
      </c>
      <c r="O6" s="139" t="s">
        <v>190</v>
      </c>
      <c r="P6" s="137" t="s">
        <v>191</v>
      </c>
      <c r="Q6" s="137" t="s">
        <v>192</v>
      </c>
      <c r="R6" s="137" t="s">
        <v>193</v>
      </c>
      <c r="S6" s="140" t="s">
        <v>194</v>
      </c>
      <c r="T6" s="140" t="s">
        <v>195</v>
      </c>
      <c r="U6" s="140" t="s">
        <v>196</v>
      </c>
      <c r="V6" s="140" t="s">
        <v>197</v>
      </c>
      <c r="W6" s="140" t="s">
        <v>198</v>
      </c>
      <c r="X6" s="140" t="s">
        <v>199</v>
      </c>
      <c r="Y6" s="136" t="s">
        <v>137</v>
      </c>
      <c r="Z6"/>
    </row>
    <row r="7" spans="2:26">
      <c r="B7" s="41" t="s">
        <v>76</v>
      </c>
      <c r="C7" s="143">
        <v>0.77887788778877887</v>
      </c>
      <c r="D7" s="143">
        <v>3.5499348254153145E-3</v>
      </c>
      <c r="E7" s="143">
        <v>2.8981889785617216E-3</v>
      </c>
      <c r="F7" s="143">
        <v>0.10027179188507086</v>
      </c>
      <c r="G7" s="143">
        <v>1.5198158471309316E-2</v>
      </c>
      <c r="H7" s="143">
        <v>3.2060348892032062E-2</v>
      </c>
      <c r="I7" s="143">
        <v>1.0538869012951715E-3</v>
      </c>
      <c r="J7" s="143">
        <v>1.4199739301661258E-2</v>
      </c>
      <c r="K7" s="143">
        <v>2.0107052722078932E-3</v>
      </c>
      <c r="L7" s="143">
        <v>4.7147571900047147E-4</v>
      </c>
      <c r="M7" s="143">
        <v>2.2187092658845715E-4</v>
      </c>
      <c r="N7" s="143">
        <v>8.8748370635382862E-4</v>
      </c>
      <c r="O7" s="143">
        <v>4.2987492026513575E-4</v>
      </c>
      <c r="P7" s="143">
        <v>1.1786892975011788E-3</v>
      </c>
      <c r="Q7" s="143">
        <v>3.022991374767729E-3</v>
      </c>
      <c r="R7" s="143">
        <v>2.3296447291788003E-3</v>
      </c>
      <c r="S7" s="143">
        <v>4.3126161355631363E-3</v>
      </c>
      <c r="T7" s="143">
        <v>2.1909754000610144E-2</v>
      </c>
      <c r="U7" s="143">
        <v>1.719499681060543E-3</v>
      </c>
      <c r="V7" s="143">
        <v>7.6822808331253297E-3</v>
      </c>
      <c r="W7" s="143">
        <v>7.7238816318606646E-3</v>
      </c>
      <c r="X7" s="143">
        <v>0.22112211221122113</v>
      </c>
      <c r="Y7" s="145">
        <v>1</v>
      </c>
    </row>
    <row r="8" spans="2:26">
      <c r="B8" s="41" t="s">
        <v>77</v>
      </c>
      <c r="C8" s="143">
        <v>0.75520170193562941</v>
      </c>
      <c r="D8" s="143">
        <v>4.6416426257514468E-3</v>
      </c>
      <c r="E8" s="143">
        <v>2.9977275291311425E-3</v>
      </c>
      <c r="F8" s="143">
        <v>0.11420374877109288</v>
      </c>
      <c r="G8" s="143">
        <v>1.6519735039566781E-2</v>
      </c>
      <c r="H8" s="143">
        <v>3.4892903766499589E-2</v>
      </c>
      <c r="I8" s="143">
        <v>2.1435363514754942E-3</v>
      </c>
      <c r="J8" s="143">
        <v>7.8327719309555666E-3</v>
      </c>
      <c r="K8" s="143">
        <v>6.2049736490080104E-3</v>
      </c>
      <c r="L8" s="143">
        <v>1.4666301352200752E-3</v>
      </c>
      <c r="M8" s="143">
        <v>1.0475929537286251E-3</v>
      </c>
      <c r="N8" s="143">
        <v>2.7076248650216772E-3</v>
      </c>
      <c r="O8" s="143">
        <v>9.8312569503763276E-4</v>
      </c>
      <c r="P8" s="143">
        <v>3.0138443438038906E-3</v>
      </c>
      <c r="Q8" s="143">
        <v>3.5940496720228213E-3</v>
      </c>
      <c r="R8" s="143">
        <v>3.3200638225861041E-3</v>
      </c>
      <c r="S8" s="143">
        <v>4.4804744790239654E-3</v>
      </c>
      <c r="T8" s="143">
        <v>1.8502103244314793E-2</v>
      </c>
      <c r="U8" s="143">
        <v>4.8511612164971714E-3</v>
      </c>
      <c r="V8" s="143">
        <v>9.6217383596306025E-3</v>
      </c>
      <c r="W8" s="143">
        <v>7.9778232630102995E-3</v>
      </c>
      <c r="X8" s="143">
        <v>0.24479829806437056</v>
      </c>
      <c r="Y8" s="145">
        <v>1</v>
      </c>
    </row>
    <row r="9" spans="2:26">
      <c r="B9" s="41" t="s">
        <v>78</v>
      </c>
      <c r="C9" s="143">
        <v>0.7732494318093972</v>
      </c>
      <c r="D9" s="143">
        <v>3.4014131325468852E-3</v>
      </c>
      <c r="E9" s="143">
        <v>5.4731829496436251E-3</v>
      </c>
      <c r="F9" s="143">
        <v>0.10726820142550132</v>
      </c>
      <c r="G9" s="143">
        <v>1.6373165942577962E-2</v>
      </c>
      <c r="H9" s="143">
        <v>3.7941217396682075E-2</v>
      </c>
      <c r="I9" s="143">
        <v>1.9790040043909151E-3</v>
      </c>
      <c r="J9" s="143">
        <v>7.9778598927008771E-3</v>
      </c>
      <c r="K9" s="143">
        <v>4.2981493220365192E-3</v>
      </c>
      <c r="L9" s="143">
        <v>1.7316285038420508E-3</v>
      </c>
      <c r="M9" s="143">
        <v>1.1904945963914098E-3</v>
      </c>
      <c r="N9" s="143">
        <v>7.1120456407798517E-4</v>
      </c>
      <c r="O9" s="143">
        <v>6.6482165772507309E-4</v>
      </c>
      <c r="P9" s="143">
        <v>3.061271819292197E-3</v>
      </c>
      <c r="Q9" s="143">
        <v>3.293186351056757E-3</v>
      </c>
      <c r="R9" s="143">
        <v>1.6079407535676184E-3</v>
      </c>
      <c r="S9" s="143">
        <v>3.030349881723589E-3</v>
      </c>
      <c r="T9" s="143">
        <v>1.1147358493483202E-2</v>
      </c>
      <c r="U9" s="143">
        <v>5.7824023253297049E-3</v>
      </c>
      <c r="V9" s="143">
        <v>7.6531795482304918E-3</v>
      </c>
      <c r="W9" s="143">
        <v>6.4626849518390822E-3</v>
      </c>
      <c r="X9" s="143">
        <v>0.22675056819060282</v>
      </c>
      <c r="Y9" s="145">
        <v>1</v>
      </c>
    </row>
    <row r="10" spans="2:26">
      <c r="B10" s="41" t="s">
        <v>79</v>
      </c>
      <c r="C10" s="143">
        <v>0.72662709349162602</v>
      </c>
      <c r="D10" s="143">
        <v>6.8546392481096743E-3</v>
      </c>
      <c r="E10" s="143">
        <v>4.8759804960780157E-3</v>
      </c>
      <c r="F10" s="143">
        <v>0.15055473111440887</v>
      </c>
      <c r="G10" s="143">
        <v>2.4962900148399407E-2</v>
      </c>
      <c r="H10" s="143">
        <v>3.7311850752596992E-2</v>
      </c>
      <c r="I10" s="143">
        <v>1.3426612960214825E-3</v>
      </c>
      <c r="J10" s="143">
        <v>7.5436364921206978E-3</v>
      </c>
      <c r="K10" s="143">
        <v>2.5439898240407037E-3</v>
      </c>
      <c r="L10" s="143">
        <v>1.1306621440180906E-3</v>
      </c>
      <c r="M10" s="143">
        <v>5.2999788000847997E-4</v>
      </c>
      <c r="N10" s="143">
        <v>3.003321320048053E-4</v>
      </c>
      <c r="O10" s="143">
        <v>5.82997668009328E-4</v>
      </c>
      <c r="P10" s="143">
        <v>3.4803194120556851E-3</v>
      </c>
      <c r="Q10" s="143">
        <v>3.9749841000635997E-3</v>
      </c>
      <c r="R10" s="143">
        <v>1.7843261960285492E-3</v>
      </c>
      <c r="S10" s="143">
        <v>1.8019927920288319E-3</v>
      </c>
      <c r="T10" s="143">
        <v>1.0882623136174122E-2</v>
      </c>
      <c r="U10" s="143">
        <v>2.7913221680446612E-3</v>
      </c>
      <c r="V10" s="143">
        <v>7.4376369161190019E-3</v>
      </c>
      <c r="W10" s="143">
        <v>5.2293124160836691E-3</v>
      </c>
      <c r="X10" s="143">
        <v>0.27337290650837398</v>
      </c>
      <c r="Y10" s="145">
        <v>1</v>
      </c>
    </row>
    <row r="11" spans="2:26">
      <c r="B11" s="41" t="s">
        <v>80</v>
      </c>
      <c r="C11" s="143">
        <v>0.65015050167224075</v>
      </c>
      <c r="D11" s="143">
        <v>2.5585284280936456E-3</v>
      </c>
      <c r="E11" s="143">
        <v>1.5217391304347826E-3</v>
      </c>
      <c r="F11" s="143">
        <v>0.18021739130434783</v>
      </c>
      <c r="G11" s="143">
        <v>3.0351170568561871E-2</v>
      </c>
      <c r="H11" s="143">
        <v>5.9515050167224082E-2</v>
      </c>
      <c r="I11" s="143">
        <v>1.3377926421404682E-3</v>
      </c>
      <c r="J11" s="143">
        <v>4.7658862876254178E-3</v>
      </c>
      <c r="K11" s="143">
        <v>3.4230769230769231E-2</v>
      </c>
      <c r="L11" s="143">
        <v>5.6187290969899667E-3</v>
      </c>
      <c r="M11" s="143">
        <v>2.0066889632107021E-3</v>
      </c>
      <c r="N11" s="143">
        <v>6.0702341137123745E-3</v>
      </c>
      <c r="O11" s="143">
        <v>2.0535117056856188E-2</v>
      </c>
      <c r="P11" s="143">
        <v>5.3678929765886285E-3</v>
      </c>
      <c r="Q11" s="143">
        <v>4.2307692307692307E-3</v>
      </c>
      <c r="R11" s="143">
        <v>1.705685618729097E-3</v>
      </c>
      <c r="S11" s="143">
        <v>3.0936454849498328E-3</v>
      </c>
      <c r="T11" s="143">
        <v>7.7591973244147154E-3</v>
      </c>
      <c r="U11" s="143">
        <v>2.1739130434782609E-3</v>
      </c>
      <c r="V11" s="143">
        <v>5.0334448160535119E-3</v>
      </c>
      <c r="W11" s="143">
        <v>5.9866220735785951E-3</v>
      </c>
      <c r="X11" s="143">
        <v>0.34984949832775919</v>
      </c>
      <c r="Y11" s="145">
        <v>1</v>
      </c>
    </row>
    <row r="12" spans="2:26">
      <c r="B12" s="41" t="s">
        <v>81</v>
      </c>
      <c r="C12" s="143">
        <v>0.52336259284267383</v>
      </c>
      <c r="D12" s="143">
        <v>4.0513166779203242E-3</v>
      </c>
      <c r="E12" s="143">
        <v>2.464550979068197E-3</v>
      </c>
      <c r="F12" s="143">
        <v>0.21948008102633357</v>
      </c>
      <c r="G12" s="143">
        <v>2.2940580688723834E-2</v>
      </c>
      <c r="H12" s="143">
        <v>7.9625253207292371E-2</v>
      </c>
      <c r="I12" s="143">
        <v>3.1060094530722484E-3</v>
      </c>
      <c r="J12" s="143">
        <v>4.709655638082377E-3</v>
      </c>
      <c r="K12" s="143">
        <v>0.10136731937879812</v>
      </c>
      <c r="L12" s="143">
        <v>2.236664415935179E-2</v>
      </c>
      <c r="M12" s="143">
        <v>1.0027008777852802E-2</v>
      </c>
      <c r="N12" s="143">
        <v>1.2187711006076974E-2</v>
      </c>
      <c r="O12" s="143">
        <v>5.6785955435516546E-2</v>
      </c>
      <c r="P12" s="143">
        <v>2.8190411883862255E-3</v>
      </c>
      <c r="Q12" s="143">
        <v>6.9041188386225524E-3</v>
      </c>
      <c r="R12" s="143">
        <v>2.0425388251181635E-3</v>
      </c>
      <c r="S12" s="143">
        <v>3.0047265361242406E-3</v>
      </c>
      <c r="T12" s="143">
        <v>8.4740040513166786E-3</v>
      </c>
      <c r="U12" s="143">
        <v>2.9034436191762323E-3</v>
      </c>
      <c r="V12" s="143">
        <v>5.688723835246455E-3</v>
      </c>
      <c r="W12" s="143">
        <v>7.0560432140445647E-3</v>
      </c>
      <c r="X12" s="143">
        <v>0.47663740715732611</v>
      </c>
      <c r="Y12" s="145">
        <v>1</v>
      </c>
    </row>
    <row r="13" spans="2:26" customFormat="1">
      <c r="B13" s="41" t="s">
        <v>82</v>
      </c>
      <c r="C13" s="143">
        <v>0.46457395835231102</v>
      </c>
      <c r="D13" s="143">
        <v>4.9918927289620873E-3</v>
      </c>
      <c r="E13" s="143">
        <v>2.5323835376851464E-3</v>
      </c>
      <c r="F13" s="143">
        <v>0.24217967170106944</v>
      </c>
      <c r="G13" s="143">
        <v>2.3374446610431962E-2</v>
      </c>
      <c r="H13" s="143">
        <v>9.3042321776676568E-2</v>
      </c>
      <c r="I13" s="143">
        <v>3.3157827615733571E-3</v>
      </c>
      <c r="J13" s="143">
        <v>6.9412814953815887E-3</v>
      </c>
      <c r="K13" s="143">
        <v>0.12204631164714241</v>
      </c>
      <c r="L13" s="143">
        <v>2.8712492484833027E-2</v>
      </c>
      <c r="M13" s="143">
        <v>1.0493905882781613E-2</v>
      </c>
      <c r="N13" s="143">
        <v>1.9038422999143725E-2</v>
      </c>
      <c r="O13" s="143">
        <v>6.3801490280384052E-2</v>
      </c>
      <c r="P13" s="143">
        <v>3.6801544936143852E-3</v>
      </c>
      <c r="Q13" s="143">
        <v>7.9615223450964674E-3</v>
      </c>
      <c r="R13" s="143">
        <v>1.0748966095210334E-3</v>
      </c>
      <c r="S13" s="143">
        <v>2.6781322305015577E-3</v>
      </c>
      <c r="T13" s="143">
        <v>6.5222540035344062E-3</v>
      </c>
      <c r="U13" s="143">
        <v>1.6578913807866785E-3</v>
      </c>
      <c r="V13" s="143">
        <v>4.718613929931316E-3</v>
      </c>
      <c r="W13" s="143">
        <v>8.7084843957805757E-3</v>
      </c>
      <c r="X13" s="143">
        <v>0.53542604164768892</v>
      </c>
      <c r="Y13" s="145">
        <v>1</v>
      </c>
    </row>
    <row r="14" spans="2:26" customFormat="1">
      <c r="B14" s="41" t="s">
        <v>83</v>
      </c>
      <c r="C14" s="143">
        <v>0.41487188365650968</v>
      </c>
      <c r="D14" s="143">
        <v>3.3760387811634348E-3</v>
      </c>
      <c r="E14" s="143">
        <v>3.8261772853185596E-3</v>
      </c>
      <c r="F14" s="143">
        <v>0.27591759002770083</v>
      </c>
      <c r="G14" s="143">
        <v>1.5027700831024931E-2</v>
      </c>
      <c r="H14" s="143">
        <v>8.7707756232686979E-2</v>
      </c>
      <c r="I14" s="143">
        <v>2.7873961218836565E-3</v>
      </c>
      <c r="J14" s="143">
        <v>6.5616343490304705E-3</v>
      </c>
      <c r="K14" s="143">
        <v>0.15249307479224378</v>
      </c>
      <c r="L14" s="143">
        <v>3.4400969529085876E-2</v>
      </c>
      <c r="M14" s="143">
        <v>1.6256925207756234E-2</v>
      </c>
      <c r="N14" s="143">
        <v>1.7313019390581719E-2</v>
      </c>
      <c r="O14" s="143">
        <v>8.4522160664819948E-2</v>
      </c>
      <c r="P14" s="143">
        <v>3.7915512465373962E-3</v>
      </c>
      <c r="Q14" s="143">
        <v>9.2624653739612189E-3</v>
      </c>
      <c r="R14" s="143">
        <v>2.2853185595567869E-3</v>
      </c>
      <c r="S14" s="143">
        <v>2.7527700831024931E-3</v>
      </c>
      <c r="T14" s="143">
        <v>7.9466759002770077E-3</v>
      </c>
      <c r="U14" s="143">
        <v>1.5408587257617729E-3</v>
      </c>
      <c r="V14" s="143">
        <v>4.8995844875346257E-3</v>
      </c>
      <c r="W14" s="143">
        <v>4.9515235457063709E-3</v>
      </c>
      <c r="X14" s="143">
        <v>0.58512811634349027</v>
      </c>
      <c r="Y14" s="145">
        <v>1</v>
      </c>
    </row>
    <row r="15" spans="2:26" customFormat="1" ht="24">
      <c r="B15" s="208" t="s">
        <v>150</v>
      </c>
      <c r="C15" s="147">
        <v>0.64359220171903775</v>
      </c>
      <c r="D15" s="147">
        <v>4.1343945082759738E-3</v>
      </c>
      <c r="E15" s="147">
        <v>3.3296861432093494E-3</v>
      </c>
      <c r="F15" s="147">
        <v>0.16994537426123871</v>
      </c>
      <c r="G15" s="147">
        <v>2.0359942767170361E-2</v>
      </c>
      <c r="H15" s="147">
        <v>5.6436332582682755E-2</v>
      </c>
      <c r="I15" s="147">
        <v>2.0938840111427476E-3</v>
      </c>
      <c r="J15" s="147">
        <v>7.7535293236138799E-3</v>
      </c>
      <c r="K15" s="147">
        <v>5.0316853918744985E-2</v>
      </c>
      <c r="L15" s="147">
        <v>1.1341871727023216E-2</v>
      </c>
      <c r="M15" s="147">
        <v>4.9616839754235498E-3</v>
      </c>
      <c r="N15" s="147">
        <v>7.0309340570234415E-3</v>
      </c>
      <c r="O15" s="147">
        <v>2.6982364159274776E-2</v>
      </c>
      <c r="P15" s="147">
        <v>3.2352560799617353E-3</v>
      </c>
      <c r="Q15" s="147">
        <v>5.1587554117663963E-3</v>
      </c>
      <c r="R15" s="147">
        <v>2.0384576696713219E-3</v>
      </c>
      <c r="S15" s="147">
        <v>3.1941995307236421E-3</v>
      </c>
      <c r="T15" s="147">
        <v>1.2004934997218419E-2</v>
      </c>
      <c r="U15" s="147">
        <v>2.9540187176807977E-3</v>
      </c>
      <c r="V15" s="147">
        <v>6.6655307688044127E-3</v>
      </c>
      <c r="W15" s="147">
        <v>6.7866475890567875E-3</v>
      </c>
      <c r="X15" s="147">
        <v>0.35640779828096231</v>
      </c>
      <c r="Y15" s="209">
        <v>1</v>
      </c>
    </row>
    <row r="16" spans="2:26" customFormat="1" ht="15" hidden="1" customHeight="1" outlineLevel="1">
      <c r="B16" s="41" t="s">
        <v>72</v>
      </c>
      <c r="C16" s="143">
        <v>0.51699687504957093</v>
      </c>
      <c r="D16" s="143">
        <v>4.3305150616265607E-3</v>
      </c>
      <c r="E16" s="143">
        <v>2.8870100410843735E-3</v>
      </c>
      <c r="F16" s="143">
        <v>0.19940990783775639</v>
      </c>
      <c r="G16" s="143">
        <v>1.2071509017940706E-2</v>
      </c>
      <c r="H16" s="143">
        <v>7.3111149886581753E-2</v>
      </c>
      <c r="I16" s="143">
        <v>3.2359892768198473E-3</v>
      </c>
      <c r="J16" s="143">
        <v>8.1692866547167717E-3</v>
      </c>
      <c r="K16" s="143">
        <v>0.13502323884456147</v>
      </c>
      <c r="L16" s="143">
        <v>2.8854237718310305E-2</v>
      </c>
      <c r="M16" s="143">
        <v>1.52281848320934E-2</v>
      </c>
      <c r="N16" s="143">
        <v>1.3324661728081725E-2</v>
      </c>
      <c r="O16" s="143">
        <v>7.761615456607604E-2</v>
      </c>
      <c r="P16" s="143">
        <v>3.5691058200218906E-3</v>
      </c>
      <c r="Q16" s="143">
        <v>6.4719785536396946E-3</v>
      </c>
      <c r="R16" s="143">
        <v>2.4587173426817467E-3</v>
      </c>
      <c r="S16" s="143">
        <v>3.80704620802335E-3</v>
      </c>
      <c r="T16" s="143">
        <v>1.2404625561142748E-2</v>
      </c>
      <c r="U16" s="143">
        <v>4.2036135213591157E-3</v>
      </c>
      <c r="V16" s="143">
        <v>6.0436858552370678E-3</v>
      </c>
      <c r="W16" s="143">
        <v>5.8057454672356089E-3</v>
      </c>
      <c r="X16" s="143">
        <v>0.48300312495042907</v>
      </c>
      <c r="Y16" s="145">
        <v>1</v>
      </c>
    </row>
    <row r="17" spans="2:25" customFormat="1" ht="15" hidden="1" customHeight="1" outlineLevel="1">
      <c r="B17" s="41" t="s">
        <v>73</v>
      </c>
      <c r="C17" s="143">
        <v>0.50008186253642883</v>
      </c>
      <c r="D17" s="143">
        <v>3.372736500867743E-3</v>
      </c>
      <c r="E17" s="143">
        <v>2.1611709617210778E-3</v>
      </c>
      <c r="F17" s="143">
        <v>0.25925865287010053</v>
      </c>
      <c r="G17" s="143">
        <v>1.2836045712040342E-2</v>
      </c>
      <c r="H17" s="143">
        <v>6.0823864566619736E-2</v>
      </c>
      <c r="I17" s="143">
        <v>2.1939159762926095E-3</v>
      </c>
      <c r="J17" s="143">
        <v>3.487344051868103E-3</v>
      </c>
      <c r="K17" s="143">
        <v>0.12303939225252955</v>
      </c>
      <c r="L17" s="143">
        <v>2.3117980287501227E-2</v>
      </c>
      <c r="M17" s="143">
        <v>1.038016961917548E-2</v>
      </c>
      <c r="N17" s="143">
        <v>1.0838599823176922E-2</v>
      </c>
      <c r="O17" s="143">
        <v>7.870264252267592E-2</v>
      </c>
      <c r="P17" s="143">
        <v>4.0440092995841382E-3</v>
      </c>
      <c r="Q17" s="143">
        <v>7.580470873309539E-3</v>
      </c>
      <c r="R17" s="143">
        <v>1.1297030027178363E-3</v>
      </c>
      <c r="S17" s="143">
        <v>3.2253839352958513E-3</v>
      </c>
      <c r="T17" s="143">
        <v>5.8286125937326043E-3</v>
      </c>
      <c r="U17" s="143">
        <v>4.6170470545859391E-3</v>
      </c>
      <c r="V17" s="143">
        <v>3.6838141392972921E-3</v>
      </c>
      <c r="W17" s="143">
        <v>2.6359736730082843E-3</v>
      </c>
      <c r="X17" s="143">
        <v>0.49991813746357117</v>
      </c>
      <c r="Y17" s="145">
        <v>1</v>
      </c>
    </row>
    <row r="18" spans="2:25" customFormat="1" ht="15" hidden="1" customHeight="1" outlineLevel="1">
      <c r="B18" s="41" t="s">
        <v>74</v>
      </c>
      <c r="C18" s="143">
        <v>0.65110997267759563</v>
      </c>
      <c r="D18" s="143">
        <v>5.5498633879781422E-3</v>
      </c>
      <c r="E18" s="143">
        <v>2.4760928961748635E-3</v>
      </c>
      <c r="F18" s="143">
        <v>0.15940915300546449</v>
      </c>
      <c r="G18" s="143">
        <v>1.3405054644808742E-2</v>
      </c>
      <c r="H18" s="143">
        <v>5.4491120218579235E-2</v>
      </c>
      <c r="I18" s="143">
        <v>2.4590163934426232E-3</v>
      </c>
      <c r="J18" s="143">
        <v>4.9863387978142078E-3</v>
      </c>
      <c r="K18" s="143">
        <v>6.0997267759562844E-2</v>
      </c>
      <c r="L18" s="143">
        <v>1.132172131147541E-2</v>
      </c>
      <c r="M18" s="143">
        <v>5.5157103825136614E-3</v>
      </c>
      <c r="N18" s="143">
        <v>1.0365437158469945E-2</v>
      </c>
      <c r="O18" s="143">
        <v>3.3794398907103826E-2</v>
      </c>
      <c r="P18" s="143">
        <v>5.7377049180327867E-3</v>
      </c>
      <c r="Q18" s="143">
        <v>5.1741803278688523E-3</v>
      </c>
      <c r="R18" s="143">
        <v>1.5027322404371586E-3</v>
      </c>
      <c r="S18" s="143">
        <v>3.9617486338797813E-3</v>
      </c>
      <c r="T18" s="143">
        <v>9.7506830601092904E-3</v>
      </c>
      <c r="U18" s="143">
        <v>7.4453551912568305E-3</v>
      </c>
      <c r="V18" s="143">
        <v>7.155054644808743E-3</v>
      </c>
      <c r="W18" s="143">
        <v>4.3886612021857927E-3</v>
      </c>
      <c r="X18" s="143">
        <v>0.34889002732240437</v>
      </c>
      <c r="Y18" s="145">
        <v>1</v>
      </c>
    </row>
    <row r="19" spans="2:25" customFormat="1" ht="15" hidden="1" customHeight="1" outlineLevel="1">
      <c r="B19" s="41" t="s">
        <v>75</v>
      </c>
      <c r="C19" s="143">
        <v>0.71100483498002942</v>
      </c>
      <c r="D19" s="143">
        <v>3.0656576273561768E-3</v>
      </c>
      <c r="E19" s="143">
        <v>2.1021652301870925E-3</v>
      </c>
      <c r="F19" s="143">
        <v>0.15680400812837222</v>
      </c>
      <c r="G19" s="143">
        <v>1.0826150935463527E-2</v>
      </c>
      <c r="H19" s="143">
        <v>5.6986195781655105E-2</v>
      </c>
      <c r="I19" s="143">
        <v>1.278817181697148E-3</v>
      </c>
      <c r="J19" s="143">
        <v>5.570737859995796E-3</v>
      </c>
      <c r="K19" s="143">
        <v>2.5050802326396187E-3</v>
      </c>
      <c r="L19" s="143">
        <v>4.0291500245252608E-4</v>
      </c>
      <c r="M19" s="143">
        <v>3.6787891528274123E-4</v>
      </c>
      <c r="N19" s="143">
        <v>8.9342022282951441E-4</v>
      </c>
      <c r="O19" s="143">
        <v>8.4086609207483713E-4</v>
      </c>
      <c r="P19" s="143">
        <v>2.9955854530166071E-3</v>
      </c>
      <c r="Q19" s="143">
        <v>4.0466680681101536E-3</v>
      </c>
      <c r="R19" s="143">
        <v>2.7328147992432207E-3</v>
      </c>
      <c r="S19" s="143">
        <v>6.0086889496181062E-3</v>
      </c>
      <c r="T19" s="143">
        <v>1.3050942470744868E-2</v>
      </c>
      <c r="U19" s="143">
        <v>5.7284002522598274E-3</v>
      </c>
      <c r="V19" s="143">
        <v>1.0318127671501648E-2</v>
      </c>
      <c r="W19" s="143">
        <v>4.9751243781094526E-3</v>
      </c>
      <c r="X19" s="143">
        <v>0.28899516501997058</v>
      </c>
      <c r="Y19" s="145">
        <v>1</v>
      </c>
    </row>
    <row r="20" spans="2:25" customFormat="1" ht="15" hidden="1" customHeight="1" outlineLevel="1">
      <c r="B20" s="41" t="s">
        <v>76</v>
      </c>
      <c r="C20" s="143">
        <v>0.82199667412122257</v>
      </c>
      <c r="D20" s="143">
        <v>2.94741670967372E-3</v>
      </c>
      <c r="E20" s="143">
        <v>1.0895120133035151E-3</v>
      </c>
      <c r="F20" s="143">
        <v>9.0658868054360922E-2</v>
      </c>
      <c r="G20" s="143">
        <v>9.4730202419863532E-3</v>
      </c>
      <c r="H20" s="143">
        <v>2.3120591777051436E-2</v>
      </c>
      <c r="I20" s="143">
        <v>9.1748380067664431E-4</v>
      </c>
      <c r="J20" s="143">
        <v>9.323929124376398E-3</v>
      </c>
      <c r="K20" s="143">
        <v>8.372039681174379E-4</v>
      </c>
      <c r="L20" s="143">
        <v>2.8671368771145133E-4</v>
      </c>
      <c r="M20" s="143">
        <v>1.720282126268708E-4</v>
      </c>
      <c r="N20" s="143">
        <v>2.6377659269453523E-4</v>
      </c>
      <c r="O20" s="143">
        <v>1.1468547508458054E-4</v>
      </c>
      <c r="P20" s="143">
        <v>1.720282126268708E-3</v>
      </c>
      <c r="Q20" s="143">
        <v>2.0299329089970754E-3</v>
      </c>
      <c r="R20" s="143">
        <v>2.1790240266070303E-3</v>
      </c>
      <c r="S20" s="143">
        <v>4.4039222432478925E-3</v>
      </c>
      <c r="T20" s="143">
        <v>1.3555823154997419E-2</v>
      </c>
      <c r="U20" s="143">
        <v>3.406158610012042E-3</v>
      </c>
      <c r="V20" s="143">
        <v>8.2573542060897995E-3</v>
      </c>
      <c r="W20" s="143">
        <v>4.0828029130110669E-3</v>
      </c>
      <c r="X20" s="143">
        <v>0.17800332587877746</v>
      </c>
      <c r="Y20" s="145">
        <v>1</v>
      </c>
    </row>
    <row r="21" spans="2:25" customFormat="1" ht="15" hidden="1" customHeight="1" outlineLevel="1">
      <c r="B21" s="41" t="s">
        <v>77</v>
      </c>
      <c r="C21" s="143">
        <v>0.79409104612601744</v>
      </c>
      <c r="D21" s="143">
        <v>2.8503302546112313E-3</v>
      </c>
      <c r="E21" s="143">
        <v>2.1377476909584235E-3</v>
      </c>
      <c r="F21" s="143">
        <v>0.10157042234220408</v>
      </c>
      <c r="G21" s="143">
        <v>1.2963521254145313E-2</v>
      </c>
      <c r="H21" s="143">
        <v>2.9489955326554664E-2</v>
      </c>
      <c r="I21" s="143">
        <v>1.836270452489928E-3</v>
      </c>
      <c r="J21" s="143">
        <v>7.4958204291939593E-3</v>
      </c>
      <c r="K21" s="143">
        <v>3.4532847315482226E-3</v>
      </c>
      <c r="L21" s="143">
        <v>1.1510949105160743E-3</v>
      </c>
      <c r="M21" s="143">
        <v>1.0414668238002576E-3</v>
      </c>
      <c r="N21" s="143">
        <v>9.5924575876339517E-4</v>
      </c>
      <c r="O21" s="143">
        <v>3.0147723846849563E-4</v>
      </c>
      <c r="P21" s="143">
        <v>1.9870090717241757E-3</v>
      </c>
      <c r="Q21" s="143">
        <v>2.8914407871296626E-3</v>
      </c>
      <c r="R21" s="143">
        <v>1.9047880066873134E-3</v>
      </c>
      <c r="S21" s="143">
        <v>5.2621481623591967E-3</v>
      </c>
      <c r="T21" s="143">
        <v>1.410091265382191E-2</v>
      </c>
      <c r="U21" s="143">
        <v>3.0695864280428646E-3</v>
      </c>
      <c r="V21" s="143">
        <v>7.4410063858360515E-3</v>
      </c>
      <c r="W21" s="143">
        <v>7.4547098966755284E-3</v>
      </c>
      <c r="X21" s="143">
        <v>0.2059089538739825</v>
      </c>
      <c r="Y21" s="145">
        <v>1</v>
      </c>
    </row>
    <row r="22" spans="2:25" customFormat="1" ht="15" hidden="1" customHeight="1" outlineLevel="1">
      <c r="B22" s="41" t="s">
        <v>78</v>
      </c>
      <c r="C22" s="143">
        <v>0.77021146283282826</v>
      </c>
      <c r="D22" s="143">
        <v>2.9495196956998261E-3</v>
      </c>
      <c r="E22" s="143">
        <v>1.692347366385146E-3</v>
      </c>
      <c r="F22" s="143">
        <v>0.11815808136161433</v>
      </c>
      <c r="G22" s="143">
        <v>1.2313841789697634E-2</v>
      </c>
      <c r="H22" s="143">
        <v>3.8698343111340336E-2</v>
      </c>
      <c r="I22" s="143">
        <v>1.5634066146605634E-3</v>
      </c>
      <c r="J22" s="143">
        <v>5.5444523241570502E-3</v>
      </c>
      <c r="K22" s="143">
        <v>4.3839855586358068E-3</v>
      </c>
      <c r="L22" s="143">
        <v>1.1443491715556701E-3</v>
      </c>
      <c r="M22" s="143">
        <v>8.8646766810650506E-4</v>
      </c>
      <c r="N22" s="143">
        <v>1.7568177422474373E-3</v>
      </c>
      <c r="O22" s="143">
        <v>5.9635097672619433E-4</v>
      </c>
      <c r="P22" s="143">
        <v>2.5304622525949326E-3</v>
      </c>
      <c r="Q22" s="143">
        <v>2.8044613500096704E-3</v>
      </c>
      <c r="R22" s="143">
        <v>2.0146992456966024E-3</v>
      </c>
      <c r="S22" s="143">
        <v>5.8990393913996523E-3</v>
      </c>
      <c r="T22" s="143">
        <v>1.640771065695313E-2</v>
      </c>
      <c r="U22" s="143">
        <v>3.0945780413899815E-3</v>
      </c>
      <c r="V22" s="143">
        <v>5.8345690155373608E-3</v>
      </c>
      <c r="W22" s="143">
        <v>5.8990393913996523E-3</v>
      </c>
      <c r="X22" s="143">
        <v>0.22978853716717168</v>
      </c>
      <c r="Y22" s="145">
        <v>1</v>
      </c>
    </row>
    <row r="23" spans="2:25" customFormat="1" ht="15" hidden="1" customHeight="1" outlineLevel="1">
      <c r="B23" s="41" t="s">
        <v>79</v>
      </c>
      <c r="C23" s="143">
        <v>0.71139899142892782</v>
      </c>
      <c r="D23" s="143">
        <v>5.4526987294855576E-3</v>
      </c>
      <c r="E23" s="143">
        <v>2.4946987651241113E-3</v>
      </c>
      <c r="F23" s="143">
        <v>0.16926531121367094</v>
      </c>
      <c r="G23" s="143">
        <v>1.8532047969493398E-2</v>
      </c>
      <c r="H23" s="143">
        <v>4.3657228389671947E-2</v>
      </c>
      <c r="I23" s="143">
        <v>1.4255421514994921E-3</v>
      </c>
      <c r="J23" s="143">
        <v>3.8489638090486288E-3</v>
      </c>
      <c r="K23" s="143">
        <v>2.5303373189115986E-3</v>
      </c>
      <c r="L23" s="143">
        <v>9.0878312158092624E-4</v>
      </c>
      <c r="M23" s="143">
        <v>2.6728915340615479E-4</v>
      </c>
      <c r="N23" s="143">
        <v>5.1675902991856588E-4</v>
      </c>
      <c r="O23" s="143">
        <v>8.3750601400595169E-4</v>
      </c>
      <c r="P23" s="143">
        <v>2.9045421336802153E-3</v>
      </c>
      <c r="Q23" s="143">
        <v>6.2189276359165347E-3</v>
      </c>
      <c r="R23" s="143">
        <v>1.4611807052869795E-3</v>
      </c>
      <c r="S23" s="143">
        <v>4.9359396995669914E-3</v>
      </c>
      <c r="T23" s="143">
        <v>9.693686630196546E-3</v>
      </c>
      <c r="U23" s="143">
        <v>2.7263493647427788E-3</v>
      </c>
      <c r="V23" s="143">
        <v>7.6622890643097703E-3</v>
      </c>
      <c r="W23" s="143">
        <v>5.7912649904666869E-3</v>
      </c>
      <c r="X23" s="143">
        <v>0.28860100857107218</v>
      </c>
      <c r="Y23" s="145">
        <v>1</v>
      </c>
    </row>
    <row r="24" spans="2:25" customFormat="1" ht="15" hidden="1" customHeight="1" outlineLevel="1">
      <c r="B24" s="41" t="s">
        <v>80</v>
      </c>
      <c r="C24" s="143">
        <v>0.62299062766259583</v>
      </c>
      <c r="D24" s="143">
        <v>3.4081226924169272E-3</v>
      </c>
      <c r="E24" s="143">
        <v>1.9880715705765406E-3</v>
      </c>
      <c r="F24" s="143">
        <v>0.19451860266969612</v>
      </c>
      <c r="G24" s="143">
        <v>2.3033229196251066E-2</v>
      </c>
      <c r="H24" s="143">
        <v>5.796648679352457E-2</v>
      </c>
      <c r="I24" s="143">
        <v>2.0164725930133486E-3</v>
      </c>
      <c r="J24" s="143">
        <v>5.80800908832718E-3</v>
      </c>
      <c r="K24" s="143">
        <v>4.397898324339676E-2</v>
      </c>
      <c r="L24" s="143">
        <v>6.5464356716841803E-3</v>
      </c>
      <c r="M24" s="143">
        <v>2.2294802612894066E-3</v>
      </c>
      <c r="N24" s="143">
        <v>4.4589605225788132E-3</v>
      </c>
      <c r="O24" s="143">
        <v>3.0744106787844363E-2</v>
      </c>
      <c r="P24" s="143">
        <v>4.8565748366941209E-3</v>
      </c>
      <c r="Q24" s="143">
        <v>6.8304458960522577E-3</v>
      </c>
      <c r="R24" s="143">
        <v>1.7466628798636751E-3</v>
      </c>
      <c r="S24" s="143">
        <v>3.294518602669696E-3</v>
      </c>
      <c r="T24" s="143">
        <v>1.1928429423459244E-2</v>
      </c>
      <c r="U24" s="143">
        <v>2.9537063334280035E-3</v>
      </c>
      <c r="V24" s="143">
        <v>7.5404714569724512E-3</v>
      </c>
      <c r="W24" s="143">
        <v>5.1405850610621983E-3</v>
      </c>
      <c r="X24" s="143">
        <v>0.37700937233740417</v>
      </c>
      <c r="Y24" s="145">
        <v>1</v>
      </c>
    </row>
    <row r="25" spans="2:25" customFormat="1" ht="15" hidden="1" customHeight="1" outlineLevel="1">
      <c r="B25" s="41" t="s">
        <v>81</v>
      </c>
      <c r="C25" s="143">
        <v>0.44765221126263632</v>
      </c>
      <c r="D25" s="143">
        <v>4.1111230422310515E-3</v>
      </c>
      <c r="E25" s="143">
        <v>1.1965208854254551E-3</v>
      </c>
      <c r="F25" s="143">
        <v>0.26173127368114252</v>
      </c>
      <c r="G25" s="143">
        <v>1.5846231726211479E-2</v>
      </c>
      <c r="H25" s="143">
        <v>6.9137431161699056E-2</v>
      </c>
      <c r="I25" s="143">
        <v>2.0555615211155258E-3</v>
      </c>
      <c r="J25" s="143">
        <v>4.6940434735921709E-3</v>
      </c>
      <c r="K25" s="143">
        <v>0.16074797895350443</v>
      </c>
      <c r="L25" s="143">
        <v>3.186120357729065E-2</v>
      </c>
      <c r="M25" s="143">
        <v>1.1167528263970916E-2</v>
      </c>
      <c r="N25" s="143">
        <v>1.784043320192057E-2</v>
      </c>
      <c r="O25" s="143">
        <v>9.98788139103223E-2</v>
      </c>
      <c r="P25" s="143">
        <v>2.9299421681572044E-3</v>
      </c>
      <c r="Q25" s="143">
        <v>6.0439644725337098E-3</v>
      </c>
      <c r="R25" s="143">
        <v>1.2732209421834973E-3</v>
      </c>
      <c r="S25" s="143">
        <v>4.5406433600760866E-3</v>
      </c>
      <c r="T25" s="143">
        <v>7.0564052217398643E-3</v>
      </c>
      <c r="U25" s="143">
        <v>1.5646811578640567E-3</v>
      </c>
      <c r="V25" s="143">
        <v>4.0344229854730089E-3</v>
      </c>
      <c r="W25" s="143">
        <v>5.3843439844145488E-3</v>
      </c>
      <c r="X25" s="143">
        <v>0.55234778873736368</v>
      </c>
      <c r="Y25" s="145">
        <v>1</v>
      </c>
    </row>
    <row r="26" spans="2:25" customFormat="1" ht="15" hidden="1" customHeight="1" outlineLevel="1">
      <c r="B26" s="41" t="s">
        <v>82</v>
      </c>
      <c r="C26" s="143">
        <v>0.42701038600764574</v>
      </c>
      <c r="D26" s="143">
        <v>7.1890118068946851E-3</v>
      </c>
      <c r="E26" s="143">
        <v>1.8268547650461789E-3</v>
      </c>
      <c r="F26" s="143">
        <v>0.24914577624412193</v>
      </c>
      <c r="G26" s="143">
        <v>1.7422781555533003E-2</v>
      </c>
      <c r="H26" s="143">
        <v>9.5909875164924385E-2</v>
      </c>
      <c r="I26" s="143">
        <v>2.5542136066849354E-3</v>
      </c>
      <c r="J26" s="143">
        <v>7.1044351974018068E-3</v>
      </c>
      <c r="K26" s="143">
        <v>0.1521533204776887</v>
      </c>
      <c r="L26" s="143">
        <v>3.4405764741703038E-2</v>
      </c>
      <c r="M26" s="143">
        <v>1.7490442843127306E-2</v>
      </c>
      <c r="N26" s="143">
        <v>1.5223789708718157E-2</v>
      </c>
      <c r="O26" s="143">
        <v>8.5033323184140197E-2</v>
      </c>
      <c r="P26" s="143">
        <v>4.5502215907168714E-3</v>
      </c>
      <c r="Q26" s="143">
        <v>7.1720964849961094E-3</v>
      </c>
      <c r="R26" s="143">
        <v>9.4725802632024088E-4</v>
      </c>
      <c r="S26" s="143">
        <v>4.2119151527453564E-3</v>
      </c>
      <c r="T26" s="143">
        <v>7.002943266010352E-3</v>
      </c>
      <c r="U26" s="143">
        <v>1.9283466964376333E-3</v>
      </c>
      <c r="V26" s="143">
        <v>5.5313102608342633E-3</v>
      </c>
      <c r="W26" s="143">
        <v>8.3392536959978354E-3</v>
      </c>
      <c r="X26" s="143">
        <v>0.57298961399235426</v>
      </c>
      <c r="Y26" s="145">
        <v>1</v>
      </c>
    </row>
    <row r="27" spans="2:25" customFormat="1" ht="15" hidden="1" customHeight="1" outlineLevel="1">
      <c r="B27" s="41" t="s">
        <v>83</v>
      </c>
      <c r="C27" s="143">
        <v>0.35440998093917864</v>
      </c>
      <c r="D27" s="143">
        <v>5.163749783399757E-3</v>
      </c>
      <c r="E27" s="143">
        <v>4.0201005025125632E-3</v>
      </c>
      <c r="F27" s="143">
        <v>0.29029630913186621</v>
      </c>
      <c r="G27" s="143">
        <v>1.1003292323687403E-2</v>
      </c>
      <c r="H27" s="143">
        <v>9.7019580661930338E-2</v>
      </c>
      <c r="I27" s="143">
        <v>3.4656038814763475E-3</v>
      </c>
      <c r="J27" s="143">
        <v>8.0575290244325071E-3</v>
      </c>
      <c r="K27" s="143">
        <v>0.18211748397158206</v>
      </c>
      <c r="L27" s="143">
        <v>3.6094264425576159E-2</v>
      </c>
      <c r="M27" s="143">
        <v>2.124415179345001E-2</v>
      </c>
      <c r="N27" s="143">
        <v>2.0724311211228558E-2</v>
      </c>
      <c r="O27" s="143">
        <v>0.10405475654132733</v>
      </c>
      <c r="P27" s="143">
        <v>4.6092531623635417E-3</v>
      </c>
      <c r="Q27" s="143">
        <v>1.1731069138797436E-2</v>
      </c>
      <c r="R27" s="143">
        <v>2.1833304453300986E-3</v>
      </c>
      <c r="S27" s="143">
        <v>4.2973488130306709E-3</v>
      </c>
      <c r="T27" s="143">
        <v>9.0278981112458852E-3</v>
      </c>
      <c r="U27" s="143">
        <v>1.1089932420724311E-3</v>
      </c>
      <c r="V27" s="143">
        <v>6.3247270836943341E-3</v>
      </c>
      <c r="W27" s="143">
        <v>5.163749783399757E-3</v>
      </c>
      <c r="X27" s="143">
        <v>0.64559001906082136</v>
      </c>
      <c r="Y27" s="145">
        <v>1</v>
      </c>
    </row>
    <row r="28" spans="2:25" customFormat="1" collapsed="1">
      <c r="B28" s="148">
        <v>2009</v>
      </c>
      <c r="C28" s="150">
        <v>0.62026495979401242</v>
      </c>
      <c r="D28" s="150">
        <v>4.1062538609687848E-3</v>
      </c>
      <c r="E28" s="150">
        <v>2.1193149668021576E-3</v>
      </c>
      <c r="F28" s="150">
        <v>0.18309557552444286</v>
      </c>
      <c r="G28" s="150">
        <v>1.4073393447643965E-2</v>
      </c>
      <c r="H28" s="150">
        <v>5.664268323703623E-2</v>
      </c>
      <c r="I28" s="150">
        <v>2.0414466887812574E-3</v>
      </c>
      <c r="J28" s="150">
        <v>6.3047349104255242E-3</v>
      </c>
      <c r="K28" s="150">
        <v>6.9513011789257298E-2</v>
      </c>
      <c r="L28" s="150">
        <v>1.4020183457663017E-2</v>
      </c>
      <c r="M28" s="150">
        <v>6.8056874990266468E-3</v>
      </c>
      <c r="N28" s="150">
        <v>7.7401068352774445E-3</v>
      </c>
      <c r="O28" s="150">
        <v>4.0947033997290182E-2</v>
      </c>
      <c r="P28" s="150">
        <v>3.4547559348605899E-3</v>
      </c>
      <c r="Q28" s="150">
        <v>5.5701774877617025E-3</v>
      </c>
      <c r="R28" s="150">
        <v>1.8065440500848763E-3</v>
      </c>
      <c r="S28" s="150">
        <v>4.4748303769343778E-3</v>
      </c>
      <c r="T28" s="150">
        <v>1.0982022810214242E-2</v>
      </c>
      <c r="U28" s="150">
        <v>3.4573515441279532E-3</v>
      </c>
      <c r="V28" s="150">
        <v>6.6901828866289788E-3</v>
      </c>
      <c r="W28" s="150">
        <v>5.4027606900167681E-3</v>
      </c>
      <c r="X28" s="150">
        <v>0.37973504020598753</v>
      </c>
      <c r="Y28" s="152">
        <v>1</v>
      </c>
    </row>
    <row r="29" spans="2:25" customFormat="1" ht="15" hidden="1" customHeight="1" outlineLevel="1">
      <c r="B29" s="41" t="s">
        <v>72</v>
      </c>
      <c r="C29" s="143">
        <v>0.43056074497743801</v>
      </c>
      <c r="D29" s="143">
        <v>5.1590837237375335E-3</v>
      </c>
      <c r="E29" s="143">
        <v>2.0981231856982726E-3</v>
      </c>
      <c r="F29" s="143">
        <v>0.22018796884430777</v>
      </c>
      <c r="G29" s="143">
        <v>1.0792400770269881E-2</v>
      </c>
      <c r="H29" s="143">
        <v>9.4616733250941276E-2</v>
      </c>
      <c r="I29" s="143">
        <v>4.1243928376397555E-3</v>
      </c>
      <c r="J29" s="143">
        <v>7.7458109389819795E-3</v>
      </c>
      <c r="K29" s="143">
        <v>0.17701836576322824</v>
      </c>
      <c r="L29" s="143">
        <v>3.5136378007070389E-2</v>
      </c>
      <c r="M29" s="143">
        <v>2.6255281234731125E-2</v>
      </c>
      <c r="N29" s="143">
        <v>2.0032765211393095E-2</v>
      </c>
      <c r="O29" s="143">
        <v>9.5593941310033625E-2</v>
      </c>
      <c r="P29" s="143">
        <v>3.3771160865691376E-3</v>
      </c>
      <c r="Q29" s="143">
        <v>7.4440260972034608E-3</v>
      </c>
      <c r="R29" s="143">
        <v>2.5867272152444456E-3</v>
      </c>
      <c r="S29" s="143">
        <v>4.8429281752076564E-3</v>
      </c>
      <c r="T29" s="143">
        <v>1.365217141379013E-2</v>
      </c>
      <c r="U29" s="143">
        <v>1.7819676371683959E-3</v>
      </c>
      <c r="V29" s="143">
        <v>6.2799988503434599E-3</v>
      </c>
      <c r="W29" s="143">
        <v>7.731440232230621E-3</v>
      </c>
      <c r="X29" s="143">
        <v>0.56943925502256199</v>
      </c>
      <c r="Y29" s="145">
        <v>1</v>
      </c>
    </row>
    <row r="30" spans="2:25" customFormat="1" ht="15" hidden="1" customHeight="1" outlineLevel="1">
      <c r="B30" s="41" t="s">
        <v>73</v>
      </c>
      <c r="C30" s="143">
        <v>0.44921368293713837</v>
      </c>
      <c r="D30" s="143">
        <v>4.1830027255104867E-3</v>
      </c>
      <c r="E30" s="143">
        <v>3.6145807523574936E-3</v>
      </c>
      <c r="F30" s="143">
        <v>0.23620119222865138</v>
      </c>
      <c r="G30" s="143">
        <v>9.3279503286644999E-3</v>
      </c>
      <c r="H30" s="143">
        <v>7.9039804113043094E-2</v>
      </c>
      <c r="I30" s="143">
        <v>3.1336083135357303E-3</v>
      </c>
      <c r="J30" s="143">
        <v>4.9408986897144774E-3</v>
      </c>
      <c r="K30" s="143">
        <v>0.17207153371908296</v>
      </c>
      <c r="L30" s="143">
        <v>3.8871318010231595E-2</v>
      </c>
      <c r="M30" s="143">
        <v>2.1556310212648117E-2</v>
      </c>
      <c r="N30" s="143">
        <v>1.407937502732798E-2</v>
      </c>
      <c r="O30" s="143">
        <v>9.7564530468875255E-2</v>
      </c>
      <c r="P30" s="143">
        <v>5.1740974479310897E-3</v>
      </c>
      <c r="Q30" s="143">
        <v>8.2931308390782818E-3</v>
      </c>
      <c r="R30" s="143">
        <v>2.2153882030578188E-3</v>
      </c>
      <c r="S30" s="143">
        <v>3.891504277739721E-3</v>
      </c>
      <c r="T30" s="143">
        <v>7.2583113494920637E-3</v>
      </c>
      <c r="U30" s="143">
        <v>1.9530396000641296E-3</v>
      </c>
      <c r="V30" s="143">
        <v>4.809724388217633E-3</v>
      </c>
      <c r="W30" s="143">
        <v>4.6785500867207886E-3</v>
      </c>
      <c r="X30" s="143">
        <v>0.55078631706286163</v>
      </c>
      <c r="Y30" s="145">
        <v>1</v>
      </c>
    </row>
    <row r="31" spans="2:25" customFormat="1" ht="15" hidden="1" customHeight="1" outlineLevel="1">
      <c r="B31" s="41" t="s">
        <v>74</v>
      </c>
      <c r="C31" s="143">
        <v>0.58172709136454315</v>
      </c>
      <c r="D31" s="143">
        <v>3.9749801250993748E-3</v>
      </c>
      <c r="E31" s="143">
        <v>3.9149804250978746E-3</v>
      </c>
      <c r="F31" s="143">
        <v>0.16579417102914484</v>
      </c>
      <c r="G31" s="143">
        <v>1.5509922450387749E-2</v>
      </c>
      <c r="H31" s="143">
        <v>7.5629621851890746E-2</v>
      </c>
      <c r="I31" s="143">
        <v>3.5549822250888746E-3</v>
      </c>
      <c r="J31" s="143">
        <v>5.9249703751481243E-3</v>
      </c>
      <c r="K31" s="143">
        <v>9.842950785246074E-2</v>
      </c>
      <c r="L31" s="143">
        <v>2.2679886600566999E-2</v>
      </c>
      <c r="M31" s="143">
        <v>1.6124919375403123E-2</v>
      </c>
      <c r="N31" s="143">
        <v>1.3829930850345748E-2</v>
      </c>
      <c r="O31" s="143">
        <v>4.5794771026144869E-2</v>
      </c>
      <c r="P31" s="143">
        <v>4.9349753251233747E-3</v>
      </c>
      <c r="Q31" s="143">
        <v>7.634961825190874E-3</v>
      </c>
      <c r="R31" s="143">
        <v>3.0149849250753744E-3</v>
      </c>
      <c r="S31" s="143">
        <v>7.1549642251788744E-3</v>
      </c>
      <c r="T31" s="143">
        <v>9.839950800245998E-3</v>
      </c>
      <c r="U31" s="143">
        <v>1.7099914500427497E-3</v>
      </c>
      <c r="V31" s="143">
        <v>6.5699671501642494E-3</v>
      </c>
      <c r="W31" s="143">
        <v>4.6799766001169993E-3</v>
      </c>
      <c r="X31" s="143">
        <v>0.4182729086354568</v>
      </c>
      <c r="Y31" s="145">
        <v>1</v>
      </c>
    </row>
    <row r="32" spans="2:25" customFormat="1" ht="15" hidden="1" customHeight="1" outlineLevel="1">
      <c r="B32" s="41" t="s">
        <v>75</v>
      </c>
      <c r="C32" s="143">
        <v>0.70954793896606694</v>
      </c>
      <c r="D32" s="143">
        <v>3.5584149396492826E-3</v>
      </c>
      <c r="E32" s="143">
        <v>1.6938055112730584E-3</v>
      </c>
      <c r="F32" s="143">
        <v>0.15501878843088135</v>
      </c>
      <c r="G32" s="143">
        <v>1.1870872238670007E-2</v>
      </c>
      <c r="H32" s="143">
        <v>5.4415281257116831E-2</v>
      </c>
      <c r="I32" s="143">
        <v>2.818264632202232E-3</v>
      </c>
      <c r="J32" s="143">
        <v>6.2058756547483489E-3</v>
      </c>
      <c r="K32" s="143">
        <v>3.3306763835117287E-3</v>
      </c>
      <c r="L32" s="143">
        <v>1.3664313368253246E-3</v>
      </c>
      <c r="M32" s="143">
        <v>7.5438396720564789E-4</v>
      </c>
      <c r="N32" s="143">
        <v>6.5474834889546799E-4</v>
      </c>
      <c r="O32" s="143">
        <v>5.5511273058528809E-4</v>
      </c>
      <c r="P32" s="143">
        <v>2.1208153040309726E-3</v>
      </c>
      <c r="Q32" s="143">
        <v>6.462081530403097E-3</v>
      </c>
      <c r="R32" s="143">
        <v>2.2916192211341379E-3</v>
      </c>
      <c r="S32" s="143">
        <v>1.1372694147119108E-2</v>
      </c>
      <c r="T32" s="143">
        <v>1.4447164654976087E-2</v>
      </c>
      <c r="U32" s="143">
        <v>2.2062172625825554E-3</v>
      </c>
      <c r="V32" s="143">
        <v>8.9672056479161918E-3</v>
      </c>
      <c r="W32" s="143">
        <v>3.6722842177180598E-3</v>
      </c>
      <c r="X32" s="143">
        <v>0.29045206103393306</v>
      </c>
      <c r="Y32" s="145">
        <v>1</v>
      </c>
    </row>
    <row r="33" spans="2:25" customFormat="1" ht="15" hidden="1" customHeight="1" outlineLevel="1">
      <c r="B33" s="41" t="s">
        <v>76</v>
      </c>
      <c r="C33" s="143">
        <v>0.80308484249398515</v>
      </c>
      <c r="D33" s="143">
        <v>1.6878974951974187E-3</v>
      </c>
      <c r="E33" s="143">
        <v>1.3335322752112203E-3</v>
      </c>
      <c r="F33" s="143">
        <v>9.4251823115802824E-2</v>
      </c>
      <c r="G33" s="143">
        <v>1.0929369416416436E-2</v>
      </c>
      <c r="H33" s="143">
        <v>2.693175671895108E-2</v>
      </c>
      <c r="I33" s="143">
        <v>1.9210325083462334E-3</v>
      </c>
      <c r="J33" s="143">
        <v>1.1610123654810975E-2</v>
      </c>
      <c r="K33" s="143">
        <v>1.7718260999309921E-3</v>
      </c>
      <c r="L33" s="143">
        <v>5.1289702892739239E-4</v>
      </c>
      <c r="M33" s="143">
        <v>8.4861144786168565E-4</v>
      </c>
      <c r="N33" s="143">
        <v>2.3313501314881473E-4</v>
      </c>
      <c r="O33" s="143">
        <v>1.771826099930992E-4</v>
      </c>
      <c r="P33" s="143">
        <v>1.7251990973012291E-3</v>
      </c>
      <c r="Q33" s="143">
        <v>4.0285730272115183E-3</v>
      </c>
      <c r="R33" s="143">
        <v>1.4827386836264618E-3</v>
      </c>
      <c r="S33" s="143">
        <v>7.2458362086651618E-3</v>
      </c>
      <c r="T33" s="143">
        <v>2.0273420743420929E-2</v>
      </c>
      <c r="U33" s="143">
        <v>6.3412723576477615E-4</v>
      </c>
      <c r="V33" s="143">
        <v>6.8168677844713428E-3</v>
      </c>
      <c r="W33" s="143">
        <v>4.2710334408862863E-3</v>
      </c>
      <c r="X33" s="143">
        <v>0.19691515750601488</v>
      </c>
      <c r="Y33" s="145">
        <v>1</v>
      </c>
    </row>
    <row r="34" spans="2:25" customFormat="1" ht="15" hidden="1" customHeight="1" outlineLevel="1">
      <c r="B34" s="41" t="s">
        <v>77</v>
      </c>
      <c r="C34" s="143">
        <v>0.77572797974317231</v>
      </c>
      <c r="D34" s="143">
        <v>4.0807560137457047E-3</v>
      </c>
      <c r="E34" s="143">
        <v>2.0460300235123894E-3</v>
      </c>
      <c r="F34" s="143">
        <v>0.10622400072345813</v>
      </c>
      <c r="G34" s="143">
        <v>1.2581389039609333E-2</v>
      </c>
      <c r="H34" s="143">
        <v>3.5607704829083014E-2</v>
      </c>
      <c r="I34" s="143">
        <v>1.9895098571170193E-3</v>
      </c>
      <c r="J34" s="143">
        <v>7.5850063302586365E-3</v>
      </c>
      <c r="K34" s="143">
        <v>6.0137457044673543E-3</v>
      </c>
      <c r="L34" s="143">
        <v>1.6164767589075782E-3</v>
      </c>
      <c r="M34" s="143">
        <v>2.5321034545125699E-3</v>
      </c>
      <c r="N34" s="143">
        <v>1.3451799602098029E-3</v>
      </c>
      <c r="O34" s="143">
        <v>5.1998553083740283E-4</v>
      </c>
      <c r="P34" s="143">
        <v>2.3964550551636822E-3</v>
      </c>
      <c r="Q34" s="143">
        <v>4.1485802134201485E-3</v>
      </c>
      <c r="R34" s="143">
        <v>2.170374389582203E-3</v>
      </c>
      <c r="S34" s="143">
        <v>7.4154458310725264E-3</v>
      </c>
      <c r="T34" s="143">
        <v>1.9228160607704829E-2</v>
      </c>
      <c r="U34" s="143">
        <v>1.9103816241635015E-3</v>
      </c>
      <c r="V34" s="143">
        <v>7.3250135648399353E-3</v>
      </c>
      <c r="W34" s="143">
        <v>3.5494664496292278E-3</v>
      </c>
      <c r="X34" s="143">
        <v>0.22427202025682763</v>
      </c>
      <c r="Y34" s="145">
        <v>1</v>
      </c>
    </row>
    <row r="35" spans="2:25" customFormat="1" ht="15" hidden="1" customHeight="1" outlineLevel="1">
      <c r="B35" s="41" t="s">
        <v>78</v>
      </c>
      <c r="C35" s="143">
        <v>0.79708638260036935</v>
      </c>
      <c r="D35" s="143">
        <v>2.9820121742698859E-3</v>
      </c>
      <c r="E35" s="143">
        <v>1.7509062307639696E-3</v>
      </c>
      <c r="F35" s="143">
        <v>0.10995143971000615</v>
      </c>
      <c r="G35" s="143">
        <v>8.0021886327884557E-3</v>
      </c>
      <c r="H35" s="143">
        <v>3.0558785308802409E-2</v>
      </c>
      <c r="I35" s="143">
        <v>2.2433486081663359E-3</v>
      </c>
      <c r="J35" s="143">
        <v>6.1281718076738939E-3</v>
      </c>
      <c r="K35" s="143">
        <v>4.4730182614048288E-3</v>
      </c>
      <c r="L35" s="143">
        <v>5.6083715204158398E-4</v>
      </c>
      <c r="M35" s="143">
        <v>2.6400383010737978E-3</v>
      </c>
      <c r="N35" s="143">
        <v>7.7970043088708028E-4</v>
      </c>
      <c r="O35" s="143">
        <v>4.9244237740236646E-4</v>
      </c>
      <c r="P35" s="143">
        <v>1.4226113124957253E-3</v>
      </c>
      <c r="Q35" s="143">
        <v>2.7221120306408588E-3</v>
      </c>
      <c r="R35" s="143">
        <v>1.5183639969906298E-3</v>
      </c>
      <c r="S35" s="143">
        <v>4.4046234867656112E-3</v>
      </c>
      <c r="T35" s="143">
        <v>1.4896381916421585E-2</v>
      </c>
      <c r="U35" s="143">
        <v>2.0108063743929962E-3</v>
      </c>
      <c r="V35" s="143">
        <v>6.661651049859791E-3</v>
      </c>
      <c r="W35" s="143">
        <v>3.1871964981875383E-3</v>
      </c>
      <c r="X35" s="143">
        <v>0.20291361739963068</v>
      </c>
      <c r="Y35" s="145">
        <v>1</v>
      </c>
    </row>
    <row r="36" spans="2:25" customFormat="1" ht="15" hidden="1" customHeight="1" outlineLevel="1">
      <c r="B36" s="41" t="s">
        <v>79</v>
      </c>
      <c r="C36" s="143">
        <v>0.74805138956082351</v>
      </c>
      <c r="D36" s="143">
        <v>3.5881309466215127E-3</v>
      </c>
      <c r="E36" s="143">
        <v>1.3438692683975704E-3</v>
      </c>
      <c r="F36" s="143">
        <v>0.16143901521260012</v>
      </c>
      <c r="G36" s="143">
        <v>1.1705101327742837E-2</v>
      </c>
      <c r="H36" s="143">
        <v>3.6391979788206207E-2</v>
      </c>
      <c r="I36" s="143">
        <v>7.5256679030263939E-4</v>
      </c>
      <c r="J36" s="143">
        <v>4.4213298930280065E-3</v>
      </c>
      <c r="K36" s="143">
        <v>3.0908993173144115E-3</v>
      </c>
      <c r="L36" s="143">
        <v>9.138311025103478E-4</v>
      </c>
      <c r="M36" s="143">
        <v>1.357307961081546E-3</v>
      </c>
      <c r="N36" s="143">
        <v>5.6442509272697954E-4</v>
      </c>
      <c r="O36" s="143">
        <v>2.5533516099553833E-4</v>
      </c>
      <c r="P36" s="143">
        <v>3.1580927807342901E-3</v>
      </c>
      <c r="Q36" s="143">
        <v>4.9051228296511313E-3</v>
      </c>
      <c r="R36" s="143">
        <v>1.7201526635488901E-3</v>
      </c>
      <c r="S36" s="143">
        <v>4.4213298930280065E-3</v>
      </c>
      <c r="T36" s="143">
        <v>6.3296242541525556E-3</v>
      </c>
      <c r="U36" s="143">
        <v>1.182604956189862E-3</v>
      </c>
      <c r="V36" s="143">
        <v>5.3889157662742569E-3</v>
      </c>
      <c r="W36" s="143">
        <v>2.1098747513841852E-3</v>
      </c>
      <c r="X36" s="143">
        <v>0.25194861043917649</v>
      </c>
      <c r="Y36" s="145">
        <v>1</v>
      </c>
    </row>
    <row r="37" spans="2:25" customFormat="1" ht="15" hidden="1" customHeight="1" outlineLevel="1">
      <c r="B37" s="41" t="s">
        <v>80</v>
      </c>
      <c r="C37" s="143">
        <v>0.62545203840049957</v>
      </c>
      <c r="D37" s="143">
        <v>4.448838358872961E-3</v>
      </c>
      <c r="E37" s="143">
        <v>1.7951453027031247E-3</v>
      </c>
      <c r="F37" s="143">
        <v>0.19182038140333532</v>
      </c>
      <c r="G37" s="143">
        <v>2.2478341181673907E-2</v>
      </c>
      <c r="H37" s="143">
        <v>6.7148840960532821E-2</v>
      </c>
      <c r="I37" s="143">
        <v>1.2878216302000677E-3</v>
      </c>
      <c r="J37" s="143">
        <v>5.5025106017639255E-3</v>
      </c>
      <c r="K37" s="143">
        <v>4.3083487264874994E-2</v>
      </c>
      <c r="L37" s="143">
        <v>1.2865208002705726E-2</v>
      </c>
      <c r="M37" s="143">
        <v>4.0065561828446549E-3</v>
      </c>
      <c r="N37" s="143">
        <v>4.6829877461820645E-3</v>
      </c>
      <c r="O37" s="143">
        <v>2.1528735333142545E-2</v>
      </c>
      <c r="P37" s="143">
        <v>3.3171163202122956E-3</v>
      </c>
      <c r="Q37" s="143">
        <v>5.0732367250305695E-3</v>
      </c>
      <c r="R37" s="143">
        <v>2.2764523766162811E-3</v>
      </c>
      <c r="S37" s="143">
        <v>5.8407263834326303E-3</v>
      </c>
      <c r="T37" s="143">
        <v>8.6895439290267194E-3</v>
      </c>
      <c r="U37" s="143">
        <v>2.6927179540546871E-3</v>
      </c>
      <c r="V37" s="143">
        <v>4.6829877461820645E-3</v>
      </c>
      <c r="W37" s="143">
        <v>4.4098134609881108E-3</v>
      </c>
      <c r="X37" s="143">
        <v>0.37454796159950049</v>
      </c>
      <c r="Y37" s="145">
        <v>1</v>
      </c>
    </row>
    <row r="38" spans="2:25" customFormat="1" ht="15" hidden="1" customHeight="1" outlineLevel="1">
      <c r="B38" s="41" t="s">
        <v>81</v>
      </c>
      <c r="C38" s="143">
        <v>0.50774808556777884</v>
      </c>
      <c r="D38" s="143">
        <v>3.3770810273554856E-3</v>
      </c>
      <c r="E38" s="143">
        <v>2.3944520996634212E-3</v>
      </c>
      <c r="F38" s="143">
        <v>0.2224807427319343</v>
      </c>
      <c r="G38" s="143">
        <v>1.3677742890058506E-2</v>
      </c>
      <c r="H38" s="143">
        <v>8.322979963405544E-2</v>
      </c>
      <c r="I38" s="143">
        <v>2.6655221486819218E-3</v>
      </c>
      <c r="J38" s="143">
        <v>4.190291174410987E-3</v>
      </c>
      <c r="K38" s="143">
        <v>0.12603627820822697</v>
      </c>
      <c r="L38" s="143">
        <v>3.3511034809912126E-2</v>
      </c>
      <c r="M38" s="143">
        <v>1.3440556597167318E-2</v>
      </c>
      <c r="N38" s="143">
        <v>1.4423185524859383E-2</v>
      </c>
      <c r="O38" s="143">
        <v>6.4661501276288141E-2</v>
      </c>
      <c r="P38" s="143">
        <v>2.5186925387969007E-3</v>
      </c>
      <c r="Q38" s="143">
        <v>6.0313085906616368E-3</v>
      </c>
      <c r="R38" s="143">
        <v>1.2085206352074815E-3</v>
      </c>
      <c r="S38" s="143">
        <v>6.4040299080620746E-3</v>
      </c>
      <c r="T38" s="143">
        <v>8.2789310804400364E-3</v>
      </c>
      <c r="U38" s="143">
        <v>2.1346766360206917E-3</v>
      </c>
      <c r="V38" s="143">
        <v>4.4500666380537174E-3</v>
      </c>
      <c r="W38" s="143">
        <v>3.1737784905916102E-3</v>
      </c>
      <c r="X38" s="143">
        <v>0.49225191443222122</v>
      </c>
      <c r="Y38" s="145">
        <v>1</v>
      </c>
    </row>
    <row r="39" spans="2:25" customFormat="1" ht="15" hidden="1" customHeight="1" outlineLevel="1">
      <c r="B39" s="41" t="s">
        <v>82</v>
      </c>
      <c r="C39" s="143">
        <v>0.3993967301022936</v>
      </c>
      <c r="D39" s="143">
        <v>4.6483839944044527E-3</v>
      </c>
      <c r="E39" s="143">
        <v>1.7631801358085858E-3</v>
      </c>
      <c r="F39" s="143">
        <v>0.25283420278028734</v>
      </c>
      <c r="G39" s="143">
        <v>1.7340366624894354E-2</v>
      </c>
      <c r="H39" s="143">
        <v>0.12094541427447324</v>
      </c>
      <c r="I39" s="143">
        <v>1.6466062425319851E-3</v>
      </c>
      <c r="J39" s="143">
        <v>6.7029988634045405E-3</v>
      </c>
      <c r="K39" s="143">
        <v>0.15486841721796404</v>
      </c>
      <c r="L39" s="143">
        <v>3.711421327193775E-2</v>
      </c>
      <c r="M39" s="143">
        <v>1.9657272753766795E-2</v>
      </c>
      <c r="N39" s="143">
        <v>2.0706437793256201E-2</v>
      </c>
      <c r="O39" s="143">
        <v>7.7390493399003293E-2</v>
      </c>
      <c r="P39" s="143">
        <v>3.1474951184682189E-3</v>
      </c>
      <c r="Q39" s="143">
        <v>7.7667356395535216E-3</v>
      </c>
      <c r="R39" s="143">
        <v>2.5500539154256403E-3</v>
      </c>
      <c r="S39" s="143">
        <v>6.965290123276892E-3</v>
      </c>
      <c r="T39" s="143">
        <v>7.2858683297875437E-3</v>
      </c>
      <c r="U39" s="143">
        <v>2.666627808702241E-3</v>
      </c>
      <c r="V39" s="143">
        <v>4.3278057878938011E-3</v>
      </c>
      <c r="W39" s="143">
        <v>5.1438230408300065E-3</v>
      </c>
      <c r="X39" s="143">
        <v>0.6006032698977064</v>
      </c>
      <c r="Y39" s="145">
        <v>1</v>
      </c>
    </row>
    <row r="40" spans="2:25" customFormat="1" ht="15" hidden="1" customHeight="1" outlineLevel="1">
      <c r="B40" s="41" t="s">
        <v>83</v>
      </c>
      <c r="C40" s="143">
        <v>0.33252906006252086</v>
      </c>
      <c r="D40" s="143">
        <v>4.6738899511366049E-3</v>
      </c>
      <c r="E40" s="143">
        <v>3.3384928222404322E-3</v>
      </c>
      <c r="F40" s="143">
        <v>0.2802664724270843</v>
      </c>
      <c r="G40" s="143">
        <v>9.6816291844972532E-3</v>
      </c>
      <c r="H40" s="143">
        <v>0.10035205924307262</v>
      </c>
      <c r="I40" s="143">
        <v>3.3233178548666121E-3</v>
      </c>
      <c r="J40" s="143">
        <v>7.587483686910073E-3</v>
      </c>
      <c r="K40" s="143">
        <v>0.21355731585177093</v>
      </c>
      <c r="L40" s="143">
        <v>4.8468845791981546E-2</v>
      </c>
      <c r="M40" s="143">
        <v>3.4735500318674312E-2</v>
      </c>
      <c r="N40" s="143">
        <v>2.4188897993869314E-2</v>
      </c>
      <c r="O40" s="143">
        <v>0.10616407174724575</v>
      </c>
      <c r="P40" s="143">
        <v>2.8528938662781876E-3</v>
      </c>
      <c r="Q40" s="143">
        <v>9.5298795107590512E-3</v>
      </c>
      <c r="R40" s="143">
        <v>2.5038696166803241E-3</v>
      </c>
      <c r="S40" s="143">
        <v>5.7057877325563753E-3</v>
      </c>
      <c r="T40" s="143">
        <v>1.0167228140459499E-2</v>
      </c>
      <c r="U40" s="143">
        <v>3.1260432790069501E-3</v>
      </c>
      <c r="V40" s="143">
        <v>6.0244620474065981E-3</v>
      </c>
      <c r="W40" s="143">
        <v>4.7801147227533461E-3</v>
      </c>
      <c r="X40" s="143">
        <v>0.66747093993747908</v>
      </c>
      <c r="Y40" s="145">
        <v>1</v>
      </c>
    </row>
    <row r="41" spans="2:25" customFormat="1" collapsed="1">
      <c r="B41" s="153">
        <v>2008</v>
      </c>
      <c r="C41" s="155">
        <v>0.61033071936280248</v>
      </c>
      <c r="D41" s="155">
        <v>3.7635948429167424E-3</v>
      </c>
      <c r="E41" s="155">
        <v>2.1965193281721844E-3</v>
      </c>
      <c r="F41" s="155">
        <v>0.17782441131212898</v>
      </c>
      <c r="G41" s="155">
        <v>1.2814299917998064E-2</v>
      </c>
      <c r="H41" s="155">
        <v>6.4573530036340032E-2</v>
      </c>
      <c r="I41" s="155">
        <v>2.4023409211441937E-3</v>
      </c>
      <c r="J41" s="155">
        <v>6.7039033139454475E-3</v>
      </c>
      <c r="K41" s="155">
        <v>7.7723242920662849E-2</v>
      </c>
      <c r="L41" s="155">
        <v>1.8212488470179283E-2</v>
      </c>
      <c r="M41" s="155">
        <v>1.1084962935778217E-2</v>
      </c>
      <c r="N41" s="155">
        <v>8.9548727989885342E-3</v>
      </c>
      <c r="O41" s="155">
        <v>3.947091871571682E-2</v>
      </c>
      <c r="P41" s="155">
        <v>2.9250624271048523E-3</v>
      </c>
      <c r="Q41" s="155">
        <v>5.9873392495243781E-3</v>
      </c>
      <c r="R41" s="155">
        <v>2.0756399799187822E-3</v>
      </c>
      <c r="S41" s="155">
        <v>6.3532443036968386E-3</v>
      </c>
      <c r="T41" s="155">
        <v>1.2115159903775683E-2</v>
      </c>
      <c r="U41" s="155">
        <v>1.9427815971537815E-3</v>
      </c>
      <c r="V41" s="155">
        <v>6.0439674126701159E-3</v>
      </c>
      <c r="W41" s="155">
        <v>4.224243170044573E-3</v>
      </c>
      <c r="X41" s="155">
        <v>0.38966928063719752</v>
      </c>
      <c r="Y41" s="210">
        <v>1</v>
      </c>
    </row>
    <row r="42" spans="2:25" customFormat="1" hidden="1" outlineLevel="1">
      <c r="B42" s="41" t="s">
        <v>72</v>
      </c>
      <c r="C42" s="143">
        <v>0.41795626363590238</v>
      </c>
      <c r="D42" s="143">
        <v>4.5283880460703233E-3</v>
      </c>
      <c r="E42" s="143">
        <v>2.1944289410929015E-3</v>
      </c>
      <c r="F42" s="143">
        <v>0.22315947029275965</v>
      </c>
      <c r="G42" s="143">
        <v>1.0667715256989193E-2</v>
      </c>
      <c r="H42" s="143">
        <v>0.10103252321274545</v>
      </c>
      <c r="I42" s="143">
        <v>4.1478512354761786E-3</v>
      </c>
      <c r="J42" s="143">
        <v>9.449997463087929E-3</v>
      </c>
      <c r="K42" s="143">
        <v>0.18575270181135523</v>
      </c>
      <c r="L42" s="143">
        <v>4.534730326246892E-2</v>
      </c>
      <c r="M42" s="143">
        <v>2.8578314475620276E-2</v>
      </c>
      <c r="N42" s="143">
        <v>2.653610025876503E-2</v>
      </c>
      <c r="O42" s="143">
        <v>8.5290983814500995E-2</v>
      </c>
      <c r="P42" s="143">
        <v>3.5136232178192704E-3</v>
      </c>
      <c r="Q42" s="143">
        <v>6.1266426505657313E-3</v>
      </c>
      <c r="R42" s="143">
        <v>2.6510731138058756E-3</v>
      </c>
      <c r="S42" s="143">
        <v>4.8201329341925007E-3</v>
      </c>
      <c r="T42" s="143">
        <v>1.1060936627936476E-2</v>
      </c>
      <c r="U42" s="143">
        <v>2.4354355878025268E-3</v>
      </c>
      <c r="V42" s="143">
        <v>5.3909381500837185E-3</v>
      </c>
      <c r="W42" s="143">
        <v>5.1118778223146789E-3</v>
      </c>
      <c r="X42" s="143">
        <v>0.58204373636409767</v>
      </c>
      <c r="Y42" s="145">
        <v>1</v>
      </c>
    </row>
    <row r="43" spans="2:25" customFormat="1" hidden="1" outlineLevel="1">
      <c r="B43" s="41" t="s">
        <v>73</v>
      </c>
      <c r="C43" s="143">
        <v>0.43849628404107249</v>
      </c>
      <c r="D43" s="143">
        <v>4.0573544473331757E-3</v>
      </c>
      <c r="E43" s="143">
        <v>1.8908059560387616E-3</v>
      </c>
      <c r="F43" s="143">
        <v>0.23582552062816775</v>
      </c>
      <c r="G43" s="143">
        <v>6.6572126368864733E-3</v>
      </c>
      <c r="H43" s="143">
        <v>0.10827490217705298</v>
      </c>
      <c r="I43" s="143">
        <v>1.772630583786339E-3</v>
      </c>
      <c r="J43" s="143">
        <v>8.8368917250978233E-3</v>
      </c>
      <c r="K43" s="143">
        <v>0.15944483836235196</v>
      </c>
      <c r="L43" s="143">
        <v>3.7737335539273616E-2</v>
      </c>
      <c r="M43" s="143">
        <v>1.5809238687990754E-2</v>
      </c>
      <c r="N43" s="143">
        <v>1.3393208855274561E-2</v>
      </c>
      <c r="O43" s="143">
        <v>9.2505055279813023E-2</v>
      </c>
      <c r="P43" s="143">
        <v>3.4139551984033196E-3</v>
      </c>
      <c r="Q43" s="143">
        <v>8.1672312823340941E-3</v>
      </c>
      <c r="R43" s="143">
        <v>2.2190708789621575E-3</v>
      </c>
      <c r="S43" s="143">
        <v>4.3068357887549565E-3</v>
      </c>
      <c r="T43" s="143">
        <v>6.1319887602090395E-3</v>
      </c>
      <c r="U43" s="143">
        <v>1.8776753591218257E-3</v>
      </c>
      <c r="V43" s="143">
        <v>5.1340633945219146E-3</v>
      </c>
      <c r="W43" s="143">
        <v>3.4927387799049345E-3</v>
      </c>
      <c r="X43" s="143">
        <v>0.56150371595892745</v>
      </c>
      <c r="Y43" s="145">
        <v>1</v>
      </c>
    </row>
    <row r="44" spans="2:25" customFormat="1" hidden="1" outlineLevel="1">
      <c r="B44" s="41" t="s">
        <v>74</v>
      </c>
      <c r="C44" s="143">
        <v>0.61870721665108996</v>
      </c>
      <c r="D44" s="143">
        <v>4.4583091262724497E-3</v>
      </c>
      <c r="E44" s="143">
        <v>1.8692060926014803E-3</v>
      </c>
      <c r="F44" s="143">
        <v>0.14078405617722095</v>
      </c>
      <c r="G44" s="143">
        <v>1.5635656369193462E-2</v>
      </c>
      <c r="H44" s="143">
        <v>7.5058728434666197E-2</v>
      </c>
      <c r="I44" s="143">
        <v>3.0311450150294272E-3</v>
      </c>
      <c r="J44" s="143">
        <v>6.4917022405213565E-3</v>
      </c>
      <c r="K44" s="143">
        <v>9.2740407689004517E-2</v>
      </c>
      <c r="L44" s="143">
        <v>2.7078228800929551E-2</v>
      </c>
      <c r="M44" s="143">
        <v>1.0659526636186819E-2</v>
      </c>
      <c r="N44" s="143">
        <v>8.8155800853772521E-3</v>
      </c>
      <c r="O44" s="143">
        <v>4.6187072166510898E-2</v>
      </c>
      <c r="P44" s="143">
        <v>3.8647098941625201E-3</v>
      </c>
      <c r="Q44" s="143">
        <v>4.7235343150875244E-3</v>
      </c>
      <c r="R44" s="143">
        <v>2.5764732627750133E-3</v>
      </c>
      <c r="S44" s="143">
        <v>6.7064083457526085E-3</v>
      </c>
      <c r="T44" s="143">
        <v>1.1000530450377631E-2</v>
      </c>
      <c r="U44" s="143">
        <v>3.1069236404051631E-3</v>
      </c>
      <c r="V44" s="143">
        <v>6.289625906186062E-3</v>
      </c>
      <c r="W44" s="143">
        <v>2.9553663896536918E-3</v>
      </c>
      <c r="X44" s="143">
        <v>0.38129278334891004</v>
      </c>
      <c r="Y44" s="145">
        <v>1</v>
      </c>
    </row>
    <row r="45" spans="2:25" customFormat="1" hidden="1" outlineLevel="1">
      <c r="B45" s="41" t="s">
        <v>75</v>
      </c>
      <c r="C45" s="143">
        <v>0.72444281165809454</v>
      </c>
      <c r="D45" s="143">
        <v>3.2941464609355865E-3</v>
      </c>
      <c r="E45" s="143">
        <v>2.4491795248591723E-3</v>
      </c>
      <c r="F45" s="143">
        <v>0.13966446240509428</v>
      </c>
      <c r="G45" s="143">
        <v>1.3703159441587068E-2</v>
      </c>
      <c r="H45" s="143">
        <v>6.277247122214058E-2</v>
      </c>
      <c r="I45" s="143">
        <v>3.0369826108253735E-3</v>
      </c>
      <c r="J45" s="143">
        <v>7.1516042125887832E-3</v>
      </c>
      <c r="K45" s="143">
        <v>2.2409992652461424E-3</v>
      </c>
      <c r="L45" s="143">
        <v>6.0004898359049719E-4</v>
      </c>
      <c r="M45" s="143">
        <v>5.3881949546901787E-4</v>
      </c>
      <c r="N45" s="143">
        <v>4.2860641685035512E-4</v>
      </c>
      <c r="O45" s="143">
        <v>6.7352436933627239E-4</v>
      </c>
      <c r="P45" s="143">
        <v>2.4491795248591723E-3</v>
      </c>
      <c r="Q45" s="143">
        <v>3.9309331373989717E-3</v>
      </c>
      <c r="R45" s="143">
        <v>1.506245407788391E-3</v>
      </c>
      <c r="S45" s="143">
        <v>5.1187852069556694E-3</v>
      </c>
      <c r="T45" s="143">
        <v>1.4535880480039187E-2</v>
      </c>
      <c r="U45" s="143">
        <v>2.4981631153563558E-3</v>
      </c>
      <c r="V45" s="143">
        <v>7.9230957629194219E-3</v>
      </c>
      <c r="W45" s="143">
        <v>3.2819005633112908E-3</v>
      </c>
      <c r="X45" s="143">
        <v>0.27555718834190546</v>
      </c>
      <c r="Y45" s="145">
        <v>1</v>
      </c>
    </row>
    <row r="46" spans="2:25" customFormat="1" hidden="1" outlineLevel="1">
      <c r="B46" s="41" t="s">
        <v>76</v>
      </c>
      <c r="C46" s="143">
        <v>0.82427059759006671</v>
      </c>
      <c r="D46" s="143">
        <v>2.2718733343236371E-3</v>
      </c>
      <c r="E46" s="143">
        <v>8.4758351318997235E-4</v>
      </c>
      <c r="F46" s="143">
        <v>8.3604938703109852E-2</v>
      </c>
      <c r="G46" s="143">
        <v>1.0660328722595529E-2</v>
      </c>
      <c r="H46" s="143">
        <v>2.8747935653556791E-2</v>
      </c>
      <c r="I46" s="143">
        <v>2.1408037188818886E-3</v>
      </c>
      <c r="J46" s="143">
        <v>1.1001109722744073E-2</v>
      </c>
      <c r="K46" s="143">
        <v>8.4758351318997235E-4</v>
      </c>
      <c r="L46" s="143">
        <v>2.7961517960906301E-4</v>
      </c>
      <c r="M46" s="143">
        <v>2.6213923088349661E-4</v>
      </c>
      <c r="N46" s="143">
        <v>1.9223543598123082E-4</v>
      </c>
      <c r="O46" s="143">
        <v>1.1359366671618185E-4</v>
      </c>
      <c r="P46" s="143">
        <v>7.6894174392492327E-4</v>
      </c>
      <c r="Q46" s="143">
        <v>1.7738087956449937E-3</v>
      </c>
      <c r="R46" s="143">
        <v>1.1009847697106858E-3</v>
      </c>
      <c r="S46" s="143">
        <v>3.3466441809459732E-3</v>
      </c>
      <c r="T46" s="143">
        <v>1.6602151289288117E-2</v>
      </c>
      <c r="U46" s="143">
        <v>1.79128474437056E-3</v>
      </c>
      <c r="V46" s="143">
        <v>5.8719187717903238E-3</v>
      </c>
      <c r="W46" s="143">
        <v>4.3515112326660433E-3</v>
      </c>
      <c r="X46" s="143">
        <v>0.17572940240993332</v>
      </c>
      <c r="Y46" s="145">
        <v>1</v>
      </c>
    </row>
    <row r="47" spans="2:25" customFormat="1" hidden="1" outlineLevel="1">
      <c r="B47" s="41" t="s">
        <v>77</v>
      </c>
      <c r="C47" s="143">
        <v>0.8056050267144258</v>
      </c>
      <c r="D47" s="143">
        <v>4.2522962399695833E-3</v>
      </c>
      <c r="E47" s="143">
        <v>1.4307726172132951E-3</v>
      </c>
      <c r="F47" s="143">
        <v>9.4761171032357469E-2</v>
      </c>
      <c r="G47" s="143">
        <v>1.0475656854701539E-2</v>
      </c>
      <c r="H47" s="143">
        <v>3.4168450963520301E-2</v>
      </c>
      <c r="I47" s="143">
        <v>3.2317451423768836E-3</v>
      </c>
      <c r="J47" s="143">
        <v>7.5740900086046468E-3</v>
      </c>
      <c r="K47" s="143">
        <v>2.7915074140035618E-3</v>
      </c>
      <c r="L47" s="143">
        <v>7.3039441298301084E-4</v>
      </c>
      <c r="M47" s="143">
        <v>5.6030256338422744E-4</v>
      </c>
      <c r="N47" s="143">
        <v>1.2406699617793608E-3</v>
      </c>
      <c r="O47" s="143">
        <v>2.6014047585696273E-4</v>
      </c>
      <c r="P47" s="143">
        <v>1.610869869729654E-3</v>
      </c>
      <c r="Q47" s="143">
        <v>2.931583054849619E-3</v>
      </c>
      <c r="R47" s="143">
        <v>1.6709022872351069E-3</v>
      </c>
      <c r="S47" s="143">
        <v>5.70307966301803E-3</v>
      </c>
      <c r="T47" s="143">
        <v>1.1796370039821504E-2</v>
      </c>
      <c r="U47" s="143">
        <v>2.0911292097732775E-3</v>
      </c>
      <c r="V47" s="143">
        <v>6.4534848818361915E-3</v>
      </c>
      <c r="W47" s="143">
        <v>3.4518640065635442E-3</v>
      </c>
      <c r="X47" s="143">
        <v>0.1943949732855742</v>
      </c>
      <c r="Y47" s="145">
        <v>1</v>
      </c>
    </row>
    <row r="48" spans="2:25" customFormat="1" hidden="1" outlineLevel="1">
      <c r="B48" s="41" t="s">
        <v>78</v>
      </c>
      <c r="C48" s="143">
        <v>0.7849211838800102</v>
      </c>
      <c r="D48" s="143">
        <v>2.5240574223063575E-3</v>
      </c>
      <c r="E48" s="143">
        <v>1.4076474085939301E-3</v>
      </c>
      <c r="F48" s="143">
        <v>0.11138616865072141</v>
      </c>
      <c r="G48" s="143">
        <v>1.0436006649920516E-2</v>
      </c>
      <c r="H48" s="143">
        <v>4.8333272658876068E-2</v>
      </c>
      <c r="I48" s="143">
        <v>4.5141796206632934E-3</v>
      </c>
      <c r="J48" s="143">
        <v>4.1501328770614148E-3</v>
      </c>
      <c r="K48" s="143">
        <v>2.5847318795733372E-3</v>
      </c>
      <c r="L48" s="143">
        <v>8.6157729319111243E-4</v>
      </c>
      <c r="M48" s="143">
        <v>3.397769606950866E-4</v>
      </c>
      <c r="N48" s="143">
        <v>6.6741902993677717E-4</v>
      </c>
      <c r="O48" s="143">
        <v>7.1595859575036098E-4</v>
      </c>
      <c r="P48" s="143">
        <v>1.3955125171405342E-3</v>
      </c>
      <c r="Q48" s="143">
        <v>2.7424854684674847E-3</v>
      </c>
      <c r="R48" s="143">
        <v>1.7716941521958086E-3</v>
      </c>
      <c r="S48" s="143">
        <v>3.7132767847391605E-3</v>
      </c>
      <c r="T48" s="143">
        <v>8.0939725994150988E-3</v>
      </c>
      <c r="U48" s="143">
        <v>2.9002390573616317E-3</v>
      </c>
      <c r="V48" s="143">
        <v>6.0431759437911828E-3</v>
      </c>
      <c r="W48" s="143">
        <v>3.082262429162571E-3</v>
      </c>
      <c r="X48" s="143">
        <v>0.2150788161199898</v>
      </c>
      <c r="Y48" s="145">
        <v>1</v>
      </c>
    </row>
    <row r="49" spans="2:25" customFormat="1" hidden="1" outlineLevel="1">
      <c r="B49" s="41" t="s">
        <v>79</v>
      </c>
      <c r="C49" s="143">
        <v>0.73111675044854285</v>
      </c>
      <c r="D49" s="143">
        <v>3.0711041427578514E-3</v>
      </c>
      <c r="E49" s="143">
        <v>2.4083921961627363E-3</v>
      </c>
      <c r="F49" s="143">
        <v>0.15064574005527986</v>
      </c>
      <c r="G49" s="143">
        <v>1.2268252865016892E-2</v>
      </c>
      <c r="H49" s="143">
        <v>5.2936137197536648E-2</v>
      </c>
      <c r="I49" s="143">
        <v>5.0269125705141677E-3</v>
      </c>
      <c r="J49" s="143">
        <v>5.1562222186302877E-3</v>
      </c>
      <c r="K49" s="143">
        <v>1.9558084277563159E-3</v>
      </c>
      <c r="L49" s="143">
        <v>7.1120306463866041E-4</v>
      </c>
      <c r="M49" s="143">
        <v>2.4245559021772513E-4</v>
      </c>
      <c r="N49" s="143">
        <v>1.778007661596651E-4</v>
      </c>
      <c r="O49" s="143">
        <v>8.243490067402654E-4</v>
      </c>
      <c r="P49" s="143">
        <v>2.101281781886951E-3</v>
      </c>
      <c r="Q49" s="143">
        <v>5.6088059870367081E-3</v>
      </c>
      <c r="R49" s="143">
        <v>2.3437373721046763E-3</v>
      </c>
      <c r="S49" s="143">
        <v>3.1842500848594567E-3</v>
      </c>
      <c r="T49" s="143">
        <v>9.3102946643606448E-3</v>
      </c>
      <c r="U49" s="143">
        <v>2.6831751984094914E-3</v>
      </c>
      <c r="V49" s="143">
        <v>6.0937171674721579E-3</v>
      </c>
      <c r="W49" s="143">
        <v>4.0894176216722967E-3</v>
      </c>
      <c r="X49" s="143">
        <v>0.26888324955145715</v>
      </c>
      <c r="Y49" s="145">
        <v>1</v>
      </c>
    </row>
    <row r="50" spans="2:25" customFormat="1" hidden="1" outlineLevel="1">
      <c r="B50" s="41" t="s">
        <v>80</v>
      </c>
      <c r="C50" s="143">
        <v>0.61961139960742417</v>
      </c>
      <c r="D50" s="143">
        <v>2.7082763932715481E-3</v>
      </c>
      <c r="E50" s="143">
        <v>2.497080527741198E-3</v>
      </c>
      <c r="F50" s="143">
        <v>0.18156632792506275</v>
      </c>
      <c r="G50" s="143">
        <v>2.3119735632469499E-2</v>
      </c>
      <c r="H50" s="143">
        <v>7.6552289611648075E-2</v>
      </c>
      <c r="I50" s="143">
        <v>4.8450816209903843E-3</v>
      </c>
      <c r="J50" s="143">
        <v>7.5036648694312615E-3</v>
      </c>
      <c r="K50" s="143">
        <v>4.7705419037443783E-2</v>
      </c>
      <c r="L50" s="143">
        <v>1.3342609387035059E-2</v>
      </c>
      <c r="M50" s="143">
        <v>5.92590752105747E-3</v>
      </c>
      <c r="N50" s="143">
        <v>4.1866474519839988E-3</v>
      </c>
      <c r="O50" s="143">
        <v>2.4250254677367258E-2</v>
      </c>
      <c r="P50" s="143">
        <v>1.8013765001118095E-3</v>
      </c>
      <c r="Q50" s="143">
        <v>6.6961512659328643E-3</v>
      </c>
      <c r="R50" s="143">
        <v>2.2734613760031805E-3</v>
      </c>
      <c r="S50" s="143">
        <v>3.1306681243322486E-3</v>
      </c>
      <c r="T50" s="143">
        <v>8.6838770591596889E-3</v>
      </c>
      <c r="U50" s="143">
        <v>2.3107312346261834E-3</v>
      </c>
      <c r="V50" s="143">
        <v>5.8513678038114641E-3</v>
      </c>
      <c r="W50" s="143">
        <v>3.1430914105399161E-3</v>
      </c>
      <c r="X50" s="143">
        <v>0.38038860039257583</v>
      </c>
      <c r="Y50" s="145">
        <v>1</v>
      </c>
    </row>
    <row r="51" spans="2:25" customFormat="1" hidden="1" outlineLevel="1">
      <c r="B51" s="41" t="s">
        <v>81</v>
      </c>
      <c r="C51" s="143">
        <v>0.41264811242766603</v>
      </c>
      <c r="D51" s="143">
        <v>5.1729752749317369E-3</v>
      </c>
      <c r="E51" s="143">
        <v>2.01658358175305E-3</v>
      </c>
      <c r="F51" s="143">
        <v>0.27558305568776775</v>
      </c>
      <c r="G51" s="143">
        <v>1.9790074901675895E-2</v>
      </c>
      <c r="H51" s="143">
        <v>0.11009794834539943</v>
      </c>
      <c r="I51" s="143">
        <v>4.6218592650116488E-3</v>
      </c>
      <c r="J51" s="143">
        <v>5.8493449234700264E-3</v>
      </c>
      <c r="K51" s="143">
        <v>0.12823467521731508</v>
      </c>
      <c r="L51" s="143">
        <v>3.3154638142238034E-2</v>
      </c>
      <c r="M51" s="143">
        <v>1.3377088604423959E-2</v>
      </c>
      <c r="N51" s="143">
        <v>1.677146221097723E-2</v>
      </c>
      <c r="O51" s="143">
        <v>6.4931486259675847E-2</v>
      </c>
      <c r="P51" s="143">
        <v>2.6553771387058792E-3</v>
      </c>
      <c r="Q51" s="143">
        <v>8.1164357824594809E-3</v>
      </c>
      <c r="R51" s="143">
        <v>1.9539567624439489E-3</v>
      </c>
      <c r="S51" s="143">
        <v>4.0206417996442798E-3</v>
      </c>
      <c r="T51" s="143">
        <v>8.8429068864450504E-3</v>
      </c>
      <c r="U51" s="143">
        <v>3.1188156015932262E-3</v>
      </c>
      <c r="V51" s="143">
        <v>3.5071018813096519E-3</v>
      </c>
      <c r="W51" s="143">
        <v>3.7701345224078761E-3</v>
      </c>
      <c r="X51" s="143">
        <v>0.58735188757233403</v>
      </c>
      <c r="Y51" s="145">
        <v>1</v>
      </c>
    </row>
    <row r="52" spans="2:25" customFormat="1" hidden="1" outlineLevel="1">
      <c r="B52" s="41" t="s">
        <v>82</v>
      </c>
      <c r="C52" s="143">
        <v>0.40262158556075245</v>
      </c>
      <c r="D52" s="143">
        <v>4.1493775933609959E-3</v>
      </c>
      <c r="E52" s="143">
        <v>2.1406682990484289E-3</v>
      </c>
      <c r="F52" s="143">
        <v>0.24862542703400145</v>
      </c>
      <c r="G52" s="143">
        <v>1.9544594812544901E-2</v>
      </c>
      <c r="H52" s="143">
        <v>0.12690057622098735</v>
      </c>
      <c r="I52" s="143">
        <v>5.7182235385540223E-3</v>
      </c>
      <c r="J52" s="143">
        <v>7.0524756975499613E-3</v>
      </c>
      <c r="K52" s="143">
        <v>0.14940691758427049</v>
      </c>
      <c r="L52" s="143">
        <v>3.860533994105831E-2</v>
      </c>
      <c r="M52" s="143">
        <v>1.8444936439746051E-2</v>
      </c>
      <c r="N52" s="143">
        <v>1.957391903581954E-2</v>
      </c>
      <c r="O52" s="143">
        <v>7.2782722167646585E-2</v>
      </c>
      <c r="P52" s="143">
        <v>2.4778968667067431E-3</v>
      </c>
      <c r="Q52" s="143">
        <v>6.5393017902438313E-3</v>
      </c>
      <c r="R52" s="143">
        <v>1.2756037124466665E-3</v>
      </c>
      <c r="S52" s="143">
        <v>3.8121490257026817E-3</v>
      </c>
      <c r="T52" s="143">
        <v>8.1228098470741764E-3</v>
      </c>
      <c r="U52" s="143">
        <v>3.3576235649458233E-3</v>
      </c>
      <c r="V52" s="143">
        <v>3.7974869140653639E-3</v>
      </c>
      <c r="W52" s="143">
        <v>4.457281937744674E-3</v>
      </c>
      <c r="X52" s="143">
        <v>0.59737841443924755</v>
      </c>
      <c r="Y52" s="145">
        <v>1</v>
      </c>
    </row>
    <row r="53" spans="2:25" customFormat="1" hidden="1" outlineLevel="1">
      <c r="B53" s="41" t="s">
        <v>83</v>
      </c>
      <c r="C53" s="143">
        <v>0.3297395919721347</v>
      </c>
      <c r="D53" s="143">
        <v>5.865589046879476E-3</v>
      </c>
      <c r="E53" s="143">
        <v>3.2268279075378095E-3</v>
      </c>
      <c r="F53" s="143">
        <v>0.27317963177973131</v>
      </c>
      <c r="G53" s="143">
        <v>1.3148569791462476E-2</v>
      </c>
      <c r="H53" s="143">
        <v>0.12264961775660067</v>
      </c>
      <c r="I53" s="143">
        <v>5.8354317767155715E-3</v>
      </c>
      <c r="J53" s="143">
        <v>7.4186884603205721E-3</v>
      </c>
      <c r="K53" s="143">
        <v>0.19398664032931739</v>
      </c>
      <c r="L53" s="143">
        <v>4.7603250953723669E-2</v>
      </c>
      <c r="M53" s="143">
        <v>2.6855049080957191E-2</v>
      </c>
      <c r="N53" s="143">
        <v>2.4789276074729714E-2</v>
      </c>
      <c r="O53" s="143">
        <v>9.4739064219906813E-2</v>
      </c>
      <c r="P53" s="143">
        <v>3.0760415567182859E-3</v>
      </c>
      <c r="Q53" s="143">
        <v>8.6702151721226202E-3</v>
      </c>
      <c r="R53" s="143">
        <v>3.3474569881934285E-3</v>
      </c>
      <c r="S53" s="143">
        <v>4.4180400790120476E-3</v>
      </c>
      <c r="T53" s="143">
        <v>1.2304166226873144E-2</v>
      </c>
      <c r="U53" s="143">
        <v>3.2720638127836667E-3</v>
      </c>
      <c r="V53" s="143">
        <v>4.5989836999954766E-3</v>
      </c>
      <c r="W53" s="143">
        <v>5.2624436436013809E-3</v>
      </c>
      <c r="X53" s="143">
        <v>0.67026040802786535</v>
      </c>
      <c r="Y53" s="145">
        <v>1</v>
      </c>
    </row>
    <row r="54" spans="2:25" customFormat="1" collapsed="1">
      <c r="B54" s="153">
        <v>2007</v>
      </c>
      <c r="C54" s="155">
        <v>0.61010327549726673</v>
      </c>
      <c r="D54" s="155">
        <v>3.7901725797416619E-3</v>
      </c>
      <c r="E54" s="155">
        <v>1.9518254003460054E-3</v>
      </c>
      <c r="F54" s="155">
        <v>0.17262513295005205</v>
      </c>
      <c r="G54" s="155">
        <v>1.3655556461088833E-2</v>
      </c>
      <c r="H54" s="155">
        <v>7.52917679803662E-2</v>
      </c>
      <c r="I54" s="155">
        <v>3.8551646517404978E-3</v>
      </c>
      <c r="J54" s="155">
        <v>7.4658353183425161E-3</v>
      </c>
      <c r="K54" s="155">
        <v>7.443758646266721E-2</v>
      </c>
      <c r="L54" s="155">
        <v>1.8953957759279681E-2</v>
      </c>
      <c r="M54" s="155">
        <v>9.3444156851660246E-3</v>
      </c>
      <c r="N54" s="155">
        <v>8.9874750992676531E-3</v>
      </c>
      <c r="O54" s="155">
        <v>3.7151737918953855E-2</v>
      </c>
      <c r="P54" s="155">
        <v>2.3386829717676502E-3</v>
      </c>
      <c r="Q54" s="155">
        <v>5.2375357069538424E-3</v>
      </c>
      <c r="R54" s="155">
        <v>1.9982483089166026E-3</v>
      </c>
      <c r="S54" s="155">
        <v>4.3730379873502733E-3</v>
      </c>
      <c r="T54" s="155">
        <v>1.0825822278663308E-2</v>
      </c>
      <c r="U54" s="155">
        <v>2.5635761732874331E-3</v>
      </c>
      <c r="V54" s="155">
        <v>5.6408992014228103E-3</v>
      </c>
      <c r="W54" s="155">
        <v>3.8458800700263787E-3</v>
      </c>
      <c r="X54" s="155">
        <v>0.38989672450273327</v>
      </c>
      <c r="Y54" s="210">
        <v>1</v>
      </c>
    </row>
    <row r="55" spans="2:25" customFormat="1" hidden="1" outlineLevel="1">
      <c r="B55" s="41" t="s">
        <v>72</v>
      </c>
      <c r="C55" s="143">
        <v>0.42287153784588738</v>
      </c>
      <c r="D55" s="143">
        <v>6.0616397916475329E-3</v>
      </c>
      <c r="E55" s="143">
        <v>2.4797617329467181E-3</v>
      </c>
      <c r="F55" s="143">
        <v>0.2152800556306336</v>
      </c>
      <c r="G55" s="143">
        <v>1.4248789640106539E-2</v>
      </c>
      <c r="H55" s="143">
        <v>0.10807300208614876</v>
      </c>
      <c r="I55" s="143">
        <v>4.2378996811734916E-3</v>
      </c>
      <c r="J55" s="143">
        <v>7.8722594696721201E-3</v>
      </c>
      <c r="K55" s="143">
        <v>0.17635173255310496</v>
      </c>
      <c r="L55" s="143">
        <v>4.3297427083196664E-2</v>
      </c>
      <c r="M55" s="143">
        <v>3.0190115066192583E-2</v>
      </c>
      <c r="N55" s="143">
        <v>1.9326396998045055E-2</v>
      </c>
      <c r="O55" s="143">
        <v>8.3537793405670649E-2</v>
      </c>
      <c r="P55" s="143">
        <v>3.5162758964535469E-3</v>
      </c>
      <c r="Q55" s="143">
        <v>5.68114725061338E-3</v>
      </c>
      <c r="R55" s="143">
        <v>2.1255100568114724E-3</v>
      </c>
      <c r="S55" s="143">
        <v>5.2481729797814137E-3</v>
      </c>
      <c r="T55" s="143">
        <v>1.0601309419158456E-2</v>
      </c>
      <c r="U55" s="143">
        <v>3.0701811931721271E-3</v>
      </c>
      <c r="V55" s="143">
        <v>5.4056181691748556E-3</v>
      </c>
      <c r="W55" s="143">
        <v>6.875106603513652E-3</v>
      </c>
      <c r="X55" s="143">
        <v>0.57712846215411262</v>
      </c>
      <c r="Y55" s="145">
        <v>1</v>
      </c>
    </row>
    <row r="56" spans="2:25" customFormat="1" hidden="1" outlineLevel="1">
      <c r="B56" s="41" t="s">
        <v>73</v>
      </c>
      <c r="C56" s="143">
        <v>0.44889076293203117</v>
      </c>
      <c r="D56" s="143">
        <v>3.8357431412287982E-3</v>
      </c>
      <c r="E56" s="143">
        <v>1.8770657925162202E-3</v>
      </c>
      <c r="F56" s="143">
        <v>0.2483575674315483</v>
      </c>
      <c r="G56" s="143">
        <v>8.4059902882248124E-3</v>
      </c>
      <c r="H56" s="143">
        <v>9.5689549640229063E-2</v>
      </c>
      <c r="I56" s="143">
        <v>1.0337463784871937E-3</v>
      </c>
      <c r="J56" s="143">
        <v>5.7128089337450186E-3</v>
      </c>
      <c r="K56" s="143">
        <v>0.15201512534174838</v>
      </c>
      <c r="L56" s="143">
        <v>3.1774099212448483E-2</v>
      </c>
      <c r="M56" s="143">
        <v>1.7247242209496864E-2</v>
      </c>
      <c r="N56" s="143">
        <v>1.3057848991417185E-2</v>
      </c>
      <c r="O56" s="143">
        <v>8.9935934928385863E-2</v>
      </c>
      <c r="P56" s="143">
        <v>3.5228988424760945E-3</v>
      </c>
      <c r="Q56" s="143">
        <v>7.630680504359417E-3</v>
      </c>
      <c r="R56" s="143">
        <v>2.1355023871380188E-3</v>
      </c>
      <c r="S56" s="143">
        <v>4.7198683333560029E-3</v>
      </c>
      <c r="T56" s="143">
        <v>6.8281668684285696E-3</v>
      </c>
      <c r="U56" s="143">
        <v>1.3873964553380758E-3</v>
      </c>
      <c r="V56" s="143">
        <v>4.2574028482433111E-3</v>
      </c>
      <c r="W56" s="143">
        <v>3.6997238809015356E-3</v>
      </c>
      <c r="X56" s="143">
        <v>0.55110923706796877</v>
      </c>
      <c r="Y56" s="145">
        <v>1</v>
      </c>
    </row>
    <row r="57" spans="2:25" customFormat="1" hidden="1" outlineLevel="1">
      <c r="B57" s="41" t="s">
        <v>74</v>
      </c>
      <c r="C57" s="143">
        <v>0.61093540470106011</v>
      </c>
      <c r="D57" s="143">
        <v>4.0103231030033147E-3</v>
      </c>
      <c r="E57" s="143">
        <v>2.2518533512132176E-3</v>
      </c>
      <c r="F57" s="143">
        <v>0.16028641550489589</v>
      </c>
      <c r="G57" s="143">
        <v>1.4270171798699492E-2</v>
      </c>
      <c r="H57" s="143">
        <v>8.6481289375806486E-2</v>
      </c>
      <c r="I57" s="143">
        <v>1.7205171672190877E-3</v>
      </c>
      <c r="J57" s="143">
        <v>5.8193963008880906E-3</v>
      </c>
      <c r="K57" s="143">
        <v>8.311616021051034E-2</v>
      </c>
      <c r="L57" s="143">
        <v>1.8470257824557853E-2</v>
      </c>
      <c r="M57" s="143">
        <v>1.2499051185385725E-2</v>
      </c>
      <c r="N57" s="143">
        <v>9.3489866659919544E-3</v>
      </c>
      <c r="O57" s="143">
        <v>4.2797864534574806E-2</v>
      </c>
      <c r="P57" s="143">
        <v>3.1753662424411104E-3</v>
      </c>
      <c r="Q57" s="143">
        <v>5.1362497786099229E-3</v>
      </c>
      <c r="R57" s="143">
        <v>1.0120689218935809E-3</v>
      </c>
      <c r="S57" s="143">
        <v>3.1500645193937708E-3</v>
      </c>
      <c r="T57" s="143">
        <v>6.4013359309768999E-3</v>
      </c>
      <c r="U57" s="143">
        <v>1.859676643979455E-3</v>
      </c>
      <c r="V57" s="143">
        <v>6.2368747311691928E-3</v>
      </c>
      <c r="W57" s="143">
        <v>4.1368317182400123E-3</v>
      </c>
      <c r="X57" s="143">
        <v>0.38906459529893983</v>
      </c>
      <c r="Y57" s="145">
        <v>1</v>
      </c>
    </row>
    <row r="58" spans="2:25" customFormat="1" hidden="1" outlineLevel="1">
      <c r="B58" s="41" t="s">
        <v>75</v>
      </c>
      <c r="C58" s="143">
        <v>0.71168987827612673</v>
      </c>
      <c r="D58" s="143">
        <v>4.2658186204627699E-3</v>
      </c>
      <c r="E58" s="143">
        <v>2.8182914793288736E-3</v>
      </c>
      <c r="F58" s="143">
        <v>0.13899550389297072</v>
      </c>
      <c r="G58" s="143">
        <v>1.4902949884855795E-2</v>
      </c>
      <c r="H58" s="143">
        <v>7.5611360894834959E-2</v>
      </c>
      <c r="I58" s="143">
        <v>1.2720693058449392E-3</v>
      </c>
      <c r="J58" s="143">
        <v>4.5948020616295646E-3</v>
      </c>
      <c r="K58" s="143">
        <v>9.376028073253646E-3</v>
      </c>
      <c r="L58" s="143">
        <v>5.3733962057243118E-4</v>
      </c>
      <c r="M58" s="143">
        <v>5.2637350586687141E-4</v>
      </c>
      <c r="N58" s="143">
        <v>1.403662682311657E-3</v>
      </c>
      <c r="O58" s="143">
        <v>6.9086522645026866E-3</v>
      </c>
      <c r="P58" s="143">
        <v>1.8752056146507292E-3</v>
      </c>
      <c r="Q58" s="143">
        <v>3.8052418028292575E-3</v>
      </c>
      <c r="R58" s="143">
        <v>1.3488321087838579E-3</v>
      </c>
      <c r="S58" s="143">
        <v>3.2788682969623864E-3</v>
      </c>
      <c r="T58" s="143">
        <v>1.0878385787915341E-2</v>
      </c>
      <c r="U58" s="143">
        <v>2.9937493146178309E-3</v>
      </c>
      <c r="V58" s="143">
        <v>7.1718390174361222E-3</v>
      </c>
      <c r="W58" s="143">
        <v>5.1211755674964356E-3</v>
      </c>
      <c r="X58" s="143">
        <v>0.28831012172387321</v>
      </c>
      <c r="Y58" s="145">
        <v>1</v>
      </c>
    </row>
    <row r="59" spans="2:25" customFormat="1" hidden="1" outlineLevel="1">
      <c r="B59" s="41" t="s">
        <v>76</v>
      </c>
      <c r="C59" s="143">
        <v>0.82140991242284978</v>
      </c>
      <c r="D59" s="143">
        <v>1.9304164563575343E-3</v>
      </c>
      <c r="E59" s="143">
        <v>1.5496462379016905E-3</v>
      </c>
      <c r="F59" s="143">
        <v>9.0552471021615358E-2</v>
      </c>
      <c r="G59" s="143">
        <v>8.7134394176872198E-3</v>
      </c>
      <c r="H59" s="143">
        <v>3.7483728714502035E-2</v>
      </c>
      <c r="I59" s="143">
        <v>1.0449043204137113E-3</v>
      </c>
      <c r="J59" s="143">
        <v>1.0537594417731494E-2</v>
      </c>
      <c r="K59" s="143">
        <v>1.1246004126486554E-3</v>
      </c>
      <c r="L59" s="143">
        <v>3.5420485437752923E-4</v>
      </c>
      <c r="M59" s="143">
        <v>1.7710242718876461E-4</v>
      </c>
      <c r="N59" s="143">
        <v>4.1619070389359688E-4</v>
      </c>
      <c r="O59" s="143">
        <v>1.7710242718876461E-4</v>
      </c>
      <c r="P59" s="143">
        <v>8.4123652914663198E-4</v>
      </c>
      <c r="Q59" s="143">
        <v>2.187214975781243E-3</v>
      </c>
      <c r="R59" s="143">
        <v>1.3105579611968582E-3</v>
      </c>
      <c r="S59" s="143">
        <v>2.2137803398595579E-3</v>
      </c>
      <c r="T59" s="143">
        <v>9.3421530342073338E-3</v>
      </c>
      <c r="U59" s="143">
        <v>1.1423106553675318E-3</v>
      </c>
      <c r="V59" s="143">
        <v>5.0031435680826008E-3</v>
      </c>
      <c r="W59" s="143">
        <v>3.6128895146507983E-3</v>
      </c>
      <c r="X59" s="143">
        <v>0.17859008757715025</v>
      </c>
      <c r="Y59" s="145">
        <v>1</v>
      </c>
    </row>
    <row r="60" spans="2:25" customFormat="1" hidden="1" outlineLevel="1">
      <c r="B60" s="41" t="s">
        <v>77</v>
      </c>
      <c r="C60" s="143">
        <v>0.78904826516766813</v>
      </c>
      <c r="D60" s="143">
        <v>4.2062415196743551E-3</v>
      </c>
      <c r="E60" s="143">
        <v>1.8995929443690637E-3</v>
      </c>
      <c r="F60" s="143">
        <v>0.10438069393293274</v>
      </c>
      <c r="G60" s="143">
        <v>1.0593138205078503E-2</v>
      </c>
      <c r="H60" s="143">
        <v>4.6210505911998448E-2</v>
      </c>
      <c r="I60" s="143">
        <v>7.7534405892614843E-4</v>
      </c>
      <c r="J60" s="143">
        <v>6.2027524714091875E-3</v>
      </c>
      <c r="K60" s="143">
        <v>6.2124442721457644E-3</v>
      </c>
      <c r="L60" s="143">
        <v>1.0370226788137236E-3</v>
      </c>
      <c r="M60" s="143">
        <v>6.2996704787749564E-4</v>
      </c>
      <c r="N60" s="143">
        <v>1.143632486916069E-3</v>
      </c>
      <c r="O60" s="143">
        <v>3.4018220585384762E-3</v>
      </c>
      <c r="P60" s="143">
        <v>1.5797635200620276E-3</v>
      </c>
      <c r="Q60" s="143">
        <v>3.1013762357045937E-3</v>
      </c>
      <c r="R60" s="143">
        <v>1.2017832913355302E-3</v>
      </c>
      <c r="S60" s="143">
        <v>1.889901143632487E-3</v>
      </c>
      <c r="T60" s="143">
        <v>1.0001938360147315E-2</v>
      </c>
      <c r="U60" s="143">
        <v>2.5392517929831364E-3</v>
      </c>
      <c r="V60" s="143">
        <v>5.408024811009886E-3</v>
      </c>
      <c r="W60" s="143">
        <v>4.7489823609226595E-3</v>
      </c>
      <c r="X60" s="143">
        <v>0.21095173483233184</v>
      </c>
      <c r="Y60" s="145">
        <v>1</v>
      </c>
    </row>
    <row r="61" spans="2:25" customFormat="1" hidden="1" outlineLevel="1">
      <c r="B61" s="41" t="s">
        <v>78</v>
      </c>
      <c r="C61" s="143">
        <v>0.73291305161974907</v>
      </c>
      <c r="D61" s="143">
        <v>3.4080269646089506E-3</v>
      </c>
      <c r="E61" s="143">
        <v>2.3594032831908119E-3</v>
      </c>
      <c r="F61" s="143">
        <v>0.14696960239685414</v>
      </c>
      <c r="G61" s="143">
        <v>1.1060483115910368E-2</v>
      </c>
      <c r="H61" s="143">
        <v>5.9784033456088882E-2</v>
      </c>
      <c r="I61" s="143">
        <v>9.1130391361338246E-4</v>
      </c>
      <c r="J61" s="143">
        <v>5.0808314087759819E-3</v>
      </c>
      <c r="K61" s="143">
        <v>9.1130391361338246E-3</v>
      </c>
      <c r="L61" s="143">
        <v>1.0111728356532051E-3</v>
      </c>
      <c r="M61" s="143">
        <v>4.244429186692466E-4</v>
      </c>
      <c r="N61" s="143">
        <v>3.1209038137444602E-4</v>
      </c>
      <c r="O61" s="143">
        <v>7.3653330004369265E-3</v>
      </c>
      <c r="P61" s="143">
        <v>1.3232632170276511E-3</v>
      </c>
      <c r="Q61" s="143">
        <v>3.3705761188440172E-3</v>
      </c>
      <c r="R61" s="143">
        <v>1.3981649085575182E-3</v>
      </c>
      <c r="S61" s="143">
        <v>2.284501591660945E-3</v>
      </c>
      <c r="T61" s="143">
        <v>6.3791273952936772E-3</v>
      </c>
      <c r="U61" s="143">
        <v>4.3692653392422443E-3</v>
      </c>
      <c r="V61" s="143">
        <v>5.3804381748954501E-3</v>
      </c>
      <c r="W61" s="143">
        <v>3.8948879595530864E-3</v>
      </c>
      <c r="X61" s="143">
        <v>0.26708694838025093</v>
      </c>
      <c r="Y61" s="145">
        <v>1</v>
      </c>
    </row>
    <row r="62" spans="2:25" customFormat="1" hidden="1" outlineLevel="1">
      <c r="B62" s="41" t="s">
        <v>79</v>
      </c>
      <c r="C62" s="143">
        <v>0.68026819372104397</v>
      </c>
      <c r="D62" s="143">
        <v>3.9135564444188657E-3</v>
      </c>
      <c r="E62" s="143">
        <v>2.3884204771085723E-3</v>
      </c>
      <c r="F62" s="143">
        <v>0.17931858076026588</v>
      </c>
      <c r="G62" s="143">
        <v>1.9639722597910851E-2</v>
      </c>
      <c r="H62" s="143">
        <v>7.3494287934160171E-2</v>
      </c>
      <c r="I62" s="143">
        <v>6.4746338234870937E-4</v>
      </c>
      <c r="J62" s="143">
        <v>3.1653765359270238E-3</v>
      </c>
      <c r="K62" s="143">
        <v>9.0644873528819316E-3</v>
      </c>
      <c r="L62" s="143">
        <v>1.1222698627377629E-3</v>
      </c>
      <c r="M62" s="143">
        <v>1.5107478921469887E-3</v>
      </c>
      <c r="N62" s="143">
        <v>3.597018790826163E-4</v>
      </c>
      <c r="O62" s="143">
        <v>6.0717677189145638E-3</v>
      </c>
      <c r="P62" s="143">
        <v>1.9136139967195188E-3</v>
      </c>
      <c r="Q62" s="143">
        <v>4.5610198267675749E-3</v>
      </c>
      <c r="R62" s="143">
        <v>9.7838911110471644E-4</v>
      </c>
      <c r="S62" s="143">
        <v>2.3452562516186586E-3</v>
      </c>
      <c r="T62" s="143">
        <v>5.6976777646686426E-3</v>
      </c>
      <c r="U62" s="143">
        <v>3.2517049869068516E-3</v>
      </c>
      <c r="V62" s="143">
        <v>5.8271704411383841E-3</v>
      </c>
      <c r="W62" s="143">
        <v>3.52507841500964E-3</v>
      </c>
      <c r="X62" s="143">
        <v>0.31973180627895598</v>
      </c>
      <c r="Y62" s="145">
        <v>1</v>
      </c>
    </row>
    <row r="63" spans="2:25" customFormat="1" hidden="1" outlineLevel="1">
      <c r="B63" s="41" t="s">
        <v>80</v>
      </c>
      <c r="C63" s="143">
        <v>0.59427813076209379</v>
      </c>
      <c r="D63" s="143">
        <v>4.6272916250719347E-3</v>
      </c>
      <c r="E63" s="143">
        <v>1.8203812230612941E-3</v>
      </c>
      <c r="F63" s="143">
        <v>0.19916145019789305</v>
      </c>
      <c r="G63" s="143">
        <v>2.344181239503447E-2</v>
      </c>
      <c r="H63" s="143">
        <v>8.613339283826793E-2</v>
      </c>
      <c r="I63" s="143">
        <v>7.398968842120098E-4</v>
      </c>
      <c r="J63" s="143">
        <v>6.6590719579080887E-3</v>
      </c>
      <c r="K63" s="143">
        <v>4.8915405122905091E-2</v>
      </c>
      <c r="L63" s="143">
        <v>1.2120215627091971E-2</v>
      </c>
      <c r="M63" s="143">
        <v>5.9778970486335393E-3</v>
      </c>
      <c r="N63" s="143">
        <v>5.3319553243214675E-3</v>
      </c>
      <c r="O63" s="143">
        <v>2.5485337122858116E-2</v>
      </c>
      <c r="P63" s="143">
        <v>2.3958565774484129E-3</v>
      </c>
      <c r="Q63" s="143">
        <v>5.5433544340963278E-3</v>
      </c>
      <c r="R63" s="143">
        <v>1.7968924330863095E-3</v>
      </c>
      <c r="S63" s="143">
        <v>3.5585516812101426E-3</v>
      </c>
      <c r="T63" s="143">
        <v>9.6773814696935884E-3</v>
      </c>
      <c r="U63" s="143">
        <v>3.4880853112851892E-3</v>
      </c>
      <c r="V63" s="143">
        <v>4.4511257002595511E-3</v>
      </c>
      <c r="W63" s="143">
        <v>3.311919386472806E-3</v>
      </c>
      <c r="X63" s="143">
        <v>0.40572186923790621</v>
      </c>
      <c r="Y63" s="145">
        <v>1</v>
      </c>
    </row>
    <row r="64" spans="2:25" customFormat="1" hidden="1" outlineLevel="1">
      <c r="B64" s="41" t="s">
        <v>81</v>
      </c>
      <c r="C64" s="143">
        <v>0.39465266538378213</v>
      </c>
      <c r="D64" s="143">
        <v>6.3209675158342783E-3</v>
      </c>
      <c r="E64" s="143">
        <v>2.650728313091794E-3</v>
      </c>
      <c r="F64" s="143">
        <v>0.2764403777287846</v>
      </c>
      <c r="G64" s="143">
        <v>1.939619467560438E-2</v>
      </c>
      <c r="H64" s="143">
        <v>0.11970332233111165</v>
      </c>
      <c r="I64" s="143">
        <v>1.2489008398220954E-3</v>
      </c>
      <c r="J64" s="143">
        <v>3.9888363557583247E-3</v>
      </c>
      <c r="K64" s="143">
        <v>0.14798200563279768</v>
      </c>
      <c r="L64" s="143">
        <v>2.5666186646956121E-2</v>
      </c>
      <c r="M64" s="143">
        <v>1.5687723814499992E-2</v>
      </c>
      <c r="N64" s="143">
        <v>1.3827116440887485E-2</v>
      </c>
      <c r="O64" s="143">
        <v>9.2800978730454065E-2</v>
      </c>
      <c r="P64" s="143">
        <v>2.3321311600759537E-3</v>
      </c>
      <c r="Q64" s="143">
        <v>6.1170653379041401E-3</v>
      </c>
      <c r="R64" s="143">
        <v>1.1724375230982935E-3</v>
      </c>
      <c r="S64" s="143">
        <v>1.6567051956823714E-3</v>
      </c>
      <c r="T64" s="143">
        <v>4.7024939785138076E-3</v>
      </c>
      <c r="U64" s="143">
        <v>4.2182263059297306E-3</v>
      </c>
      <c r="V64" s="143">
        <v>4.2182263059297306E-3</v>
      </c>
      <c r="W64" s="143">
        <v>3.1987154162790403E-3</v>
      </c>
      <c r="X64" s="143">
        <v>0.60534733461621792</v>
      </c>
      <c r="Y64" s="145">
        <v>1</v>
      </c>
    </row>
    <row r="65" spans="2:25" customFormat="1" hidden="1" outlineLevel="1">
      <c r="B65" s="41" t="s">
        <v>82</v>
      </c>
      <c r="C65" s="143">
        <v>0.40586731451009195</v>
      </c>
      <c r="D65" s="143">
        <v>6.7373832963742424E-3</v>
      </c>
      <c r="E65" s="143">
        <v>2.3446658851113715E-3</v>
      </c>
      <c r="F65" s="143">
        <v>0.24069549004929447</v>
      </c>
      <c r="G65" s="143">
        <v>1.9675419144338197E-2</v>
      </c>
      <c r="H65" s="143">
        <v>0.13086343027443889</v>
      </c>
      <c r="I65" s="143">
        <v>9.6046554329863414E-4</v>
      </c>
      <c r="J65" s="143">
        <v>6.5255158971171913E-3</v>
      </c>
      <c r="K65" s="143">
        <v>0.15255865195836099</v>
      </c>
      <c r="L65" s="143">
        <v>3.2458085566180316E-2</v>
      </c>
      <c r="M65" s="143">
        <v>1.8361841268944478E-2</v>
      </c>
      <c r="N65" s="143">
        <v>2.0000282489865677E-2</v>
      </c>
      <c r="O65" s="143">
        <v>8.1738442633370531E-2</v>
      </c>
      <c r="P65" s="143">
        <v>2.5282842978008166E-3</v>
      </c>
      <c r="Q65" s="143">
        <v>7.8814672523623217E-3</v>
      </c>
      <c r="R65" s="143">
        <v>9.745900365824376E-4</v>
      </c>
      <c r="S65" s="143">
        <v>2.8955211231797059E-3</v>
      </c>
      <c r="T65" s="143">
        <v>5.8334157262108222E-3</v>
      </c>
      <c r="U65" s="143">
        <v>5.3390584612777016E-3</v>
      </c>
      <c r="V65" s="143">
        <v>3.6158702806536815E-3</v>
      </c>
      <c r="W65" s="143">
        <v>4.7034562635065464E-3</v>
      </c>
      <c r="X65" s="143">
        <v>0.59413268548990805</v>
      </c>
      <c r="Y65" s="145">
        <v>1</v>
      </c>
    </row>
    <row r="66" spans="2:25" customFormat="1" hidden="1" outlineLevel="1">
      <c r="B66" s="41" t="s">
        <v>83</v>
      </c>
      <c r="C66" s="143">
        <v>0.32882781067763661</v>
      </c>
      <c r="D66" s="143">
        <v>4.7767581332971683E-3</v>
      </c>
      <c r="E66" s="143">
        <v>3.2397570935611712E-3</v>
      </c>
      <c r="F66" s="143">
        <v>0.25594081039133254</v>
      </c>
      <c r="G66" s="143">
        <v>1.1693262812109157E-2</v>
      </c>
      <c r="H66" s="143">
        <v>0.14465892138691741</v>
      </c>
      <c r="I66" s="143">
        <v>1.2808341997799979E-3</v>
      </c>
      <c r="J66" s="143">
        <v>7.5041815469463402E-3</v>
      </c>
      <c r="K66" s="143">
        <v>0.20990612238747494</v>
      </c>
      <c r="L66" s="143">
        <v>4.0926419842382052E-2</v>
      </c>
      <c r="M66" s="143">
        <v>3.3256483281346533E-2</v>
      </c>
      <c r="N66" s="143">
        <v>2.7319440049425131E-2</v>
      </c>
      <c r="O66" s="143">
        <v>0.10840377921432123</v>
      </c>
      <c r="P66" s="143">
        <v>3.4808552958727002E-3</v>
      </c>
      <c r="Q66" s="143">
        <v>6.9617105917454004E-3</v>
      </c>
      <c r="R66" s="143">
        <v>1.8383737926254088E-3</v>
      </c>
      <c r="S66" s="143">
        <v>3.0137275288941129E-3</v>
      </c>
      <c r="T66" s="143">
        <v>6.1329355212995191E-3</v>
      </c>
      <c r="U66" s="143">
        <v>3.827433961695523E-3</v>
      </c>
      <c r="V66" s="143">
        <v>3.8123653240510523E-3</v>
      </c>
      <c r="W66" s="143">
        <v>3.104139354760936E-3</v>
      </c>
      <c r="X66" s="143">
        <v>0.67117218932236333</v>
      </c>
      <c r="Y66" s="145">
        <v>1</v>
      </c>
    </row>
    <row r="67" spans="2:25" customFormat="1" collapsed="1">
      <c r="B67" s="153">
        <v>2006</v>
      </c>
      <c r="C67" s="155">
        <v>0.59881840833845257</v>
      </c>
      <c r="D67" s="155">
        <v>4.3904199435155396E-3</v>
      </c>
      <c r="E67" s="155">
        <v>2.262622330622647E-3</v>
      </c>
      <c r="F67" s="155">
        <v>0.18036100585321743</v>
      </c>
      <c r="G67" s="155">
        <v>1.4400901805029266E-2</v>
      </c>
      <c r="H67" s="155">
        <v>8.4638497424138287E-2</v>
      </c>
      <c r="I67" s="155">
        <v>1.2985749128707933E-3</v>
      </c>
      <c r="J67" s="155">
        <v>6.2810071507786377E-3</v>
      </c>
      <c r="K67" s="155">
        <v>7.5702558425733882E-2</v>
      </c>
      <c r="L67" s="155">
        <v>1.5723805990272347E-2</v>
      </c>
      <c r="M67" s="155">
        <v>1.0214239517631627E-2</v>
      </c>
      <c r="N67" s="155">
        <v>8.3966401274853872E-3</v>
      </c>
      <c r="O67" s="155">
        <v>4.1367872790344526E-2</v>
      </c>
      <c r="P67" s="155">
        <v>2.2737732471266115E-3</v>
      </c>
      <c r="Q67" s="155">
        <v>4.9398560112563434E-3</v>
      </c>
      <c r="R67" s="155">
        <v>1.4293447518718334E-3</v>
      </c>
      <c r="S67" s="155">
        <v>2.9641163506902417E-3</v>
      </c>
      <c r="T67" s="155">
        <v>7.9222193162258002E-3</v>
      </c>
      <c r="U67" s="155">
        <v>3.0239258119387795E-3</v>
      </c>
      <c r="V67" s="155">
        <v>5.1192843950019565E-3</v>
      </c>
      <c r="W67" s="155">
        <v>4.1734839315293176E-3</v>
      </c>
      <c r="X67" s="155">
        <v>0.40118159166154738</v>
      </c>
      <c r="Y67" s="210">
        <v>1</v>
      </c>
    </row>
    <row r="70" spans="2:25" customFormat="1" ht="15.75" hidden="1">
      <c r="B70" s="560" t="s">
        <v>216</v>
      </c>
      <c r="C70" s="560"/>
      <c r="D70" s="560"/>
      <c r="E70" s="560"/>
      <c r="F70" s="560"/>
      <c r="G70" s="560"/>
      <c r="H70" s="560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0"/>
    </row>
    <row r="71" spans="2:25" customFormat="1" ht="25.5" hidden="1">
      <c r="B71" s="136" t="s">
        <v>176</v>
      </c>
      <c r="C71" s="137" t="s">
        <v>177</v>
      </c>
      <c r="D71" s="137" t="s">
        <v>179</v>
      </c>
      <c r="E71" s="137" t="s">
        <v>180</v>
      </c>
      <c r="F71" s="137" t="s">
        <v>181</v>
      </c>
      <c r="G71" s="138" t="s">
        <v>182</v>
      </c>
      <c r="H71" s="138" t="s">
        <v>183</v>
      </c>
      <c r="I71" s="138" t="s">
        <v>184</v>
      </c>
      <c r="J71" s="138" t="s">
        <v>185</v>
      </c>
      <c r="K71" s="137" t="s">
        <v>186</v>
      </c>
      <c r="L71" s="139" t="s">
        <v>187</v>
      </c>
      <c r="M71" s="139" t="s">
        <v>188</v>
      </c>
      <c r="N71" s="139" t="s">
        <v>189</v>
      </c>
      <c r="O71" s="139" t="s">
        <v>190</v>
      </c>
      <c r="P71" s="137" t="s">
        <v>191</v>
      </c>
      <c r="Q71" s="137" t="s">
        <v>192</v>
      </c>
      <c r="R71" s="137" t="s">
        <v>193</v>
      </c>
      <c r="S71" s="140" t="s">
        <v>194</v>
      </c>
      <c r="T71" s="140" t="s">
        <v>195</v>
      </c>
      <c r="U71" s="140" t="s">
        <v>196</v>
      </c>
      <c r="V71" s="140" t="s">
        <v>197</v>
      </c>
      <c r="W71" s="140" t="s">
        <v>198</v>
      </c>
      <c r="X71" s="140" t="s">
        <v>199</v>
      </c>
      <c r="Y71" s="136" t="s">
        <v>137</v>
      </c>
    </row>
    <row r="72" spans="2:25" customFormat="1" hidden="1">
      <c r="B72" s="41" t="s">
        <v>72</v>
      </c>
      <c r="C72" s="143" t="e">
        <v>#REF!</v>
      </c>
      <c r="D72" s="143" t="e">
        <v>#REF!</v>
      </c>
      <c r="E72" s="143" t="e">
        <v>#REF!</v>
      </c>
      <c r="F72" s="143" t="e">
        <v>#REF!</v>
      </c>
      <c r="G72" s="143" t="e">
        <v>#REF!</v>
      </c>
      <c r="H72" s="143" t="e">
        <v>#REF!</v>
      </c>
      <c r="I72" s="143" t="e">
        <v>#REF!</v>
      </c>
      <c r="J72" s="143" t="e">
        <v>#REF!</v>
      </c>
      <c r="K72" s="143" t="e">
        <v>#REF!</v>
      </c>
      <c r="L72" s="143" t="e">
        <v>#REF!</v>
      </c>
      <c r="M72" s="143" t="e">
        <v>#REF!</v>
      </c>
      <c r="N72" s="143" t="e">
        <v>#REF!</v>
      </c>
      <c r="O72" s="143" t="e">
        <v>#REF!</v>
      </c>
      <c r="P72" s="143" t="e">
        <v>#REF!</v>
      </c>
      <c r="Q72" s="143" t="e">
        <v>#REF!</v>
      </c>
      <c r="R72" s="143" t="e">
        <v>#REF!</v>
      </c>
      <c r="S72" s="143" t="e">
        <v>#REF!</v>
      </c>
      <c r="T72" s="143" t="e">
        <v>#REF!</v>
      </c>
      <c r="U72" s="143" t="e">
        <v>#REF!</v>
      </c>
      <c r="V72" s="143" t="e">
        <v>#REF!</v>
      </c>
      <c r="W72" s="143" t="e">
        <v>#REF!</v>
      </c>
      <c r="X72" s="143" t="e">
        <v>#REF!</v>
      </c>
      <c r="Y72" s="145" t="e">
        <v>#REF!</v>
      </c>
    </row>
    <row r="73" spans="2:25" customFormat="1" hidden="1">
      <c r="B73" s="41" t="s">
        <v>73</v>
      </c>
      <c r="C73" s="143" t="e">
        <v>#REF!</v>
      </c>
      <c r="D73" s="143" t="e">
        <v>#REF!</v>
      </c>
      <c r="E73" s="143" t="e">
        <v>#REF!</v>
      </c>
      <c r="F73" s="143" t="e">
        <v>#REF!</v>
      </c>
      <c r="G73" s="143" t="e">
        <v>#REF!</v>
      </c>
      <c r="H73" s="143" t="e">
        <v>#REF!</v>
      </c>
      <c r="I73" s="143" t="e">
        <v>#REF!</v>
      </c>
      <c r="J73" s="143" t="e">
        <v>#REF!</v>
      </c>
      <c r="K73" s="143" t="e">
        <v>#REF!</v>
      </c>
      <c r="L73" s="143" t="e">
        <v>#REF!</v>
      </c>
      <c r="M73" s="143" t="e">
        <v>#REF!</v>
      </c>
      <c r="N73" s="143" t="e">
        <v>#REF!</v>
      </c>
      <c r="O73" s="143" t="e">
        <v>#REF!</v>
      </c>
      <c r="P73" s="143" t="e">
        <v>#REF!</v>
      </c>
      <c r="Q73" s="143" t="e">
        <v>#REF!</v>
      </c>
      <c r="R73" s="143" t="e">
        <v>#REF!</v>
      </c>
      <c r="S73" s="143" t="e">
        <v>#REF!</v>
      </c>
      <c r="T73" s="143" t="e">
        <v>#REF!</v>
      </c>
      <c r="U73" s="143" t="e">
        <v>#REF!</v>
      </c>
      <c r="V73" s="143" t="e">
        <v>#REF!</v>
      </c>
      <c r="W73" s="143" t="e">
        <v>#REF!</v>
      </c>
      <c r="X73" s="143" t="e">
        <v>#REF!</v>
      </c>
      <c r="Y73" s="145" t="e">
        <v>#REF!</v>
      </c>
    </row>
    <row r="74" spans="2:25" customFormat="1" hidden="1">
      <c r="B74" s="41" t="s">
        <v>74</v>
      </c>
      <c r="C74" s="143" t="e">
        <v>#REF!</v>
      </c>
      <c r="D74" s="143" t="e">
        <v>#REF!</v>
      </c>
      <c r="E74" s="143" t="e">
        <v>#REF!</v>
      </c>
      <c r="F74" s="143" t="e">
        <v>#REF!</v>
      </c>
      <c r="G74" s="143" t="e">
        <v>#REF!</v>
      </c>
      <c r="H74" s="143" t="e">
        <v>#REF!</v>
      </c>
      <c r="I74" s="143" t="e">
        <v>#REF!</v>
      </c>
      <c r="J74" s="143" t="e">
        <v>#REF!</v>
      </c>
      <c r="K74" s="143" t="e">
        <v>#REF!</v>
      </c>
      <c r="L74" s="143" t="e">
        <v>#REF!</v>
      </c>
      <c r="M74" s="143" t="e">
        <v>#REF!</v>
      </c>
      <c r="N74" s="143" t="e">
        <v>#REF!</v>
      </c>
      <c r="O74" s="143" t="e">
        <v>#REF!</v>
      </c>
      <c r="P74" s="143" t="e">
        <v>#REF!</v>
      </c>
      <c r="Q74" s="143" t="e">
        <v>#REF!</v>
      </c>
      <c r="R74" s="143" t="e">
        <v>#REF!</v>
      </c>
      <c r="S74" s="143" t="e">
        <v>#REF!</v>
      </c>
      <c r="T74" s="143" t="e">
        <v>#REF!</v>
      </c>
      <c r="U74" s="143" t="e">
        <v>#REF!</v>
      </c>
      <c r="V74" s="143" t="e">
        <v>#REF!</v>
      </c>
      <c r="W74" s="143" t="e">
        <v>#REF!</v>
      </c>
      <c r="X74" s="143" t="e">
        <v>#REF!</v>
      </c>
      <c r="Y74" s="145" t="e">
        <v>#REF!</v>
      </c>
    </row>
    <row r="75" spans="2:25" customFormat="1" hidden="1">
      <c r="B75" s="41" t="s">
        <v>75</v>
      </c>
      <c r="C75" s="143" t="e">
        <v>#REF!</v>
      </c>
      <c r="D75" s="143" t="e">
        <v>#REF!</v>
      </c>
      <c r="E75" s="143" t="e">
        <v>#REF!</v>
      </c>
      <c r="F75" s="143" t="e">
        <v>#REF!</v>
      </c>
      <c r="G75" s="143" t="e">
        <v>#REF!</v>
      </c>
      <c r="H75" s="143" t="e">
        <v>#REF!</v>
      </c>
      <c r="I75" s="143" t="e">
        <v>#REF!</v>
      </c>
      <c r="J75" s="143" t="e">
        <v>#REF!</v>
      </c>
      <c r="K75" s="143" t="e">
        <v>#REF!</v>
      </c>
      <c r="L75" s="143" t="e">
        <v>#REF!</v>
      </c>
      <c r="M75" s="143" t="e">
        <v>#REF!</v>
      </c>
      <c r="N75" s="143" t="e">
        <v>#REF!</v>
      </c>
      <c r="O75" s="143" t="e">
        <v>#REF!</v>
      </c>
      <c r="P75" s="143" t="e">
        <v>#REF!</v>
      </c>
      <c r="Q75" s="143" t="e">
        <v>#REF!</v>
      </c>
      <c r="R75" s="143" t="e">
        <v>#REF!</v>
      </c>
      <c r="S75" s="143" t="e">
        <v>#REF!</v>
      </c>
      <c r="T75" s="143" t="e">
        <v>#REF!</v>
      </c>
      <c r="U75" s="143" t="e">
        <v>#REF!</v>
      </c>
      <c r="V75" s="143" t="e">
        <v>#REF!</v>
      </c>
      <c r="W75" s="143" t="e">
        <v>#REF!</v>
      </c>
      <c r="X75" s="143" t="e">
        <v>#REF!</v>
      </c>
      <c r="Y75" s="145" t="e">
        <v>#REF!</v>
      </c>
    </row>
    <row r="76" spans="2:25" customFormat="1" hidden="1">
      <c r="B76" s="41" t="s">
        <v>76</v>
      </c>
      <c r="C76" s="143">
        <v>0.43676026122210326</v>
      </c>
      <c r="D76" s="143">
        <v>2.9101586851190245E-2</v>
      </c>
      <c r="E76" s="143">
        <v>2.1923997953559558E-2</v>
      </c>
      <c r="F76" s="143">
        <v>7.9490883451777516E-2</v>
      </c>
      <c r="G76" s="143">
        <v>2.0943770179579449E-2</v>
      </c>
      <c r="H76" s="143">
        <v>0.26786873546317913</v>
      </c>
      <c r="I76" s="143">
        <v>1.0337533695329731E-2</v>
      </c>
      <c r="J76" s="143">
        <v>3.2697904978095348E-2</v>
      </c>
      <c r="K76" s="143">
        <v>9.6066621094673659E-3</v>
      </c>
      <c r="L76" s="143">
        <v>3.127700463028646E-3</v>
      </c>
      <c r="M76" s="143">
        <v>3.1577951753876845E-3</v>
      </c>
      <c r="N76" s="143">
        <v>2.5172077266024358E-3</v>
      </c>
      <c r="O76" s="143">
        <v>8.0395874444860033E-4</v>
      </c>
      <c r="P76" s="143">
        <v>4.0090456106862023E-3</v>
      </c>
      <c r="Q76" s="143">
        <v>4.4647655406945003E-3</v>
      </c>
      <c r="R76" s="143">
        <v>1.9333703068370886E-2</v>
      </c>
      <c r="S76" s="143">
        <v>1.6111419223642405E-2</v>
      </c>
      <c r="T76" s="143">
        <v>2.9802363724693571E-2</v>
      </c>
      <c r="U76" s="143">
        <v>1.6358625789448793E-3</v>
      </c>
      <c r="V76" s="143">
        <v>4.8430990674938413E-3</v>
      </c>
      <c r="W76" s="143">
        <v>1.1068405281192094E-2</v>
      </c>
      <c r="X76" s="143">
        <v>0.56323973877789668</v>
      </c>
      <c r="Y76" s="145">
        <v>1</v>
      </c>
    </row>
    <row r="77" spans="2:25" customFormat="1" hidden="1">
      <c r="B77" s="41" t="s">
        <v>77</v>
      </c>
      <c r="C77" s="143">
        <v>0.3853928675106757</v>
      </c>
      <c r="D77" s="143">
        <v>3.189520873821907E-2</v>
      </c>
      <c r="E77" s="143">
        <v>2.7305826587392164E-2</v>
      </c>
      <c r="F77" s="143">
        <v>8.5666989467246088E-2</v>
      </c>
      <c r="G77" s="143">
        <v>2.2718660458849575E-2</v>
      </c>
      <c r="H77" s="143">
        <v>0.30195962850602426</v>
      </c>
      <c r="I77" s="143">
        <v>1.4169246485942663E-2</v>
      </c>
      <c r="J77" s="143">
        <v>1.8392984959856758E-2</v>
      </c>
      <c r="K77" s="143">
        <v>1.3535464112627116E-2</v>
      </c>
      <c r="L77" s="143">
        <v>4.3788600338165E-3</v>
      </c>
      <c r="M77" s="143">
        <v>4.6026782845328294E-3</v>
      </c>
      <c r="N77" s="143">
        <v>3.7295655045107134E-3</v>
      </c>
      <c r="O77" s="143">
        <v>8.2436028976707394E-4</v>
      </c>
      <c r="P77" s="143">
        <v>7.1112155103831721E-3</v>
      </c>
      <c r="Q77" s="143">
        <v>5.9500198333994449E-3</v>
      </c>
      <c r="R77" s="143">
        <v>2.237739302706428E-2</v>
      </c>
      <c r="S77" s="143">
        <v>2.167048191836617E-2</v>
      </c>
      <c r="T77" s="143">
        <v>2.380007933359778E-2</v>
      </c>
      <c r="U77" s="143">
        <v>3.3373295601860573E-3</v>
      </c>
      <c r="V77" s="143">
        <v>4.6647269084937916E-3</v>
      </c>
      <c r="W77" s="143">
        <v>1.0051877081675934E-2</v>
      </c>
      <c r="X77" s="143">
        <v>0.6146071324893243</v>
      </c>
      <c r="Y77" s="145">
        <v>1</v>
      </c>
    </row>
    <row r="78" spans="2:25" customFormat="1" hidden="1">
      <c r="B78" s="41" t="s">
        <v>78</v>
      </c>
      <c r="C78" s="143">
        <v>0.38491183993300315</v>
      </c>
      <c r="D78" s="143">
        <v>1.8504145963519788E-2</v>
      </c>
      <c r="E78" s="143">
        <v>2.3774280357280974E-2</v>
      </c>
      <c r="F78" s="143">
        <v>9.2496726169044363E-2</v>
      </c>
      <c r="G78" s="143">
        <v>1.618379326991036E-2</v>
      </c>
      <c r="H78" s="143">
        <v>0.32066474104063819</v>
      </c>
      <c r="I78" s="143">
        <v>1.5906417775501877E-2</v>
      </c>
      <c r="J78" s="143">
        <v>1.5735725163558194E-2</v>
      </c>
      <c r="K78" s="143">
        <v>1.2639254500017336E-2</v>
      </c>
      <c r="L78" s="143">
        <v>4.2966530912698728E-3</v>
      </c>
      <c r="M78" s="143">
        <v>3.2724974196077805E-3</v>
      </c>
      <c r="N78" s="143">
        <v>3.9766044438754693E-3</v>
      </c>
      <c r="O78" s="143">
        <v>1.0934995452642135E-3</v>
      </c>
      <c r="P78" s="143">
        <v>5.206124664282304E-3</v>
      </c>
      <c r="Q78" s="143">
        <v>4.6327041710339974E-3</v>
      </c>
      <c r="R78" s="143">
        <v>1.8474808170841968E-2</v>
      </c>
      <c r="S78" s="143">
        <v>2.1360580141514842E-2</v>
      </c>
      <c r="T78" s="143">
        <v>2.0336424469852749E-2</v>
      </c>
      <c r="U78" s="143">
        <v>3.3445083652715213E-3</v>
      </c>
      <c r="V78" s="143">
        <v>4.5153530003227155E-3</v>
      </c>
      <c r="W78" s="143">
        <v>2.1312572844405683E-2</v>
      </c>
      <c r="X78" s="143">
        <v>0.61508816006699685</v>
      </c>
      <c r="Y78" s="145">
        <v>1</v>
      </c>
    </row>
    <row r="79" spans="2:25" customFormat="1" hidden="1">
      <c r="B79" s="41" t="s">
        <v>79</v>
      </c>
      <c r="C79" s="143">
        <v>0.38632205636913675</v>
      </c>
      <c r="D79" s="143">
        <v>3.6950209938084178E-2</v>
      </c>
      <c r="E79" s="143">
        <v>2.4414816619014273E-2</v>
      </c>
      <c r="F79" s="143">
        <v>0.10670445644442107</v>
      </c>
      <c r="G79" s="143">
        <v>2.2496727069419343E-2</v>
      </c>
      <c r="H79" s="143">
        <v>0.30300279271624175</v>
      </c>
      <c r="I79" s="143">
        <v>1.5707298981170615E-2</v>
      </c>
      <c r="J79" s="143">
        <v>1.4497767764470782E-2</v>
      </c>
      <c r="K79" s="143">
        <v>1.1087830787413126E-2</v>
      </c>
      <c r="L79" s="143">
        <v>2.9504811830709915E-3</v>
      </c>
      <c r="M79" s="143">
        <v>2.8757504213984615E-3</v>
      </c>
      <c r="N79" s="143">
        <v>4.6333072236968481E-3</v>
      </c>
      <c r="O79" s="143">
        <v>6.2829195924682466E-4</v>
      </c>
      <c r="P79" s="143">
        <v>6.4794338176071206E-3</v>
      </c>
      <c r="Q79" s="143">
        <v>4.1904582656374116E-3</v>
      </c>
      <c r="R79" s="143">
        <v>1.56021223536315E-2</v>
      </c>
      <c r="S79" s="143">
        <v>1.2327807869979546E-2</v>
      </c>
      <c r="T79" s="143">
        <v>2.1027022089859588E-2</v>
      </c>
      <c r="U79" s="143">
        <v>2.4937931950721982E-3</v>
      </c>
      <c r="V79" s="143">
        <v>4.3205451470673716E-3</v>
      </c>
      <c r="W79" s="143">
        <v>1.2374860571773361E-2</v>
      </c>
      <c r="X79" s="143">
        <v>0.61367794363086325</v>
      </c>
      <c r="Y79" s="145">
        <v>1</v>
      </c>
    </row>
    <row r="80" spans="2:25" customFormat="1" hidden="1">
      <c r="B80" s="41" t="s">
        <v>80</v>
      </c>
      <c r="C80" s="143">
        <v>0.31465226518107958</v>
      </c>
      <c r="D80" s="143">
        <v>2.7873690388570321E-2</v>
      </c>
      <c r="E80" s="143">
        <v>3.0642600029819028E-2</v>
      </c>
      <c r="F80" s="143">
        <v>0.10697457572967869</v>
      </c>
      <c r="G80" s="143">
        <v>3.205308733424999E-2</v>
      </c>
      <c r="H80" s="143">
        <v>0.32879027047750675</v>
      </c>
      <c r="I80" s="143">
        <v>1.4045708308385536E-2</v>
      </c>
      <c r="J80" s="143">
        <v>1.2630487825080642E-2</v>
      </c>
      <c r="K80" s="143">
        <v>5.2945338883774423E-2</v>
      </c>
      <c r="L80" s="143">
        <v>2.0870952244591751E-2</v>
      </c>
      <c r="M80" s="143">
        <v>8.0629702117387576E-3</v>
      </c>
      <c r="N80" s="143">
        <v>1.0720650149450122E-2</v>
      </c>
      <c r="O80" s="143">
        <v>1.3290766277993795E-2</v>
      </c>
      <c r="P80" s="143">
        <v>6.6524829073077918E-3</v>
      </c>
      <c r="Q80" s="143">
        <v>5.8762415719833677E-3</v>
      </c>
      <c r="R80" s="143">
        <v>1.6450163176341678E-2</v>
      </c>
      <c r="S80" s="143">
        <v>1.3674153766782077E-2</v>
      </c>
      <c r="T80" s="143">
        <v>1.4916613221188549E-2</v>
      </c>
      <c r="U80" s="143">
        <v>3.0978655729868017E-3</v>
      </c>
      <c r="V80" s="143">
        <v>3.3960558420443546E-3</v>
      </c>
      <c r="W80" s="143">
        <v>1.5328399783220408E-2</v>
      </c>
      <c r="X80" s="143">
        <v>0.68534773481892042</v>
      </c>
      <c r="Y80" s="145">
        <v>1</v>
      </c>
    </row>
    <row r="81" spans="2:25" customFormat="1" hidden="1">
      <c r="B81" s="41" t="s">
        <v>81</v>
      </c>
      <c r="C81" s="143">
        <v>0.2504197981506624</v>
      </c>
      <c r="D81" s="143">
        <v>2.7114385413034393E-2</v>
      </c>
      <c r="E81" s="143">
        <v>2.108264644711038E-2</v>
      </c>
      <c r="F81" s="143">
        <v>0.12401047578772434</v>
      </c>
      <c r="G81" s="143">
        <v>2.292011346296997E-2</v>
      </c>
      <c r="H81" s="143">
        <v>0.30999774953568715</v>
      </c>
      <c r="I81" s="143">
        <v>1.6129151921179342E-2</v>
      </c>
      <c r="J81" s="143">
        <v>1.7051594985668748E-2</v>
      </c>
      <c r="K81" s="143">
        <v>0.14201171725265296</v>
      </c>
      <c r="L81" s="143">
        <v>4.2741510679813334E-2</v>
      </c>
      <c r="M81" s="143">
        <v>2.9278293406139563E-2</v>
      </c>
      <c r="N81" s="143">
        <v>3.0287292790353176E-2</v>
      </c>
      <c r="O81" s="143">
        <v>3.970462037634688E-2</v>
      </c>
      <c r="P81" s="143">
        <v>5.7250822903296807E-3</v>
      </c>
      <c r="Q81" s="143">
        <v>6.5856994121589376E-3</v>
      </c>
      <c r="R81" s="143">
        <v>1.1554032164328409E-2</v>
      </c>
      <c r="S81" s="143">
        <v>1.3539881442572356E-2</v>
      </c>
      <c r="T81" s="143">
        <v>1.3762454836148887E-2</v>
      </c>
      <c r="U81" s="143">
        <v>3.1432309248419108E-3</v>
      </c>
      <c r="V81" s="143">
        <v>3.479564052913115E-3</v>
      </c>
      <c r="W81" s="143">
        <v>1.1472421920017014E-2</v>
      </c>
      <c r="X81" s="143">
        <v>0.7495802018493376</v>
      </c>
      <c r="Y81" s="145">
        <v>1</v>
      </c>
    </row>
    <row r="82" spans="2:25" customFormat="1" hidden="1">
      <c r="B82" s="41" t="s">
        <v>82</v>
      </c>
      <c r="C82" s="143">
        <v>0.22192035113260289</v>
      </c>
      <c r="D82" s="143">
        <v>3.3825196794994954E-2</v>
      </c>
      <c r="E82" s="143">
        <v>2.7566182380049088E-2</v>
      </c>
      <c r="F82" s="143">
        <v>0.12502604540153214</v>
      </c>
      <c r="G82" s="143">
        <v>2.9958300297391129E-2</v>
      </c>
      <c r="H82" s="143">
        <v>0.30426170419459503</v>
      </c>
      <c r="I82" s="143">
        <v>1.7210260129293432E-2</v>
      </c>
      <c r="J82" s="143">
        <v>2.2892893190852585E-2</v>
      </c>
      <c r="K82" s="143">
        <v>0.15157747187773138</v>
      </c>
      <c r="L82" s="143">
        <v>4.3309781976311537E-2</v>
      </c>
      <c r="M82" s="143">
        <v>3.15034352869865E-2</v>
      </c>
      <c r="N82" s="143">
        <v>3.55435167921807E-2</v>
      </c>
      <c r="O82" s="143">
        <v>4.1220737822252648E-2</v>
      </c>
      <c r="P82" s="143">
        <v>6.3916091863822468E-3</v>
      </c>
      <c r="Q82" s="143">
        <v>7.5227237672068773E-3</v>
      </c>
      <c r="R82" s="143">
        <v>9.7335386297277473E-3</v>
      </c>
      <c r="S82" s="143">
        <v>1.3862918654460732E-2</v>
      </c>
      <c r="T82" s="143">
        <v>1.3827740449793936E-2</v>
      </c>
      <c r="U82" s="143">
        <v>2.0782200910844898E-3</v>
      </c>
      <c r="V82" s="143">
        <v>3.6504152381158553E-3</v>
      </c>
      <c r="W82" s="143">
        <v>8.6944285841855026E-3</v>
      </c>
      <c r="X82" s="143">
        <v>0.77807964886739711</v>
      </c>
      <c r="Y82" s="145">
        <v>1</v>
      </c>
    </row>
    <row r="83" spans="2:25" customFormat="1" hidden="1">
      <c r="B83" s="41" t="s">
        <v>83</v>
      </c>
      <c r="C83" s="143">
        <v>0.20069224067790403</v>
      </c>
      <c r="D83" s="143">
        <v>2.7582363821398767E-2</v>
      </c>
      <c r="E83" s="143">
        <v>2.9785185630904387E-2</v>
      </c>
      <c r="F83" s="143">
        <v>0.13462328346026156</v>
      </c>
      <c r="G83" s="143">
        <v>2.358746013598893E-2</v>
      </c>
      <c r="H83" s="143">
        <v>0.30038170035867801</v>
      </c>
      <c r="I83" s="143">
        <v>1.6978994707472064E-2</v>
      </c>
      <c r="J83" s="143">
        <v>2.5544361220917911E-2</v>
      </c>
      <c r="K83" s="143">
        <v>0.16527704016094727</v>
      </c>
      <c r="L83" s="143">
        <v>4.9908826199452173E-2</v>
      </c>
      <c r="M83" s="143">
        <v>3.490504582235629E-2</v>
      </c>
      <c r="N83" s="143">
        <v>3.3214994885372162E-2</v>
      </c>
      <c r="O83" s="143">
        <v>4.7248173253766644E-2</v>
      </c>
      <c r="P83" s="143">
        <v>5.8026826288402221E-3</v>
      </c>
      <c r="Q83" s="143">
        <v>8.6490842069187439E-3</v>
      </c>
      <c r="R83" s="143">
        <v>1.600577652084963E-2</v>
      </c>
      <c r="S83" s="143">
        <v>1.5249701101672522E-2</v>
      </c>
      <c r="T83" s="143">
        <v>1.3941612141158495E-2</v>
      </c>
      <c r="U83" s="143">
        <v>2.2315997666369296E-3</v>
      </c>
      <c r="V83" s="143">
        <v>3.9975198633308657E-3</v>
      </c>
      <c r="W83" s="143">
        <v>9.6693935961196849E-3</v>
      </c>
      <c r="X83" s="143">
        <v>0.79930775932209597</v>
      </c>
      <c r="Y83" s="145">
        <v>1</v>
      </c>
    </row>
    <row r="84" spans="2:25" customFormat="1" ht="24" hidden="1">
      <c r="B84" s="208" t="s">
        <v>150</v>
      </c>
      <c r="C84" s="147">
        <v>0.32615273113033982</v>
      </c>
      <c r="D84" s="147">
        <v>2.9090877581821575E-2</v>
      </c>
      <c r="E84" s="147">
        <v>2.5778681688474098E-2</v>
      </c>
      <c r="F84" s="147">
        <v>0.10579901967914128</v>
      </c>
      <c r="G84" s="147">
        <v>2.3856599216869764E-2</v>
      </c>
      <c r="H84" s="147">
        <v>0.30392979370184542</v>
      </c>
      <c r="I84" s="147">
        <v>1.4900394288403972E-2</v>
      </c>
      <c r="J84" s="147">
        <v>2.0147670151956232E-2</v>
      </c>
      <c r="K84" s="147">
        <v>6.7558522011109151E-2</v>
      </c>
      <c r="L84" s="147">
        <v>2.0824468471936697E-2</v>
      </c>
      <c r="M84" s="147">
        <v>1.4248353108614834E-2</v>
      </c>
      <c r="N84" s="147">
        <v>1.5048318201047165E-2</v>
      </c>
      <c r="O84" s="147">
        <v>1.743738222951045E-2</v>
      </c>
      <c r="P84" s="147">
        <v>5.9024116858653131E-3</v>
      </c>
      <c r="Q84" s="147">
        <v>5.9556395372766715E-3</v>
      </c>
      <c r="R84" s="147">
        <v>1.6399748591241357E-2</v>
      </c>
      <c r="S84" s="147">
        <v>1.6074192197725375E-2</v>
      </c>
      <c r="T84" s="147">
        <v>1.9227942393848344E-2</v>
      </c>
      <c r="U84" s="147">
        <v>2.6685102483729145E-3</v>
      </c>
      <c r="V84" s="147">
        <v>4.125467948632648E-3</v>
      </c>
      <c r="W84" s="147">
        <v>1.2431797947076042E-2</v>
      </c>
      <c r="X84" s="147">
        <v>0.67384726886966018</v>
      </c>
      <c r="Y84" s="209">
        <v>1</v>
      </c>
    </row>
    <row r="85" spans="2:25" customFormat="1" hidden="1" outlineLevel="1">
      <c r="B85" s="41" t="s">
        <v>72</v>
      </c>
      <c r="C85" s="143">
        <v>0.25654832766998581</v>
      </c>
      <c r="D85" s="143">
        <v>2.795144500771319E-2</v>
      </c>
      <c r="E85" s="143">
        <v>2.9996031714745991E-2</v>
      </c>
      <c r="F85" s="143">
        <v>0.11772404386663408</v>
      </c>
      <c r="G85" s="143">
        <v>1.7920355726550981E-2</v>
      </c>
      <c r="H85" s="143">
        <v>0.29812071471182627</v>
      </c>
      <c r="I85" s="143">
        <v>1.2235984200443081E-2</v>
      </c>
      <c r="J85" s="143">
        <v>1.818578407797812E-2</v>
      </c>
      <c r="K85" s="143">
        <v>0.14894735320629565</v>
      </c>
      <c r="L85" s="143">
        <v>4.586391672382574E-2</v>
      </c>
      <c r="M85" s="143">
        <v>2.8905410270763199E-2</v>
      </c>
      <c r="N85" s="143">
        <v>2.7922536969438947E-2</v>
      </c>
      <c r="O85" s="143">
        <v>4.6255489242267758E-2</v>
      </c>
      <c r="P85" s="143">
        <v>5.6502074808747046E-3</v>
      </c>
      <c r="Q85" s="143">
        <v>7.229637572040145E-3</v>
      </c>
      <c r="R85" s="143">
        <v>1.1492259215751201E-2</v>
      </c>
      <c r="S85" s="143">
        <v>1.5252932194882225E-2</v>
      </c>
      <c r="T85" s="143">
        <v>1.4083470646515136E-2</v>
      </c>
      <c r="U85" s="143">
        <v>3.0038079770417616E-3</v>
      </c>
      <c r="V85" s="143">
        <v>4.5595860368919132E-3</v>
      </c>
      <c r="W85" s="143">
        <v>1.109805869382971E-2</v>
      </c>
      <c r="X85" s="143">
        <v>0.74345167233001419</v>
      </c>
      <c r="Y85" s="145">
        <v>1</v>
      </c>
    </row>
    <row r="86" spans="2:25" customFormat="1" hidden="1" outlineLevel="1">
      <c r="B86" s="41" t="s">
        <v>73</v>
      </c>
      <c r="C86" s="143">
        <v>0.22407356603783735</v>
      </c>
      <c r="D86" s="143">
        <v>2.5618474349250409E-2</v>
      </c>
      <c r="E86" s="143">
        <v>3.1105265705940258E-2</v>
      </c>
      <c r="F86" s="143">
        <v>0.14362483257217551</v>
      </c>
      <c r="G86" s="143">
        <v>1.6877262629033732E-2</v>
      </c>
      <c r="H86" s="143">
        <v>0.2991269546694208</v>
      </c>
      <c r="I86" s="143">
        <v>1.3741184824180613E-2</v>
      </c>
      <c r="J86" s="143">
        <v>1.3663186319600217E-2</v>
      </c>
      <c r="K86" s="143">
        <v>0.16423526500664332</v>
      </c>
      <c r="L86" s="143">
        <v>4.9749597904260867E-2</v>
      </c>
      <c r="M86" s="143">
        <v>3.6333855116432938E-2</v>
      </c>
      <c r="N86" s="143">
        <v>2.8165528964341234E-2</v>
      </c>
      <c r="O86" s="143">
        <v>4.9986283021608277E-2</v>
      </c>
      <c r="P86" s="143">
        <v>7.2242752863083039E-3</v>
      </c>
      <c r="Q86" s="143">
        <v>8.0715004222677664E-3</v>
      </c>
      <c r="R86" s="143">
        <v>1.242596866073878E-2</v>
      </c>
      <c r="S86" s="143">
        <v>1.3407673977009269E-2</v>
      </c>
      <c r="T86" s="143">
        <v>1.3840700157610771E-2</v>
      </c>
      <c r="U86" s="143">
        <v>2.781050128832013E-3</v>
      </c>
      <c r="V86" s="143">
        <v>3.7788930667398239E-3</v>
      </c>
      <c r="W86" s="143">
        <v>6.403946186411047E-3</v>
      </c>
      <c r="X86" s="143">
        <v>0.77592643396216265</v>
      </c>
      <c r="Y86" s="145">
        <v>1</v>
      </c>
    </row>
    <row r="87" spans="2:25" customFormat="1" hidden="1" outlineLevel="1">
      <c r="B87" s="41" t="s">
        <v>74</v>
      </c>
      <c r="C87" s="143">
        <v>0.28599232842065747</v>
      </c>
      <c r="D87" s="143">
        <v>3.3003104692605791E-2</v>
      </c>
      <c r="E87" s="143">
        <v>2.288877197922301E-2</v>
      </c>
      <c r="F87" s="143">
        <v>0.10941262772586824</v>
      </c>
      <c r="G87" s="143">
        <v>2.0040951315357238E-2</v>
      </c>
      <c r="H87" s="143">
        <v>0.35101056879845677</v>
      </c>
      <c r="I87" s="143">
        <v>1.4132896651032057E-2</v>
      </c>
      <c r="J87" s="143">
        <v>1.2179187938874358E-2</v>
      </c>
      <c r="K87" s="143">
        <v>7.6819530171338524E-2</v>
      </c>
      <c r="L87" s="143">
        <v>2.3123414618483419E-2</v>
      </c>
      <c r="M87" s="143">
        <v>1.4399648283033362E-2</v>
      </c>
      <c r="N87" s="143">
        <v>1.7435183058307459E-2</v>
      </c>
      <c r="O87" s="143">
        <v>2.1861284211514283E-2</v>
      </c>
      <c r="P87" s="143">
        <v>9.0399164178219735E-3</v>
      </c>
      <c r="Q87" s="143">
        <v>5.2658748095072254E-3</v>
      </c>
      <c r="R87" s="143">
        <v>1.6375586297857837E-2</v>
      </c>
      <c r="S87" s="143">
        <v>1.5889011561707311E-2</v>
      </c>
      <c r="T87" s="143">
        <v>1.3666081295029775E-2</v>
      </c>
      <c r="U87" s="143">
        <v>2.8749898115696111E-3</v>
      </c>
      <c r="V87" s="143">
        <v>3.5616282717211159E-3</v>
      </c>
      <c r="W87" s="143">
        <v>7.8469438413716966E-3</v>
      </c>
      <c r="X87" s="143">
        <v>0.71400767157934253</v>
      </c>
      <c r="Y87" s="145">
        <v>1</v>
      </c>
    </row>
    <row r="88" spans="2:25" customFormat="1" hidden="1" outlineLevel="1">
      <c r="B88" s="41" t="s">
        <v>75</v>
      </c>
      <c r="C88" s="143">
        <v>0.37622736537799184</v>
      </c>
      <c r="D88" s="143">
        <v>2.5967353069048654E-2</v>
      </c>
      <c r="E88" s="143">
        <v>2.3248657591173696E-2</v>
      </c>
      <c r="F88" s="143">
        <v>0.10307046023025629</v>
      </c>
      <c r="G88" s="143">
        <v>1.4838487468027803E-2</v>
      </c>
      <c r="H88" s="143">
        <v>0.32567882692383698</v>
      </c>
      <c r="I88" s="143">
        <v>1.3251875984574297E-2</v>
      </c>
      <c r="J88" s="143">
        <v>1.4677567797997821E-2</v>
      </c>
      <c r="K88" s="143">
        <v>1.7334153929545418E-2</v>
      </c>
      <c r="L88" s="143">
        <v>6.1177706132451003E-3</v>
      </c>
      <c r="M88" s="143">
        <v>3.6588051291027456E-3</v>
      </c>
      <c r="N88" s="143">
        <v>6.0980085485045762E-3</v>
      </c>
      <c r="O88" s="143">
        <v>1.4595696386929934E-3</v>
      </c>
      <c r="P88" s="143">
        <v>6.7219251638839794E-3</v>
      </c>
      <c r="Q88" s="143">
        <v>4.5960916282247457E-3</v>
      </c>
      <c r="R88" s="143">
        <v>1.5086924853337248E-2</v>
      </c>
      <c r="S88" s="143">
        <v>2.0905441343368698E-2</v>
      </c>
      <c r="T88" s="143">
        <v>2.0394450812220861E-2</v>
      </c>
      <c r="U88" s="143">
        <v>3.4753002422264509E-3</v>
      </c>
      <c r="V88" s="143">
        <v>4.8191206445820887E-3</v>
      </c>
      <c r="W88" s="143">
        <v>9.7059969397031171E-3</v>
      </c>
      <c r="X88" s="143">
        <v>0.62377263462200816</v>
      </c>
      <c r="Y88" s="145">
        <v>1</v>
      </c>
    </row>
    <row r="89" spans="2:25" customFormat="1" hidden="1" outlineLevel="1">
      <c r="B89" s="41" t="s">
        <v>76</v>
      </c>
      <c r="C89" s="143">
        <v>0.47669854761405955</v>
      </c>
      <c r="D89" s="143">
        <v>3.115767601147543E-2</v>
      </c>
      <c r="E89" s="143">
        <v>2.2048732101705496E-2</v>
      </c>
      <c r="F89" s="143">
        <v>7.5049916414056117E-2</v>
      </c>
      <c r="G89" s="143">
        <v>2.2277471129714267E-2</v>
      </c>
      <c r="H89" s="143">
        <v>0.24616594909594641</v>
      </c>
      <c r="I89" s="143">
        <v>1.1941459910813157E-2</v>
      </c>
      <c r="J89" s="143">
        <v>3.3252668978284758E-2</v>
      </c>
      <c r="K89" s="143">
        <v>6.5970900975240608E-3</v>
      </c>
      <c r="L89" s="143">
        <v>1.6653056338208825E-3</v>
      </c>
      <c r="M89" s="143">
        <v>1.6097241877626757E-3</v>
      </c>
      <c r="N89" s="143">
        <v>3.140351702288673E-3</v>
      </c>
      <c r="O89" s="143">
        <v>1.8170857365182926E-4</v>
      </c>
      <c r="P89" s="143">
        <v>4.3738322551957962E-3</v>
      </c>
      <c r="Q89" s="143">
        <v>3.5636257915011692E-3</v>
      </c>
      <c r="R89" s="143">
        <v>1.3568286081978357E-2</v>
      </c>
      <c r="S89" s="143">
        <v>1.3059502075753236E-2</v>
      </c>
      <c r="T89" s="143">
        <v>2.4297642919137549E-2</v>
      </c>
      <c r="U89" s="143">
        <v>2.2382220778054737E-3</v>
      </c>
      <c r="V89" s="143">
        <v>4.7522136379766645E-3</v>
      </c>
      <c r="W89" s="143">
        <v>8.9571638070725258E-3</v>
      </c>
      <c r="X89" s="143">
        <v>0.5233014523859405</v>
      </c>
      <c r="Y89" s="145">
        <v>1</v>
      </c>
    </row>
    <row r="90" spans="2:25" customFormat="1" hidden="1" outlineLevel="1">
      <c r="B90" s="41" t="s">
        <v>77</v>
      </c>
      <c r="C90" s="143">
        <v>0.41623694423012703</v>
      </c>
      <c r="D90" s="143">
        <v>3.6416817328619629E-2</v>
      </c>
      <c r="E90" s="143">
        <v>2.5781043079722246E-2</v>
      </c>
      <c r="F90" s="143">
        <v>8.2619560335793832E-2</v>
      </c>
      <c r="G90" s="143">
        <v>1.8194589988369279E-2</v>
      </c>
      <c r="H90" s="143">
        <v>0.2860811386588975</v>
      </c>
      <c r="I90" s="143">
        <v>1.4081230783403771E-2</v>
      </c>
      <c r="J90" s="143">
        <v>1.6117182371975725E-2</v>
      </c>
      <c r="K90" s="143">
        <v>1.4224023768122618E-2</v>
      </c>
      <c r="L90" s="143">
        <v>4.8618708184110827E-3</v>
      </c>
      <c r="M90" s="143">
        <v>4.1409965568465785E-3</v>
      </c>
      <c r="N90" s="143">
        <v>4.3989451744032059E-3</v>
      </c>
      <c r="O90" s="143">
        <v>8.2221121846175107E-4</v>
      </c>
      <c r="P90" s="143">
        <v>7.6601526963691428E-3</v>
      </c>
      <c r="Q90" s="143">
        <v>5.186609703013623E-3</v>
      </c>
      <c r="R90" s="143">
        <v>1.6563986227386314E-2</v>
      </c>
      <c r="S90" s="143">
        <v>1.8963829615725653E-2</v>
      </c>
      <c r="T90" s="143">
        <v>2.3869459574615091E-2</v>
      </c>
      <c r="U90" s="143">
        <v>3.1184145372470896E-3</v>
      </c>
      <c r="V90" s="143">
        <v>4.5762848489733872E-3</v>
      </c>
      <c r="W90" s="143">
        <v>1.0308732251638088E-2</v>
      </c>
      <c r="X90" s="143">
        <v>0.58376305576987297</v>
      </c>
      <c r="Y90" s="145">
        <v>1</v>
      </c>
    </row>
    <row r="91" spans="2:25" customFormat="1" hidden="1" outlineLevel="1">
      <c r="B91" s="41" t="s">
        <v>78</v>
      </c>
      <c r="C91" s="143">
        <v>0.38445026267800081</v>
      </c>
      <c r="D91" s="143">
        <v>2.6299241406513501E-2</v>
      </c>
      <c r="E91" s="143">
        <v>2.1994637824488794E-2</v>
      </c>
      <c r="F91" s="143">
        <v>9.583602490153148E-2</v>
      </c>
      <c r="G91" s="143">
        <v>1.4600209227743827E-2</v>
      </c>
      <c r="H91" s="143">
        <v>0.31421605337022451</v>
      </c>
      <c r="I91" s="143">
        <v>1.647811397767094E-2</v>
      </c>
      <c r="J91" s="143">
        <v>1.5114703679778654E-2</v>
      </c>
      <c r="K91" s="143">
        <v>1.4242921413830755E-2</v>
      </c>
      <c r="L91" s="143">
        <v>4.4046441699203678E-3</v>
      </c>
      <c r="M91" s="143">
        <v>2.8725940238611093E-3</v>
      </c>
      <c r="N91" s="143">
        <v>6.4311806504353192E-3</v>
      </c>
      <c r="O91" s="143">
        <v>5.3450256961395763E-4</v>
      </c>
      <c r="P91" s="143">
        <v>6.2539658947344352E-3</v>
      </c>
      <c r="Q91" s="143">
        <v>4.0587895660525123E-3</v>
      </c>
      <c r="R91" s="143">
        <v>1.7944423165970193E-2</v>
      </c>
      <c r="S91" s="143">
        <v>2.5421742535542993E-2</v>
      </c>
      <c r="T91" s="143">
        <v>2.4795774285567288E-2</v>
      </c>
      <c r="U91" s="143">
        <v>3.2184486277289644E-3</v>
      </c>
      <c r="V91" s="143">
        <v>3.7472345923203129E-3</v>
      </c>
      <c r="W91" s="143">
        <v>1.1327452852300076E-2</v>
      </c>
      <c r="X91" s="143">
        <v>0.61554973732199925</v>
      </c>
      <c r="Y91" s="145">
        <v>1</v>
      </c>
    </row>
    <row r="92" spans="2:25" customFormat="1" hidden="1" outlineLevel="1">
      <c r="B92" s="41" t="s">
        <v>79</v>
      </c>
      <c r="C92" s="143">
        <v>0.3749175690065174</v>
      </c>
      <c r="D92" s="143">
        <v>2.9443922659031153E-2</v>
      </c>
      <c r="E92" s="143">
        <v>2.3152047000653739E-2</v>
      </c>
      <c r="F92" s="143">
        <v>0.1047751453782976</v>
      </c>
      <c r="G92" s="143">
        <v>1.9997544912401903E-2</v>
      </c>
      <c r="H92" s="143">
        <v>0.32249002977507402</v>
      </c>
      <c r="I92" s="143">
        <v>2.3742980876009512E-2</v>
      </c>
      <c r="J92" s="143">
        <v>1.2603734587902128E-2</v>
      </c>
      <c r="K92" s="143">
        <v>1.0987944377992139E-2</v>
      </c>
      <c r="L92" s="143">
        <v>3.074569003662648E-3</v>
      </c>
      <c r="M92" s="143">
        <v>5.2812930889284111E-4</v>
      </c>
      <c r="N92" s="143">
        <v>5.6438467226007944E-3</v>
      </c>
      <c r="O92" s="143">
        <v>1.7413993428358546E-3</v>
      </c>
      <c r="P92" s="143">
        <v>6.1405737482621691E-3</v>
      </c>
      <c r="Q92" s="143">
        <v>4.9986725398452154E-3</v>
      </c>
      <c r="R92" s="143">
        <v>2.1285038524892018E-2</v>
      </c>
      <c r="S92" s="143">
        <v>1.5604080013017673E-2</v>
      </c>
      <c r="T92" s="143">
        <v>1.32888753129523E-2</v>
      </c>
      <c r="U92" s="143">
        <v>2.9832169069892917E-3</v>
      </c>
      <c r="V92" s="143">
        <v>4.2393082362479411E-3</v>
      </c>
      <c r="W92" s="143">
        <v>9.3493161439138096E-3</v>
      </c>
      <c r="X92" s="143">
        <v>0.6250824309934826</v>
      </c>
      <c r="Y92" s="145">
        <v>1</v>
      </c>
    </row>
    <row r="93" spans="2:25" customFormat="1" hidden="1" outlineLevel="1">
      <c r="B93" s="41" t="s">
        <v>80</v>
      </c>
      <c r="C93" s="143">
        <v>0.31169132232392516</v>
      </c>
      <c r="D93" s="143">
        <v>3.207704992471859E-2</v>
      </c>
      <c r="E93" s="143">
        <v>2.9302392275888441E-2</v>
      </c>
      <c r="F93" s="143">
        <v>0.1217336233061683</v>
      </c>
      <c r="G93" s="143">
        <v>3.1467628994096983E-2</v>
      </c>
      <c r="H93" s="143">
        <v>0.29966780584566116</v>
      </c>
      <c r="I93" s="143">
        <v>1.747723633582678E-2</v>
      </c>
      <c r="J93" s="143">
        <v>1.508496044738666E-2</v>
      </c>
      <c r="K93" s="143">
        <v>6.7511889682862133E-2</v>
      </c>
      <c r="L93" s="143">
        <v>2.2739765313194559E-2</v>
      </c>
      <c r="M93" s="143">
        <v>1.0257390722462539E-2</v>
      </c>
      <c r="N93" s="143">
        <v>1.6062423822383671E-2</v>
      </c>
      <c r="O93" s="143">
        <v>1.8452309824821357E-2</v>
      </c>
      <c r="P93" s="143">
        <v>7.1505389192935498E-3</v>
      </c>
      <c r="Q93" s="143">
        <v>6.7585976148937695E-3</v>
      </c>
      <c r="R93" s="143">
        <v>1.2781110341036732E-2</v>
      </c>
      <c r="S93" s="143">
        <v>1.492005831321846E-2</v>
      </c>
      <c r="T93" s="143">
        <v>1.6542790908873648E-2</v>
      </c>
      <c r="U93" s="143">
        <v>3.3219415433883804E-3</v>
      </c>
      <c r="V93" s="143">
        <v>5.0402695791410754E-3</v>
      </c>
      <c r="W93" s="143">
        <v>7.4707836436201996E-3</v>
      </c>
      <c r="X93" s="143">
        <v>0.68830867767607484</v>
      </c>
      <c r="Y93" s="145">
        <v>1</v>
      </c>
    </row>
    <row r="94" spans="2:25" customFormat="1" hidden="1" outlineLevel="1">
      <c r="B94" s="41" t="s">
        <v>81</v>
      </c>
      <c r="C94" s="143">
        <v>0.19306826728659757</v>
      </c>
      <c r="D94" s="143">
        <v>2.8556218681930513E-2</v>
      </c>
      <c r="E94" s="143">
        <v>2.3015423386112115E-2</v>
      </c>
      <c r="F94" s="143">
        <v>0.12804633853306896</v>
      </c>
      <c r="G94" s="143">
        <v>2.4353614581400118E-2</v>
      </c>
      <c r="H94" s="143">
        <v>0.30751780185002492</v>
      </c>
      <c r="I94" s="143">
        <v>1.8246285786846655E-2</v>
      </c>
      <c r="J94" s="143">
        <v>1.6053410433984196E-2</v>
      </c>
      <c r="K94" s="143">
        <v>0.19800101585317015</v>
      </c>
      <c r="L94" s="143">
        <v>5.8079451439288124E-2</v>
      </c>
      <c r="M94" s="143">
        <v>3.7010265977709837E-2</v>
      </c>
      <c r="N94" s="143">
        <v>4.4111470349785596E-2</v>
      </c>
      <c r="O94" s="143">
        <v>5.8799828086386591E-2</v>
      </c>
      <c r="P94" s="143">
        <v>5.8167361809781494E-3</v>
      </c>
      <c r="Q94" s="143">
        <v>5.0182169823300158E-3</v>
      </c>
      <c r="R94" s="143">
        <v>1.1325786065229495E-2</v>
      </c>
      <c r="S94" s="143">
        <v>1.6212137491819451E-2</v>
      </c>
      <c r="T94" s="143">
        <v>1.4131592056809635E-2</v>
      </c>
      <c r="U94" s="143">
        <v>1.8607695087763854E-3</v>
      </c>
      <c r="V94" s="143">
        <v>2.5176553327407522E-3</v>
      </c>
      <c r="W94" s="143">
        <v>6.2587299881809392E-3</v>
      </c>
      <c r="X94" s="143">
        <v>0.80693173271340246</v>
      </c>
      <c r="Y94" s="145">
        <v>1</v>
      </c>
    </row>
    <row r="95" spans="2:25" customFormat="1" hidden="1" outlineLevel="1">
      <c r="B95" s="41" t="s">
        <v>82</v>
      </c>
      <c r="C95" s="143">
        <v>0.19298100015042197</v>
      </c>
      <c r="D95" s="143">
        <v>3.4737098723488131E-2</v>
      </c>
      <c r="E95" s="143">
        <v>2.3976741652877987E-2</v>
      </c>
      <c r="F95" s="143">
        <v>0.12287658656265074</v>
      </c>
      <c r="G95" s="143">
        <v>2.8987348994507004E-2</v>
      </c>
      <c r="H95" s="143">
        <v>0.30990813886540347</v>
      </c>
      <c r="I95" s="143">
        <v>2.0063177223003149E-2</v>
      </c>
      <c r="J95" s="143">
        <v>2.1056480852321945E-2</v>
      </c>
      <c r="K95" s="143">
        <v>0.18084350410548211</v>
      </c>
      <c r="L95" s="143">
        <v>5.5277476645694039E-2</v>
      </c>
      <c r="M95" s="143">
        <v>3.5079438355524892E-2</v>
      </c>
      <c r="N95" s="143">
        <v>4.1324543158134976E-2</v>
      </c>
      <c r="O95" s="143">
        <v>4.9162045946128191E-2</v>
      </c>
      <c r="P95" s="143">
        <v>5.9390739194256992E-3</v>
      </c>
      <c r="Q95" s="143">
        <v>7.0387103132407633E-3</v>
      </c>
      <c r="R95" s="143">
        <v>8.2550533997956341E-3</v>
      </c>
      <c r="S95" s="143">
        <v>1.617295413167627E-2</v>
      </c>
      <c r="T95" s="143">
        <v>1.4816563013833633E-2</v>
      </c>
      <c r="U95" s="143">
        <v>1.9139897609328235E-3</v>
      </c>
      <c r="V95" s="143">
        <v>2.8632041952165819E-3</v>
      </c>
      <c r="W95" s="143">
        <v>7.5703741357221032E-3</v>
      </c>
      <c r="X95" s="143">
        <v>0.80701899984957803</v>
      </c>
      <c r="Y95" s="145">
        <v>1</v>
      </c>
    </row>
    <row r="96" spans="2:25" customFormat="1" hidden="1" outlineLevel="1">
      <c r="B96" s="41" t="s">
        <v>83</v>
      </c>
      <c r="C96" s="143">
        <v>0.1752160323588895</v>
      </c>
      <c r="D96" s="143">
        <v>2.6992882094922913E-2</v>
      </c>
      <c r="E96" s="143">
        <v>2.8138050587030179E-2</v>
      </c>
      <c r="F96" s="143">
        <v>0.13781419903868883</v>
      </c>
      <c r="G96" s="143">
        <v>2.1808105481574868E-2</v>
      </c>
      <c r="H96" s="143">
        <v>0.30258450870695769</v>
      </c>
      <c r="I96" s="143">
        <v>2.1655766553725739E-2</v>
      </c>
      <c r="J96" s="143">
        <v>2.6036823996007669E-2</v>
      </c>
      <c r="K96" s="143">
        <v>0.18170094292543273</v>
      </c>
      <c r="L96" s="143">
        <v>5.4203766448664405E-2</v>
      </c>
      <c r="M96" s="143">
        <v>3.2209177107136291E-2</v>
      </c>
      <c r="N96" s="143">
        <v>4.2284558611089221E-2</v>
      </c>
      <c r="O96" s="143">
        <v>5.3003440758542797E-2</v>
      </c>
      <c r="P96" s="143">
        <v>6.1959919102776246E-3</v>
      </c>
      <c r="Q96" s="143">
        <v>8.7857536837128679E-3</v>
      </c>
      <c r="R96" s="143">
        <v>1.7277335644682583E-2</v>
      </c>
      <c r="S96" s="143">
        <v>1.664696766737583E-2</v>
      </c>
      <c r="T96" s="143">
        <v>1.5958815958815958E-2</v>
      </c>
      <c r="U96" s="143">
        <v>1.4997504793423161E-3</v>
      </c>
      <c r="V96" s="143">
        <v>3.5510729388280411E-3</v>
      </c>
      <c r="W96" s="143">
        <v>8.1369999737346682E-3</v>
      </c>
      <c r="X96" s="143">
        <v>0.8247839676411105</v>
      </c>
      <c r="Y96" s="145">
        <v>1</v>
      </c>
    </row>
    <row r="97" spans="2:25" customFormat="1" hidden="1" collapsed="1">
      <c r="B97" s="148">
        <v>2009</v>
      </c>
      <c r="C97" s="150">
        <v>0.30803125548294291</v>
      </c>
      <c r="D97" s="150">
        <v>3.0037499612343987E-2</v>
      </c>
      <c r="E97" s="150">
        <v>2.537033363057168E-2</v>
      </c>
      <c r="F97" s="150">
        <v>0.11118526728722783</v>
      </c>
      <c r="G97" s="150">
        <v>2.1139041697342827E-2</v>
      </c>
      <c r="H97" s="150">
        <v>0.30384010984365883</v>
      </c>
      <c r="I97" s="150">
        <v>1.6298333270317104E-2</v>
      </c>
      <c r="J97" s="150">
        <v>1.8119785495590068E-2</v>
      </c>
      <c r="K97" s="150">
        <v>8.949373611607335E-2</v>
      </c>
      <c r="L97" s="150">
        <v>2.7239154234414423E-2</v>
      </c>
      <c r="M97" s="150">
        <v>1.7123137817341583E-2</v>
      </c>
      <c r="N97" s="150">
        <v>2.0124126393278194E-2</v>
      </c>
      <c r="O97" s="150">
        <v>2.5007317671039142E-2</v>
      </c>
      <c r="P97" s="150">
        <v>6.5022127192805442E-3</v>
      </c>
      <c r="Q97" s="150">
        <v>5.8507382032558005E-3</v>
      </c>
      <c r="R97" s="150">
        <v>1.4441407864680225E-2</v>
      </c>
      <c r="S97" s="150">
        <v>1.673526939012894E-2</v>
      </c>
      <c r="T97" s="150">
        <v>1.7592148489458517E-2</v>
      </c>
      <c r="U97" s="150">
        <v>2.6774816675878364E-3</v>
      </c>
      <c r="V97" s="150">
        <v>4.0127176661960981E-3</v>
      </c>
      <c r="W97" s="150">
        <v>8.672661563343417E-3</v>
      </c>
      <c r="X97" s="150">
        <v>0.69196874451705703</v>
      </c>
      <c r="Y97" s="152">
        <v>1</v>
      </c>
    </row>
    <row r="98" spans="2:25" customFormat="1" hidden="1" outlineLevel="1">
      <c r="B98" s="41" t="s">
        <v>72</v>
      </c>
      <c r="C98" s="143">
        <v>0.21240458992255054</v>
      </c>
      <c r="D98" s="143">
        <v>2.9748685406981421E-2</v>
      </c>
      <c r="E98" s="143">
        <v>2.67160405945349E-2</v>
      </c>
      <c r="F98" s="143">
        <v>0.12192499811069153</v>
      </c>
      <c r="G98" s="143">
        <v>1.7596165800835197E-2</v>
      </c>
      <c r="H98" s="143">
        <v>0.31673098441503356</v>
      </c>
      <c r="I98" s="143">
        <v>1.3727349629329868E-2</v>
      </c>
      <c r="J98" s="143">
        <v>1.9219752171485825E-2</v>
      </c>
      <c r="K98" s="143">
        <v>0.1728485652225849</v>
      </c>
      <c r="L98" s="143">
        <v>5.2812875576239079E-2</v>
      </c>
      <c r="M98" s="143">
        <v>3.1450281933579224E-2</v>
      </c>
      <c r="N98" s="143">
        <v>3.520452068853714E-2</v>
      </c>
      <c r="O98" s="143">
        <v>5.3380887024229468E-2</v>
      </c>
      <c r="P98" s="143">
        <v>4.9902121632460026E-3</v>
      </c>
      <c r="Q98" s="143">
        <v>6.5528530995628996E-3</v>
      </c>
      <c r="R98" s="143">
        <v>1.3303169406367091E-2</v>
      </c>
      <c r="S98" s="143">
        <v>1.3459189718261447E-2</v>
      </c>
      <c r="T98" s="143">
        <v>1.6925766023164139E-2</v>
      </c>
      <c r="U98" s="143">
        <v>2.5328922509099154E-3</v>
      </c>
      <c r="V98" s="143">
        <v>3.9638910490659499E-3</v>
      </c>
      <c r="W98" s="143">
        <v>7.3548950153948167E-3</v>
      </c>
      <c r="X98" s="143">
        <v>0.78759541007744949</v>
      </c>
      <c r="Y98" s="145">
        <v>1</v>
      </c>
    </row>
    <row r="99" spans="2:25" customFormat="1" hidden="1" outlineLevel="1">
      <c r="B99" s="41" t="s">
        <v>73</v>
      </c>
      <c r="C99" s="143">
        <v>0.21493954694955297</v>
      </c>
      <c r="D99" s="143">
        <v>2.4806596562746096E-2</v>
      </c>
      <c r="E99" s="143">
        <v>2.2666419604391533E-2</v>
      </c>
      <c r="F99" s="143">
        <v>0.13954231713531293</v>
      </c>
      <c r="G99" s="143">
        <v>1.5284662065131792E-2</v>
      </c>
      <c r="H99" s="143">
        <v>0.29822578403668876</v>
      </c>
      <c r="I99" s="143">
        <v>1.4830685134571734E-2</v>
      </c>
      <c r="J99" s="143">
        <v>1.2123037013017094E-2</v>
      </c>
      <c r="K99" s="143">
        <v>0.18955853059711864</v>
      </c>
      <c r="L99" s="143">
        <v>5.837077870940844E-2</v>
      </c>
      <c r="M99" s="143">
        <v>4.1643118543567885E-2</v>
      </c>
      <c r="N99" s="143">
        <v>4.1985917450317323E-2</v>
      </c>
      <c r="O99" s="143">
        <v>4.7558715893824988E-2</v>
      </c>
      <c r="P99" s="143">
        <v>7.4836707277528142E-3</v>
      </c>
      <c r="Q99" s="143">
        <v>7.5716866632695601E-3</v>
      </c>
      <c r="R99" s="143">
        <v>1.4073284847361839E-2</v>
      </c>
      <c r="S99" s="143">
        <v>1.3410849122156853E-2</v>
      </c>
      <c r="T99" s="143">
        <v>1.5087784314633807E-2</v>
      </c>
      <c r="U99" s="143">
        <v>2.0220503080557741E-3</v>
      </c>
      <c r="V99" s="143">
        <v>3.1153008755269375E-3</v>
      </c>
      <c r="W99" s="143">
        <v>5.2577940427108909E-3</v>
      </c>
      <c r="X99" s="143">
        <v>0.78506045305044703</v>
      </c>
      <c r="Y99" s="145">
        <v>1</v>
      </c>
    </row>
    <row r="100" spans="2:25" customFormat="1" hidden="1" outlineLevel="1">
      <c r="B100" s="41" t="s">
        <v>74</v>
      </c>
      <c r="C100" s="143">
        <v>0.25226260984888776</v>
      </c>
      <c r="D100" s="143">
        <v>3.8005508569514575E-2</v>
      </c>
      <c r="E100" s="143">
        <v>2.0196579436333476E-2</v>
      </c>
      <c r="F100" s="143">
        <v>0.10926159368302414</v>
      </c>
      <c r="G100" s="143">
        <v>1.9746207483416579E-2</v>
      </c>
      <c r="H100" s="143">
        <v>0.34464317641227821</v>
      </c>
      <c r="I100" s="143">
        <v>1.8521829460662612E-2</v>
      </c>
      <c r="J100" s="143">
        <v>1.1327194092206302E-2</v>
      </c>
      <c r="K100" s="143">
        <v>9.569385570444737E-2</v>
      </c>
      <c r="L100" s="143">
        <v>2.7968324593703391E-2</v>
      </c>
      <c r="M100" s="143">
        <v>2.1697064887508853E-2</v>
      </c>
      <c r="N100" s="143">
        <v>2.2966706423118793E-2</v>
      </c>
      <c r="O100" s="143">
        <v>2.3061759800116328E-2</v>
      </c>
      <c r="P100" s="143">
        <v>7.9414833305798023E-3</v>
      </c>
      <c r="Q100" s="143">
        <v>5.4474637722158976E-3</v>
      </c>
      <c r="R100" s="143">
        <v>3.3406735663348099E-2</v>
      </c>
      <c r="S100" s="143">
        <v>1.4278375130415497E-2</v>
      </c>
      <c r="T100" s="143">
        <v>1.6804079147778581E-2</v>
      </c>
      <c r="U100" s="143">
        <v>2.1205955773021586E-3</v>
      </c>
      <c r="V100" s="143">
        <v>4.3543499367442407E-3</v>
      </c>
      <c r="W100" s="143">
        <v>5.9883627508447307E-3</v>
      </c>
      <c r="X100" s="143">
        <v>0.74773739015111229</v>
      </c>
      <c r="Y100" s="145">
        <v>1</v>
      </c>
    </row>
    <row r="101" spans="2:25" customFormat="1" hidden="1" outlineLevel="1">
      <c r="B101" s="41" t="s">
        <v>75</v>
      </c>
      <c r="C101" s="143">
        <v>0.36756533004223746</v>
      </c>
      <c r="D101" s="143">
        <v>2.8740874746715932E-2</v>
      </c>
      <c r="E101" s="143">
        <v>1.8239008174080577E-2</v>
      </c>
      <c r="F101" s="143">
        <v>0.11408706583980438</v>
      </c>
      <c r="G101" s="143">
        <v>1.5410403235903607E-2</v>
      </c>
      <c r="H101" s="143">
        <v>0.31333123807041618</v>
      </c>
      <c r="I101" s="143">
        <v>1.8944243009615211E-2</v>
      </c>
      <c r="J101" s="143">
        <v>1.4416430949588485E-2</v>
      </c>
      <c r="K101" s="143">
        <v>1.8775599896769975E-2</v>
      </c>
      <c r="L101" s="143">
        <v>4.0832074897983696E-3</v>
      </c>
      <c r="M101" s="143">
        <v>6.3164511356580532E-3</v>
      </c>
      <c r="N101" s="143">
        <v>7.9134503103288796E-3</v>
      </c>
      <c r="O101" s="143">
        <v>4.6249096098467137E-4</v>
      </c>
      <c r="P101" s="143">
        <v>6.505535837939079E-3</v>
      </c>
      <c r="Q101" s="143">
        <v>5.1282837497029585E-3</v>
      </c>
      <c r="R101" s="143">
        <v>1.881903827432102E-2</v>
      </c>
      <c r="S101" s="143">
        <v>2.1816286325343229E-2</v>
      </c>
      <c r="T101" s="143">
        <v>2.6244445636870496E-2</v>
      </c>
      <c r="U101" s="143">
        <v>1.6685447376960795E-3</v>
      </c>
      <c r="V101" s="143">
        <v>4.6019128217314534E-3</v>
      </c>
      <c r="W101" s="143">
        <v>5.7057586512639291E-3</v>
      </c>
      <c r="X101" s="143">
        <v>0.63243466995776254</v>
      </c>
      <c r="Y101" s="145">
        <v>1</v>
      </c>
    </row>
    <row r="102" spans="2:25" customFormat="1" hidden="1" outlineLevel="1">
      <c r="B102" s="41" t="s">
        <v>76</v>
      </c>
      <c r="C102" s="143">
        <v>0.44197154758210866</v>
      </c>
      <c r="D102" s="143">
        <v>2.6498547290626499E-2</v>
      </c>
      <c r="E102" s="143">
        <v>1.687211456188354E-2</v>
      </c>
      <c r="F102" s="143">
        <v>8.5218094459018554E-2</v>
      </c>
      <c r="G102" s="143">
        <v>2.3995561949357327E-2</v>
      </c>
      <c r="H102" s="143">
        <v>0.26615892358466614</v>
      </c>
      <c r="I102" s="143">
        <v>1.3637603076546972E-2</v>
      </c>
      <c r="J102" s="143">
        <v>3.4545334875367879E-2</v>
      </c>
      <c r="K102" s="143">
        <v>9.2127161434092126E-3</v>
      </c>
      <c r="L102" s="143">
        <v>1.4931407670681599E-3</v>
      </c>
      <c r="M102" s="143">
        <v>2.8790913279362123E-3</v>
      </c>
      <c r="N102" s="143">
        <v>4.5659266781378997E-3</v>
      </c>
      <c r="O102" s="143">
        <v>2.7455737026694122E-4</v>
      </c>
      <c r="P102" s="143">
        <v>3.8795332524705463E-3</v>
      </c>
      <c r="Q102" s="143">
        <v>4.5095107801378428E-3</v>
      </c>
      <c r="R102" s="143">
        <v>1.8651095878818653E-2</v>
      </c>
      <c r="S102" s="143">
        <v>1.481669534474815E-2</v>
      </c>
      <c r="T102" s="143">
        <v>2.8266245427961599E-2</v>
      </c>
      <c r="U102" s="143">
        <v>1.318251483267985E-3</v>
      </c>
      <c r="V102" s="143">
        <v>4.204864930937538E-3</v>
      </c>
      <c r="W102" s="143">
        <v>6.2433593786729103E-3</v>
      </c>
      <c r="X102" s="143">
        <v>0.55802845241789134</v>
      </c>
      <c r="Y102" s="145">
        <v>1</v>
      </c>
    </row>
    <row r="103" spans="2:25" customFormat="1" hidden="1" outlineLevel="1">
      <c r="B103" s="41" t="s">
        <v>77</v>
      </c>
      <c r="C103" s="143">
        <v>0.40011550184482114</v>
      </c>
      <c r="D103" s="143">
        <v>3.4793861290840063E-2</v>
      </c>
      <c r="E103" s="143">
        <v>1.9588257312443184E-2</v>
      </c>
      <c r="F103" s="143">
        <v>8.9881824501363561E-2</v>
      </c>
      <c r="G103" s="143">
        <v>1.7915619485589007E-2</v>
      </c>
      <c r="H103" s="143">
        <v>0.29807389979145499</v>
      </c>
      <c r="I103" s="143">
        <v>1.5231271055023796E-2</v>
      </c>
      <c r="J103" s="143">
        <v>1.7973370407999571E-2</v>
      </c>
      <c r="K103" s="143">
        <v>1.767819902679001E-2</v>
      </c>
      <c r="L103" s="143">
        <v>2.921768889364205E-3</v>
      </c>
      <c r="M103" s="143">
        <v>6.3397679268488317E-3</v>
      </c>
      <c r="N103" s="143">
        <v>7.9418212929789848E-3</v>
      </c>
      <c r="O103" s="143">
        <v>4.7484091759798943E-4</v>
      </c>
      <c r="P103" s="143">
        <v>6.3226565424308861E-3</v>
      </c>
      <c r="Q103" s="143">
        <v>6.0424576225870273E-3</v>
      </c>
      <c r="R103" s="143">
        <v>1.881396716753115E-2</v>
      </c>
      <c r="S103" s="143">
        <v>1.7714560718678145E-2</v>
      </c>
      <c r="T103" s="143">
        <v>2.7690497834340411E-2</v>
      </c>
      <c r="U103" s="143">
        <v>1.8266402866156889E-3</v>
      </c>
      <c r="V103" s="143">
        <v>4.1003154911502058E-3</v>
      </c>
      <c r="W103" s="143">
        <v>6.2370996203411581E-3</v>
      </c>
      <c r="X103" s="143">
        <v>0.59988449815517886</v>
      </c>
      <c r="Y103" s="145">
        <v>1</v>
      </c>
    </row>
    <row r="104" spans="2:25" customFormat="1" hidden="1" outlineLevel="1">
      <c r="B104" s="41" t="s">
        <v>78</v>
      </c>
      <c r="C104" s="143">
        <v>0.38914248653806494</v>
      </c>
      <c r="D104" s="143">
        <v>2.6434345266641984E-2</v>
      </c>
      <c r="E104" s="143">
        <v>1.7525985821171829E-2</v>
      </c>
      <c r="F104" s="143">
        <v>0.10314563241897369</v>
      </c>
      <c r="G104" s="143">
        <v>1.3125231406129249E-2</v>
      </c>
      <c r="H104" s="143">
        <v>0.31683692359684018</v>
      </c>
      <c r="I104" s="143">
        <v>1.9635664250517479E-2</v>
      </c>
      <c r="J104" s="143">
        <v>1.8400669928509483E-2</v>
      </c>
      <c r="K104" s="143">
        <v>1.3592392236184588E-2</v>
      </c>
      <c r="L104" s="143">
        <v>2.0823445509913501E-3</v>
      </c>
      <c r="M104" s="143">
        <v>4.1945078783692108E-3</v>
      </c>
      <c r="N104" s="143">
        <v>6.9452900000248488E-3</v>
      </c>
      <c r="O104" s="143">
        <v>3.7024980679917799E-4</v>
      </c>
      <c r="P104" s="143">
        <v>4.967311166386287E-3</v>
      </c>
      <c r="Q104" s="143">
        <v>4.7958532021638491E-3</v>
      </c>
      <c r="R104" s="143">
        <v>1.8142240533159722E-2</v>
      </c>
      <c r="S104" s="143">
        <v>1.4273254297009923E-2</v>
      </c>
      <c r="T104" s="143">
        <v>2.6558590168252447E-2</v>
      </c>
      <c r="U104" s="143">
        <v>2.2687119034070437E-3</v>
      </c>
      <c r="V104" s="143">
        <v>4.0603233846299115E-3</v>
      </c>
      <c r="W104" s="143">
        <v>7.0943838819574039E-3</v>
      </c>
      <c r="X104" s="143">
        <v>0.61085751346193506</v>
      </c>
      <c r="Y104" s="145">
        <v>1</v>
      </c>
    </row>
    <row r="105" spans="2:25" customFormat="1" hidden="1" outlineLevel="1">
      <c r="B105" s="41" t="s">
        <v>79</v>
      </c>
      <c r="C105" s="143">
        <v>0.37449810617519996</v>
      </c>
      <c r="D105" s="143">
        <v>2.8181081113786803E-2</v>
      </c>
      <c r="E105" s="143">
        <v>1.7437709500586904E-2</v>
      </c>
      <c r="F105" s="143">
        <v>0.11682660309546571</v>
      </c>
      <c r="G105" s="143">
        <v>1.8364655057661824E-2</v>
      </c>
      <c r="H105" s="143">
        <v>0.32342171182400137</v>
      </c>
      <c r="I105" s="143">
        <v>1.6704381814441473E-2</v>
      </c>
      <c r="J105" s="143">
        <v>1.2822343502305263E-2</v>
      </c>
      <c r="K105" s="143">
        <v>1.0813558091411837E-2</v>
      </c>
      <c r="L105" s="143">
        <v>1.4981182763169041E-3</v>
      </c>
      <c r="M105" s="143">
        <v>2.7251715333325268E-3</v>
      </c>
      <c r="N105" s="143">
        <v>5.8327383617507896E-3</v>
      </c>
      <c r="O105" s="143">
        <v>7.5752992001161708E-4</v>
      </c>
      <c r="P105" s="143">
        <v>5.8375788085240268E-3</v>
      </c>
      <c r="Q105" s="143">
        <v>6.3167830390745069E-3</v>
      </c>
      <c r="R105" s="143">
        <v>2.0228227065358134E-2</v>
      </c>
      <c r="S105" s="143">
        <v>2.0954294081343708E-2</v>
      </c>
      <c r="T105" s="143">
        <v>1.549427012113218E-2</v>
      </c>
      <c r="U105" s="143">
        <v>1.6723743601534421E-3</v>
      </c>
      <c r="V105" s="143">
        <v>3.9522247903481487E-3</v>
      </c>
      <c r="W105" s="143">
        <v>6.4740975592047145E-3</v>
      </c>
      <c r="X105" s="143">
        <v>0.62550189382480004</v>
      </c>
      <c r="Y105" s="145">
        <v>1</v>
      </c>
    </row>
    <row r="106" spans="2:25" customFormat="1" hidden="1" outlineLevel="1">
      <c r="B106" s="41" t="s">
        <v>80</v>
      </c>
      <c r="C106" s="143">
        <v>0.28279397145912738</v>
      </c>
      <c r="D106" s="143">
        <v>3.7631267755598163E-2</v>
      </c>
      <c r="E106" s="143">
        <v>1.8807389155599107E-2</v>
      </c>
      <c r="F106" s="143">
        <v>0.13641717352077906</v>
      </c>
      <c r="G106" s="143">
        <v>3.0825838488247739E-2</v>
      </c>
      <c r="H106" s="143">
        <v>0.33531285187296533</v>
      </c>
      <c r="I106" s="143">
        <v>1.2882967346188818E-2</v>
      </c>
      <c r="J106" s="143">
        <v>1.3686238851957768E-2</v>
      </c>
      <c r="K106" s="143">
        <v>5.8059333732220844E-2</v>
      </c>
      <c r="L106" s="143">
        <v>2.0100632723537976E-2</v>
      </c>
      <c r="M106" s="143">
        <v>8.5697998181449853E-3</v>
      </c>
      <c r="N106" s="143">
        <v>1.5170288847953189E-2</v>
      </c>
      <c r="O106" s="143">
        <v>1.4218612342584697E-2</v>
      </c>
      <c r="P106" s="143">
        <v>6.5863552203225331E-3</v>
      </c>
      <c r="Q106" s="143">
        <v>6.1152282374668443E-3</v>
      </c>
      <c r="R106" s="143">
        <v>1.645410987623494E-2</v>
      </c>
      <c r="S106" s="143">
        <v>1.5080774721210609E-2</v>
      </c>
      <c r="T106" s="143">
        <v>1.6859279081490833E-2</v>
      </c>
      <c r="U106" s="143">
        <v>2.7443146751343888E-3</v>
      </c>
      <c r="V106" s="143">
        <v>3.0293464997620807E-3</v>
      </c>
      <c r="W106" s="143">
        <v>6.7135595056935695E-3</v>
      </c>
      <c r="X106" s="143">
        <v>0.71720602854087268</v>
      </c>
      <c r="Y106" s="145">
        <v>1</v>
      </c>
    </row>
    <row r="107" spans="2:25" customFormat="1" hidden="1" outlineLevel="1">
      <c r="B107" s="41" t="s">
        <v>81</v>
      </c>
      <c r="C107" s="143">
        <v>0.23294028731526148</v>
      </c>
      <c r="D107" s="143">
        <v>2.6117779969020809E-2</v>
      </c>
      <c r="E107" s="143">
        <v>2.2132210682112963E-2</v>
      </c>
      <c r="F107" s="143">
        <v>0.14020937523987223</v>
      </c>
      <c r="G107" s="143">
        <v>2.0223073789125006E-2</v>
      </c>
      <c r="H107" s="143">
        <v>0.30441286167811166</v>
      </c>
      <c r="I107" s="143">
        <v>1.5363631532643288E-2</v>
      </c>
      <c r="J107" s="143">
        <v>1.3875685665531025E-2</v>
      </c>
      <c r="K107" s="143">
        <v>0.16388660907765071</v>
      </c>
      <c r="L107" s="143">
        <v>5.1123536902435235E-2</v>
      </c>
      <c r="M107" s="143">
        <v>3.1052013155330922E-2</v>
      </c>
      <c r="N107" s="143">
        <v>4.016469750021158E-2</v>
      </c>
      <c r="O107" s="143">
        <v>4.1546361519672968E-2</v>
      </c>
      <c r="P107" s="143">
        <v>4.684274026094162E-3</v>
      </c>
      <c r="Q107" s="143">
        <v>5.8966743622597094E-3</v>
      </c>
      <c r="R107" s="143">
        <v>1.0726593883282849E-2</v>
      </c>
      <c r="S107" s="143">
        <v>1.2301139774406937E-2</v>
      </c>
      <c r="T107" s="143">
        <v>1.5717904358146208E-2</v>
      </c>
      <c r="U107" s="143">
        <v>2.9758917342245263E-3</v>
      </c>
      <c r="V107" s="143">
        <v>2.8735462513014608E-3</v>
      </c>
      <c r="W107" s="143">
        <v>5.662460660955001E-3</v>
      </c>
      <c r="X107" s="143">
        <v>0.76705971268473849</v>
      </c>
      <c r="Y107" s="145">
        <v>1</v>
      </c>
    </row>
    <row r="108" spans="2:25" customFormat="1" hidden="1" outlineLevel="1">
      <c r="B108" s="41" t="s">
        <v>82</v>
      </c>
      <c r="C108" s="143">
        <v>0.18321744310942387</v>
      </c>
      <c r="D108" s="143">
        <v>3.2931957435890745E-2</v>
      </c>
      <c r="E108" s="143">
        <v>2.0647158841358676E-2</v>
      </c>
      <c r="F108" s="143">
        <v>0.12573328288955857</v>
      </c>
      <c r="G108" s="143">
        <v>2.7285298683678395E-2</v>
      </c>
      <c r="H108" s="143">
        <v>0.35467191977700374</v>
      </c>
      <c r="I108" s="143">
        <v>1.347414104253367E-2</v>
      </c>
      <c r="J108" s="143">
        <v>1.8118447201457652E-2</v>
      </c>
      <c r="K108" s="143">
        <v>0.16379006692497358</v>
      </c>
      <c r="L108" s="143">
        <v>4.7127966289642935E-2</v>
      </c>
      <c r="M108" s="143">
        <v>2.9474819424332162E-2</v>
      </c>
      <c r="N108" s="143">
        <v>4.1179079748998731E-2</v>
      </c>
      <c r="O108" s="143">
        <v>4.600820146199975E-2</v>
      </c>
      <c r="P108" s="143">
        <v>4.1029053005100912E-3</v>
      </c>
      <c r="Q108" s="143">
        <v>6.5924795289595099E-3</v>
      </c>
      <c r="R108" s="143">
        <v>1.1034575728716859E-2</v>
      </c>
      <c r="S108" s="143">
        <v>1.2095634439182637E-2</v>
      </c>
      <c r="T108" s="143">
        <v>1.6418144103948963E-2</v>
      </c>
      <c r="U108" s="143">
        <v>2.1025487152057541E-3</v>
      </c>
      <c r="V108" s="143">
        <v>2.7265729977952592E-3</v>
      </c>
      <c r="W108" s="143">
        <v>5.0574232798020514E-3</v>
      </c>
      <c r="X108" s="143">
        <v>0.81678255689057611</v>
      </c>
      <c r="Y108" s="145">
        <v>1</v>
      </c>
    </row>
    <row r="109" spans="2:25" customFormat="1" hidden="1" outlineLevel="1">
      <c r="B109" s="41" t="s">
        <v>83</v>
      </c>
      <c r="C109" s="143">
        <v>0.16911655240916956</v>
      </c>
      <c r="D109" s="143">
        <v>2.5842776152113379E-2</v>
      </c>
      <c r="E109" s="143">
        <v>2.4551735583176935E-2</v>
      </c>
      <c r="F109" s="143">
        <v>0.14029876972863742</v>
      </c>
      <c r="G109" s="143">
        <v>2.3216765467471392E-2</v>
      </c>
      <c r="H109" s="143">
        <v>0.32601092869502402</v>
      </c>
      <c r="I109" s="143">
        <v>1.4484547781923967E-2</v>
      </c>
      <c r="J109" s="143">
        <v>2.6999587550366445E-2</v>
      </c>
      <c r="K109" s="143">
        <v>0.17462971052869208</v>
      </c>
      <c r="L109" s="143">
        <v>4.9196211320644202E-2</v>
      </c>
      <c r="M109" s="143">
        <v>3.3103354020895821E-2</v>
      </c>
      <c r="N109" s="143">
        <v>4.273368688483381E-2</v>
      </c>
      <c r="O109" s="143">
        <v>4.9596458302318257E-2</v>
      </c>
      <c r="P109" s="143">
        <v>4.1586637608084986E-3</v>
      </c>
      <c r="Q109" s="143">
        <v>7.2459346865260755E-3</v>
      </c>
      <c r="R109" s="143">
        <v>1.7598664541778219E-2</v>
      </c>
      <c r="S109" s="143">
        <v>1.3244758350884815E-2</v>
      </c>
      <c r="T109" s="143">
        <v>2.0778675621786126E-2</v>
      </c>
      <c r="U109" s="143">
        <v>2.3355875698906885E-3</v>
      </c>
      <c r="V109" s="143">
        <v>3.7950247347753614E-3</v>
      </c>
      <c r="W109" s="143">
        <v>5.6913168369750111E-3</v>
      </c>
      <c r="X109" s="143">
        <v>0.83088344759083044</v>
      </c>
      <c r="Y109" s="145">
        <v>1</v>
      </c>
    </row>
    <row r="110" spans="2:25" customFormat="1" hidden="1" collapsed="1">
      <c r="B110" s="153">
        <v>2008</v>
      </c>
      <c r="C110" s="155">
        <v>0.29488597359913704</v>
      </c>
      <c r="D110" s="155">
        <v>2.9963001152423122E-2</v>
      </c>
      <c r="E110" s="155">
        <v>2.0403123238605627E-2</v>
      </c>
      <c r="F110" s="155">
        <v>0.11805166234059233</v>
      </c>
      <c r="G110" s="155">
        <v>2.0407280200184154E-2</v>
      </c>
      <c r="H110" s="155">
        <v>0.31542476494744182</v>
      </c>
      <c r="I110" s="155">
        <v>1.5534943324552696E-2</v>
      </c>
      <c r="J110" s="155">
        <v>1.8044425448389717E-2</v>
      </c>
      <c r="K110" s="155">
        <v>9.0749305551225387E-2</v>
      </c>
      <c r="L110" s="155">
        <v>2.6600586093792011E-2</v>
      </c>
      <c r="M110" s="155">
        <v>1.8287418747934509E-2</v>
      </c>
      <c r="N110" s="155">
        <v>2.2760309406429344E-2</v>
      </c>
      <c r="O110" s="155">
        <v>2.3100991303069519E-2</v>
      </c>
      <c r="P110" s="155">
        <v>5.579776155177108E-3</v>
      </c>
      <c r="Q110" s="155">
        <v>5.994905454632716E-3</v>
      </c>
      <c r="R110" s="155">
        <v>1.7525938967868009E-2</v>
      </c>
      <c r="S110" s="155">
        <v>1.5184813787961327E-2</v>
      </c>
      <c r="T110" s="155">
        <v>2.0298821293544409E-2</v>
      </c>
      <c r="U110" s="155">
        <v>2.1279864226076734E-3</v>
      </c>
      <c r="V110" s="155">
        <v>3.7168905096000302E-3</v>
      </c>
      <c r="W110" s="155">
        <v>6.106387606056844E-3</v>
      </c>
      <c r="X110" s="155">
        <v>0.70511402640086296</v>
      </c>
      <c r="Y110" s="210">
        <v>1</v>
      </c>
    </row>
    <row r="111" spans="2:25" customFormat="1" hidden="1" outlineLevel="1">
      <c r="B111" s="41" t="s">
        <v>72</v>
      </c>
      <c r="C111" s="143">
        <v>0.19484596291429407</v>
      </c>
      <c r="D111" s="143">
        <v>2.4202894583150825E-2</v>
      </c>
      <c r="E111" s="143">
        <v>2.4916958680099285E-2</v>
      </c>
      <c r="F111" s="143">
        <v>0.12563193531902467</v>
      </c>
      <c r="G111" s="143">
        <v>1.747517885822748E-2</v>
      </c>
      <c r="H111" s="143">
        <v>0.32943677909183822</v>
      </c>
      <c r="I111" s="143">
        <v>1.2328442108336984E-2</v>
      </c>
      <c r="J111" s="143">
        <v>1.7812819389691925E-2</v>
      </c>
      <c r="K111" s="143">
        <v>0.18798136589283107</v>
      </c>
      <c r="L111" s="143">
        <v>5.6285589137100307E-2</v>
      </c>
      <c r="M111" s="143">
        <v>3.2815009490436559E-2</v>
      </c>
      <c r="N111" s="143">
        <v>4.4390604467805517E-2</v>
      </c>
      <c r="O111" s="143">
        <v>5.4490162797488688E-2</v>
      </c>
      <c r="P111" s="143">
        <v>4.758906409694846E-3</v>
      </c>
      <c r="Q111" s="143">
        <v>5.7284822601839681E-3</v>
      </c>
      <c r="R111" s="143">
        <v>1.1913235508833407E-2</v>
      </c>
      <c r="S111" s="143">
        <v>1.2492699664184552E-2</v>
      </c>
      <c r="T111" s="143">
        <v>1.6872901153453058E-2</v>
      </c>
      <c r="U111" s="143">
        <v>2.3612023653088042E-3</v>
      </c>
      <c r="V111" s="143">
        <v>3.4653781573952404E-3</v>
      </c>
      <c r="W111" s="143">
        <v>7.7748576434515989E-3</v>
      </c>
      <c r="X111" s="143">
        <v>0.80515403708570599</v>
      </c>
      <c r="Y111" s="145">
        <v>1</v>
      </c>
    </row>
    <row r="112" spans="2:25" customFormat="1" hidden="1" outlineLevel="1">
      <c r="B112" s="41" t="s">
        <v>73</v>
      </c>
      <c r="C112" s="143">
        <v>0.19759141477061615</v>
      </c>
      <c r="D112" s="143">
        <v>2.4061810154525385E-2</v>
      </c>
      <c r="E112" s="143">
        <v>1.9530959718488405E-2</v>
      </c>
      <c r="F112" s="143">
        <v>0.13725220204139618</v>
      </c>
      <c r="G112" s="143">
        <v>1.2862544532598955E-2</v>
      </c>
      <c r="H112" s="143">
        <v>0.3567634909186283</v>
      </c>
      <c r="I112" s="143">
        <v>9.9162896422092545E-3</v>
      </c>
      <c r="J112" s="143">
        <v>1.2908443162197015E-2</v>
      </c>
      <c r="K112" s="143">
        <v>0.15779074596201342</v>
      </c>
      <c r="L112" s="143">
        <v>4.9826240902235919E-2</v>
      </c>
      <c r="M112" s="143">
        <v>2.9958691233361746E-2</v>
      </c>
      <c r="N112" s="143">
        <v>3.2494044106397398E-2</v>
      </c>
      <c r="O112" s="143">
        <v>4.5511769720018358E-2</v>
      </c>
      <c r="P112" s="143">
        <v>6.1635302603107994E-3</v>
      </c>
      <c r="Q112" s="143">
        <v>8.1983695058247541E-3</v>
      </c>
      <c r="R112" s="143">
        <v>1.7002163792538195E-2</v>
      </c>
      <c r="S112" s="143">
        <v>1.3107337223788604E-2</v>
      </c>
      <c r="T112" s="143">
        <v>1.6497278866959543E-2</v>
      </c>
      <c r="U112" s="143">
        <v>1.7157344873560203E-3</v>
      </c>
      <c r="V112" s="143">
        <v>3.2631739995191574E-3</v>
      </c>
      <c r="W112" s="143">
        <v>5.374510961029878E-3</v>
      </c>
      <c r="X112" s="143">
        <v>0.80240858522938385</v>
      </c>
      <c r="Y112" s="145">
        <v>1</v>
      </c>
    </row>
    <row r="113" spans="2:25" customFormat="1" hidden="1" outlineLevel="1">
      <c r="B113" s="41" t="s">
        <v>74</v>
      </c>
      <c r="C113" s="143">
        <v>0.27745192060692209</v>
      </c>
      <c r="D113" s="143">
        <v>3.4927131676742072E-2</v>
      </c>
      <c r="E113" s="143">
        <v>2.0672426489476477E-2</v>
      </c>
      <c r="F113" s="143">
        <v>0.10491625708560957</v>
      </c>
      <c r="G113" s="143">
        <v>1.7705461271042763E-2</v>
      </c>
      <c r="H113" s="143">
        <v>0.35389944000137002</v>
      </c>
      <c r="I113" s="143">
        <v>1.0690493723562755E-2</v>
      </c>
      <c r="J113" s="143">
        <v>1.3899354374668197E-2</v>
      </c>
      <c r="K113" s="143">
        <v>9.6229428184885168E-2</v>
      </c>
      <c r="L113" s="143">
        <v>3.3891048584590619E-2</v>
      </c>
      <c r="M113" s="143">
        <v>1.8647354991180448E-2</v>
      </c>
      <c r="N113" s="143">
        <v>1.8696590344733102E-2</v>
      </c>
      <c r="O113" s="143">
        <v>2.4994434264381006E-2</v>
      </c>
      <c r="P113" s="143">
        <v>7.1198602572226126E-3</v>
      </c>
      <c r="Q113" s="143">
        <v>5.762677033206035E-3</v>
      </c>
      <c r="R113" s="143">
        <v>1.5419228332163101E-2</v>
      </c>
      <c r="S113" s="143">
        <v>1.2060520952853938E-2</v>
      </c>
      <c r="T113" s="143">
        <v>1.7392923809360712E-2</v>
      </c>
      <c r="U113" s="143">
        <v>2.239138252872776E-3</v>
      </c>
      <c r="V113" s="143">
        <v>3.4528967513229327E-3</v>
      </c>
      <c r="W113" s="143">
        <v>6.1608411967187847E-3</v>
      </c>
      <c r="X113" s="143">
        <v>0.72254807939307797</v>
      </c>
      <c r="Y113" s="145">
        <v>1</v>
      </c>
    </row>
    <row r="114" spans="2:25" customFormat="1" hidden="1" outlineLevel="1">
      <c r="B114" s="41" t="s">
        <v>75</v>
      </c>
      <c r="C114" s="143">
        <v>0.38274642472704906</v>
      </c>
      <c r="D114" s="143">
        <v>2.554620700092021E-2</v>
      </c>
      <c r="E114" s="143">
        <v>1.8789862554278978E-2</v>
      </c>
      <c r="F114" s="143">
        <v>0.11840444825221082</v>
      </c>
      <c r="G114" s="143">
        <v>1.6043877184889026E-2</v>
      </c>
      <c r="H114" s="143">
        <v>0.31102616863035132</v>
      </c>
      <c r="I114" s="143">
        <v>1.4650137055180881E-2</v>
      </c>
      <c r="J114" s="143">
        <v>1.6737085935917245E-2</v>
      </c>
      <c r="K114" s="143">
        <v>1.1857775043996788E-2</v>
      </c>
      <c r="L114" s="143">
        <v>1.7989255264359062E-3</v>
      </c>
      <c r="M114" s="143">
        <v>3.1194393796269856E-3</v>
      </c>
      <c r="N114" s="143">
        <v>6.4414714576178514E-3</v>
      </c>
      <c r="O114" s="143">
        <v>4.9793868031604456E-4</v>
      </c>
      <c r="P114" s="143">
        <v>5.8825108802042529E-3</v>
      </c>
      <c r="Q114" s="143">
        <v>5.7458218307057307E-3</v>
      </c>
      <c r="R114" s="143">
        <v>1.8138148693277095E-2</v>
      </c>
      <c r="S114" s="143">
        <v>1.6519847982249952E-2</v>
      </c>
      <c r="T114" s="143">
        <v>2.1257588072904079E-2</v>
      </c>
      <c r="U114" s="143">
        <v>2.3920583662241359E-3</v>
      </c>
      <c r="V114" s="143">
        <v>4.9427736649019132E-3</v>
      </c>
      <c r="W114" s="143">
        <v>9.3192641247385206E-3</v>
      </c>
      <c r="X114" s="143">
        <v>0.61725357527295099</v>
      </c>
      <c r="Y114" s="145">
        <v>1</v>
      </c>
    </row>
    <row r="115" spans="2:25" customFormat="1" hidden="1" outlineLevel="1">
      <c r="B115" s="41" t="s">
        <v>76</v>
      </c>
      <c r="C115" s="143">
        <v>0.43407013348669671</v>
      </c>
      <c r="D115" s="143">
        <v>2.5908451130550594E-2</v>
      </c>
      <c r="E115" s="143">
        <v>2.3522868299179708E-2</v>
      </c>
      <c r="F115" s="143">
        <v>9.1516708538910918E-2</v>
      </c>
      <c r="G115" s="143">
        <v>2.0147864515543179E-2</v>
      </c>
      <c r="H115" s="143">
        <v>0.27480173744589398</v>
      </c>
      <c r="I115" s="143">
        <v>1.1574144141417199E-2</v>
      </c>
      <c r="J115" s="143">
        <v>3.9035778067015768E-2</v>
      </c>
      <c r="K115" s="143">
        <v>7.0924266731240727E-3</v>
      </c>
      <c r="L115" s="143">
        <v>1.1748191421739262E-3</v>
      </c>
      <c r="M115" s="143">
        <v>1.6912855283470049E-3</v>
      </c>
      <c r="N115" s="143">
        <v>3.9709265369131577E-3</v>
      </c>
      <c r="O115" s="143">
        <v>2.5539546568998397E-4</v>
      </c>
      <c r="P115" s="143">
        <v>3.2614946877743138E-3</v>
      </c>
      <c r="Q115" s="143">
        <v>4.4003692829252053E-3</v>
      </c>
      <c r="R115" s="143">
        <v>1.5013469746042316E-2</v>
      </c>
      <c r="S115" s="143">
        <v>1.2866256015982082E-2</v>
      </c>
      <c r="T115" s="143">
        <v>2.5715485667584827E-2</v>
      </c>
      <c r="U115" s="143">
        <v>1.835063716439144E-3</v>
      </c>
      <c r="V115" s="143">
        <v>3.5849956109816265E-3</v>
      </c>
      <c r="W115" s="143">
        <v>5.6527529739383115E-3</v>
      </c>
      <c r="X115" s="143">
        <v>0.56592986651330324</v>
      </c>
      <c r="Y115" s="145">
        <v>1</v>
      </c>
    </row>
    <row r="116" spans="2:25" customFormat="1" hidden="1" outlineLevel="1">
      <c r="B116" s="41" t="s">
        <v>77</v>
      </c>
      <c r="C116" s="143">
        <v>0.4276039890256747</v>
      </c>
      <c r="D116" s="143">
        <v>3.7657208926185008E-2</v>
      </c>
      <c r="E116" s="143">
        <v>2.3542459012525233E-2</v>
      </c>
      <c r="F116" s="143">
        <v>9.4182706642727362E-2</v>
      </c>
      <c r="G116" s="143">
        <v>1.6839025352922376E-2</v>
      </c>
      <c r="H116" s="143">
        <v>0.27554222734185796</v>
      </c>
      <c r="I116" s="143">
        <v>1.3273871195399193E-2</v>
      </c>
      <c r="J116" s="143">
        <v>2.2783094047565421E-2</v>
      </c>
      <c r="K116" s="143">
        <v>1.0199944656451706E-2</v>
      </c>
      <c r="L116" s="143">
        <v>1.5766475967385917E-3</v>
      </c>
      <c r="M116" s="143">
        <v>3.3120325025365791E-3</v>
      </c>
      <c r="N116" s="143">
        <v>5.0452723095634937E-3</v>
      </c>
      <c r="O116" s="143">
        <v>2.6599224761304134E-4</v>
      </c>
      <c r="P116" s="143">
        <v>5.3841979153930143E-3</v>
      </c>
      <c r="Q116" s="143">
        <v>5.9547941884984098E-3</v>
      </c>
      <c r="R116" s="143">
        <v>1.4663895199054441E-2</v>
      </c>
      <c r="S116" s="143">
        <v>1.3799420394312057E-2</v>
      </c>
      <c r="T116" s="143">
        <v>2.5584593042586645E-2</v>
      </c>
      <c r="U116" s="143">
        <v>2.3703341420355699E-3</v>
      </c>
      <c r="V116" s="143">
        <v>3.908369960894849E-3</v>
      </c>
      <c r="W116" s="143">
        <v>6.7098689559160754E-3</v>
      </c>
      <c r="X116" s="143">
        <v>0.57239601097432535</v>
      </c>
      <c r="Y116" s="145">
        <v>1</v>
      </c>
    </row>
    <row r="117" spans="2:25" customFormat="1" hidden="1" outlineLevel="1">
      <c r="B117" s="41" t="s">
        <v>78</v>
      </c>
      <c r="C117" s="143">
        <v>0.38951062376817513</v>
      </c>
      <c r="D117" s="143">
        <v>2.2404327760806642E-2</v>
      </c>
      <c r="E117" s="143">
        <v>1.8707941761871086E-2</v>
      </c>
      <c r="F117" s="143">
        <v>0.11025728887949199</v>
      </c>
      <c r="G117" s="143">
        <v>1.5667718958012847E-2</v>
      </c>
      <c r="H117" s="143">
        <v>0.3308617852985421</v>
      </c>
      <c r="I117" s="143">
        <v>1.6518300877557516E-2</v>
      </c>
      <c r="J117" s="143">
        <v>1.6258265833582433E-2</v>
      </c>
      <c r="K117" s="143">
        <v>6.4182481414785057E-3</v>
      </c>
      <c r="L117" s="143">
        <v>1.2321286663118526E-3</v>
      </c>
      <c r="M117" s="143">
        <v>1.0474308780678667E-3</v>
      </c>
      <c r="N117" s="143">
        <v>3.6963859989355575E-3</v>
      </c>
      <c r="O117" s="143">
        <v>4.4230259816322912E-4</v>
      </c>
      <c r="P117" s="143">
        <v>4.3185259172310881E-3</v>
      </c>
      <c r="Q117" s="143">
        <v>5.8374222021322876E-3</v>
      </c>
      <c r="R117" s="143">
        <v>1.6469696196440679E-2</v>
      </c>
      <c r="S117" s="143">
        <v>1.278546136778433E-2</v>
      </c>
      <c r="T117" s="143">
        <v>2.1240245648058365E-2</v>
      </c>
      <c r="U117" s="143">
        <v>2.5736178651365911E-3</v>
      </c>
      <c r="V117" s="143">
        <v>3.5797347642551455E-3</v>
      </c>
      <c r="W117" s="143">
        <v>6.5907947594432822E-3</v>
      </c>
      <c r="X117" s="143">
        <v>0.61048937623182487</v>
      </c>
      <c r="Y117" s="145">
        <v>1</v>
      </c>
    </row>
    <row r="118" spans="2:25" customFormat="1" hidden="1" outlineLevel="1">
      <c r="B118" s="41" t="s">
        <v>79</v>
      </c>
      <c r="C118" s="143">
        <v>0.33804124103726213</v>
      </c>
      <c r="D118" s="143">
        <v>2.9658647413432177E-2</v>
      </c>
      <c r="E118" s="143">
        <v>2.1601332736061459E-2</v>
      </c>
      <c r="F118" s="143">
        <v>0.12620003337695759</v>
      </c>
      <c r="G118" s="143">
        <v>1.7033959590458874E-2</v>
      </c>
      <c r="H118" s="143">
        <v>0.3647106012829634</v>
      </c>
      <c r="I118" s="143">
        <v>1.6647489555061734E-2</v>
      </c>
      <c r="J118" s="143">
        <v>1.5546635514839572E-2</v>
      </c>
      <c r="K118" s="143">
        <v>8.7716986821957353E-3</v>
      </c>
      <c r="L118" s="143">
        <v>1.1154930567144777E-3</v>
      </c>
      <c r="M118" s="143">
        <v>2.8399691995093001E-4</v>
      </c>
      <c r="N118" s="143">
        <v>6.9506050305516275E-3</v>
      </c>
      <c r="O118" s="143">
        <v>4.2160367497870021E-4</v>
      </c>
      <c r="P118" s="143">
        <v>5.1997786580706366E-3</v>
      </c>
      <c r="Q118" s="143">
        <v>5.4720643648277136E-3</v>
      </c>
      <c r="R118" s="143">
        <v>1.4299391309694249E-2</v>
      </c>
      <c r="S118" s="143">
        <v>7.4746818209765397E-3</v>
      </c>
      <c r="T118" s="143">
        <v>1.6047289878876776E-2</v>
      </c>
      <c r="U118" s="143">
        <v>3.0507710369986501E-3</v>
      </c>
      <c r="V118" s="143">
        <v>4.5703009489010491E-3</v>
      </c>
      <c r="W118" s="143">
        <v>5.6740827924216738E-3</v>
      </c>
      <c r="X118" s="143">
        <v>0.66195875896273781</v>
      </c>
      <c r="Y118" s="145">
        <v>1</v>
      </c>
    </row>
    <row r="119" spans="2:25" customFormat="1" hidden="1" outlineLevel="1">
      <c r="B119" s="41" t="s">
        <v>80</v>
      </c>
      <c r="C119" s="143">
        <v>0.31684453845750132</v>
      </c>
      <c r="D119" s="143">
        <v>2.924216805062101E-2</v>
      </c>
      <c r="E119" s="143">
        <v>2.3612793990466344E-2</v>
      </c>
      <c r="F119" s="143">
        <v>0.13865100390884386</v>
      </c>
      <c r="G119" s="143">
        <v>3.0175453008303727E-2</v>
      </c>
      <c r="H119" s="143">
        <v>0.30491948420603465</v>
      </c>
      <c r="I119" s="143">
        <v>9.8850621923753587E-3</v>
      </c>
      <c r="J119" s="143">
        <v>2.1063944851758293E-2</v>
      </c>
      <c r="K119" s="143">
        <v>6.8029399617102165E-2</v>
      </c>
      <c r="L119" s="143">
        <v>2.3818162318562788E-2</v>
      </c>
      <c r="M119" s="143">
        <v>1.1678612257750944E-2</v>
      </c>
      <c r="N119" s="143">
        <v>1.6799129238288871E-2</v>
      </c>
      <c r="O119" s="143">
        <v>1.573349580249956E-2</v>
      </c>
      <c r="P119" s="143">
        <v>4.9858866321191506E-3</v>
      </c>
      <c r="Q119" s="143">
        <v>5.8780979241825774E-3</v>
      </c>
      <c r="R119" s="143">
        <v>1.2967868984134157E-2</v>
      </c>
      <c r="S119" s="143">
        <v>9.5838553111672452E-3</v>
      </c>
      <c r="T119" s="143">
        <v>1.2194314948304228E-2</v>
      </c>
      <c r="U119" s="143">
        <v>2.5054936027765796E-3</v>
      </c>
      <c r="V119" s="143">
        <v>3.7513947932283215E-3</v>
      </c>
      <c r="W119" s="143">
        <v>5.709239521081059E-3</v>
      </c>
      <c r="X119" s="143">
        <v>0.68315546154249873</v>
      </c>
      <c r="Y119" s="145">
        <v>1</v>
      </c>
    </row>
    <row r="120" spans="2:25" customFormat="1" hidden="1" outlineLevel="1">
      <c r="B120" s="41" t="s">
        <v>81</v>
      </c>
      <c r="C120" s="143">
        <v>0.19568164669170948</v>
      </c>
      <c r="D120" s="143">
        <v>2.7182437033386568E-2</v>
      </c>
      <c r="E120" s="143">
        <v>2.018285214169303E-2</v>
      </c>
      <c r="F120" s="143">
        <v>0.15522801306262002</v>
      </c>
      <c r="G120" s="143">
        <v>2.5951426193538626E-2</v>
      </c>
      <c r="H120" s="143">
        <v>0.36150003374033035</v>
      </c>
      <c r="I120" s="143">
        <v>9.4534270973705044E-3</v>
      </c>
      <c r="J120" s="143">
        <v>1.9970185817201024E-2</v>
      </c>
      <c r="K120" s="143">
        <v>0.13198808250635444</v>
      </c>
      <c r="L120" s="143">
        <v>4.0159172564408242E-2</v>
      </c>
      <c r="M120" s="143">
        <v>2.2379040915773911E-2</v>
      </c>
      <c r="N120" s="143">
        <v>3.1182199828640018E-2</v>
      </c>
      <c r="O120" s="143">
        <v>3.8267669197532252E-2</v>
      </c>
      <c r="P120" s="143">
        <v>4.0099871377771053E-3</v>
      </c>
      <c r="Q120" s="143">
        <v>6.7480660656116511E-3</v>
      </c>
      <c r="R120" s="143">
        <v>9.9196571164491265E-3</v>
      </c>
      <c r="S120" s="143">
        <v>8.7581718057620304E-3</v>
      </c>
      <c r="T120" s="143">
        <v>1.1784577192763619E-2</v>
      </c>
      <c r="U120" s="143">
        <v>3.2881485556071318E-3</v>
      </c>
      <c r="V120" s="143">
        <v>2.7523930073676613E-3</v>
      </c>
      <c r="W120" s="143">
        <v>5.60089483445767E-3</v>
      </c>
      <c r="X120" s="143">
        <v>0.80431835330829049</v>
      </c>
      <c r="Y120" s="145">
        <v>1</v>
      </c>
    </row>
    <row r="121" spans="2:25" customFormat="1" hidden="1" outlineLevel="1">
      <c r="B121" s="41" t="s">
        <v>82</v>
      </c>
      <c r="C121" s="143">
        <v>0.1935850676832922</v>
      </c>
      <c r="D121" s="143">
        <v>2.835668080568832E-2</v>
      </c>
      <c r="E121" s="143">
        <v>2.1472754467002919E-2</v>
      </c>
      <c r="F121" s="143">
        <v>0.13402896061676961</v>
      </c>
      <c r="G121" s="143">
        <v>2.7162963627012923E-2</v>
      </c>
      <c r="H121" s="143">
        <v>0.3564307384532634</v>
      </c>
      <c r="I121" s="143">
        <v>9.4223446870149042E-3</v>
      </c>
      <c r="J121" s="143">
        <v>2.5320487112100894E-2</v>
      </c>
      <c r="K121" s="143">
        <v>0.15361205607167966</v>
      </c>
      <c r="L121" s="143">
        <v>4.7675554276385632E-2</v>
      </c>
      <c r="M121" s="143">
        <v>2.6542513789084801E-2</v>
      </c>
      <c r="N121" s="143">
        <v>3.8472608201261659E-2</v>
      </c>
      <c r="O121" s="143">
        <v>4.0921379804947554E-2</v>
      </c>
      <c r="P121" s="143">
        <v>4.2204743728266559E-3</v>
      </c>
      <c r="Q121" s="143">
        <v>6.9688548336109234E-3</v>
      </c>
      <c r="R121" s="143">
        <v>8.2073953846081259E-3</v>
      </c>
      <c r="S121" s="143">
        <v>9.8068820390387976E-3</v>
      </c>
      <c r="T121" s="143">
        <v>1.0630216614844557E-2</v>
      </c>
      <c r="U121" s="143">
        <v>2.3827161076327126E-3</v>
      </c>
      <c r="V121" s="143">
        <v>2.8356680805688324E-3</v>
      </c>
      <c r="W121" s="143">
        <v>5.5557390430445918E-3</v>
      </c>
      <c r="X121" s="143">
        <v>0.8064149323167078</v>
      </c>
      <c r="Y121" s="145">
        <v>1</v>
      </c>
    </row>
    <row r="122" spans="2:25" customFormat="1" hidden="1" outlineLevel="1">
      <c r="B122" s="41" t="s">
        <v>83</v>
      </c>
      <c r="C122" s="143">
        <v>0.16911472124108998</v>
      </c>
      <c r="D122" s="143">
        <v>2.6527414117496796E-2</v>
      </c>
      <c r="E122" s="143">
        <v>2.4046609649101262E-2</v>
      </c>
      <c r="F122" s="143">
        <v>0.14824894504404043</v>
      </c>
      <c r="G122" s="143">
        <v>2.0526814794437104E-2</v>
      </c>
      <c r="H122" s="143">
        <v>0.34004951783968601</v>
      </c>
      <c r="I122" s="143">
        <v>9.7095248154134093E-3</v>
      </c>
      <c r="J122" s="143">
        <v>3.4996536698712437E-2</v>
      </c>
      <c r="K122" s="143">
        <v>0.16265480465506993</v>
      </c>
      <c r="L122" s="143">
        <v>5.1477920840231277E-2</v>
      </c>
      <c r="M122" s="143">
        <v>2.5056125130794887E-2</v>
      </c>
      <c r="N122" s="143">
        <v>4.1864189464686605E-2</v>
      </c>
      <c r="O122" s="143">
        <v>4.4256569219357153E-2</v>
      </c>
      <c r="P122" s="143">
        <v>4.3647421191473895E-3</v>
      </c>
      <c r="Q122" s="143">
        <v>8.3806978674906534E-3</v>
      </c>
      <c r="R122" s="143">
        <v>1.6392959427793851E-2</v>
      </c>
      <c r="S122" s="143">
        <v>1.2472797119319326E-2</v>
      </c>
      <c r="T122" s="143">
        <v>1.1993829919975635E-2</v>
      </c>
      <c r="U122" s="143">
        <v>2.1049994350643289E-3</v>
      </c>
      <c r="V122" s="143">
        <v>2.8001159346246617E-3</v>
      </c>
      <c r="W122" s="143">
        <v>5.6149693215368215E-3</v>
      </c>
      <c r="X122" s="143">
        <v>0.83088527875891005</v>
      </c>
      <c r="Y122" s="145">
        <v>1</v>
      </c>
    </row>
    <row r="123" spans="2:25" customFormat="1" hidden="1" collapsed="1">
      <c r="B123" s="153">
        <v>2007</v>
      </c>
      <c r="C123" s="155">
        <v>0.29404631824298927</v>
      </c>
      <c r="D123" s="155">
        <v>2.8022931038663448E-2</v>
      </c>
      <c r="E123" s="155">
        <v>2.1748948242625573E-2</v>
      </c>
      <c r="F123" s="155">
        <v>0.12313100895963919</v>
      </c>
      <c r="G123" s="155">
        <v>1.9879578327129884E-2</v>
      </c>
      <c r="H123" s="155">
        <v>0.32862530461560846</v>
      </c>
      <c r="I123" s="155">
        <v>1.1864095973618167E-2</v>
      </c>
      <c r="J123" s="155">
        <v>2.165214564566385E-2</v>
      </c>
      <c r="K123" s="155">
        <v>8.415555552187777E-2</v>
      </c>
      <c r="L123" s="155">
        <v>2.605259089972236E-2</v>
      </c>
      <c r="M123" s="155">
        <v>1.4882215298068647E-2</v>
      </c>
      <c r="N123" s="155">
        <v>2.0839458481347221E-2</v>
      </c>
      <c r="O123" s="155">
        <v>2.2381290842739539E-2</v>
      </c>
      <c r="P123" s="155">
        <v>4.9520874504431324E-3</v>
      </c>
      <c r="Q123" s="155">
        <v>6.2368530328196798E-3</v>
      </c>
      <c r="R123" s="155">
        <v>1.4161405353960306E-2</v>
      </c>
      <c r="S123" s="155">
        <v>1.1866558661994884E-2</v>
      </c>
      <c r="T123" s="155">
        <v>1.7431097767970805E-2</v>
      </c>
      <c r="U123" s="155">
        <v>2.3859661619039536E-3</v>
      </c>
      <c r="V123" s="155">
        <v>3.5487339508492866E-3</v>
      </c>
      <c r="W123" s="155">
        <v>6.2914110522423348E-3</v>
      </c>
      <c r="X123" s="155">
        <v>0.70595368175701068</v>
      </c>
      <c r="Y123" s="210">
        <v>1</v>
      </c>
    </row>
    <row r="124" spans="2:25" customFormat="1" hidden="1" outlineLevel="1">
      <c r="B124" s="41" t="s">
        <v>72</v>
      </c>
      <c r="C124" s="143">
        <v>0.21392624985485273</v>
      </c>
      <c r="D124" s="143">
        <v>2.3631069620294765E-2</v>
      </c>
      <c r="E124" s="143">
        <v>2.3168789285612567E-2</v>
      </c>
      <c r="F124" s="143">
        <v>0.12639971255364971</v>
      </c>
      <c r="G124" s="143">
        <v>1.7229253800667348E-2</v>
      </c>
      <c r="H124" s="143">
        <v>0.36273012687513828</v>
      </c>
      <c r="I124" s="143">
        <v>8.3035188077987352E-3</v>
      </c>
      <c r="J124" s="143">
        <v>2.0252698643612534E-2</v>
      </c>
      <c r="K124" s="143">
        <v>0.14321269496289707</v>
      </c>
      <c r="L124" s="143">
        <v>4.5932261690105669E-2</v>
      </c>
      <c r="M124" s="143">
        <v>2.537940946425872E-2</v>
      </c>
      <c r="N124" s="143">
        <v>3.1505171624312878E-2</v>
      </c>
      <c r="O124" s="143">
        <v>4.0395852184219809E-2</v>
      </c>
      <c r="P124" s="143">
        <v>5.0105930114606083E-3</v>
      </c>
      <c r="Q124" s="143">
        <v>5.9110537581638489E-3</v>
      </c>
      <c r="R124" s="143">
        <v>1.2954803881402089E-2</v>
      </c>
      <c r="S124" s="143">
        <v>1.0676265738892673E-2</v>
      </c>
      <c r="T124" s="143">
        <v>1.1502235815552337E-2</v>
      </c>
      <c r="U124" s="143">
        <v>2.4932465443997256E-3</v>
      </c>
      <c r="V124" s="143">
        <v>3.2403441468956012E-3</v>
      </c>
      <c r="W124" s="143">
        <v>9.3573426987093398E-3</v>
      </c>
      <c r="X124" s="143">
        <v>0.78607375014514724</v>
      </c>
      <c r="Y124" s="145">
        <v>1</v>
      </c>
    </row>
    <row r="125" spans="2:25" customFormat="1" hidden="1" outlineLevel="1">
      <c r="B125" s="41" t="s">
        <v>73</v>
      </c>
      <c r="C125" s="143">
        <v>0.21613411107026681</v>
      </c>
      <c r="D125" s="143">
        <v>2.2615406312061166E-2</v>
      </c>
      <c r="E125" s="143">
        <v>1.9968233931432454E-2</v>
      </c>
      <c r="F125" s="143">
        <v>0.15808127397193766</v>
      </c>
      <c r="G125" s="143">
        <v>1.450974136316662E-2</v>
      </c>
      <c r="H125" s="143">
        <v>0.35135028910821503</v>
      </c>
      <c r="I125" s="143">
        <v>6.5381689890113446E-3</v>
      </c>
      <c r="J125" s="143">
        <v>1.7667852692370825E-2</v>
      </c>
      <c r="K125" s="143">
        <v>0.13172052333095202</v>
      </c>
      <c r="L125" s="143">
        <v>4.2211417751544952E-2</v>
      </c>
      <c r="M125" s="143">
        <v>2.415978286250656E-2</v>
      </c>
      <c r="N125" s="143">
        <v>2.6150364015101599E-2</v>
      </c>
      <c r="O125" s="143">
        <v>3.9198958701798924E-2</v>
      </c>
      <c r="P125" s="143">
        <v>7.2294393312017239E-3</v>
      </c>
      <c r="Q125" s="143">
        <v>8.1495918268263759E-3</v>
      </c>
      <c r="R125" s="143">
        <v>1.3265917135412694E-2</v>
      </c>
      <c r="S125" s="143">
        <v>1.225791088392438E-2</v>
      </c>
      <c r="T125" s="143">
        <v>9.939034117312508E-3</v>
      </c>
      <c r="U125" s="143">
        <v>2.0229483258079653E-3</v>
      </c>
      <c r="V125" s="143">
        <v>3.2320934394051838E-3</v>
      </c>
      <c r="W125" s="143">
        <v>5.3174641706952236E-3</v>
      </c>
      <c r="X125" s="143">
        <v>0.78386588892973319</v>
      </c>
      <c r="Y125" s="145">
        <v>1</v>
      </c>
    </row>
    <row r="126" spans="2:25" customFormat="1" hidden="1" outlineLevel="1">
      <c r="B126" s="41" t="s">
        <v>74</v>
      </c>
      <c r="C126" s="143">
        <v>0.26348923259842361</v>
      </c>
      <c r="D126" s="143">
        <v>3.3887846827178339E-2</v>
      </c>
      <c r="E126" s="143">
        <v>2.0682020848067403E-2</v>
      </c>
      <c r="F126" s="143">
        <v>0.1164908828141816</v>
      </c>
      <c r="G126" s="143">
        <v>1.9132253005750131E-2</v>
      </c>
      <c r="H126" s="143">
        <v>0.37556245707901559</v>
      </c>
      <c r="I126" s="143">
        <v>1.2326394227319784E-2</v>
      </c>
      <c r="J126" s="143">
        <v>1.9540194540963274E-2</v>
      </c>
      <c r="K126" s="143">
        <v>8.1227514529073522E-2</v>
      </c>
      <c r="L126" s="143">
        <v>2.8892100488914853E-2</v>
      </c>
      <c r="M126" s="143">
        <v>1.4220554923485338E-2</v>
      </c>
      <c r="N126" s="143">
        <v>1.7777231122454207E-2</v>
      </c>
      <c r="O126" s="143">
        <v>2.0337627994219121E-2</v>
      </c>
      <c r="P126" s="143">
        <v>8.3679263655279147E-3</v>
      </c>
      <c r="Q126" s="143">
        <v>6.2339206461465924E-3</v>
      </c>
      <c r="R126" s="143">
        <v>1.1861053883131925E-2</v>
      </c>
      <c r="S126" s="143">
        <v>9.7659973555548722E-3</v>
      </c>
      <c r="T126" s="143">
        <v>1.0971372344023862E-2</v>
      </c>
      <c r="U126" s="143">
        <v>1.7650133759724487E-3</v>
      </c>
      <c r="V126" s="143">
        <v>3.1999836003402931E-3</v>
      </c>
      <c r="W126" s="143">
        <v>5.4959359593288442E-3</v>
      </c>
      <c r="X126" s="143">
        <v>0.73651076740157639</v>
      </c>
      <c r="Y126" s="145">
        <v>1</v>
      </c>
    </row>
    <row r="127" spans="2:25" customFormat="1" hidden="1" outlineLevel="1">
      <c r="B127" s="41" t="s">
        <v>75</v>
      </c>
      <c r="C127" s="143">
        <v>0.35473329798286796</v>
      </c>
      <c r="D127" s="143">
        <v>2.5900682436423052E-2</v>
      </c>
      <c r="E127" s="143">
        <v>1.850295090165242E-2</v>
      </c>
      <c r="F127" s="143">
        <v>0.11787009135077577</v>
      </c>
      <c r="G127" s="143">
        <v>1.5500316860878674E-2</v>
      </c>
      <c r="H127" s="143">
        <v>0.36061785715825367</v>
      </c>
      <c r="I127" s="143">
        <v>1.1861805546574239E-2</v>
      </c>
      <c r="J127" s="143">
        <v>1.6565141854519901E-2</v>
      </c>
      <c r="K127" s="143">
        <v>9.5661808133193655E-3</v>
      </c>
      <c r="L127" s="143">
        <v>1.7287239775308993E-3</v>
      </c>
      <c r="M127" s="143">
        <v>2.024029694390916E-3</v>
      </c>
      <c r="N127" s="143">
        <v>3.4746920845134784E-3</v>
      </c>
      <c r="O127" s="143">
        <v>2.3387350568840719E-3</v>
      </c>
      <c r="P127" s="143">
        <v>5.2529929342179571E-3</v>
      </c>
      <c r="Q127" s="143">
        <v>5.1904829649556177E-3</v>
      </c>
      <c r="R127" s="143">
        <v>1.4480757707048106E-2</v>
      </c>
      <c r="S127" s="143">
        <v>1.339006651922936E-2</v>
      </c>
      <c r="T127" s="143">
        <v>1.7830429853036907E-2</v>
      </c>
      <c r="U127" s="143">
        <v>2.3775343481503516E-3</v>
      </c>
      <c r="V127" s="143">
        <v>4.1687682949435902E-3</v>
      </c>
      <c r="W127" s="143">
        <v>6.1906424731530459E-3</v>
      </c>
      <c r="X127" s="143">
        <v>0.64526670201713199</v>
      </c>
      <c r="Y127" s="145">
        <v>1</v>
      </c>
    </row>
    <row r="128" spans="2:25" customFormat="1" hidden="1" outlineLevel="1">
      <c r="B128" s="41" t="s">
        <v>76</v>
      </c>
      <c r="C128" s="143">
        <v>0.42269685308978067</v>
      </c>
      <c r="D128" s="143">
        <v>2.4283347623541507E-2</v>
      </c>
      <c r="E128" s="143">
        <v>1.8604162484357381E-2</v>
      </c>
      <c r="F128" s="143">
        <v>9.1262835389935071E-2</v>
      </c>
      <c r="G128" s="143">
        <v>1.7803035277739732E-2</v>
      </c>
      <c r="H128" s="143">
        <v>0.29974915525169843</v>
      </c>
      <c r="I128" s="143">
        <v>1.327769845722037E-2</v>
      </c>
      <c r="J128" s="143">
        <v>3.9431593680288334E-2</v>
      </c>
      <c r="K128" s="143">
        <v>6.4540458800110322E-3</v>
      </c>
      <c r="L128" s="143">
        <v>1.3564753404790629E-3</v>
      </c>
      <c r="M128" s="143">
        <v>1.5985020609794766E-3</v>
      </c>
      <c r="N128" s="143">
        <v>3.3527267405754984E-3</v>
      </c>
      <c r="O128" s="143">
        <v>1.4634173797699432E-4</v>
      </c>
      <c r="P128" s="143">
        <v>3.0544147362377792E-3</v>
      </c>
      <c r="Q128" s="143">
        <v>4.8030108874500699E-3</v>
      </c>
      <c r="R128" s="143">
        <v>1.2600398875044794E-2</v>
      </c>
      <c r="S128" s="143">
        <v>1.1570378180822103E-2</v>
      </c>
      <c r="T128" s="143">
        <v>2.3362145144737608E-2</v>
      </c>
      <c r="U128" s="143">
        <v>1.500940902328147E-3</v>
      </c>
      <c r="V128" s="143">
        <v>3.9212081073322835E-3</v>
      </c>
      <c r="W128" s="143">
        <v>5.6247760314747305E-3</v>
      </c>
      <c r="X128" s="143">
        <v>0.57730314691021933</v>
      </c>
      <c r="Y128" s="145">
        <v>1</v>
      </c>
    </row>
    <row r="129" spans="2:25" customFormat="1" hidden="1" outlineLevel="1">
      <c r="B129" s="41" t="s">
        <v>77</v>
      </c>
      <c r="C129" s="143">
        <v>0.39935122370645854</v>
      </c>
      <c r="D129" s="143">
        <v>3.5394716813467557E-2</v>
      </c>
      <c r="E129" s="143">
        <v>2.4001020269630934E-2</v>
      </c>
      <c r="F129" s="143">
        <v>9.6341428295203493E-2</v>
      </c>
      <c r="G129" s="143">
        <v>1.7280816873943217E-2</v>
      </c>
      <c r="H129" s="143">
        <v>0.31016402479913441</v>
      </c>
      <c r="I129" s="143">
        <v>1.5865604160067142E-2</v>
      </c>
      <c r="J129" s="143">
        <v>2.2552895632176342E-2</v>
      </c>
      <c r="K129" s="143">
        <v>9.5238878855323297E-3</v>
      </c>
      <c r="L129" s="143">
        <v>1.7546169257794983E-3</v>
      </c>
      <c r="M129" s="143">
        <v>2.8221974468575282E-3</v>
      </c>
      <c r="N129" s="143">
        <v>3.496891880217054E-3</v>
      </c>
      <c r="O129" s="143">
        <v>1.450181632678249E-3</v>
      </c>
      <c r="P129" s="143">
        <v>5.1959699349578108E-3</v>
      </c>
      <c r="Q129" s="143">
        <v>5.767814607134482E-3</v>
      </c>
      <c r="R129" s="143">
        <v>1.2208266652404834E-2</v>
      </c>
      <c r="S129" s="143">
        <v>1.2123929848234892E-2</v>
      </c>
      <c r="T129" s="143">
        <v>2.0257288962575028E-2</v>
      </c>
      <c r="U129" s="143">
        <v>2.931218193711354E-3</v>
      </c>
      <c r="V129" s="143">
        <v>4.0440526097098401E-3</v>
      </c>
      <c r="W129" s="143">
        <v>6.9958407556577652E-3</v>
      </c>
      <c r="X129" s="143">
        <v>0.60064877629354141</v>
      </c>
      <c r="Y129" s="145">
        <v>1</v>
      </c>
    </row>
    <row r="130" spans="2:25" customFormat="1" hidden="1" outlineLevel="1">
      <c r="B130" s="41" t="s">
        <v>78</v>
      </c>
      <c r="C130" s="143">
        <v>0.34951154853111716</v>
      </c>
      <c r="D130" s="143">
        <v>2.2965334412246925E-2</v>
      </c>
      <c r="E130" s="143">
        <v>1.9716832228152587E-2</v>
      </c>
      <c r="F130" s="143">
        <v>0.1142197831665957</v>
      </c>
      <c r="G130" s="143">
        <v>1.2584711574876681E-2</v>
      </c>
      <c r="H130" s="143">
        <v>0.37314257890143698</v>
      </c>
      <c r="I130" s="143">
        <v>1.5941418755689583E-2</v>
      </c>
      <c r="J130" s="143">
        <v>1.6774126773915068E-2</v>
      </c>
      <c r="K130" s="143">
        <v>8.9222076642069634E-3</v>
      </c>
      <c r="L130" s="143">
        <v>1.1338001830075814E-3</v>
      </c>
      <c r="M130" s="143">
        <v>1.2796417003239093E-3</v>
      </c>
      <c r="N130" s="143">
        <v>3.0250353430451237E-3</v>
      </c>
      <c r="O130" s="143">
        <v>3.4837304378303488E-3</v>
      </c>
      <c r="P130" s="143">
        <v>3.9588915103770947E-3</v>
      </c>
      <c r="Q130" s="143">
        <v>4.9492024586057079E-3</v>
      </c>
      <c r="R130" s="143">
        <v>1.5019324001044413E-2</v>
      </c>
      <c r="S130" s="143">
        <v>1.1871969966056562E-2</v>
      </c>
      <c r="T130" s="143">
        <v>1.6061385165094949E-2</v>
      </c>
      <c r="U130" s="143">
        <v>3.7377769518652424E-3</v>
      </c>
      <c r="V130" s="143">
        <v>3.6883790185806798E-3</v>
      </c>
      <c r="W130" s="143">
        <v>6.9345289201376559E-3</v>
      </c>
      <c r="X130" s="143">
        <v>0.65048845146888279</v>
      </c>
      <c r="Y130" s="145">
        <v>1</v>
      </c>
    </row>
    <row r="131" spans="2:25" customFormat="1" hidden="1" outlineLevel="1">
      <c r="B131" s="41" t="s">
        <v>79</v>
      </c>
      <c r="C131" s="143">
        <v>0.32698101477691166</v>
      </c>
      <c r="D131" s="143">
        <v>3.3456607102056862E-2</v>
      </c>
      <c r="E131" s="143">
        <v>2.0892778388833098E-2</v>
      </c>
      <c r="F131" s="143">
        <v>0.12643000228481555</v>
      </c>
      <c r="G131" s="143">
        <v>2.0364082699695536E-2</v>
      </c>
      <c r="H131" s="143">
        <v>0.37584418620715304</v>
      </c>
      <c r="I131" s="143">
        <v>1.4407621719562802E-2</v>
      </c>
      <c r="J131" s="143">
        <v>1.9994792745976334E-2</v>
      </c>
      <c r="K131" s="143">
        <v>9.8672150223965052E-3</v>
      </c>
      <c r="L131" s="143">
        <v>9.6440469928108018E-4</v>
      </c>
      <c r="M131" s="143">
        <v>5.8183093427701532E-4</v>
      </c>
      <c r="N131" s="143">
        <v>5.2364784084931379E-3</v>
      </c>
      <c r="O131" s="143">
        <v>3.0845009803452728E-3</v>
      </c>
      <c r="P131" s="143">
        <v>4.8113964473775099E-3</v>
      </c>
      <c r="Q131" s="143">
        <v>5.3161812762023176E-3</v>
      </c>
      <c r="R131" s="143">
        <v>1.2994224198853342E-2</v>
      </c>
      <c r="S131" s="143">
        <v>6.8942980568440851E-3</v>
      </c>
      <c r="T131" s="143">
        <v>1.0898038778101903E-2</v>
      </c>
      <c r="U131" s="143">
        <v>2.8905573355862677E-3</v>
      </c>
      <c r="V131" s="143">
        <v>3.894813468721938E-3</v>
      </c>
      <c r="W131" s="143">
        <v>4.0621894909112161E-3</v>
      </c>
      <c r="X131" s="143">
        <v>0.67301898522308834</v>
      </c>
      <c r="Y131" s="145">
        <v>1</v>
      </c>
    </row>
    <row r="132" spans="2:25" customFormat="1" hidden="1" outlineLevel="1">
      <c r="B132" s="41" t="s">
        <v>80</v>
      </c>
      <c r="C132" s="143">
        <v>0.31276897090760303</v>
      </c>
      <c r="D132" s="143">
        <v>2.5023867725589351E-2</v>
      </c>
      <c r="E132" s="143">
        <v>2.4098534364279195E-2</v>
      </c>
      <c r="F132" s="143">
        <v>0.14538434906679815</v>
      </c>
      <c r="G132" s="143">
        <v>2.9673615409633119E-2</v>
      </c>
      <c r="H132" s="143">
        <v>0.31605484855796973</v>
      </c>
      <c r="I132" s="143">
        <v>7.2348059632594396E-3</v>
      </c>
      <c r="J132" s="143">
        <v>1.7239317225678525E-2</v>
      </c>
      <c r="K132" s="143">
        <v>6.9362233389636679E-2</v>
      </c>
      <c r="L132" s="143">
        <v>2.367678378463443E-2</v>
      </c>
      <c r="M132" s="143">
        <v>9.9667425537941813E-3</v>
      </c>
      <c r="N132" s="143">
        <v>1.8584302905043173E-2</v>
      </c>
      <c r="O132" s="143">
        <v>1.7134404146164902E-2</v>
      </c>
      <c r="P132" s="143">
        <v>4.8448860119391082E-3</v>
      </c>
      <c r="Q132" s="143">
        <v>6.6724718570664206E-3</v>
      </c>
      <c r="R132" s="143">
        <v>1.3330255883000934E-2</v>
      </c>
      <c r="S132" s="143">
        <v>7.0522572049057358E-3</v>
      </c>
      <c r="T132" s="143">
        <v>1.151735786900553E-2</v>
      </c>
      <c r="U132" s="143">
        <v>3.1452941238184163E-3</v>
      </c>
      <c r="V132" s="143">
        <v>2.9060923025273559E-3</v>
      </c>
      <c r="W132" s="143">
        <v>3.6908421372892557E-3</v>
      </c>
      <c r="X132" s="143">
        <v>0.68723102909239697</v>
      </c>
      <c r="Y132" s="145">
        <v>1</v>
      </c>
    </row>
    <row r="133" spans="2:25" customFormat="1" hidden="1" outlineLevel="1">
      <c r="B133" s="41" t="s">
        <v>81</v>
      </c>
      <c r="C133" s="143">
        <v>0.19001524260435648</v>
      </c>
      <c r="D133" s="143">
        <v>2.6585145698860637E-2</v>
      </c>
      <c r="E133" s="143">
        <v>2.0958580990173205E-2</v>
      </c>
      <c r="F133" s="143">
        <v>0.15686044927363454</v>
      </c>
      <c r="G133" s="143">
        <v>2.2729788647240151E-2</v>
      </c>
      <c r="H133" s="143">
        <v>0.36319549704514875</v>
      </c>
      <c r="I133" s="143">
        <v>6.4099834800824297E-3</v>
      </c>
      <c r="J133" s="143">
        <v>1.8995776350971608E-2</v>
      </c>
      <c r="K133" s="143">
        <v>0.14682076740977912</v>
      </c>
      <c r="L133" s="143">
        <v>4.1304051637515542E-2</v>
      </c>
      <c r="M133" s="143">
        <v>2.2563737929390124E-2</v>
      </c>
      <c r="N133" s="143">
        <v>3.2931263518231516E-2</v>
      </c>
      <c r="O133" s="143">
        <v>5.0021714324641926E-2</v>
      </c>
      <c r="P133" s="143">
        <v>4.5749101623039322E-3</v>
      </c>
      <c r="Q133" s="143">
        <v>5.5435393497624197E-3</v>
      </c>
      <c r="R133" s="143">
        <v>9.5394008549483118E-3</v>
      </c>
      <c r="S133" s="143">
        <v>6.4546894425805135E-3</v>
      </c>
      <c r="T133" s="143">
        <v>9.7416421138682152E-3</v>
      </c>
      <c r="U133" s="143">
        <v>3.5083536284210705E-3</v>
      </c>
      <c r="V133" s="143">
        <v>3.3550760427133539E-3</v>
      </c>
      <c r="W133" s="143">
        <v>4.7111569051552366E-3</v>
      </c>
      <c r="X133" s="143">
        <v>0.80998475739564346</v>
      </c>
      <c r="Y133" s="145">
        <v>1</v>
      </c>
    </row>
    <row r="134" spans="2:25" customFormat="1" hidden="1" outlineLevel="1">
      <c r="B134" s="41" t="s">
        <v>82</v>
      </c>
      <c r="C134" s="143">
        <v>0.18968105822163928</v>
      </c>
      <c r="D134" s="143">
        <v>3.0198309824412434E-2</v>
      </c>
      <c r="E134" s="143">
        <v>2.2859826428501966E-2</v>
      </c>
      <c r="F134" s="143">
        <v>0.14445237694283619</v>
      </c>
      <c r="G134" s="143">
        <v>2.8070766318875368E-2</v>
      </c>
      <c r="H134" s="143">
        <v>0.34706472523380444</v>
      </c>
      <c r="I134" s="143">
        <v>6.3328218057792339E-3</v>
      </c>
      <c r="J134" s="143">
        <v>2.641047595780965E-2</v>
      </c>
      <c r="K134" s="143">
        <v>0.15906530396358745</v>
      </c>
      <c r="L134" s="143">
        <v>4.4396164254897265E-2</v>
      </c>
      <c r="M134" s="143">
        <v>2.5203207680977578E-2</v>
      </c>
      <c r="N134" s="143">
        <v>3.8542454810454138E-2</v>
      </c>
      <c r="O134" s="143">
        <v>5.0923477217258484E-2</v>
      </c>
      <c r="P134" s="143">
        <v>4.3973976134511978E-3</v>
      </c>
      <c r="Q134" s="143">
        <v>7.1107864321071695E-3</v>
      </c>
      <c r="R134" s="143">
        <v>6.9091797454063327E-3</v>
      </c>
      <c r="S134" s="143">
        <v>6.9234108056440381E-3</v>
      </c>
      <c r="T134" s="143">
        <v>8.6192788173040207E-3</v>
      </c>
      <c r="U134" s="143">
        <v>4.4353471074184145E-3</v>
      </c>
      <c r="V134" s="143">
        <v>2.8651867945248366E-3</v>
      </c>
      <c r="W134" s="143">
        <v>4.6037479868979376E-3</v>
      </c>
      <c r="X134" s="143">
        <v>0.81031894177836072</v>
      </c>
      <c r="Y134" s="145">
        <v>1</v>
      </c>
    </row>
    <row r="135" spans="2:25" customFormat="1" hidden="1" outlineLevel="1">
      <c r="B135" s="41" t="s">
        <v>83</v>
      </c>
      <c r="C135" s="143">
        <v>0.1664832845631791</v>
      </c>
      <c r="D135" s="143">
        <v>2.7668565303789843E-2</v>
      </c>
      <c r="E135" s="143">
        <v>2.4396143284658032E-2</v>
      </c>
      <c r="F135" s="143">
        <v>0.14563937909349167</v>
      </c>
      <c r="G135" s="143">
        <v>1.8785599446059578E-2</v>
      </c>
      <c r="H135" s="143">
        <v>0.34081563933166709</v>
      </c>
      <c r="I135" s="143">
        <v>5.9899550871934477E-3</v>
      </c>
      <c r="J135" s="143">
        <v>3.4827581300716615E-2</v>
      </c>
      <c r="K135" s="143">
        <v>0.18406188197464585</v>
      </c>
      <c r="L135" s="143">
        <v>5.5469924544587934E-2</v>
      </c>
      <c r="M135" s="143">
        <v>3.111646502539684E-2</v>
      </c>
      <c r="N135" s="143">
        <v>4.0717940935153872E-2</v>
      </c>
      <c r="O135" s="143">
        <v>5.6757551469507193E-2</v>
      </c>
      <c r="P135" s="143">
        <v>4.8327507789787194E-3</v>
      </c>
      <c r="Q135" s="143">
        <v>6.3646236951810028E-3</v>
      </c>
      <c r="R135" s="143">
        <v>1.1764120026748493E-2</v>
      </c>
      <c r="S135" s="143">
        <v>8.1834263681332484E-3</v>
      </c>
      <c r="T135" s="143">
        <v>1.0599801757622609E-2</v>
      </c>
      <c r="U135" s="143">
        <v>2.6843345838095736E-3</v>
      </c>
      <c r="V135" s="143">
        <v>2.4021474676670478E-3</v>
      </c>
      <c r="W135" s="143">
        <v>4.5007659364581015E-3</v>
      </c>
      <c r="X135" s="143">
        <v>0.83351671543682093</v>
      </c>
      <c r="Y135" s="145">
        <v>1</v>
      </c>
    </row>
    <row r="136" spans="2:25" customFormat="1" hidden="1" collapsed="1">
      <c r="B136" s="153">
        <v>2006</v>
      </c>
      <c r="C136" s="155">
        <v>0.28688777663894766</v>
      </c>
      <c r="D136" s="155">
        <v>2.7597622680408211E-2</v>
      </c>
      <c r="E136" s="155">
        <v>2.1458580267557609E-2</v>
      </c>
      <c r="F136" s="155">
        <v>0.12740622706274962</v>
      </c>
      <c r="G136" s="155">
        <v>1.9472527399953001E-2</v>
      </c>
      <c r="H136" s="155">
        <v>0.34671922448176146</v>
      </c>
      <c r="I136" s="155">
        <v>1.0416229056874383E-2</v>
      </c>
      <c r="J136" s="155">
        <v>2.2693396621875604E-2</v>
      </c>
      <c r="K136" s="155">
        <v>7.8643730990918564E-2</v>
      </c>
      <c r="L136" s="155">
        <v>2.3726965978617186E-2</v>
      </c>
      <c r="M136" s="155">
        <v>1.3207453366924643E-2</v>
      </c>
      <c r="N136" s="155">
        <v>1.8430702696911563E-2</v>
      </c>
      <c r="O136" s="155">
        <v>2.3278608948465174E-2</v>
      </c>
      <c r="P136" s="155">
        <v>5.1240017222486901E-3</v>
      </c>
      <c r="Q136" s="155">
        <v>5.9818239288734042E-3</v>
      </c>
      <c r="R136" s="155">
        <v>1.2252768430381656E-2</v>
      </c>
      <c r="S136" s="155">
        <v>9.8361533902047195E-3</v>
      </c>
      <c r="T136" s="155">
        <v>1.3680392983836215E-2</v>
      </c>
      <c r="U136" s="155">
        <v>2.7569187598708716E-3</v>
      </c>
      <c r="V136" s="155">
        <v>3.4202816980990506E-3</v>
      </c>
      <c r="W136" s="155">
        <v>5.6523438854392755E-3</v>
      </c>
      <c r="X136" s="155">
        <v>0.71311222336105229</v>
      </c>
      <c r="Y136" s="210">
        <v>1</v>
      </c>
    </row>
    <row r="137" spans="2:25" customFormat="1" hidden="1">
      <c r="B137" s="2"/>
    </row>
    <row r="138" spans="2:25" customFormat="1" hidden="1">
      <c r="B138" s="2"/>
    </row>
    <row r="139" spans="2:25" customFormat="1" hidden="1">
      <c r="B139" s="2"/>
    </row>
    <row r="140" spans="2:25" customFormat="1" hidden="1">
      <c r="B140" s="2"/>
    </row>
    <row r="141" spans="2:25" customFormat="1" hidden="1">
      <c r="B141" s="2"/>
      <c r="H141" s="40"/>
      <c r="J141" s="40"/>
    </row>
    <row r="142" spans="2:25" customFormat="1" hidden="1">
      <c r="B142" s="2"/>
      <c r="H142" s="40"/>
      <c r="J142" s="40"/>
    </row>
    <row r="143" spans="2:25" customFormat="1" hidden="1">
      <c r="B143" s="2"/>
      <c r="H143" s="40"/>
      <c r="J143" s="40"/>
    </row>
    <row r="144" spans="2:25" customFormat="1" hidden="1">
      <c r="B144" s="2"/>
      <c r="H144" s="40"/>
      <c r="J144" s="40"/>
    </row>
    <row r="145" spans="2:10" customFormat="1" hidden="1">
      <c r="B145" s="2"/>
      <c r="H145" s="40"/>
      <c r="J145" s="40"/>
    </row>
    <row r="146" spans="2:10" customFormat="1" hidden="1">
      <c r="B146" s="2"/>
      <c r="H146" s="40"/>
      <c r="J146" s="40"/>
    </row>
    <row r="147" spans="2:10" customFormat="1">
      <c r="B147" s="2"/>
      <c r="H147" s="40"/>
      <c r="J147" s="40"/>
    </row>
    <row r="148" spans="2:10" customFormat="1">
      <c r="B148" s="2"/>
      <c r="H148" s="40"/>
      <c r="J148" s="40"/>
    </row>
    <row r="149" spans="2:10" customFormat="1">
      <c r="B149" s="2"/>
      <c r="H149" s="40"/>
      <c r="J149" s="40"/>
    </row>
    <row r="150" spans="2:10" customFormat="1">
      <c r="B150" s="2"/>
      <c r="H150" s="40"/>
      <c r="J150" s="40"/>
    </row>
    <row r="151" spans="2:10" customFormat="1">
      <c r="B151" s="2"/>
      <c r="H151" s="40"/>
      <c r="J151" s="40"/>
    </row>
    <row r="152" spans="2:10" customFormat="1">
      <c r="B152" s="2"/>
      <c r="H152" s="40"/>
      <c r="J152" s="40"/>
    </row>
    <row r="153" spans="2:10" customFormat="1">
      <c r="B153" s="2"/>
      <c r="H153" s="40"/>
      <c r="J153" s="40"/>
    </row>
    <row r="154" spans="2:10" customFormat="1">
      <c r="B154" s="2"/>
      <c r="H154" s="40"/>
      <c r="J154" s="40"/>
    </row>
    <row r="155" spans="2:10" customFormat="1">
      <c r="B155" s="2"/>
      <c r="H155" s="40"/>
      <c r="J155" s="40"/>
    </row>
    <row r="156" spans="2:10" customFormat="1">
      <c r="B156" s="2"/>
      <c r="H156" s="40"/>
      <c r="J156" s="40"/>
    </row>
    <row r="157" spans="2:10" customFormat="1">
      <c r="B157" s="2"/>
      <c r="H157" s="40"/>
      <c r="J157" s="40"/>
    </row>
    <row r="158" spans="2:10" customFormat="1">
      <c r="B158" s="2"/>
      <c r="H158" s="40"/>
      <c r="J158" s="40"/>
    </row>
    <row r="159" spans="2:10" customFormat="1">
      <c r="B159" s="2"/>
      <c r="H159" s="40"/>
      <c r="J159" s="40"/>
    </row>
    <row r="160" spans="2:10" customFormat="1">
      <c r="B160" s="2"/>
      <c r="H160" s="40"/>
      <c r="J160" s="40"/>
    </row>
    <row r="161" spans="2:10" customFormat="1">
      <c r="B161" s="2"/>
      <c r="H161" s="40"/>
      <c r="J161" s="40"/>
    </row>
    <row r="162" spans="2:10" customFormat="1">
      <c r="B162" s="2"/>
      <c r="H162" s="40"/>
      <c r="J162" s="40"/>
    </row>
    <row r="163" spans="2:10" customFormat="1">
      <c r="B163" s="2"/>
      <c r="H163" s="40"/>
      <c r="J163" s="40"/>
    </row>
    <row r="164" spans="2:10" customFormat="1">
      <c r="B164" s="2"/>
      <c r="J164" s="40"/>
    </row>
  </sheetData>
  <mergeCells count="2">
    <mergeCell ref="B5:Y5"/>
    <mergeCell ref="B70:Y7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69"/>
  <sheetViews>
    <sheetView showGridLines="0" showRowColHeaders="0" showZeros="0" zoomScaleNormal="100" workbookViewId="0"/>
  </sheetViews>
  <sheetFormatPr baseColWidth="10" defaultRowHeight="12" outlineLevelRow="1"/>
  <cols>
    <col min="1" max="1" width="12" style="211" customWidth="1"/>
    <col min="2" max="2" width="11.42578125" style="211"/>
    <col min="3" max="3" width="9.7109375" style="211" customWidth="1"/>
    <col min="4" max="4" width="11.7109375" style="211" customWidth="1"/>
    <col min="5" max="6" width="11.42578125" style="211" customWidth="1"/>
    <col min="7" max="20" width="9.140625" style="211" customWidth="1"/>
    <col min="21" max="21" width="11.140625" style="211" customWidth="1"/>
    <col min="22" max="240" width="11.42578125" style="211"/>
    <col min="241" max="241" width="12" style="211" customWidth="1"/>
    <col min="242" max="242" width="11.42578125" style="211"/>
    <col min="243" max="243" width="9.7109375" style="211" customWidth="1"/>
    <col min="244" max="244" width="15.85546875" style="211" customWidth="1"/>
    <col min="245" max="256" width="11.42578125" style="211" customWidth="1"/>
    <col min="257" max="262" width="10.140625" style="211" customWidth="1"/>
    <col min="263" max="276" width="9.140625" style="211" customWidth="1"/>
    <col min="277" max="277" width="11.140625" style="211" customWidth="1"/>
    <col min="278" max="496" width="11.42578125" style="211"/>
    <col min="497" max="497" width="12" style="211" customWidth="1"/>
    <col min="498" max="498" width="11.42578125" style="211"/>
    <col min="499" max="499" width="9.7109375" style="211" customWidth="1"/>
    <col min="500" max="500" width="15.85546875" style="211" customWidth="1"/>
    <col min="501" max="512" width="11.42578125" style="211" customWidth="1"/>
    <col min="513" max="518" width="10.140625" style="211" customWidth="1"/>
    <col min="519" max="532" width="9.140625" style="211" customWidth="1"/>
    <col min="533" max="533" width="11.140625" style="211" customWidth="1"/>
    <col min="534" max="752" width="11.42578125" style="211"/>
    <col min="753" max="753" width="12" style="211" customWidth="1"/>
    <col min="754" max="754" width="11.42578125" style="211"/>
    <col min="755" max="755" width="9.7109375" style="211" customWidth="1"/>
    <col min="756" max="756" width="15.85546875" style="211" customWidth="1"/>
    <col min="757" max="768" width="11.42578125" style="211" customWidth="1"/>
    <col min="769" max="774" width="10.140625" style="211" customWidth="1"/>
    <col min="775" max="788" width="9.140625" style="211" customWidth="1"/>
    <col min="789" max="789" width="11.140625" style="211" customWidth="1"/>
    <col min="790" max="1008" width="11.42578125" style="211"/>
    <col min="1009" max="1009" width="12" style="211" customWidth="1"/>
    <col min="1010" max="1010" width="11.42578125" style="211"/>
    <col min="1011" max="1011" width="9.7109375" style="211" customWidth="1"/>
    <col min="1012" max="1012" width="15.85546875" style="211" customWidth="1"/>
    <col min="1013" max="1024" width="11.42578125" style="211" customWidth="1"/>
    <col min="1025" max="1030" width="10.140625" style="211" customWidth="1"/>
    <col min="1031" max="1044" width="9.140625" style="211" customWidth="1"/>
    <col min="1045" max="1045" width="11.140625" style="211" customWidth="1"/>
    <col min="1046" max="1264" width="11.42578125" style="211"/>
    <col min="1265" max="1265" width="12" style="211" customWidth="1"/>
    <col min="1266" max="1266" width="11.42578125" style="211"/>
    <col min="1267" max="1267" width="9.7109375" style="211" customWidth="1"/>
    <col min="1268" max="1268" width="15.85546875" style="211" customWidth="1"/>
    <col min="1269" max="1280" width="11.42578125" style="211" customWidth="1"/>
    <col min="1281" max="1286" width="10.140625" style="211" customWidth="1"/>
    <col min="1287" max="1300" width="9.140625" style="211" customWidth="1"/>
    <col min="1301" max="1301" width="11.140625" style="211" customWidth="1"/>
    <col min="1302" max="1520" width="11.42578125" style="211"/>
    <col min="1521" max="1521" width="12" style="211" customWidth="1"/>
    <col min="1522" max="1522" width="11.42578125" style="211"/>
    <col min="1523" max="1523" width="9.7109375" style="211" customWidth="1"/>
    <col min="1524" max="1524" width="15.85546875" style="211" customWidth="1"/>
    <col min="1525" max="1536" width="11.42578125" style="211" customWidth="1"/>
    <col min="1537" max="1542" width="10.140625" style="211" customWidth="1"/>
    <col min="1543" max="1556" width="9.140625" style="211" customWidth="1"/>
    <col min="1557" max="1557" width="11.140625" style="211" customWidth="1"/>
    <col min="1558" max="1776" width="11.42578125" style="211"/>
    <col min="1777" max="1777" width="12" style="211" customWidth="1"/>
    <col min="1778" max="1778" width="11.42578125" style="211"/>
    <col min="1779" max="1779" width="9.7109375" style="211" customWidth="1"/>
    <col min="1780" max="1780" width="15.85546875" style="211" customWidth="1"/>
    <col min="1781" max="1792" width="11.42578125" style="211" customWidth="1"/>
    <col min="1793" max="1798" width="10.140625" style="211" customWidth="1"/>
    <col min="1799" max="1812" width="9.140625" style="211" customWidth="1"/>
    <col min="1813" max="1813" width="11.140625" style="211" customWidth="1"/>
    <col min="1814" max="2032" width="11.42578125" style="211"/>
    <col min="2033" max="2033" width="12" style="211" customWidth="1"/>
    <col min="2034" max="2034" width="11.42578125" style="211"/>
    <col min="2035" max="2035" width="9.7109375" style="211" customWidth="1"/>
    <col min="2036" max="2036" width="15.85546875" style="211" customWidth="1"/>
    <col min="2037" max="2048" width="11.42578125" style="211" customWidth="1"/>
    <col min="2049" max="2054" width="10.140625" style="211" customWidth="1"/>
    <col min="2055" max="2068" width="9.140625" style="211" customWidth="1"/>
    <col min="2069" max="2069" width="11.140625" style="211" customWidth="1"/>
    <col min="2070" max="2288" width="11.42578125" style="211"/>
    <col min="2289" max="2289" width="12" style="211" customWidth="1"/>
    <col min="2290" max="2290" width="11.42578125" style="211"/>
    <col min="2291" max="2291" width="9.7109375" style="211" customWidth="1"/>
    <col min="2292" max="2292" width="15.85546875" style="211" customWidth="1"/>
    <col min="2293" max="2304" width="11.42578125" style="211" customWidth="1"/>
    <col min="2305" max="2310" width="10.140625" style="211" customWidth="1"/>
    <col min="2311" max="2324" width="9.140625" style="211" customWidth="1"/>
    <col min="2325" max="2325" width="11.140625" style="211" customWidth="1"/>
    <col min="2326" max="2544" width="11.42578125" style="211"/>
    <col min="2545" max="2545" width="12" style="211" customWidth="1"/>
    <col min="2546" max="2546" width="11.42578125" style="211"/>
    <col min="2547" max="2547" width="9.7109375" style="211" customWidth="1"/>
    <col min="2548" max="2548" width="15.85546875" style="211" customWidth="1"/>
    <col min="2549" max="2560" width="11.42578125" style="211" customWidth="1"/>
    <col min="2561" max="2566" width="10.140625" style="211" customWidth="1"/>
    <col min="2567" max="2580" width="9.140625" style="211" customWidth="1"/>
    <col min="2581" max="2581" width="11.140625" style="211" customWidth="1"/>
    <col min="2582" max="2800" width="11.42578125" style="211"/>
    <col min="2801" max="2801" width="12" style="211" customWidth="1"/>
    <col min="2802" max="2802" width="11.42578125" style="211"/>
    <col min="2803" max="2803" width="9.7109375" style="211" customWidth="1"/>
    <col min="2804" max="2804" width="15.85546875" style="211" customWidth="1"/>
    <col min="2805" max="2816" width="11.42578125" style="211" customWidth="1"/>
    <col min="2817" max="2822" width="10.140625" style="211" customWidth="1"/>
    <col min="2823" max="2836" width="9.140625" style="211" customWidth="1"/>
    <col min="2837" max="2837" width="11.140625" style="211" customWidth="1"/>
    <col min="2838" max="3056" width="11.42578125" style="211"/>
    <col min="3057" max="3057" width="12" style="211" customWidth="1"/>
    <col min="3058" max="3058" width="11.42578125" style="211"/>
    <col min="3059" max="3059" width="9.7109375" style="211" customWidth="1"/>
    <col min="3060" max="3060" width="15.85546875" style="211" customWidth="1"/>
    <col min="3061" max="3072" width="11.42578125" style="211" customWidth="1"/>
    <col min="3073" max="3078" width="10.140625" style="211" customWidth="1"/>
    <col min="3079" max="3092" width="9.140625" style="211" customWidth="1"/>
    <col min="3093" max="3093" width="11.140625" style="211" customWidth="1"/>
    <col min="3094" max="3312" width="11.42578125" style="211"/>
    <col min="3313" max="3313" width="12" style="211" customWidth="1"/>
    <col min="3314" max="3314" width="11.42578125" style="211"/>
    <col min="3315" max="3315" width="9.7109375" style="211" customWidth="1"/>
    <col min="3316" max="3316" width="15.85546875" style="211" customWidth="1"/>
    <col min="3317" max="3328" width="11.42578125" style="211" customWidth="1"/>
    <col min="3329" max="3334" width="10.140625" style="211" customWidth="1"/>
    <col min="3335" max="3348" width="9.140625" style="211" customWidth="1"/>
    <col min="3349" max="3349" width="11.140625" style="211" customWidth="1"/>
    <col min="3350" max="3568" width="11.42578125" style="211"/>
    <col min="3569" max="3569" width="12" style="211" customWidth="1"/>
    <col min="3570" max="3570" width="11.42578125" style="211"/>
    <col min="3571" max="3571" width="9.7109375" style="211" customWidth="1"/>
    <col min="3572" max="3572" width="15.85546875" style="211" customWidth="1"/>
    <col min="3573" max="3584" width="11.42578125" style="211" customWidth="1"/>
    <col min="3585" max="3590" width="10.140625" style="211" customWidth="1"/>
    <col min="3591" max="3604" width="9.140625" style="211" customWidth="1"/>
    <col min="3605" max="3605" width="11.140625" style="211" customWidth="1"/>
    <col min="3606" max="3824" width="11.42578125" style="211"/>
    <col min="3825" max="3825" width="12" style="211" customWidth="1"/>
    <col min="3826" max="3826" width="11.42578125" style="211"/>
    <col min="3827" max="3827" width="9.7109375" style="211" customWidth="1"/>
    <col min="3828" max="3828" width="15.85546875" style="211" customWidth="1"/>
    <col min="3829" max="3840" width="11.42578125" style="211" customWidth="1"/>
    <col min="3841" max="3846" width="10.140625" style="211" customWidth="1"/>
    <col min="3847" max="3860" width="9.140625" style="211" customWidth="1"/>
    <col min="3861" max="3861" width="11.140625" style="211" customWidth="1"/>
    <col min="3862" max="4080" width="11.42578125" style="211"/>
    <col min="4081" max="4081" width="12" style="211" customWidth="1"/>
    <col min="4082" max="4082" width="11.42578125" style="211"/>
    <col min="4083" max="4083" width="9.7109375" style="211" customWidth="1"/>
    <col min="4084" max="4084" width="15.85546875" style="211" customWidth="1"/>
    <col min="4085" max="4096" width="11.42578125" style="211" customWidth="1"/>
    <col min="4097" max="4102" width="10.140625" style="211" customWidth="1"/>
    <col min="4103" max="4116" width="9.140625" style="211" customWidth="1"/>
    <col min="4117" max="4117" width="11.140625" style="211" customWidth="1"/>
    <col min="4118" max="4336" width="11.42578125" style="211"/>
    <col min="4337" max="4337" width="12" style="211" customWidth="1"/>
    <col min="4338" max="4338" width="11.42578125" style="211"/>
    <col min="4339" max="4339" width="9.7109375" style="211" customWidth="1"/>
    <col min="4340" max="4340" width="15.85546875" style="211" customWidth="1"/>
    <col min="4341" max="4352" width="11.42578125" style="211" customWidth="1"/>
    <col min="4353" max="4358" width="10.140625" style="211" customWidth="1"/>
    <col min="4359" max="4372" width="9.140625" style="211" customWidth="1"/>
    <col min="4373" max="4373" width="11.140625" style="211" customWidth="1"/>
    <col min="4374" max="4592" width="11.42578125" style="211"/>
    <col min="4593" max="4593" width="12" style="211" customWidth="1"/>
    <col min="4594" max="4594" width="11.42578125" style="211"/>
    <col min="4595" max="4595" width="9.7109375" style="211" customWidth="1"/>
    <col min="4596" max="4596" width="15.85546875" style="211" customWidth="1"/>
    <col min="4597" max="4608" width="11.42578125" style="211" customWidth="1"/>
    <col min="4609" max="4614" width="10.140625" style="211" customWidth="1"/>
    <col min="4615" max="4628" width="9.140625" style="211" customWidth="1"/>
    <col min="4629" max="4629" width="11.140625" style="211" customWidth="1"/>
    <col min="4630" max="4848" width="11.42578125" style="211"/>
    <col min="4849" max="4849" width="12" style="211" customWidth="1"/>
    <col min="4850" max="4850" width="11.42578125" style="211"/>
    <col min="4851" max="4851" width="9.7109375" style="211" customWidth="1"/>
    <col min="4852" max="4852" width="15.85546875" style="211" customWidth="1"/>
    <col min="4853" max="4864" width="11.42578125" style="211" customWidth="1"/>
    <col min="4865" max="4870" width="10.140625" style="211" customWidth="1"/>
    <col min="4871" max="4884" width="9.140625" style="211" customWidth="1"/>
    <col min="4885" max="4885" width="11.140625" style="211" customWidth="1"/>
    <col min="4886" max="5104" width="11.42578125" style="211"/>
    <col min="5105" max="5105" width="12" style="211" customWidth="1"/>
    <col min="5106" max="5106" width="11.42578125" style="211"/>
    <col min="5107" max="5107" width="9.7109375" style="211" customWidth="1"/>
    <col min="5108" max="5108" width="15.85546875" style="211" customWidth="1"/>
    <col min="5109" max="5120" width="11.42578125" style="211" customWidth="1"/>
    <col min="5121" max="5126" width="10.140625" style="211" customWidth="1"/>
    <col min="5127" max="5140" width="9.140625" style="211" customWidth="1"/>
    <col min="5141" max="5141" width="11.140625" style="211" customWidth="1"/>
    <col min="5142" max="5360" width="11.42578125" style="211"/>
    <col min="5361" max="5361" width="12" style="211" customWidth="1"/>
    <col min="5362" max="5362" width="11.42578125" style="211"/>
    <col min="5363" max="5363" width="9.7109375" style="211" customWidth="1"/>
    <col min="5364" max="5364" width="15.85546875" style="211" customWidth="1"/>
    <col min="5365" max="5376" width="11.42578125" style="211" customWidth="1"/>
    <col min="5377" max="5382" width="10.140625" style="211" customWidth="1"/>
    <col min="5383" max="5396" width="9.140625" style="211" customWidth="1"/>
    <col min="5397" max="5397" width="11.140625" style="211" customWidth="1"/>
    <col min="5398" max="5616" width="11.42578125" style="211"/>
    <col min="5617" max="5617" width="12" style="211" customWidth="1"/>
    <col min="5618" max="5618" width="11.42578125" style="211"/>
    <col min="5619" max="5619" width="9.7109375" style="211" customWidth="1"/>
    <col min="5620" max="5620" width="15.85546875" style="211" customWidth="1"/>
    <col min="5621" max="5632" width="11.42578125" style="211" customWidth="1"/>
    <col min="5633" max="5638" width="10.140625" style="211" customWidth="1"/>
    <col min="5639" max="5652" width="9.140625" style="211" customWidth="1"/>
    <col min="5653" max="5653" width="11.140625" style="211" customWidth="1"/>
    <col min="5654" max="5872" width="11.42578125" style="211"/>
    <col min="5873" max="5873" width="12" style="211" customWidth="1"/>
    <col min="5874" max="5874" width="11.42578125" style="211"/>
    <col min="5875" max="5875" width="9.7109375" style="211" customWidth="1"/>
    <col min="5876" max="5876" width="15.85546875" style="211" customWidth="1"/>
    <col min="5877" max="5888" width="11.42578125" style="211" customWidth="1"/>
    <col min="5889" max="5894" width="10.140625" style="211" customWidth="1"/>
    <col min="5895" max="5908" width="9.140625" style="211" customWidth="1"/>
    <col min="5909" max="5909" width="11.140625" style="211" customWidth="1"/>
    <col min="5910" max="6128" width="11.42578125" style="211"/>
    <col min="6129" max="6129" width="12" style="211" customWidth="1"/>
    <col min="6130" max="6130" width="11.42578125" style="211"/>
    <col min="6131" max="6131" width="9.7109375" style="211" customWidth="1"/>
    <col min="6132" max="6132" width="15.85546875" style="211" customWidth="1"/>
    <col min="6133" max="6144" width="11.42578125" style="211" customWidth="1"/>
    <col min="6145" max="6150" width="10.140625" style="211" customWidth="1"/>
    <col min="6151" max="6164" width="9.140625" style="211" customWidth="1"/>
    <col min="6165" max="6165" width="11.140625" style="211" customWidth="1"/>
    <col min="6166" max="6384" width="11.42578125" style="211"/>
    <col min="6385" max="6385" width="12" style="211" customWidth="1"/>
    <col min="6386" max="6386" width="11.42578125" style="211"/>
    <col min="6387" max="6387" width="9.7109375" style="211" customWidth="1"/>
    <col min="6388" max="6388" width="15.85546875" style="211" customWidth="1"/>
    <col min="6389" max="6400" width="11.42578125" style="211" customWidth="1"/>
    <col min="6401" max="6406" width="10.140625" style="211" customWidth="1"/>
    <col min="6407" max="6420" width="9.140625" style="211" customWidth="1"/>
    <col min="6421" max="6421" width="11.140625" style="211" customWidth="1"/>
    <col min="6422" max="6640" width="11.42578125" style="211"/>
    <col min="6641" max="6641" width="12" style="211" customWidth="1"/>
    <col min="6642" max="6642" width="11.42578125" style="211"/>
    <col min="6643" max="6643" width="9.7109375" style="211" customWidth="1"/>
    <col min="6644" max="6644" width="15.85546875" style="211" customWidth="1"/>
    <col min="6645" max="6656" width="11.42578125" style="211" customWidth="1"/>
    <col min="6657" max="6662" width="10.140625" style="211" customWidth="1"/>
    <col min="6663" max="6676" width="9.140625" style="211" customWidth="1"/>
    <col min="6677" max="6677" width="11.140625" style="211" customWidth="1"/>
    <col min="6678" max="6896" width="11.42578125" style="211"/>
    <col min="6897" max="6897" width="12" style="211" customWidth="1"/>
    <col min="6898" max="6898" width="11.42578125" style="211"/>
    <col min="6899" max="6899" width="9.7109375" style="211" customWidth="1"/>
    <col min="6900" max="6900" width="15.85546875" style="211" customWidth="1"/>
    <col min="6901" max="6912" width="11.42578125" style="211" customWidth="1"/>
    <col min="6913" max="6918" width="10.140625" style="211" customWidth="1"/>
    <col min="6919" max="6932" width="9.140625" style="211" customWidth="1"/>
    <col min="6933" max="6933" width="11.140625" style="211" customWidth="1"/>
    <col min="6934" max="7152" width="11.42578125" style="211"/>
    <col min="7153" max="7153" width="12" style="211" customWidth="1"/>
    <col min="7154" max="7154" width="11.42578125" style="211"/>
    <col min="7155" max="7155" width="9.7109375" style="211" customWidth="1"/>
    <col min="7156" max="7156" width="15.85546875" style="211" customWidth="1"/>
    <col min="7157" max="7168" width="11.42578125" style="211" customWidth="1"/>
    <col min="7169" max="7174" width="10.140625" style="211" customWidth="1"/>
    <col min="7175" max="7188" width="9.140625" style="211" customWidth="1"/>
    <col min="7189" max="7189" width="11.140625" style="211" customWidth="1"/>
    <col min="7190" max="7408" width="11.42578125" style="211"/>
    <col min="7409" max="7409" width="12" style="211" customWidth="1"/>
    <col min="7410" max="7410" width="11.42578125" style="211"/>
    <col min="7411" max="7411" width="9.7109375" style="211" customWidth="1"/>
    <col min="7412" max="7412" width="15.85546875" style="211" customWidth="1"/>
    <col min="7413" max="7424" width="11.42578125" style="211" customWidth="1"/>
    <col min="7425" max="7430" width="10.140625" style="211" customWidth="1"/>
    <col min="7431" max="7444" width="9.140625" style="211" customWidth="1"/>
    <col min="7445" max="7445" width="11.140625" style="211" customWidth="1"/>
    <col min="7446" max="7664" width="11.42578125" style="211"/>
    <col min="7665" max="7665" width="12" style="211" customWidth="1"/>
    <col min="7666" max="7666" width="11.42578125" style="211"/>
    <col min="7667" max="7667" width="9.7109375" style="211" customWidth="1"/>
    <col min="7668" max="7668" width="15.85546875" style="211" customWidth="1"/>
    <col min="7669" max="7680" width="11.42578125" style="211" customWidth="1"/>
    <col min="7681" max="7686" width="10.140625" style="211" customWidth="1"/>
    <col min="7687" max="7700" width="9.140625" style="211" customWidth="1"/>
    <col min="7701" max="7701" width="11.140625" style="211" customWidth="1"/>
    <col min="7702" max="7920" width="11.42578125" style="211"/>
    <col min="7921" max="7921" width="12" style="211" customWidth="1"/>
    <col min="7922" max="7922" width="11.42578125" style="211"/>
    <col min="7923" max="7923" width="9.7109375" style="211" customWidth="1"/>
    <col min="7924" max="7924" width="15.85546875" style="211" customWidth="1"/>
    <col min="7925" max="7936" width="11.42578125" style="211" customWidth="1"/>
    <col min="7937" max="7942" width="10.140625" style="211" customWidth="1"/>
    <col min="7943" max="7956" width="9.140625" style="211" customWidth="1"/>
    <col min="7957" max="7957" width="11.140625" style="211" customWidth="1"/>
    <col min="7958" max="8176" width="11.42578125" style="211"/>
    <col min="8177" max="8177" width="12" style="211" customWidth="1"/>
    <col min="8178" max="8178" width="11.42578125" style="211"/>
    <col min="8179" max="8179" width="9.7109375" style="211" customWidth="1"/>
    <col min="8180" max="8180" width="15.85546875" style="211" customWidth="1"/>
    <col min="8181" max="8192" width="11.42578125" style="211" customWidth="1"/>
    <col min="8193" max="8198" width="10.140625" style="211" customWidth="1"/>
    <col min="8199" max="8212" width="9.140625" style="211" customWidth="1"/>
    <col min="8213" max="8213" width="11.140625" style="211" customWidth="1"/>
    <col min="8214" max="8432" width="11.42578125" style="211"/>
    <col min="8433" max="8433" width="12" style="211" customWidth="1"/>
    <col min="8434" max="8434" width="11.42578125" style="211"/>
    <col min="8435" max="8435" width="9.7109375" style="211" customWidth="1"/>
    <col min="8436" max="8436" width="15.85546875" style="211" customWidth="1"/>
    <col min="8437" max="8448" width="11.42578125" style="211" customWidth="1"/>
    <col min="8449" max="8454" width="10.140625" style="211" customWidth="1"/>
    <col min="8455" max="8468" width="9.140625" style="211" customWidth="1"/>
    <col min="8469" max="8469" width="11.140625" style="211" customWidth="1"/>
    <col min="8470" max="8688" width="11.42578125" style="211"/>
    <col min="8689" max="8689" width="12" style="211" customWidth="1"/>
    <col min="8690" max="8690" width="11.42578125" style="211"/>
    <col min="8691" max="8691" width="9.7109375" style="211" customWidth="1"/>
    <col min="8692" max="8692" width="15.85546875" style="211" customWidth="1"/>
    <col min="8693" max="8704" width="11.42578125" style="211" customWidth="1"/>
    <col min="8705" max="8710" width="10.140625" style="211" customWidth="1"/>
    <col min="8711" max="8724" width="9.140625" style="211" customWidth="1"/>
    <col min="8725" max="8725" width="11.140625" style="211" customWidth="1"/>
    <col min="8726" max="8944" width="11.42578125" style="211"/>
    <col min="8945" max="8945" width="12" style="211" customWidth="1"/>
    <col min="8946" max="8946" width="11.42578125" style="211"/>
    <col min="8947" max="8947" width="9.7109375" style="211" customWidth="1"/>
    <col min="8948" max="8948" width="15.85546875" style="211" customWidth="1"/>
    <col min="8949" max="8960" width="11.42578125" style="211" customWidth="1"/>
    <col min="8961" max="8966" width="10.140625" style="211" customWidth="1"/>
    <col min="8967" max="8980" width="9.140625" style="211" customWidth="1"/>
    <col min="8981" max="8981" width="11.140625" style="211" customWidth="1"/>
    <col min="8982" max="9200" width="11.42578125" style="211"/>
    <col min="9201" max="9201" width="12" style="211" customWidth="1"/>
    <col min="9202" max="9202" width="11.42578125" style="211"/>
    <col min="9203" max="9203" width="9.7109375" style="211" customWidth="1"/>
    <col min="9204" max="9204" width="15.85546875" style="211" customWidth="1"/>
    <col min="9205" max="9216" width="11.42578125" style="211" customWidth="1"/>
    <col min="9217" max="9222" width="10.140625" style="211" customWidth="1"/>
    <col min="9223" max="9236" width="9.140625" style="211" customWidth="1"/>
    <col min="9237" max="9237" width="11.140625" style="211" customWidth="1"/>
    <col min="9238" max="9456" width="11.42578125" style="211"/>
    <col min="9457" max="9457" width="12" style="211" customWidth="1"/>
    <col min="9458" max="9458" width="11.42578125" style="211"/>
    <col min="9459" max="9459" width="9.7109375" style="211" customWidth="1"/>
    <col min="9460" max="9460" width="15.85546875" style="211" customWidth="1"/>
    <col min="9461" max="9472" width="11.42578125" style="211" customWidth="1"/>
    <col min="9473" max="9478" width="10.140625" style="211" customWidth="1"/>
    <col min="9479" max="9492" width="9.140625" style="211" customWidth="1"/>
    <col min="9493" max="9493" width="11.140625" style="211" customWidth="1"/>
    <col min="9494" max="9712" width="11.42578125" style="211"/>
    <col min="9713" max="9713" width="12" style="211" customWidth="1"/>
    <col min="9714" max="9714" width="11.42578125" style="211"/>
    <col min="9715" max="9715" width="9.7109375" style="211" customWidth="1"/>
    <col min="9716" max="9716" width="15.85546875" style="211" customWidth="1"/>
    <col min="9717" max="9728" width="11.42578125" style="211" customWidth="1"/>
    <col min="9729" max="9734" width="10.140625" style="211" customWidth="1"/>
    <col min="9735" max="9748" width="9.140625" style="211" customWidth="1"/>
    <col min="9749" max="9749" width="11.140625" style="211" customWidth="1"/>
    <col min="9750" max="9968" width="11.42578125" style="211"/>
    <col min="9969" max="9969" width="12" style="211" customWidth="1"/>
    <col min="9970" max="9970" width="11.42578125" style="211"/>
    <col min="9971" max="9971" width="9.7109375" style="211" customWidth="1"/>
    <col min="9972" max="9972" width="15.85546875" style="211" customWidth="1"/>
    <col min="9973" max="9984" width="11.42578125" style="211" customWidth="1"/>
    <col min="9985" max="9990" width="10.140625" style="211" customWidth="1"/>
    <col min="9991" max="10004" width="9.140625" style="211" customWidth="1"/>
    <col min="10005" max="10005" width="11.140625" style="211" customWidth="1"/>
    <col min="10006" max="10224" width="11.42578125" style="211"/>
    <col min="10225" max="10225" width="12" style="211" customWidth="1"/>
    <col min="10226" max="10226" width="11.42578125" style="211"/>
    <col min="10227" max="10227" width="9.7109375" style="211" customWidth="1"/>
    <col min="10228" max="10228" width="15.85546875" style="211" customWidth="1"/>
    <col min="10229" max="10240" width="11.42578125" style="211" customWidth="1"/>
    <col min="10241" max="10246" width="10.140625" style="211" customWidth="1"/>
    <col min="10247" max="10260" width="9.140625" style="211" customWidth="1"/>
    <col min="10261" max="10261" width="11.140625" style="211" customWidth="1"/>
    <col min="10262" max="10480" width="11.42578125" style="211"/>
    <col min="10481" max="10481" width="12" style="211" customWidth="1"/>
    <col min="10482" max="10482" width="11.42578125" style="211"/>
    <col min="10483" max="10483" width="9.7109375" style="211" customWidth="1"/>
    <col min="10484" max="10484" width="15.85546875" style="211" customWidth="1"/>
    <col min="10485" max="10496" width="11.42578125" style="211" customWidth="1"/>
    <col min="10497" max="10502" width="10.140625" style="211" customWidth="1"/>
    <col min="10503" max="10516" width="9.140625" style="211" customWidth="1"/>
    <col min="10517" max="10517" width="11.140625" style="211" customWidth="1"/>
    <col min="10518" max="10736" width="11.42578125" style="211"/>
    <col min="10737" max="10737" width="12" style="211" customWidth="1"/>
    <col min="10738" max="10738" width="11.42578125" style="211"/>
    <col min="10739" max="10739" width="9.7109375" style="211" customWidth="1"/>
    <col min="10740" max="10740" width="15.85546875" style="211" customWidth="1"/>
    <col min="10741" max="10752" width="11.42578125" style="211" customWidth="1"/>
    <col min="10753" max="10758" width="10.140625" style="211" customWidth="1"/>
    <col min="10759" max="10772" width="9.140625" style="211" customWidth="1"/>
    <col min="10773" max="10773" width="11.140625" style="211" customWidth="1"/>
    <col min="10774" max="10992" width="11.42578125" style="211"/>
    <col min="10993" max="10993" width="12" style="211" customWidth="1"/>
    <col min="10994" max="10994" width="11.42578125" style="211"/>
    <col min="10995" max="10995" width="9.7109375" style="211" customWidth="1"/>
    <col min="10996" max="10996" width="15.85546875" style="211" customWidth="1"/>
    <col min="10997" max="11008" width="11.42578125" style="211" customWidth="1"/>
    <col min="11009" max="11014" width="10.140625" style="211" customWidth="1"/>
    <col min="11015" max="11028" width="9.140625" style="211" customWidth="1"/>
    <col min="11029" max="11029" width="11.140625" style="211" customWidth="1"/>
    <col min="11030" max="11248" width="11.42578125" style="211"/>
    <col min="11249" max="11249" width="12" style="211" customWidth="1"/>
    <col min="11250" max="11250" width="11.42578125" style="211"/>
    <col min="11251" max="11251" width="9.7109375" style="211" customWidth="1"/>
    <col min="11252" max="11252" width="15.85546875" style="211" customWidth="1"/>
    <col min="11253" max="11264" width="11.42578125" style="211" customWidth="1"/>
    <col min="11265" max="11270" width="10.140625" style="211" customWidth="1"/>
    <col min="11271" max="11284" width="9.140625" style="211" customWidth="1"/>
    <col min="11285" max="11285" width="11.140625" style="211" customWidth="1"/>
    <col min="11286" max="11504" width="11.42578125" style="211"/>
    <col min="11505" max="11505" width="12" style="211" customWidth="1"/>
    <col min="11506" max="11506" width="11.42578125" style="211"/>
    <col min="11507" max="11507" width="9.7109375" style="211" customWidth="1"/>
    <col min="11508" max="11508" width="15.85546875" style="211" customWidth="1"/>
    <col min="11509" max="11520" width="11.42578125" style="211" customWidth="1"/>
    <col min="11521" max="11526" width="10.140625" style="211" customWidth="1"/>
    <col min="11527" max="11540" width="9.140625" style="211" customWidth="1"/>
    <col min="11541" max="11541" width="11.140625" style="211" customWidth="1"/>
    <col min="11542" max="11760" width="11.42578125" style="211"/>
    <col min="11761" max="11761" width="12" style="211" customWidth="1"/>
    <col min="11762" max="11762" width="11.42578125" style="211"/>
    <col min="11763" max="11763" width="9.7109375" style="211" customWidth="1"/>
    <col min="11764" max="11764" width="15.85546875" style="211" customWidth="1"/>
    <col min="11765" max="11776" width="11.42578125" style="211" customWidth="1"/>
    <col min="11777" max="11782" width="10.140625" style="211" customWidth="1"/>
    <col min="11783" max="11796" width="9.140625" style="211" customWidth="1"/>
    <col min="11797" max="11797" width="11.140625" style="211" customWidth="1"/>
    <col min="11798" max="12016" width="11.42578125" style="211"/>
    <col min="12017" max="12017" width="12" style="211" customWidth="1"/>
    <col min="12018" max="12018" width="11.42578125" style="211"/>
    <col min="12019" max="12019" width="9.7109375" style="211" customWidth="1"/>
    <col min="12020" max="12020" width="15.85546875" style="211" customWidth="1"/>
    <col min="12021" max="12032" width="11.42578125" style="211" customWidth="1"/>
    <col min="12033" max="12038" width="10.140625" style="211" customWidth="1"/>
    <col min="12039" max="12052" width="9.140625" style="211" customWidth="1"/>
    <col min="12053" max="12053" width="11.140625" style="211" customWidth="1"/>
    <col min="12054" max="12272" width="11.42578125" style="211"/>
    <col min="12273" max="12273" width="12" style="211" customWidth="1"/>
    <col min="12274" max="12274" width="11.42578125" style="211"/>
    <col min="12275" max="12275" width="9.7109375" style="211" customWidth="1"/>
    <col min="12276" max="12276" width="15.85546875" style="211" customWidth="1"/>
    <col min="12277" max="12288" width="11.42578125" style="211" customWidth="1"/>
    <col min="12289" max="12294" width="10.140625" style="211" customWidth="1"/>
    <col min="12295" max="12308" width="9.140625" style="211" customWidth="1"/>
    <col min="12309" max="12309" width="11.140625" style="211" customWidth="1"/>
    <col min="12310" max="12528" width="11.42578125" style="211"/>
    <col min="12529" max="12529" width="12" style="211" customWidth="1"/>
    <col min="12530" max="12530" width="11.42578125" style="211"/>
    <col min="12531" max="12531" width="9.7109375" style="211" customWidth="1"/>
    <col min="12532" max="12532" width="15.85546875" style="211" customWidth="1"/>
    <col min="12533" max="12544" width="11.42578125" style="211" customWidth="1"/>
    <col min="12545" max="12550" width="10.140625" style="211" customWidth="1"/>
    <col min="12551" max="12564" width="9.140625" style="211" customWidth="1"/>
    <col min="12565" max="12565" width="11.140625" style="211" customWidth="1"/>
    <col min="12566" max="12784" width="11.42578125" style="211"/>
    <col min="12785" max="12785" width="12" style="211" customWidth="1"/>
    <col min="12786" max="12786" width="11.42578125" style="211"/>
    <col min="12787" max="12787" width="9.7109375" style="211" customWidth="1"/>
    <col min="12788" max="12788" width="15.85546875" style="211" customWidth="1"/>
    <col min="12789" max="12800" width="11.42578125" style="211" customWidth="1"/>
    <col min="12801" max="12806" width="10.140625" style="211" customWidth="1"/>
    <col min="12807" max="12820" width="9.140625" style="211" customWidth="1"/>
    <col min="12821" max="12821" width="11.140625" style="211" customWidth="1"/>
    <col min="12822" max="13040" width="11.42578125" style="211"/>
    <col min="13041" max="13041" width="12" style="211" customWidth="1"/>
    <col min="13042" max="13042" width="11.42578125" style="211"/>
    <col min="13043" max="13043" width="9.7109375" style="211" customWidth="1"/>
    <col min="13044" max="13044" width="15.85546875" style="211" customWidth="1"/>
    <col min="13045" max="13056" width="11.42578125" style="211" customWidth="1"/>
    <col min="13057" max="13062" width="10.140625" style="211" customWidth="1"/>
    <col min="13063" max="13076" width="9.140625" style="211" customWidth="1"/>
    <col min="13077" max="13077" width="11.140625" style="211" customWidth="1"/>
    <col min="13078" max="13296" width="11.42578125" style="211"/>
    <col min="13297" max="13297" width="12" style="211" customWidth="1"/>
    <col min="13298" max="13298" width="11.42578125" style="211"/>
    <col min="13299" max="13299" width="9.7109375" style="211" customWidth="1"/>
    <col min="13300" max="13300" width="15.85546875" style="211" customWidth="1"/>
    <col min="13301" max="13312" width="11.42578125" style="211" customWidth="1"/>
    <col min="13313" max="13318" width="10.140625" style="211" customWidth="1"/>
    <col min="13319" max="13332" width="9.140625" style="211" customWidth="1"/>
    <col min="13333" max="13333" width="11.140625" style="211" customWidth="1"/>
    <col min="13334" max="13552" width="11.42578125" style="211"/>
    <col min="13553" max="13553" width="12" style="211" customWidth="1"/>
    <col min="13554" max="13554" width="11.42578125" style="211"/>
    <col min="13555" max="13555" width="9.7109375" style="211" customWidth="1"/>
    <col min="13556" max="13556" width="15.85546875" style="211" customWidth="1"/>
    <col min="13557" max="13568" width="11.42578125" style="211" customWidth="1"/>
    <col min="13569" max="13574" width="10.140625" style="211" customWidth="1"/>
    <col min="13575" max="13588" width="9.140625" style="211" customWidth="1"/>
    <col min="13589" max="13589" width="11.140625" style="211" customWidth="1"/>
    <col min="13590" max="13808" width="11.42578125" style="211"/>
    <col min="13809" max="13809" width="12" style="211" customWidth="1"/>
    <col min="13810" max="13810" width="11.42578125" style="211"/>
    <col min="13811" max="13811" width="9.7109375" style="211" customWidth="1"/>
    <col min="13812" max="13812" width="15.85546875" style="211" customWidth="1"/>
    <col min="13813" max="13824" width="11.42578125" style="211" customWidth="1"/>
    <col min="13825" max="13830" width="10.140625" style="211" customWidth="1"/>
    <col min="13831" max="13844" width="9.140625" style="211" customWidth="1"/>
    <col min="13845" max="13845" width="11.140625" style="211" customWidth="1"/>
    <col min="13846" max="14064" width="11.42578125" style="211"/>
    <col min="14065" max="14065" width="12" style="211" customWidth="1"/>
    <col min="14066" max="14066" width="11.42578125" style="211"/>
    <col min="14067" max="14067" width="9.7109375" style="211" customWidth="1"/>
    <col min="14068" max="14068" width="15.85546875" style="211" customWidth="1"/>
    <col min="14069" max="14080" width="11.42578125" style="211" customWidth="1"/>
    <col min="14081" max="14086" width="10.140625" style="211" customWidth="1"/>
    <col min="14087" max="14100" width="9.140625" style="211" customWidth="1"/>
    <col min="14101" max="14101" width="11.140625" style="211" customWidth="1"/>
    <col min="14102" max="14320" width="11.42578125" style="211"/>
    <col min="14321" max="14321" width="12" style="211" customWidth="1"/>
    <col min="14322" max="14322" width="11.42578125" style="211"/>
    <col min="14323" max="14323" width="9.7109375" style="211" customWidth="1"/>
    <col min="14324" max="14324" width="15.85546875" style="211" customWidth="1"/>
    <col min="14325" max="14336" width="11.42578125" style="211" customWidth="1"/>
    <col min="14337" max="14342" width="10.140625" style="211" customWidth="1"/>
    <col min="14343" max="14356" width="9.140625" style="211" customWidth="1"/>
    <col min="14357" max="14357" width="11.140625" style="211" customWidth="1"/>
    <col min="14358" max="14576" width="11.42578125" style="211"/>
    <col min="14577" max="14577" width="12" style="211" customWidth="1"/>
    <col min="14578" max="14578" width="11.42578125" style="211"/>
    <col min="14579" max="14579" width="9.7109375" style="211" customWidth="1"/>
    <col min="14580" max="14580" width="15.85546875" style="211" customWidth="1"/>
    <col min="14581" max="14592" width="11.42578125" style="211" customWidth="1"/>
    <col min="14593" max="14598" width="10.140625" style="211" customWidth="1"/>
    <col min="14599" max="14612" width="9.140625" style="211" customWidth="1"/>
    <col min="14613" max="14613" width="11.140625" style="211" customWidth="1"/>
    <col min="14614" max="14832" width="11.42578125" style="211"/>
    <col min="14833" max="14833" width="12" style="211" customWidth="1"/>
    <col min="14834" max="14834" width="11.42578125" style="211"/>
    <col min="14835" max="14835" width="9.7109375" style="211" customWidth="1"/>
    <col min="14836" max="14836" width="15.85546875" style="211" customWidth="1"/>
    <col min="14837" max="14848" width="11.42578125" style="211" customWidth="1"/>
    <col min="14849" max="14854" width="10.140625" style="211" customWidth="1"/>
    <col min="14855" max="14868" width="9.140625" style="211" customWidth="1"/>
    <col min="14869" max="14869" width="11.140625" style="211" customWidth="1"/>
    <col min="14870" max="15088" width="11.42578125" style="211"/>
    <col min="15089" max="15089" width="12" style="211" customWidth="1"/>
    <col min="15090" max="15090" width="11.42578125" style="211"/>
    <col min="15091" max="15091" width="9.7109375" style="211" customWidth="1"/>
    <col min="15092" max="15092" width="15.85546875" style="211" customWidth="1"/>
    <col min="15093" max="15104" width="11.42578125" style="211" customWidth="1"/>
    <col min="15105" max="15110" width="10.140625" style="211" customWidth="1"/>
    <col min="15111" max="15124" width="9.140625" style="211" customWidth="1"/>
    <col min="15125" max="15125" width="11.140625" style="211" customWidth="1"/>
    <col min="15126" max="15344" width="11.42578125" style="211"/>
    <col min="15345" max="15345" width="12" style="211" customWidth="1"/>
    <col min="15346" max="15346" width="11.42578125" style="211"/>
    <col min="15347" max="15347" width="9.7109375" style="211" customWidth="1"/>
    <col min="15348" max="15348" width="15.85546875" style="211" customWidth="1"/>
    <col min="15349" max="15360" width="11.42578125" style="211" customWidth="1"/>
    <col min="15361" max="15366" width="10.140625" style="211" customWidth="1"/>
    <col min="15367" max="15380" width="9.140625" style="211" customWidth="1"/>
    <col min="15381" max="15381" width="11.140625" style="211" customWidth="1"/>
    <col min="15382" max="15600" width="11.42578125" style="211"/>
    <col min="15601" max="15601" width="12" style="211" customWidth="1"/>
    <col min="15602" max="15602" width="11.42578125" style="211"/>
    <col min="15603" max="15603" width="9.7109375" style="211" customWidth="1"/>
    <col min="15604" max="15604" width="15.85546875" style="211" customWidth="1"/>
    <col min="15605" max="15616" width="11.42578125" style="211" customWidth="1"/>
    <col min="15617" max="15622" width="10.140625" style="211" customWidth="1"/>
    <col min="15623" max="15636" width="9.140625" style="211" customWidth="1"/>
    <col min="15637" max="15637" width="11.140625" style="211" customWidth="1"/>
    <col min="15638" max="15856" width="11.42578125" style="211"/>
    <col min="15857" max="15857" width="12" style="211" customWidth="1"/>
    <col min="15858" max="15858" width="11.42578125" style="211"/>
    <col min="15859" max="15859" width="9.7109375" style="211" customWidth="1"/>
    <col min="15860" max="15860" width="15.85546875" style="211" customWidth="1"/>
    <col min="15861" max="15872" width="11.42578125" style="211" customWidth="1"/>
    <col min="15873" max="15878" width="10.140625" style="211" customWidth="1"/>
    <col min="15879" max="15892" width="9.140625" style="211" customWidth="1"/>
    <col min="15893" max="15893" width="11.140625" style="211" customWidth="1"/>
    <col min="15894" max="16112" width="11.42578125" style="211"/>
    <col min="16113" max="16113" width="12" style="211" customWidth="1"/>
    <col min="16114" max="16114" width="11.42578125" style="211"/>
    <col min="16115" max="16115" width="9.7109375" style="211" customWidth="1"/>
    <col min="16116" max="16116" width="15.85546875" style="211" customWidth="1"/>
    <col min="16117" max="16128" width="11.42578125" style="211" customWidth="1"/>
    <col min="16129" max="16134" width="10.140625" style="211" customWidth="1"/>
    <col min="16135" max="16148" width="9.140625" style="211" customWidth="1"/>
    <col min="16149" max="16149" width="11.140625" style="211" customWidth="1"/>
    <col min="16150" max="16384" width="11.42578125" style="211"/>
  </cols>
  <sheetData>
    <row r="1" spans="2:8" ht="12.75">
      <c r="C1" s="212"/>
    </row>
    <row r="2" spans="2:8" ht="12.75">
      <c r="C2" s="212"/>
    </row>
    <row r="6" spans="2:8" ht="30" customHeight="1" thickBot="1">
      <c r="B6" s="552" t="s">
        <v>217</v>
      </c>
      <c r="C6" s="553"/>
      <c r="D6" s="553"/>
      <c r="E6" s="553"/>
      <c r="F6" s="553"/>
    </row>
    <row r="7" spans="2:8" ht="36.75" thickBot="1">
      <c r="B7" s="213"/>
      <c r="C7" s="214" t="s">
        <v>218</v>
      </c>
      <c r="D7" s="214" t="s">
        <v>219</v>
      </c>
      <c r="E7" s="214" t="s">
        <v>220</v>
      </c>
      <c r="F7" s="214" t="s">
        <v>221</v>
      </c>
      <c r="H7" s="50" t="s">
        <v>84</v>
      </c>
    </row>
    <row r="8" spans="2:8" ht="12.75">
      <c r="B8" s="215" t="s">
        <v>226</v>
      </c>
      <c r="C8" s="29">
        <v>72114</v>
      </c>
      <c r="D8" s="30">
        <f t="shared" ref="D8:D14" si="0">IFERROR((C8-C9)/C9,"-")</f>
        <v>0.1622479733105549</v>
      </c>
      <c r="E8" s="30">
        <f t="shared" ref="E8:E55" si="1">C8/C21-1</f>
        <v>-0.17295716497505587</v>
      </c>
      <c r="F8" s="216">
        <f>((SUM(C8:C15,C17:C20)/SUM(C21:C28,C30:C33))-1)</f>
        <v>-9.8019702465227843E-2</v>
      </c>
    </row>
    <row r="9" spans="2:8" ht="12.75">
      <c r="B9" s="215" t="s">
        <v>227</v>
      </c>
      <c r="C9" s="29">
        <v>62047</v>
      </c>
      <c r="D9" s="30">
        <f t="shared" si="0"/>
        <v>-4.069326984028819E-2</v>
      </c>
      <c r="E9" s="30">
        <f t="shared" si="1"/>
        <v>-0.14973826294296599</v>
      </c>
      <c r="F9" s="216">
        <f>((SUM(C9:C15,C17:C21)/SUM(C22:C28,C30:C34))-1)</f>
        <v>-0.10164445326953442</v>
      </c>
    </row>
    <row r="10" spans="2:8" ht="12.75">
      <c r="B10" s="215" t="s">
        <v>228</v>
      </c>
      <c r="C10" s="29">
        <v>64679</v>
      </c>
      <c r="D10" s="30">
        <f t="shared" si="0"/>
        <v>0.14265776270228253</v>
      </c>
      <c r="E10" s="30">
        <f t="shared" si="1"/>
        <v>4.2469860099284329E-2</v>
      </c>
      <c r="F10" s="216">
        <f>((SUM(C10:C15,C17:C22)/SUM(C23:C28,C30:C35))-1)</f>
        <v>-0.10519622827179831</v>
      </c>
    </row>
    <row r="11" spans="2:8" ht="12.75">
      <c r="B11" s="215" t="s">
        <v>229</v>
      </c>
      <c r="C11" s="29">
        <v>56604</v>
      </c>
      <c r="D11" s="30">
        <f t="shared" si="0"/>
        <v>-5.3444816053511708E-2</v>
      </c>
      <c r="E11" s="30">
        <f t="shared" si="1"/>
        <v>8.6423492934657453E-3</v>
      </c>
      <c r="F11" s="216">
        <f>((SUM(C11:C15,C17:C23)/SUM(C24:C28,C30:C36))-1)</f>
        <v>-0.11989738163638053</v>
      </c>
    </row>
    <row r="12" spans="2:8" ht="12.75">
      <c r="B12" s="215" t="s">
        <v>230</v>
      </c>
      <c r="C12" s="29">
        <v>59800</v>
      </c>
      <c r="D12" s="30">
        <f t="shared" si="0"/>
        <v>9.4530722484807567E-3</v>
      </c>
      <c r="E12" s="30">
        <f t="shared" si="1"/>
        <v>-0.15080942913944906</v>
      </c>
      <c r="F12" s="216">
        <f>((SUM(C12:C15,C17:C24)/SUM(C25:C28,C30:C37))-1)</f>
        <v>-0.13894337438502846</v>
      </c>
    </row>
    <row r="13" spans="2:8" ht="12.75">
      <c r="B13" s="215" t="s">
        <v>231</v>
      </c>
      <c r="C13" s="29">
        <v>59240</v>
      </c>
      <c r="D13" s="30">
        <f t="shared" si="0"/>
        <v>7.9269070305525699E-2</v>
      </c>
      <c r="E13" s="30">
        <f t="shared" si="1"/>
        <v>-9.1257727530718369E-2</v>
      </c>
      <c r="F13" s="216">
        <f>((SUM(C13:C15,C17:C25)/SUM(C26:C28,C30:C38))-1)</f>
        <v>-0.13317206740338294</v>
      </c>
    </row>
    <row r="14" spans="2:8" ht="12.75">
      <c r="B14" s="215" t="s">
        <v>232</v>
      </c>
      <c r="C14" s="29">
        <v>54889</v>
      </c>
      <c r="D14" s="30">
        <f t="shared" si="0"/>
        <v>-4.9705678670360111E-2</v>
      </c>
      <c r="E14" s="30">
        <f t="shared" si="1"/>
        <v>-7.1534896309076723E-2</v>
      </c>
      <c r="F14" s="216">
        <f>((SUM(C14:C15,C17:C26)/SUM(C27:C28,C30:C39))-1)</f>
        <v>-0.14904033534130967</v>
      </c>
    </row>
    <row r="15" spans="2:8" ht="12.75">
      <c r="B15" s="215" t="s">
        <v>233</v>
      </c>
      <c r="C15" s="29">
        <v>57760</v>
      </c>
      <c r="D15" s="30" t="s">
        <v>234</v>
      </c>
      <c r="E15" s="30">
        <f t="shared" si="1"/>
        <v>8.664009703691633E-4</v>
      </c>
      <c r="F15" s="216">
        <f>((SUM(C15,C17:C27)/SUM(C28,C30:C40))-1)</f>
        <v>-0.15328382136574359</v>
      </c>
    </row>
    <row r="16" spans="2:8" ht="24">
      <c r="B16" s="217" t="s">
        <v>150</v>
      </c>
      <c r="C16" s="218">
        <v>487133</v>
      </c>
      <c r="D16" s="219"/>
      <c r="E16" s="219">
        <v>-8.2212789367879457E-2</v>
      </c>
      <c r="F16" s="219" t="s">
        <v>234</v>
      </c>
    </row>
    <row r="17" spans="2:6" ht="12.75" hidden="1" outlineLevel="1">
      <c r="B17" s="215" t="s">
        <v>222</v>
      </c>
      <c r="C17" s="29">
        <v>63041</v>
      </c>
      <c r="D17" s="30">
        <f t="shared" ref="D17:D27" si="2">IFERROR((C17-C18)/C18,"-")</f>
        <v>3.213923180195815E-2</v>
      </c>
      <c r="E17" s="30">
        <f t="shared" si="1"/>
        <v>-9.4056275687638302E-2</v>
      </c>
      <c r="F17" s="216">
        <f>((SUM(C17:C28)/SUM(C30:C41))-1)</f>
        <v>-0.16088823451900369</v>
      </c>
    </row>
    <row r="18" spans="2:6" ht="12.75" hidden="1" outlineLevel="1">
      <c r="B18" s="215" t="s">
        <v>223</v>
      </c>
      <c r="C18" s="29">
        <v>61078</v>
      </c>
      <c r="D18" s="30">
        <f t="shared" si="2"/>
        <v>4.2998633879781423E-2</v>
      </c>
      <c r="E18" s="30">
        <f t="shared" si="1"/>
        <v>-0.10979289035285889</v>
      </c>
      <c r="F18" s="216">
        <f>((SUM(C18:C28,C30)/SUM(C31:C41,C43))-1)</f>
        <v>-0.16220010112978578</v>
      </c>
    </row>
    <row r="19" spans="2:6" ht="12.75" hidden="1" outlineLevel="1">
      <c r="B19" s="215" t="s">
        <v>224</v>
      </c>
      <c r="C19" s="29">
        <v>58560</v>
      </c>
      <c r="D19" s="30">
        <f t="shared" si="2"/>
        <v>2.5856632331301241E-2</v>
      </c>
      <c r="E19" s="30">
        <f t="shared" si="1"/>
        <v>-0.12160439197804007</v>
      </c>
      <c r="F19" s="216">
        <f>((SUM(C19:C28,C30:C31)/SUM(C32:C41,C43:C44))-1)</f>
        <v>-0.16090594480829201</v>
      </c>
    </row>
    <row r="20" spans="2:6" ht="12.75" hidden="1" outlineLevel="1">
      <c r="B20" s="215" t="s">
        <v>225</v>
      </c>
      <c r="C20" s="29">
        <v>57084</v>
      </c>
      <c r="D20" s="30">
        <f t="shared" si="2"/>
        <v>-0.34532943402718047</v>
      </c>
      <c r="E20" s="30">
        <f t="shared" si="1"/>
        <v>-0.18748576634024139</v>
      </c>
      <c r="F20" s="216">
        <f>((SUM(C20:C28,C30:C32)/SUM(C33:C41,C43:C45))-1)</f>
        <v>-0.16342911778331937</v>
      </c>
    </row>
    <row r="21" spans="2:6" ht="12.75" hidden="1" outlineLevel="1">
      <c r="B21" s="215" t="s">
        <v>226</v>
      </c>
      <c r="C21" s="29">
        <v>87195</v>
      </c>
      <c r="D21" s="30">
        <f t="shared" si="2"/>
        <v>0.19487762764820346</v>
      </c>
      <c r="E21" s="30">
        <f t="shared" si="1"/>
        <v>-0.18687170113956397</v>
      </c>
      <c r="F21" s="216">
        <f>((SUM(C21:C28,C30:C33)/SUM(C34:C41,C43:C46))-1)</f>
        <v>-0.15964203745009031</v>
      </c>
    </row>
    <row r="22" spans="2:6" ht="12.75" hidden="1" outlineLevel="1">
      <c r="B22" s="215" t="s">
        <v>227</v>
      </c>
      <c r="C22" s="29">
        <v>72974</v>
      </c>
      <c r="D22" s="30">
        <f t="shared" si="2"/>
        <v>0.17616530204371092</v>
      </c>
      <c r="E22" s="30">
        <f t="shared" si="1"/>
        <v>-0.17509947549285587</v>
      </c>
      <c r="F22" s="216">
        <f>((SUM(C22:C28,C30:C34)/SUM(C35:C41,C43:C47))-1)</f>
        <v>-0.14517197410038585</v>
      </c>
    </row>
    <row r="23" spans="2:6" ht="12.75" hidden="1" outlineLevel="1">
      <c r="B23" s="215" t="s">
        <v>228</v>
      </c>
      <c r="C23" s="29">
        <v>62044</v>
      </c>
      <c r="D23" s="30">
        <f t="shared" si="2"/>
        <v>0.10557921559543114</v>
      </c>
      <c r="E23" s="30">
        <f t="shared" si="1"/>
        <v>-0.1513029204568771</v>
      </c>
      <c r="F23" s="216">
        <f>((SUM(C23:C28,C30:C35)/SUM(C36:C41,C43:C48))-1)</f>
        <v>-0.13936751923442781</v>
      </c>
    </row>
    <row r="24" spans="2:6" ht="12.75" hidden="1" outlineLevel="1">
      <c r="B24" s="215" t="s">
        <v>229</v>
      </c>
      <c r="C24" s="29">
        <v>56119</v>
      </c>
      <c r="D24" s="30">
        <f t="shared" si="2"/>
        <v>-0.20308151093439364</v>
      </c>
      <c r="E24" s="30">
        <f t="shared" si="1"/>
        <v>-0.2458340052679675</v>
      </c>
      <c r="F24" s="216">
        <f>((SUM(C24:C28,C30:C36)/SUM(C37:C41,C43:C49))-1)</f>
        <v>-0.13627180397496996</v>
      </c>
    </row>
    <row r="25" spans="2:6" ht="12.75" hidden="1" outlineLevel="1">
      <c r="B25" s="215" t="s">
        <v>230</v>
      </c>
      <c r="C25" s="29">
        <v>70420</v>
      </c>
      <c r="D25" s="30">
        <f t="shared" si="2"/>
        <v>8.0243599380263542E-2</v>
      </c>
      <c r="E25" s="30">
        <f t="shared" si="1"/>
        <v>-8.3955563649608433E-2</v>
      </c>
      <c r="F25" s="216">
        <f>((SUM(C25:C28,C30:C37)/SUM(C38:C41,C43:C50))-1)</f>
        <v>-0.10637900477304196</v>
      </c>
    </row>
    <row r="26" spans="2:6" ht="12.75" hidden="1" outlineLevel="1">
      <c r="B26" s="215" t="s">
        <v>231</v>
      </c>
      <c r="C26" s="29">
        <v>65189</v>
      </c>
      <c r="D26" s="30">
        <f t="shared" si="2"/>
        <v>0.10269291924625326</v>
      </c>
      <c r="E26" s="30">
        <f t="shared" si="1"/>
        <v>-0.26371727393887368</v>
      </c>
      <c r="F26" s="216">
        <f>((SUM(C26:C28,C30:C38)/SUM(C39:C41,C43:C51))-1)</f>
        <v>-0.10308767129730456</v>
      </c>
    </row>
    <row r="27" spans="2:6" ht="12.75" hidden="1" outlineLevel="1">
      <c r="B27" s="215" t="s">
        <v>232</v>
      </c>
      <c r="C27" s="29">
        <v>59118</v>
      </c>
      <c r="D27" s="30">
        <f t="shared" si="2"/>
        <v>2.4397851325593484E-2</v>
      </c>
      <c r="E27" s="30">
        <f t="shared" si="1"/>
        <v>-0.13854807215923992</v>
      </c>
      <c r="F27" s="216">
        <f>((SUM(C27:C28,C30:C39)/SUM(C40:C41,C43:C52))-1)</f>
        <v>-7.0950563830851743E-2</v>
      </c>
    </row>
    <row r="28" spans="2:6" ht="12.75" hidden="1" outlineLevel="1">
      <c r="B28" s="215" t="s">
        <v>233</v>
      </c>
      <c r="C28" s="29">
        <v>57710</v>
      </c>
      <c r="D28" s="30" t="s">
        <v>234</v>
      </c>
      <c r="E28" s="30">
        <f t="shared" si="1"/>
        <v>-0.12425263285683941</v>
      </c>
      <c r="F28" s="216">
        <f>((SUM(C28,C30:C40)/SUM(C41,C43:C53))-1)</f>
        <v>-6.0732066778955707E-2</v>
      </c>
    </row>
    <row r="29" spans="2:6" ht="12.75" collapsed="1">
      <c r="B29" s="220">
        <v>2009</v>
      </c>
      <c r="C29" s="144">
        <v>770532</v>
      </c>
      <c r="D29" s="221"/>
      <c r="E29" s="221">
        <f t="shared" si="1"/>
        <v>-0.16088823451900369</v>
      </c>
      <c r="F29" s="221">
        <f>C29/C42-1</f>
        <v>-0.16088823451900369</v>
      </c>
    </row>
    <row r="30" spans="2:6" ht="12.75" hidden="1" outlineLevel="1">
      <c r="B30" s="215" t="s">
        <v>222</v>
      </c>
      <c r="C30" s="29">
        <v>69586</v>
      </c>
      <c r="D30" s="30">
        <f t="shared" ref="D30:D40" si="3">IFERROR((C30-C31)/C31,"-")</f>
        <v>1.4210549328824824E-2</v>
      </c>
      <c r="E30" s="30">
        <f t="shared" si="1"/>
        <v>-0.11733218326652795</v>
      </c>
      <c r="F30" s="216">
        <f>((SUM(C30:C41)/SUM(C43:C54))-1)</f>
        <v>-5.2693096088199387E-2</v>
      </c>
    </row>
    <row r="31" spans="2:6" ht="12.75" hidden="1" outlineLevel="1">
      <c r="B31" s="215" t="s">
        <v>223</v>
      </c>
      <c r="C31" s="29">
        <v>68611</v>
      </c>
      <c r="D31" s="30">
        <f t="shared" si="3"/>
        <v>2.9159854200728995E-2</v>
      </c>
      <c r="E31" s="30">
        <f t="shared" si="1"/>
        <v>-9.9096614932114857E-2</v>
      </c>
      <c r="F31" s="216">
        <f>((SUM(C31:C41,C43)/SUM(C44:C54,C56))-1)</f>
        <v>-4.055837720976907E-2</v>
      </c>
    </row>
    <row r="32" spans="2:6" ht="12.75" hidden="1" outlineLevel="1">
      <c r="B32" s="215" t="s">
        <v>224</v>
      </c>
      <c r="C32" s="29">
        <v>66667</v>
      </c>
      <c r="D32" s="30">
        <f t="shared" si="3"/>
        <v>-5.1084604873605104E-2</v>
      </c>
      <c r="E32" s="30">
        <f t="shared" si="1"/>
        <v>-0.15801106367930484</v>
      </c>
      <c r="F32" s="216">
        <f>((SUM(C32:C41,C43:C44)/SUM(C45:C54,C56:C57))-1)</f>
        <v>-3.0104004704950005E-2</v>
      </c>
    </row>
    <row r="33" spans="2:6" ht="12.75" hidden="1" outlineLevel="1">
      <c r="B33" s="215" t="s">
        <v>225</v>
      </c>
      <c r="C33" s="29">
        <v>70256</v>
      </c>
      <c r="D33" s="30">
        <f t="shared" si="3"/>
        <v>-0.34483466064867485</v>
      </c>
      <c r="E33" s="30">
        <f t="shared" si="1"/>
        <v>-0.13965221650746995</v>
      </c>
      <c r="F33" s="216">
        <f>((SUM(C33:C41,C43:C45)/SUM(C46:C54,C56:C58))-1)</f>
        <v>-1.6992423951641134E-2</v>
      </c>
    </row>
    <row r="34" spans="2:6" ht="12.75" hidden="1" outlineLevel="1">
      <c r="B34" s="215" t="s">
        <v>226</v>
      </c>
      <c r="C34" s="29">
        <v>107234</v>
      </c>
      <c r="D34" s="30">
        <f t="shared" si="3"/>
        <v>0.21217670464821847</v>
      </c>
      <c r="E34" s="30">
        <f t="shared" si="1"/>
        <v>-6.2992057181304184E-2</v>
      </c>
      <c r="F34" s="216">
        <f>((SUM(C34:C41,C43:C46)/SUM(C47:C54,C56:C59))-1)</f>
        <v>-1.4901041511511726E-2</v>
      </c>
    </row>
    <row r="35" spans="2:6" ht="12.75" hidden="1" outlineLevel="1">
      <c r="B35" s="215" t="s">
        <v>227</v>
      </c>
      <c r="C35" s="29">
        <v>88464</v>
      </c>
      <c r="D35" s="30">
        <f t="shared" si="3"/>
        <v>0.21009506873674852</v>
      </c>
      <c r="E35" s="30">
        <f t="shared" si="1"/>
        <v>-0.11488203629960181</v>
      </c>
      <c r="F35" s="216">
        <f>((SUM(C35:C41,C43:C47)/SUM(C48:C54,C56:C60))-1)</f>
        <v>-5.9497415056971592E-3</v>
      </c>
    </row>
    <row r="36" spans="2:6" ht="12.75" hidden="1" outlineLevel="1">
      <c r="B36" s="215" t="s">
        <v>228</v>
      </c>
      <c r="C36" s="29">
        <v>73105</v>
      </c>
      <c r="D36" s="30">
        <f t="shared" si="3"/>
        <v>-1.7564371337956245E-2</v>
      </c>
      <c r="E36" s="30">
        <f t="shared" si="1"/>
        <v>-0.11287876029948907</v>
      </c>
      <c r="F36" s="216">
        <f>((SUM(C36:C41,C43:C48)/SUM(C49:C54,C56:C61))-1)</f>
        <v>2.5276633008923799E-3</v>
      </c>
    </row>
    <row r="37" spans="2:6" ht="12.75" hidden="1" outlineLevel="1">
      <c r="B37" s="215" t="s">
        <v>229</v>
      </c>
      <c r="C37" s="29">
        <v>74412</v>
      </c>
      <c r="D37" s="30">
        <f t="shared" si="3"/>
        <v>-3.2026432864167335E-2</v>
      </c>
      <c r="E37" s="30">
        <f t="shared" si="1"/>
        <v>0.20277369195209083</v>
      </c>
      <c r="F37" s="216">
        <f>((SUM(C37:C41,C43:C49)/SUM(C50:C54,C56:C62))-1)</f>
        <v>1.4460786077189258E-2</v>
      </c>
    </row>
    <row r="38" spans="2:6" ht="12.75" hidden="1" outlineLevel="1">
      <c r="B38" s="215" t="s">
        <v>230</v>
      </c>
      <c r="C38" s="29">
        <v>76874</v>
      </c>
      <c r="D38" s="30">
        <f t="shared" si="3"/>
        <v>-0.13174004382299126</v>
      </c>
      <c r="E38" s="30">
        <f t="shared" si="1"/>
        <v>-4.4972296071756901E-2</v>
      </c>
      <c r="F38" s="216">
        <f>((SUM(C38:C41,C43:C50)/SUM(C51:C54,C56:C63))-1)</f>
        <v>-6.2322674602414141E-3</v>
      </c>
    </row>
    <row r="39" spans="2:6" ht="12.75" hidden="1" outlineLevel="1">
      <c r="B39" s="215" t="s">
        <v>231</v>
      </c>
      <c r="C39" s="29">
        <v>88538</v>
      </c>
      <c r="D39" s="30">
        <f t="shared" si="3"/>
        <v>0.29015242036545913</v>
      </c>
      <c r="E39" s="30">
        <f t="shared" si="1"/>
        <v>0.10897066559783553</v>
      </c>
      <c r="F39" s="216">
        <f>((SUM(C39:C41,C43:C51)/SUM(C52:C54,C56:C64))-1)</f>
        <v>-7.2513563304726913E-3</v>
      </c>
    </row>
    <row r="40" spans="2:6" ht="12.75" hidden="1" outlineLevel="1">
      <c r="B40" s="215" t="s">
        <v>232</v>
      </c>
      <c r="C40" s="29">
        <v>68626</v>
      </c>
      <c r="D40" s="30">
        <f t="shared" si="3"/>
        <v>4.139731099578136E-2</v>
      </c>
      <c r="E40" s="30">
        <f t="shared" si="1"/>
        <v>6.2020732225855912E-3</v>
      </c>
      <c r="F40" s="216">
        <f>((SUM(C40:C41,C43:C52)/SUM(C53:C54,C56:C65))-1)</f>
        <v>-1.4712967536942512E-2</v>
      </c>
    </row>
    <row r="41" spans="2:6" ht="12.75" hidden="1" outlineLevel="1">
      <c r="B41" s="215" t="s">
        <v>233</v>
      </c>
      <c r="C41" s="29">
        <v>65898</v>
      </c>
      <c r="D41" s="30" t="s">
        <v>234</v>
      </c>
      <c r="E41" s="30">
        <f t="shared" si="1"/>
        <v>-6.3481053695019218E-3</v>
      </c>
      <c r="F41" s="216">
        <f>((SUM(C41,C43:C53)/SUM(C54,C56:C66))-1)</f>
        <v>-1.7734803157269385E-2</v>
      </c>
    </row>
    <row r="42" spans="2:6" ht="12.75" collapsed="1">
      <c r="B42" s="222">
        <v>2008</v>
      </c>
      <c r="C42" s="223">
        <v>918271</v>
      </c>
      <c r="D42" s="224"/>
      <c r="E42" s="224">
        <f t="shared" si="1"/>
        <v>-5.2693096088199387E-2</v>
      </c>
      <c r="F42" s="224">
        <f>C42/C55-1</f>
        <v>-5.2693096088199387E-2</v>
      </c>
    </row>
    <row r="43" spans="2:6" ht="12.75" hidden="1" outlineLevel="1">
      <c r="B43" s="215" t="s">
        <v>222</v>
      </c>
      <c r="C43" s="29">
        <v>78836</v>
      </c>
      <c r="D43" s="30">
        <f t="shared" ref="D43:D53" si="4">IFERROR((C43-C44)/C44,"-")</f>
        <v>3.5163738543554188E-2</v>
      </c>
      <c r="E43" s="30">
        <f t="shared" si="1"/>
        <v>3.436241258511874E-2</v>
      </c>
      <c r="F43" s="216">
        <f>((SUM(C43:C54)/SUM(C56:C67))-1)</f>
        <v>-1.7351839799851221E-2</v>
      </c>
    </row>
    <row r="44" spans="2:6" ht="12.75" hidden="1" outlineLevel="1">
      <c r="B44" s="215" t="s">
        <v>223</v>
      </c>
      <c r="C44" s="29">
        <v>76158</v>
      </c>
      <c r="D44" s="30">
        <f t="shared" si="4"/>
        <v>-3.8141908105786958E-2</v>
      </c>
      <c r="E44" s="30">
        <f t="shared" si="1"/>
        <v>3.5895482800364586E-2</v>
      </c>
      <c r="F44" s="216" t="s">
        <v>234</v>
      </c>
    </row>
    <row r="45" spans="2:6" ht="12.75" hidden="1" outlineLevel="1">
      <c r="B45" s="215" t="s">
        <v>224</v>
      </c>
      <c r="C45" s="29">
        <v>79178</v>
      </c>
      <c r="D45" s="30">
        <f t="shared" si="4"/>
        <v>-3.0394317903502326E-2</v>
      </c>
      <c r="E45" s="30">
        <f t="shared" si="1"/>
        <v>1.6699137211244608E-3</v>
      </c>
      <c r="F45" s="216" t="s">
        <v>234</v>
      </c>
    </row>
    <row r="46" spans="2:6" ht="12.75" hidden="1" outlineLevel="1">
      <c r="B46" s="215" t="s">
        <v>225</v>
      </c>
      <c r="C46" s="29">
        <v>81660</v>
      </c>
      <c r="D46" s="30">
        <f t="shared" si="4"/>
        <v>-0.28645701353512226</v>
      </c>
      <c r="E46" s="30">
        <f t="shared" si="1"/>
        <v>-0.10450707314398511</v>
      </c>
      <c r="F46" s="216" t="s">
        <v>234</v>
      </c>
    </row>
    <row r="47" spans="2:6" ht="12.75" hidden="1" outlineLevel="1">
      <c r="B47" s="215" t="s">
        <v>226</v>
      </c>
      <c r="C47" s="29">
        <v>114443</v>
      </c>
      <c r="D47" s="30">
        <f t="shared" si="4"/>
        <v>0.14504832609609189</v>
      </c>
      <c r="E47" s="30">
        <f t="shared" si="1"/>
        <v>1.3406653738189389E-2</v>
      </c>
      <c r="F47" s="216" t="s">
        <v>234</v>
      </c>
    </row>
    <row r="48" spans="2:6" ht="12.75" hidden="1" outlineLevel="1">
      <c r="B48" s="215" t="s">
        <v>227</v>
      </c>
      <c r="C48" s="29">
        <v>99946</v>
      </c>
      <c r="D48" s="30">
        <f t="shared" si="4"/>
        <v>0.21283386120111156</v>
      </c>
      <c r="E48" s="30">
        <f t="shared" si="1"/>
        <v>-3.1343283582089598E-2</v>
      </c>
      <c r="F48" s="216" t="s">
        <v>234</v>
      </c>
    </row>
    <row r="49" spans="2:6" ht="12.75" hidden="1" outlineLevel="1">
      <c r="B49" s="215" t="s">
        <v>228</v>
      </c>
      <c r="C49" s="29">
        <v>82407</v>
      </c>
      <c r="D49" s="30">
        <f t="shared" si="4"/>
        <v>0.33200252153813825</v>
      </c>
      <c r="E49" s="30">
        <f t="shared" si="1"/>
        <v>2.8737282316958934E-2</v>
      </c>
      <c r="F49" s="216" t="s">
        <v>234</v>
      </c>
    </row>
    <row r="50" spans="2:6" ht="12.75" hidden="1" outlineLevel="1">
      <c r="B50" s="215" t="s">
        <v>229</v>
      </c>
      <c r="C50" s="29">
        <v>61867</v>
      </c>
      <c r="D50" s="30">
        <f t="shared" si="4"/>
        <v>-0.23140855219022535</v>
      </c>
      <c r="E50" s="30">
        <f t="shared" si="1"/>
        <v>-0.10985295387183103</v>
      </c>
      <c r="F50" s="216" t="s">
        <v>234</v>
      </c>
    </row>
    <row r="51" spans="2:6" ht="12.75" hidden="1" outlineLevel="1">
      <c r="B51" s="215" t="s">
        <v>230</v>
      </c>
      <c r="C51" s="29">
        <v>80494</v>
      </c>
      <c r="D51" s="30">
        <f t="shared" si="4"/>
        <v>8.2166386933540426E-3</v>
      </c>
      <c r="E51" s="30">
        <f t="shared" si="1"/>
        <v>-5.4646669876801335E-2</v>
      </c>
      <c r="F51" s="216" t="s">
        <v>234</v>
      </c>
    </row>
    <row r="52" spans="2:6" ht="12.75" hidden="1" outlineLevel="1">
      <c r="B52" s="215" t="s">
        <v>231</v>
      </c>
      <c r="C52" s="29">
        <v>79838</v>
      </c>
      <c r="D52" s="30">
        <f t="shared" si="4"/>
        <v>0.17059366890019501</v>
      </c>
      <c r="E52" s="30">
        <f t="shared" si="1"/>
        <v>1.7446380099147341E-2</v>
      </c>
      <c r="F52" s="216" t="s">
        <v>234</v>
      </c>
    </row>
    <row r="53" spans="2:6" ht="12.75" hidden="1" outlineLevel="1">
      <c r="B53" s="215" t="s">
        <v>232</v>
      </c>
      <c r="C53" s="29">
        <v>68203</v>
      </c>
      <c r="D53" s="30">
        <f t="shared" si="4"/>
        <v>2.8408148494398287E-2</v>
      </c>
      <c r="E53" s="30">
        <f t="shared" si="1"/>
        <v>-3.6667184564753708E-2</v>
      </c>
      <c r="F53" s="216" t="s">
        <v>234</v>
      </c>
    </row>
    <row r="54" spans="2:6" ht="12.75" hidden="1" outlineLevel="1">
      <c r="B54" s="215" t="s">
        <v>233</v>
      </c>
      <c r="C54" s="29">
        <v>66319</v>
      </c>
      <c r="D54" s="30" t="s">
        <v>234</v>
      </c>
      <c r="E54" s="30">
        <f t="shared" si="1"/>
        <v>-6.6302005635665573E-4</v>
      </c>
      <c r="F54" s="216" t="s">
        <v>234</v>
      </c>
    </row>
    <row r="55" spans="2:6" ht="12.75" collapsed="1">
      <c r="B55" s="222">
        <v>2007</v>
      </c>
      <c r="C55" s="223">
        <v>969349</v>
      </c>
      <c r="D55" s="224"/>
      <c r="E55" s="224">
        <f t="shared" si="1"/>
        <v>-1.7351839799851221E-2</v>
      </c>
      <c r="F55" s="224">
        <f>C55/C68-1</f>
        <v>-1.7351839799851221E-2</v>
      </c>
    </row>
    <row r="56" spans="2:6" ht="12.75" hidden="1" outlineLevel="1">
      <c r="B56" s="215" t="s">
        <v>222</v>
      </c>
      <c r="C56" s="29">
        <v>76217</v>
      </c>
      <c r="D56" s="30">
        <f t="shared" ref="D56:D66" si="5">IFERROR((C56-C57)/C57,"-")</f>
        <v>3.6697996436295378E-2</v>
      </c>
      <c r="E56" s="225" t="s">
        <v>234</v>
      </c>
      <c r="F56" s="216" t="s">
        <v>234</v>
      </c>
    </row>
    <row r="57" spans="2:6" ht="12.75" hidden="1" outlineLevel="1">
      <c r="B57" s="215" t="s">
        <v>223</v>
      </c>
      <c r="C57" s="29">
        <v>73519</v>
      </c>
      <c r="D57" s="30">
        <f t="shared" si="5"/>
        <v>-6.9921311641322773E-2</v>
      </c>
      <c r="E57" s="225" t="s">
        <v>234</v>
      </c>
      <c r="F57" s="216" t="s">
        <v>234</v>
      </c>
    </row>
    <row r="58" spans="2:6" ht="12.75" hidden="1" outlineLevel="1">
      <c r="B58" s="215" t="s">
        <v>224</v>
      </c>
      <c r="C58" s="29">
        <v>79046</v>
      </c>
      <c r="D58" s="30">
        <f t="shared" si="5"/>
        <v>-0.13317249698431846</v>
      </c>
      <c r="E58" s="225" t="s">
        <v>234</v>
      </c>
      <c r="F58" s="216" t="s">
        <v>234</v>
      </c>
    </row>
    <row r="59" spans="2:6" ht="12.75" hidden="1" outlineLevel="1">
      <c r="B59" s="215" t="s">
        <v>225</v>
      </c>
      <c r="C59" s="29">
        <v>91190</v>
      </c>
      <c r="D59" s="30">
        <f t="shared" si="5"/>
        <v>-0.1925014832328277</v>
      </c>
      <c r="E59" s="225" t="s">
        <v>234</v>
      </c>
      <c r="F59" s="216" t="s">
        <v>234</v>
      </c>
    </row>
    <row r="60" spans="2:6" ht="12.75" hidden="1" outlineLevel="1">
      <c r="B60" s="215" t="s">
        <v>226</v>
      </c>
      <c r="C60" s="29">
        <v>112929</v>
      </c>
      <c r="D60" s="30">
        <f t="shared" si="5"/>
        <v>9.4485365380887767E-2</v>
      </c>
      <c r="E60" s="225" t="s">
        <v>234</v>
      </c>
      <c r="F60" s="216" t="s">
        <v>234</v>
      </c>
    </row>
    <row r="61" spans="2:6" ht="12.75" hidden="1" outlineLevel="1">
      <c r="B61" s="215" t="s">
        <v>227</v>
      </c>
      <c r="C61" s="29">
        <v>103180</v>
      </c>
      <c r="D61" s="30">
        <f t="shared" si="5"/>
        <v>0.28805942200861367</v>
      </c>
      <c r="E61" s="225" t="s">
        <v>234</v>
      </c>
      <c r="F61" s="216" t="s">
        <v>234</v>
      </c>
    </row>
    <row r="62" spans="2:6" ht="12.75" hidden="1" outlineLevel="1">
      <c r="B62" s="215" t="s">
        <v>228</v>
      </c>
      <c r="C62" s="29">
        <v>80105</v>
      </c>
      <c r="D62" s="30">
        <f t="shared" si="5"/>
        <v>0.15255676095651924</v>
      </c>
      <c r="E62" s="225" t="s">
        <v>234</v>
      </c>
      <c r="F62" s="216" t="s">
        <v>234</v>
      </c>
    </row>
    <row r="63" spans="2:6" ht="12.75" hidden="1" outlineLevel="1">
      <c r="B63" s="215" t="s">
        <v>229</v>
      </c>
      <c r="C63" s="29">
        <v>69502</v>
      </c>
      <c r="D63" s="30">
        <f t="shared" si="5"/>
        <v>-0.18374105957931577</v>
      </c>
      <c r="E63" s="225" t="s">
        <v>234</v>
      </c>
      <c r="F63" s="216" t="s">
        <v>234</v>
      </c>
    </row>
    <row r="64" spans="2:6" ht="12.75" hidden="1" outlineLevel="1">
      <c r="B64" s="215" t="s">
        <v>230</v>
      </c>
      <c r="C64" s="29">
        <v>85147</v>
      </c>
      <c r="D64" s="30">
        <f t="shared" si="5"/>
        <v>8.5103671513591356E-2</v>
      </c>
      <c r="E64" s="225" t="s">
        <v>234</v>
      </c>
      <c r="F64" s="216" t="s">
        <v>234</v>
      </c>
    </row>
    <row r="65" spans="2:6" ht="12.75" hidden="1" outlineLevel="1">
      <c r="B65" s="215" t="s">
        <v>231</v>
      </c>
      <c r="C65" s="29">
        <v>78469</v>
      </c>
      <c r="D65" s="30">
        <f t="shared" si="5"/>
        <v>0.10833486348677242</v>
      </c>
      <c r="E65" s="225" t="s">
        <v>234</v>
      </c>
      <c r="F65" s="216" t="s">
        <v>234</v>
      </c>
    </row>
    <row r="66" spans="2:6" ht="12.75" hidden="1" outlineLevel="1">
      <c r="B66" s="215" t="s">
        <v>232</v>
      </c>
      <c r="C66" s="29">
        <v>70799</v>
      </c>
      <c r="D66" s="30">
        <f t="shared" si="5"/>
        <v>6.6844476590871421E-2</v>
      </c>
      <c r="E66" s="225" t="s">
        <v>234</v>
      </c>
      <c r="F66" s="216" t="s">
        <v>234</v>
      </c>
    </row>
    <row r="67" spans="2:6" ht="12.75" hidden="1" outlineLevel="1">
      <c r="B67" s="215" t="s">
        <v>233</v>
      </c>
      <c r="C67" s="29">
        <v>66363</v>
      </c>
      <c r="D67" s="30" t="s">
        <v>234</v>
      </c>
      <c r="E67" s="225" t="s">
        <v>234</v>
      </c>
      <c r="F67" s="216" t="s">
        <v>234</v>
      </c>
    </row>
    <row r="68" spans="2:6" ht="12.75" collapsed="1">
      <c r="B68" s="222">
        <v>2006</v>
      </c>
      <c r="C68" s="223">
        <v>986466</v>
      </c>
      <c r="D68" s="224"/>
      <c r="E68" s="226" t="s">
        <v>234</v>
      </c>
      <c r="F68" s="226" t="s">
        <v>234</v>
      </c>
    </row>
    <row r="69" spans="2:6">
      <c r="B69" s="561" t="s">
        <v>235</v>
      </c>
      <c r="C69" s="562"/>
      <c r="D69" s="562"/>
      <c r="E69" s="562"/>
      <c r="F69" s="562"/>
    </row>
  </sheetData>
  <mergeCells count="2">
    <mergeCell ref="B6:F6"/>
    <mergeCell ref="B69:F69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50" t="s">
        <v>86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C2:L67"/>
  <sheetViews>
    <sheetView showGridLines="0" showRowColHeaders="0" zoomScaleNormal="100" workbookViewId="0"/>
  </sheetViews>
  <sheetFormatPr baseColWidth="10" defaultRowHeight="15" outlineLevelRow="1"/>
  <cols>
    <col min="1" max="1" width="14.7109375" style="90" customWidth="1"/>
    <col min="2" max="2" width="11.42578125" style="90"/>
    <col min="3" max="4" width="11.7109375" style="90" bestFit="1" customWidth="1"/>
    <col min="5" max="5" width="13.85546875" style="90" customWidth="1"/>
    <col min="6" max="6" width="11.7109375" style="90" bestFit="1" customWidth="1"/>
    <col min="7" max="7" width="11.7109375" style="90" customWidth="1"/>
    <col min="8" max="8" width="14.140625" style="90" customWidth="1"/>
    <col min="9" max="9" width="12.140625" style="90" customWidth="1"/>
    <col min="10" max="10" width="12.140625" style="90" bestFit="1" customWidth="1"/>
    <col min="11" max="11" width="13" style="90" customWidth="1"/>
    <col min="12" max="12" width="12" style="90" customWidth="1"/>
    <col min="13" max="16384" width="11.42578125" style="90"/>
  </cols>
  <sheetData>
    <row r="2" spans="3:12" ht="44.25" customHeight="1"/>
    <row r="3" spans="3:12" ht="27" customHeight="1">
      <c r="C3" s="504" t="s">
        <v>236</v>
      </c>
      <c r="D3" s="504"/>
      <c r="E3" s="504"/>
      <c r="F3" s="504"/>
      <c r="G3" s="504"/>
      <c r="H3" s="504"/>
      <c r="I3" s="504"/>
      <c r="J3" s="504"/>
      <c r="K3" s="504"/>
      <c r="L3" s="504"/>
    </row>
    <row r="4" spans="3:12" ht="15" customHeight="1">
      <c r="C4" s="505"/>
      <c r="D4" s="507" t="s">
        <v>118</v>
      </c>
      <c r="E4" s="508"/>
      <c r="F4" s="508"/>
      <c r="G4" s="509" t="s">
        <v>121</v>
      </c>
      <c r="H4" s="506"/>
      <c r="I4" s="506"/>
      <c r="J4" s="507" t="s">
        <v>122</v>
      </c>
      <c r="K4" s="508"/>
      <c r="L4" s="508"/>
    </row>
    <row r="5" spans="3:12" ht="30">
      <c r="C5" s="506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76</v>
      </c>
      <c r="D6" s="42">
        <v>312715</v>
      </c>
      <c r="E6" s="42">
        <v>133845</v>
      </c>
      <c r="F6" s="42">
        <v>446560</v>
      </c>
      <c r="G6" s="42">
        <v>336476</v>
      </c>
      <c r="H6" s="42">
        <v>148947</v>
      </c>
      <c r="I6" s="42">
        <v>485423</v>
      </c>
      <c r="J6" s="42">
        <v>2019311</v>
      </c>
      <c r="K6" s="42">
        <v>1584426</v>
      </c>
      <c r="L6" s="42">
        <v>3603737</v>
      </c>
    </row>
    <row r="7" spans="3:12">
      <c r="C7" s="41" t="s">
        <v>77</v>
      </c>
      <c r="D7" s="42">
        <v>257103</v>
      </c>
      <c r="E7" s="42">
        <v>114669</v>
      </c>
      <c r="F7" s="42">
        <v>371772</v>
      </c>
      <c r="G7" s="42">
        <v>276685</v>
      </c>
      <c r="H7" s="42">
        <v>126771</v>
      </c>
      <c r="I7" s="42">
        <v>403456</v>
      </c>
      <c r="J7" s="42">
        <v>1852448</v>
      </c>
      <c r="K7" s="42">
        <v>1401004</v>
      </c>
      <c r="L7" s="42">
        <v>3253452</v>
      </c>
    </row>
    <row r="8" spans="3:12">
      <c r="C8" s="41" t="s">
        <v>78</v>
      </c>
      <c r="D8" s="42">
        <v>282395</v>
      </c>
      <c r="E8" s="42">
        <v>128825</v>
      </c>
      <c r="F8" s="42">
        <v>411220</v>
      </c>
      <c r="G8" s="42">
        <v>305623</v>
      </c>
      <c r="H8" s="42">
        <v>139649</v>
      </c>
      <c r="I8" s="42">
        <v>445272</v>
      </c>
      <c r="J8" s="42">
        <v>1564162</v>
      </c>
      <c r="K8" s="42">
        <v>1097110</v>
      </c>
      <c r="L8" s="42">
        <v>2661272</v>
      </c>
    </row>
    <row r="9" spans="3:12">
      <c r="C9" s="41" t="s">
        <v>79</v>
      </c>
      <c r="D9" s="42">
        <v>255930</v>
      </c>
      <c r="E9" s="42">
        <v>119831</v>
      </c>
      <c r="F9" s="42">
        <v>375761</v>
      </c>
      <c r="G9" s="42">
        <v>284603</v>
      </c>
      <c r="H9" s="42">
        <v>117043</v>
      </c>
      <c r="I9" s="42">
        <v>401646</v>
      </c>
      <c r="J9" s="42">
        <v>1491751</v>
      </c>
      <c r="K9" s="42">
        <v>966851</v>
      </c>
      <c r="L9" s="42">
        <v>2458602</v>
      </c>
    </row>
    <row r="10" spans="3:12">
      <c r="C10" s="41" t="s">
        <v>80</v>
      </c>
      <c r="D10" s="42">
        <v>255930</v>
      </c>
      <c r="E10" s="42">
        <v>119831</v>
      </c>
      <c r="F10" s="42">
        <v>375761</v>
      </c>
      <c r="G10" s="42">
        <v>281473</v>
      </c>
      <c r="H10" s="42">
        <v>131524</v>
      </c>
      <c r="I10" s="42">
        <v>412997</v>
      </c>
      <c r="J10" s="42">
        <v>1576794</v>
      </c>
      <c r="K10" s="42">
        <v>1127852</v>
      </c>
      <c r="L10" s="42">
        <v>2704646</v>
      </c>
    </row>
    <row r="11" spans="3:12">
      <c r="C11" s="41" t="s">
        <v>81</v>
      </c>
      <c r="D11" s="42">
        <v>323225</v>
      </c>
      <c r="E11" s="42">
        <v>164207</v>
      </c>
      <c r="F11" s="42">
        <v>487432</v>
      </c>
      <c r="G11" s="42">
        <v>354693</v>
      </c>
      <c r="H11" s="42">
        <v>181354</v>
      </c>
      <c r="I11" s="42">
        <v>536047</v>
      </c>
      <c r="J11" s="42">
        <v>1745136</v>
      </c>
      <c r="K11" s="42">
        <v>1433073</v>
      </c>
      <c r="L11" s="42">
        <v>3178209</v>
      </c>
    </row>
    <row r="12" spans="3:12">
      <c r="C12" s="41" t="s">
        <v>82</v>
      </c>
      <c r="D12" s="42">
        <v>345423</v>
      </c>
      <c r="E12" s="42">
        <v>177213</v>
      </c>
      <c r="F12" s="42">
        <v>522636</v>
      </c>
      <c r="G12" s="42">
        <v>378359</v>
      </c>
      <c r="H12" s="42">
        <v>192962</v>
      </c>
      <c r="I12" s="42">
        <v>571321</v>
      </c>
      <c r="J12" s="42">
        <v>1678464</v>
      </c>
      <c r="K12" s="42">
        <v>1371184</v>
      </c>
      <c r="L12" s="42">
        <v>3049648</v>
      </c>
    </row>
    <row r="13" spans="3:12">
      <c r="C13" s="41" t="s">
        <v>83</v>
      </c>
      <c r="D13" s="42">
        <v>359566</v>
      </c>
      <c r="E13" s="42">
        <v>186366</v>
      </c>
      <c r="F13" s="42">
        <v>545932</v>
      </c>
      <c r="G13" s="42">
        <v>398792</v>
      </c>
      <c r="H13" s="42">
        <v>202612</v>
      </c>
      <c r="I13" s="42">
        <v>601404</v>
      </c>
      <c r="J13" s="42">
        <v>1788406</v>
      </c>
      <c r="K13" s="42">
        <v>1439231</v>
      </c>
      <c r="L13" s="42">
        <v>3227637</v>
      </c>
    </row>
    <row r="14" spans="3:12" ht="30.75" customHeight="1">
      <c r="C14" s="44" t="str">
        <f>actualizaciones!A2</f>
        <v xml:space="preserve">acumulado agosto 2010 </v>
      </c>
      <c r="D14" s="45">
        <v>2392287</v>
      </c>
      <c r="E14" s="45">
        <v>1144787</v>
      </c>
      <c r="F14" s="45">
        <v>3537074</v>
      </c>
      <c r="G14" s="45">
        <v>2616704</v>
      </c>
      <c r="H14" s="45">
        <v>1240862</v>
      </c>
      <c r="I14" s="45">
        <v>3857566</v>
      </c>
      <c r="J14" s="45">
        <v>13716472</v>
      </c>
      <c r="K14" s="45">
        <v>10420731</v>
      </c>
      <c r="L14" s="45">
        <v>24137203</v>
      </c>
    </row>
    <row r="15" spans="3:12" hidden="1" outlineLevel="1">
      <c r="C15" s="41" t="s">
        <v>72</v>
      </c>
      <c r="D15" s="42">
        <v>326964</v>
      </c>
      <c r="E15" s="42">
        <v>180678</v>
      </c>
      <c r="F15" s="42">
        <v>507642</v>
      </c>
      <c r="G15" s="42">
        <v>355605</v>
      </c>
      <c r="H15" s="42">
        <v>197290</v>
      </c>
      <c r="I15" s="42">
        <v>552895</v>
      </c>
      <c r="J15" s="42">
        <v>1650116</v>
      </c>
      <c r="K15" s="42">
        <v>1369960</v>
      </c>
      <c r="L15" s="42">
        <v>3020076</v>
      </c>
    </row>
    <row r="16" spans="3:12" hidden="1" outlineLevel="1">
      <c r="C16" s="41" t="s">
        <v>73</v>
      </c>
      <c r="D16" s="42">
        <v>320823</v>
      </c>
      <c r="E16" s="42">
        <v>166674</v>
      </c>
      <c r="F16" s="42">
        <v>487497</v>
      </c>
      <c r="G16" s="42">
        <v>348628</v>
      </c>
      <c r="H16" s="42">
        <v>181952</v>
      </c>
      <c r="I16" s="42">
        <v>530580</v>
      </c>
      <c r="J16" s="42">
        <v>1669106</v>
      </c>
      <c r="K16" s="42">
        <v>1328566</v>
      </c>
      <c r="L16" s="42">
        <v>2997672</v>
      </c>
    </row>
    <row r="17" spans="3:12" hidden="1" outlineLevel="1">
      <c r="C17" s="41" t="s">
        <v>74</v>
      </c>
      <c r="D17" s="42">
        <v>245666</v>
      </c>
      <c r="E17" s="42">
        <v>129106</v>
      </c>
      <c r="F17" s="42">
        <v>374772</v>
      </c>
      <c r="G17" s="42">
        <v>267528</v>
      </c>
      <c r="H17" s="42">
        <v>142173</v>
      </c>
      <c r="I17" s="42">
        <v>409701</v>
      </c>
      <c r="J17" s="42">
        <v>1624863</v>
      </c>
      <c r="K17" s="42">
        <v>1252596</v>
      </c>
      <c r="L17" s="42">
        <v>2877459</v>
      </c>
    </row>
    <row r="18" spans="3:12" hidden="1" outlineLevel="1">
      <c r="C18" s="41" t="s">
        <v>75</v>
      </c>
      <c r="D18" s="42">
        <v>270995</v>
      </c>
      <c r="E18" s="42">
        <v>120885</v>
      </c>
      <c r="F18" s="42">
        <v>391880</v>
      </c>
      <c r="G18" s="42">
        <v>287064</v>
      </c>
      <c r="H18" s="42">
        <v>133101</v>
      </c>
      <c r="I18" s="42">
        <v>420165</v>
      </c>
      <c r="J18" s="42">
        <v>1563852</v>
      </c>
      <c r="K18" s="42">
        <v>1153578</v>
      </c>
      <c r="L18" s="42">
        <v>2717430</v>
      </c>
    </row>
    <row r="19" spans="3:12" hidden="1" outlineLevel="1">
      <c r="C19" s="41" t="s">
        <v>76</v>
      </c>
      <c r="D19" s="42">
        <v>380111</v>
      </c>
      <c r="E19" s="42">
        <v>183744</v>
      </c>
      <c r="F19" s="42">
        <v>563855</v>
      </c>
      <c r="G19" s="42">
        <v>407201</v>
      </c>
      <c r="H19" s="42">
        <v>201943</v>
      </c>
      <c r="I19" s="42">
        <v>609144</v>
      </c>
      <c r="J19" s="42">
        <v>1953383</v>
      </c>
      <c r="K19" s="42">
        <v>1616501</v>
      </c>
      <c r="L19" s="42">
        <v>3569884</v>
      </c>
    </row>
    <row r="20" spans="3:12" hidden="1" outlineLevel="1">
      <c r="C20" s="41" t="s">
        <v>77</v>
      </c>
      <c r="D20" s="42">
        <v>296069</v>
      </c>
      <c r="E20" s="42">
        <v>158481</v>
      </c>
      <c r="F20" s="42">
        <v>454550</v>
      </c>
      <c r="G20" s="42">
        <v>317906</v>
      </c>
      <c r="H20" s="42">
        <v>174001</v>
      </c>
      <c r="I20" s="42">
        <v>491907</v>
      </c>
      <c r="J20" s="42">
        <v>1793828</v>
      </c>
      <c r="K20" s="42">
        <v>1385305</v>
      </c>
      <c r="L20" s="42">
        <v>3179133</v>
      </c>
    </row>
    <row r="21" spans="3:12" hidden="1" outlineLevel="1">
      <c r="C21" s="41" t="s">
        <v>78</v>
      </c>
      <c r="D21" s="42">
        <v>255209</v>
      </c>
      <c r="E21" s="42">
        <v>148633</v>
      </c>
      <c r="F21" s="42">
        <v>403842</v>
      </c>
      <c r="G21" s="42">
        <v>280718</v>
      </c>
      <c r="H21" s="42">
        <v>164190</v>
      </c>
      <c r="I21" s="42">
        <v>444908</v>
      </c>
      <c r="J21" s="42">
        <v>1487696</v>
      </c>
      <c r="K21" s="42">
        <v>1080912</v>
      </c>
      <c r="L21" s="42">
        <v>2568608</v>
      </c>
    </row>
    <row r="22" spans="3:12" hidden="1" outlineLevel="1">
      <c r="C22" s="41" t="s">
        <v>79</v>
      </c>
      <c r="D22" s="42">
        <v>247005</v>
      </c>
      <c r="E22" s="42">
        <v>131071</v>
      </c>
      <c r="F22" s="42">
        <v>378076</v>
      </c>
      <c r="G22" s="42">
        <v>278712</v>
      </c>
      <c r="H22" s="42">
        <v>145623</v>
      </c>
      <c r="I22" s="42">
        <v>424335</v>
      </c>
      <c r="J22" s="42">
        <v>1419900</v>
      </c>
      <c r="K22" s="42">
        <v>1003208</v>
      </c>
      <c r="L22" s="42">
        <v>2423108</v>
      </c>
    </row>
    <row r="23" spans="3:12" hidden="1" outlineLevel="1">
      <c r="C23" s="41" t="s">
        <v>80</v>
      </c>
      <c r="D23" s="42">
        <v>303590</v>
      </c>
      <c r="E23" s="42">
        <v>147394</v>
      </c>
      <c r="F23" s="42">
        <v>450984</v>
      </c>
      <c r="G23" s="42">
        <v>338449</v>
      </c>
      <c r="H23" s="42">
        <v>165146</v>
      </c>
      <c r="I23" s="42">
        <v>503595</v>
      </c>
      <c r="J23" s="42">
        <v>1648568</v>
      </c>
      <c r="K23" s="42">
        <v>1269875</v>
      </c>
      <c r="L23" s="42">
        <v>2918443</v>
      </c>
    </row>
    <row r="24" spans="3:12" hidden="1" outlineLevel="1">
      <c r="C24" s="41" t="s">
        <v>81</v>
      </c>
      <c r="D24" s="42">
        <v>342997</v>
      </c>
      <c r="E24" s="42">
        <v>204458</v>
      </c>
      <c r="F24" s="42">
        <v>547455</v>
      </c>
      <c r="G24" s="42">
        <v>378366</v>
      </c>
      <c r="H24" s="42">
        <v>230571</v>
      </c>
      <c r="I24" s="42">
        <v>608937</v>
      </c>
      <c r="J24" s="42">
        <v>1727907</v>
      </c>
      <c r="K24" s="42">
        <v>1557564</v>
      </c>
      <c r="L24" s="42">
        <v>3285471</v>
      </c>
    </row>
    <row r="25" spans="3:12" hidden="1" outlineLevel="1">
      <c r="C25" s="41" t="s">
        <v>82</v>
      </c>
      <c r="D25" s="42">
        <v>323178</v>
      </c>
      <c r="E25" s="42">
        <v>208085</v>
      </c>
      <c r="F25" s="42">
        <v>531263</v>
      </c>
      <c r="G25" s="42">
        <v>358041</v>
      </c>
      <c r="H25" s="42">
        <v>232866</v>
      </c>
      <c r="I25" s="42">
        <v>590907</v>
      </c>
      <c r="J25" s="42">
        <v>1654586</v>
      </c>
      <c r="K25" s="42">
        <v>1492297</v>
      </c>
      <c r="L25" s="42">
        <v>3146883</v>
      </c>
    </row>
    <row r="26" spans="3:12" hidden="1" outlineLevel="1">
      <c r="C26" s="41" t="s">
        <v>83</v>
      </c>
      <c r="D26" s="42">
        <v>363278</v>
      </c>
      <c r="E26" s="42">
        <v>231046</v>
      </c>
      <c r="F26" s="42">
        <v>594324</v>
      </c>
      <c r="G26" s="42">
        <v>398582</v>
      </c>
      <c r="H26" s="42">
        <v>257275</v>
      </c>
      <c r="I26" s="42">
        <v>655857</v>
      </c>
      <c r="J26" s="42">
        <v>1832577</v>
      </c>
      <c r="K26" s="42">
        <v>1587962</v>
      </c>
      <c r="L26" s="42">
        <v>3420539</v>
      </c>
    </row>
    <row r="27" spans="3:12" collapsed="1">
      <c r="C27" s="96">
        <v>2009</v>
      </c>
      <c r="D27" s="47">
        <v>3675885</v>
      </c>
      <c r="E27" s="47">
        <v>2010255</v>
      </c>
      <c r="F27" s="47">
        <v>5686140</v>
      </c>
      <c r="G27" s="47">
        <v>4016800</v>
      </c>
      <c r="H27" s="47">
        <v>2226131</v>
      </c>
      <c r="I27" s="47">
        <v>6242931</v>
      </c>
      <c r="J27" s="47">
        <v>20026382</v>
      </c>
      <c r="K27" s="47">
        <v>16098324</v>
      </c>
      <c r="L27" s="47">
        <v>36124706</v>
      </c>
    </row>
    <row r="28" spans="3:12" hidden="1" outlineLevel="1">
      <c r="C28" s="41" t="s">
        <v>72</v>
      </c>
      <c r="D28" s="42">
        <v>358990</v>
      </c>
      <c r="E28" s="42">
        <v>222494</v>
      </c>
      <c r="F28" s="42">
        <v>581484</v>
      </c>
      <c r="G28" s="42">
        <v>390412</v>
      </c>
      <c r="H28" s="42">
        <v>251109</v>
      </c>
      <c r="I28" s="42">
        <v>641521</v>
      </c>
      <c r="J28" s="42">
        <v>1787997</v>
      </c>
      <c r="K28" s="42">
        <v>1569972</v>
      </c>
      <c r="L28" s="42">
        <v>3357969</v>
      </c>
    </row>
    <row r="29" spans="3:12" hidden="1" outlineLevel="1">
      <c r="C29" s="41" t="s">
        <v>73</v>
      </c>
      <c r="D29" s="42">
        <v>344771</v>
      </c>
      <c r="E29" s="42">
        <v>204632</v>
      </c>
      <c r="F29" s="42">
        <v>549403</v>
      </c>
      <c r="G29" s="42">
        <v>377150</v>
      </c>
      <c r="H29" s="42">
        <v>232767</v>
      </c>
      <c r="I29" s="42">
        <v>609917</v>
      </c>
      <c r="J29" s="42">
        <v>1811912</v>
      </c>
      <c r="K29" s="42">
        <v>1590100</v>
      </c>
      <c r="L29" s="42">
        <v>3402012</v>
      </c>
    </row>
    <row r="30" spans="3:12" hidden="1" outlineLevel="1">
      <c r="C30" s="41" t="s">
        <v>74</v>
      </c>
      <c r="D30" s="42">
        <v>306661</v>
      </c>
      <c r="E30" s="42">
        <v>172158</v>
      </c>
      <c r="F30" s="42">
        <v>478819</v>
      </c>
      <c r="G30" s="42">
        <v>333707</v>
      </c>
      <c r="H30" s="42">
        <v>198840</v>
      </c>
      <c r="I30" s="42">
        <v>532547</v>
      </c>
      <c r="J30" s="42">
        <v>1831399</v>
      </c>
      <c r="K30" s="42">
        <v>1459828</v>
      </c>
      <c r="L30" s="42">
        <v>3291227</v>
      </c>
    </row>
    <row r="31" spans="3:12" hidden="1" outlineLevel="1">
      <c r="C31" s="41" t="s">
        <v>75</v>
      </c>
      <c r="D31" s="42">
        <v>338705</v>
      </c>
      <c r="E31" s="42">
        <v>168323</v>
      </c>
      <c r="F31" s="42">
        <v>507028</v>
      </c>
      <c r="G31" s="42">
        <v>360796</v>
      </c>
      <c r="H31" s="42">
        <v>194933</v>
      </c>
      <c r="I31" s="42">
        <v>555729</v>
      </c>
      <c r="J31" s="42">
        <v>1779143</v>
      </c>
      <c r="K31" s="42">
        <v>1308186</v>
      </c>
      <c r="L31" s="42">
        <v>3087329</v>
      </c>
    </row>
    <row r="32" spans="3:12" ht="15" hidden="1" customHeight="1" outlineLevel="1">
      <c r="C32" s="41" t="s">
        <v>76</v>
      </c>
      <c r="D32" s="42">
        <v>464515</v>
      </c>
      <c r="E32" s="42">
        <v>281775</v>
      </c>
      <c r="F32" s="42">
        <v>746290</v>
      </c>
      <c r="G32" s="42">
        <v>505109</v>
      </c>
      <c r="H32" s="42">
        <v>320083</v>
      </c>
      <c r="I32" s="42">
        <v>825192</v>
      </c>
      <c r="J32" s="42">
        <v>2239441</v>
      </c>
      <c r="K32" s="42">
        <v>1917147</v>
      </c>
      <c r="L32" s="42">
        <v>4156588</v>
      </c>
    </row>
    <row r="33" spans="3:12" ht="15" hidden="1" customHeight="1" outlineLevel="1">
      <c r="C33" s="41" t="s">
        <v>77</v>
      </c>
      <c r="D33" s="42">
        <v>377742</v>
      </c>
      <c r="E33" s="42">
        <v>222927</v>
      </c>
      <c r="F33" s="42">
        <v>600669</v>
      </c>
      <c r="G33" s="42">
        <v>404491</v>
      </c>
      <c r="H33" s="42">
        <v>255991</v>
      </c>
      <c r="I33" s="42">
        <v>660482</v>
      </c>
      <c r="J33" s="42">
        <v>2110883</v>
      </c>
      <c r="K33" s="42">
        <v>1691231</v>
      </c>
      <c r="L33" s="42">
        <v>3802114</v>
      </c>
    </row>
    <row r="34" spans="3:12" ht="15" hidden="1" customHeight="1" outlineLevel="1">
      <c r="C34" s="41" t="s">
        <v>78</v>
      </c>
      <c r="D34" s="42">
        <v>327143</v>
      </c>
      <c r="E34" s="42">
        <v>179705</v>
      </c>
      <c r="F34" s="42">
        <v>506848</v>
      </c>
      <c r="G34" s="42">
        <v>356135</v>
      </c>
      <c r="H34" s="42">
        <v>205258</v>
      </c>
      <c r="I34" s="42">
        <v>561393</v>
      </c>
      <c r="J34" s="42">
        <v>1744555</v>
      </c>
      <c r="K34" s="42">
        <v>1342804</v>
      </c>
      <c r="L34" s="42">
        <v>3087359</v>
      </c>
    </row>
    <row r="35" spans="3:12" hidden="1" outlineLevel="1">
      <c r="C35" s="41" t="s">
        <v>79</v>
      </c>
      <c r="D35" s="42">
        <v>321491</v>
      </c>
      <c r="E35" s="42">
        <v>188394</v>
      </c>
      <c r="F35" s="42">
        <v>509885</v>
      </c>
      <c r="G35" s="42">
        <v>354781</v>
      </c>
      <c r="H35" s="42">
        <v>214355</v>
      </c>
      <c r="I35" s="42">
        <v>569136</v>
      </c>
      <c r="J35" s="42">
        <v>1723796</v>
      </c>
      <c r="K35" s="42">
        <v>1245031</v>
      </c>
      <c r="L35" s="42">
        <v>2968827</v>
      </c>
    </row>
    <row r="36" spans="3:12" hidden="1" outlineLevel="1">
      <c r="C36" s="41" t="s">
        <v>80</v>
      </c>
      <c r="D36" s="42">
        <v>407182</v>
      </c>
      <c r="E36" s="42">
        <v>205950</v>
      </c>
      <c r="F36" s="42">
        <v>613132</v>
      </c>
      <c r="G36" s="42">
        <v>446888</v>
      </c>
      <c r="H36" s="42">
        <v>233964</v>
      </c>
      <c r="I36" s="42">
        <v>680852</v>
      </c>
      <c r="J36" s="42">
        <v>1923829</v>
      </c>
      <c r="K36" s="42">
        <v>1453361</v>
      </c>
      <c r="L36" s="42">
        <v>3377190</v>
      </c>
    </row>
    <row r="37" spans="3:12" hidden="1" outlineLevel="1">
      <c r="C37" s="41" t="s">
        <v>81</v>
      </c>
      <c r="D37" s="42">
        <v>410232</v>
      </c>
      <c r="E37" s="42">
        <v>252415</v>
      </c>
      <c r="F37" s="42">
        <v>662647</v>
      </c>
      <c r="G37" s="42">
        <v>454238</v>
      </c>
      <c r="H37" s="42">
        <v>286644</v>
      </c>
      <c r="I37" s="42">
        <v>740882</v>
      </c>
      <c r="J37" s="42">
        <v>2105874</v>
      </c>
      <c r="K37" s="42">
        <v>1877380</v>
      </c>
      <c r="L37" s="42">
        <v>3983254</v>
      </c>
    </row>
    <row r="38" spans="3:12" hidden="1" outlineLevel="1">
      <c r="C38" s="41" t="s">
        <v>82</v>
      </c>
      <c r="D38" s="42">
        <v>393912</v>
      </c>
      <c r="E38" s="42">
        <v>239153</v>
      </c>
      <c r="F38" s="42">
        <v>633065</v>
      </c>
      <c r="G38" s="42">
        <v>430727</v>
      </c>
      <c r="H38" s="42">
        <v>271596</v>
      </c>
      <c r="I38" s="42">
        <v>702323</v>
      </c>
      <c r="J38" s="42">
        <v>1947683</v>
      </c>
      <c r="K38" s="42">
        <v>1800723</v>
      </c>
      <c r="L38" s="42">
        <v>3748406</v>
      </c>
    </row>
    <row r="39" spans="3:12" hidden="1" outlineLevel="1">
      <c r="C39" s="41" t="s">
        <v>83</v>
      </c>
      <c r="D39" s="42">
        <v>380009</v>
      </c>
      <c r="E39" s="42">
        <v>257584</v>
      </c>
      <c r="F39" s="42">
        <v>637593</v>
      </c>
      <c r="G39" s="42">
        <v>417612</v>
      </c>
      <c r="H39" s="42">
        <v>292302</v>
      </c>
      <c r="I39" s="42">
        <v>709914</v>
      </c>
      <c r="J39" s="42">
        <v>2002887</v>
      </c>
      <c r="K39" s="42">
        <v>1796915</v>
      </c>
      <c r="L39" s="42">
        <v>3799802</v>
      </c>
    </row>
    <row r="40" spans="3:12" collapsed="1">
      <c r="C40" s="98">
        <v>2008</v>
      </c>
      <c r="D40" s="49">
        <v>4431353</v>
      </c>
      <c r="E40" s="49">
        <v>2595510</v>
      </c>
      <c r="F40" s="49">
        <v>7026863</v>
      </c>
      <c r="G40" s="49">
        <v>4832046</v>
      </c>
      <c r="H40" s="49">
        <v>2957842</v>
      </c>
      <c r="I40" s="49">
        <v>7789888</v>
      </c>
      <c r="J40" s="49">
        <v>23009399</v>
      </c>
      <c r="K40" s="49">
        <v>19052678</v>
      </c>
      <c r="L40" s="49">
        <v>42062077</v>
      </c>
    </row>
    <row r="41" spans="3:12" hidden="1" outlineLevel="1">
      <c r="C41" s="41" t="s">
        <v>72</v>
      </c>
      <c r="D41" s="42">
        <v>369153</v>
      </c>
      <c r="E41" s="42">
        <v>260003</v>
      </c>
      <c r="F41" s="42">
        <v>629156</v>
      </c>
      <c r="G41" s="42">
        <v>404083</v>
      </c>
      <c r="H41" s="42">
        <v>289569</v>
      </c>
      <c r="I41" s="42">
        <v>693652</v>
      </c>
      <c r="J41" s="42">
        <v>1869007</v>
      </c>
      <c r="K41" s="42">
        <v>1753739</v>
      </c>
      <c r="L41" s="42">
        <v>3622746</v>
      </c>
    </row>
    <row r="42" spans="3:12" hidden="1" outlineLevel="1">
      <c r="C42" s="41" t="s">
        <v>73</v>
      </c>
      <c r="D42" s="42">
        <v>381562</v>
      </c>
      <c r="E42" s="42">
        <v>226551</v>
      </c>
      <c r="F42" s="42">
        <v>608113</v>
      </c>
      <c r="G42" s="42">
        <v>412586</v>
      </c>
      <c r="H42" s="42">
        <v>253095</v>
      </c>
      <c r="I42" s="42">
        <v>665681</v>
      </c>
      <c r="J42" s="42">
        <v>1937410</v>
      </c>
      <c r="K42" s="42">
        <v>1711889</v>
      </c>
      <c r="L42" s="42">
        <v>3649299</v>
      </c>
    </row>
    <row r="43" spans="3:12" hidden="1" outlineLevel="1">
      <c r="C43" s="41" t="s">
        <v>74</v>
      </c>
      <c r="D43" s="42">
        <v>327249</v>
      </c>
      <c r="E43" s="42">
        <v>191784</v>
      </c>
      <c r="F43" s="42">
        <v>519033</v>
      </c>
      <c r="G43" s="42">
        <v>353088</v>
      </c>
      <c r="H43" s="42">
        <v>216307</v>
      </c>
      <c r="I43" s="42">
        <v>569395</v>
      </c>
      <c r="J43" s="42">
        <v>1877076</v>
      </c>
      <c r="K43" s="42">
        <v>1568699</v>
      </c>
      <c r="L43" s="42">
        <v>3445775</v>
      </c>
    </row>
    <row r="44" spans="3:12" hidden="1" outlineLevel="1">
      <c r="C44" s="41" t="s">
        <v>75</v>
      </c>
      <c r="D44" s="42">
        <v>372662</v>
      </c>
      <c r="E44" s="42">
        <v>188098</v>
      </c>
      <c r="F44" s="42">
        <v>560760</v>
      </c>
      <c r="G44" s="42">
        <v>396349</v>
      </c>
      <c r="H44" s="42">
        <v>212512</v>
      </c>
      <c r="I44" s="42">
        <v>608861</v>
      </c>
      <c r="J44" s="42">
        <v>1838273</v>
      </c>
      <c r="K44" s="42">
        <v>1381300</v>
      </c>
      <c r="L44" s="42">
        <v>3219573</v>
      </c>
    </row>
    <row r="45" spans="3:12" hidden="1" outlineLevel="1">
      <c r="C45" s="41" t="s">
        <v>76</v>
      </c>
      <c r="D45" s="42">
        <v>488860</v>
      </c>
      <c r="E45" s="42">
        <v>285041</v>
      </c>
      <c r="F45" s="42">
        <v>773901</v>
      </c>
      <c r="G45" s="42">
        <v>529425</v>
      </c>
      <c r="H45" s="42">
        <v>318479</v>
      </c>
      <c r="I45" s="42">
        <v>847904</v>
      </c>
      <c r="J45" s="42">
        <v>2280363</v>
      </c>
      <c r="K45" s="42">
        <v>1950001</v>
      </c>
      <c r="L45" s="42">
        <v>4230364</v>
      </c>
    </row>
    <row r="46" spans="3:12" hidden="1" outlineLevel="1">
      <c r="C46" s="41" t="s">
        <v>77</v>
      </c>
      <c r="D46" s="42">
        <v>408446</v>
      </c>
      <c r="E46" s="42">
        <v>248044</v>
      </c>
      <c r="F46" s="42">
        <v>656490</v>
      </c>
      <c r="G46" s="42">
        <v>438202</v>
      </c>
      <c r="H46" s="42">
        <v>277857</v>
      </c>
      <c r="I46" s="42">
        <v>716059</v>
      </c>
      <c r="J46" s="42">
        <v>2018666</v>
      </c>
      <c r="K46" s="42">
        <v>1664074</v>
      </c>
      <c r="L46" s="42">
        <v>3682740</v>
      </c>
    </row>
    <row r="47" spans="3:12" hidden="1" outlineLevel="1">
      <c r="C47" s="41" t="s">
        <v>78</v>
      </c>
      <c r="D47" s="42">
        <v>330348</v>
      </c>
      <c r="E47" s="42">
        <v>188430</v>
      </c>
      <c r="F47" s="42">
        <v>518778</v>
      </c>
      <c r="G47" s="42">
        <v>359199</v>
      </c>
      <c r="H47" s="42">
        <v>209506</v>
      </c>
      <c r="I47" s="42">
        <v>568705</v>
      </c>
      <c r="J47" s="42">
        <v>1659440</v>
      </c>
      <c r="K47" s="42">
        <v>1271993</v>
      </c>
      <c r="L47" s="42">
        <v>2931433</v>
      </c>
    </row>
    <row r="48" spans="3:12" hidden="1" outlineLevel="1">
      <c r="C48" s="41" t="s">
        <v>79</v>
      </c>
      <c r="D48" s="42">
        <v>273395</v>
      </c>
      <c r="E48" s="42">
        <v>155442</v>
      </c>
      <c r="F48" s="42">
        <v>428837</v>
      </c>
      <c r="G48" s="42">
        <v>304841</v>
      </c>
      <c r="H48" s="42">
        <v>172460</v>
      </c>
      <c r="I48" s="42">
        <v>477301</v>
      </c>
      <c r="J48" s="42">
        <v>1519768</v>
      </c>
      <c r="K48" s="42">
        <v>1189772</v>
      </c>
      <c r="L48" s="42">
        <v>2709540</v>
      </c>
    </row>
    <row r="49" spans="3:12" hidden="1" outlineLevel="1">
      <c r="C49" s="41" t="s">
        <v>80</v>
      </c>
      <c r="D49" s="42">
        <v>361816</v>
      </c>
      <c r="E49" s="42">
        <v>191221</v>
      </c>
      <c r="F49" s="42">
        <v>553037</v>
      </c>
      <c r="G49" s="42">
        <v>406505</v>
      </c>
      <c r="H49" s="42">
        <v>213793</v>
      </c>
      <c r="I49" s="42">
        <v>620298</v>
      </c>
      <c r="J49" s="42">
        <v>1823925</v>
      </c>
      <c r="K49" s="42">
        <v>1477352</v>
      </c>
      <c r="L49" s="42">
        <v>3301277</v>
      </c>
    </row>
    <row r="50" spans="3:12" hidden="1" outlineLevel="1">
      <c r="C50" s="41" t="s">
        <v>81</v>
      </c>
      <c r="D50" s="42">
        <v>420202</v>
      </c>
      <c r="E50" s="42">
        <v>258108</v>
      </c>
      <c r="F50" s="42">
        <v>678310</v>
      </c>
      <c r="G50" s="42">
        <v>460212</v>
      </c>
      <c r="H50" s="42">
        <v>286611</v>
      </c>
      <c r="I50" s="42">
        <v>746823</v>
      </c>
      <c r="J50" s="42">
        <v>2027566</v>
      </c>
      <c r="K50" s="42">
        <v>1836382</v>
      </c>
      <c r="L50" s="42">
        <v>3863948</v>
      </c>
    </row>
    <row r="51" spans="3:12" hidden="1" outlineLevel="1">
      <c r="C51" s="41" t="s">
        <v>82</v>
      </c>
      <c r="D51" s="42">
        <v>384619</v>
      </c>
      <c r="E51" s="42">
        <v>238084</v>
      </c>
      <c r="F51" s="42">
        <v>622703</v>
      </c>
      <c r="G51" s="42">
        <v>417816</v>
      </c>
      <c r="H51" s="42">
        <v>263577</v>
      </c>
      <c r="I51" s="42">
        <v>681393</v>
      </c>
      <c r="J51" s="42">
        <v>1827432</v>
      </c>
      <c r="K51" s="42">
        <v>1711352</v>
      </c>
      <c r="L51" s="42">
        <v>3538784</v>
      </c>
    </row>
    <row r="52" spans="3:12" hidden="1" outlineLevel="1">
      <c r="C52" s="41" t="s">
        <v>83</v>
      </c>
      <c r="D52" s="42">
        <v>385117</v>
      </c>
      <c r="E52" s="42">
        <v>258244</v>
      </c>
      <c r="F52" s="42">
        <v>643361</v>
      </c>
      <c r="G52" s="42">
        <v>423561</v>
      </c>
      <c r="H52" s="42">
        <v>286176</v>
      </c>
      <c r="I52" s="42">
        <v>709737</v>
      </c>
      <c r="J52" s="42">
        <v>1973306</v>
      </c>
      <c r="K52" s="42">
        <v>1770317</v>
      </c>
      <c r="L52" s="42">
        <v>3743623</v>
      </c>
    </row>
    <row r="53" spans="3:12" collapsed="1">
      <c r="C53" s="98">
        <v>2007</v>
      </c>
      <c r="D53" s="49">
        <v>4503429</v>
      </c>
      <c r="E53" s="49">
        <v>2689050</v>
      </c>
      <c r="F53" s="49">
        <v>7192479</v>
      </c>
      <c r="G53" s="49">
        <v>4905867</v>
      </c>
      <c r="H53" s="49">
        <v>2999942</v>
      </c>
      <c r="I53" s="49">
        <v>7905809</v>
      </c>
      <c r="J53" s="49">
        <v>22652232</v>
      </c>
      <c r="K53" s="49">
        <v>19286870</v>
      </c>
      <c r="L53" s="49">
        <v>41939102</v>
      </c>
    </row>
    <row r="54" spans="3:12" hidden="1" outlineLevel="1">
      <c r="C54" s="41" t="s">
        <v>72</v>
      </c>
      <c r="D54" s="42">
        <v>360576</v>
      </c>
      <c r="E54" s="42">
        <v>249817</v>
      </c>
      <c r="F54" s="42">
        <v>610393</v>
      </c>
      <c r="G54" s="42">
        <v>396059</v>
      </c>
      <c r="H54" s="42">
        <v>276058</v>
      </c>
      <c r="I54" s="42">
        <v>672117</v>
      </c>
      <c r="J54" s="42">
        <v>1865255</v>
      </c>
      <c r="K54" s="42">
        <v>1719381</v>
      </c>
      <c r="L54" s="42">
        <v>3584636</v>
      </c>
    </row>
    <row r="55" spans="3:12" hidden="1" outlineLevel="1">
      <c r="C55" s="41" t="s">
        <v>73</v>
      </c>
      <c r="D55" s="42">
        <v>377379</v>
      </c>
      <c r="E55" s="42">
        <v>225594</v>
      </c>
      <c r="F55" s="42">
        <v>602973</v>
      </c>
      <c r="G55" s="42">
        <v>413551</v>
      </c>
      <c r="H55" s="42">
        <v>253052</v>
      </c>
      <c r="I55" s="42">
        <v>666603</v>
      </c>
      <c r="J55" s="42">
        <v>1880839</v>
      </c>
      <c r="K55" s="42">
        <v>1705102</v>
      </c>
      <c r="L55" s="42">
        <v>3585941</v>
      </c>
    </row>
    <row r="56" spans="3:12" hidden="1" outlineLevel="1">
      <c r="C56" s="41" t="s">
        <v>74</v>
      </c>
      <c r="D56" s="42">
        <v>370820</v>
      </c>
      <c r="E56" s="42">
        <v>192385</v>
      </c>
      <c r="F56" s="42">
        <v>563205</v>
      </c>
      <c r="G56" s="42">
        <v>400816</v>
      </c>
      <c r="H56" s="42">
        <v>214913</v>
      </c>
      <c r="I56" s="42">
        <v>615729</v>
      </c>
      <c r="J56" s="42">
        <v>1978651</v>
      </c>
      <c r="K56" s="42">
        <v>1709972</v>
      </c>
      <c r="L56" s="42">
        <v>3688623</v>
      </c>
    </row>
    <row r="57" spans="3:12" hidden="1" outlineLevel="1">
      <c r="C57" s="41" t="s">
        <v>75</v>
      </c>
      <c r="D57" s="42">
        <v>415214</v>
      </c>
      <c r="E57" s="42">
        <v>203524</v>
      </c>
      <c r="F57" s="42">
        <v>618738</v>
      </c>
      <c r="G57" s="42">
        <v>449218</v>
      </c>
      <c r="H57" s="42">
        <v>229525</v>
      </c>
      <c r="I57" s="42">
        <v>678743</v>
      </c>
      <c r="J57" s="42">
        <v>1930805</v>
      </c>
      <c r="K57" s="42">
        <v>1556414</v>
      </c>
      <c r="L57" s="42">
        <v>3487219</v>
      </c>
    </row>
    <row r="58" spans="3:12" hidden="1" outlineLevel="1">
      <c r="C58" s="41" t="s">
        <v>76</v>
      </c>
      <c r="D58" s="42">
        <v>496631</v>
      </c>
      <c r="E58" s="42">
        <v>287873</v>
      </c>
      <c r="F58" s="42">
        <v>784504</v>
      </c>
      <c r="G58" s="42">
        <v>543974</v>
      </c>
      <c r="H58" s="42">
        <v>320525</v>
      </c>
      <c r="I58" s="42">
        <v>864499</v>
      </c>
      <c r="J58" s="42">
        <v>2362959</v>
      </c>
      <c r="K58" s="42">
        <v>2184766</v>
      </c>
      <c r="L58" s="42">
        <v>4547725</v>
      </c>
    </row>
    <row r="59" spans="3:12" hidden="1" outlineLevel="1">
      <c r="C59" s="41" t="s">
        <v>77</v>
      </c>
      <c r="D59" s="42">
        <v>454995</v>
      </c>
      <c r="E59" s="42">
        <v>256016</v>
      </c>
      <c r="F59" s="42">
        <v>711011</v>
      </c>
      <c r="G59" s="42">
        <v>494068</v>
      </c>
      <c r="H59" s="42">
        <v>282440</v>
      </c>
      <c r="I59" s="42">
        <v>776508</v>
      </c>
      <c r="J59" s="42">
        <v>2156068</v>
      </c>
      <c r="K59" s="42">
        <v>1872001</v>
      </c>
      <c r="L59" s="42">
        <v>4028069</v>
      </c>
    </row>
    <row r="60" spans="3:12" hidden="1" outlineLevel="1">
      <c r="C60" s="41" t="s">
        <v>78</v>
      </c>
      <c r="D60" s="42">
        <v>369808</v>
      </c>
      <c r="E60" s="42">
        <v>181621</v>
      </c>
      <c r="F60" s="42">
        <v>551429</v>
      </c>
      <c r="G60" s="42">
        <v>398023</v>
      </c>
      <c r="H60" s="42">
        <v>199329</v>
      </c>
      <c r="I60" s="42">
        <v>597352</v>
      </c>
      <c r="J60" s="42">
        <v>1791427</v>
      </c>
      <c r="K60" s="42">
        <v>1394601</v>
      </c>
      <c r="L60" s="42">
        <v>3186028</v>
      </c>
    </row>
    <row r="61" spans="3:12" hidden="1" outlineLevel="1">
      <c r="C61" s="41" t="s">
        <v>79</v>
      </c>
      <c r="D61" s="42">
        <v>358990</v>
      </c>
      <c r="E61" s="42">
        <v>151678</v>
      </c>
      <c r="F61" s="42">
        <v>510668</v>
      </c>
      <c r="G61" s="42">
        <v>387839</v>
      </c>
      <c r="H61" s="42">
        <v>168650</v>
      </c>
      <c r="I61" s="42">
        <v>556489</v>
      </c>
      <c r="J61" s="42">
        <v>1706910</v>
      </c>
      <c r="K61" s="42">
        <v>1282619</v>
      </c>
      <c r="L61" s="42">
        <v>2989529</v>
      </c>
    </row>
    <row r="62" spans="3:12" hidden="1" outlineLevel="1">
      <c r="C62" s="41" t="s">
        <v>80</v>
      </c>
      <c r="D62" s="42">
        <v>375260</v>
      </c>
      <c r="E62" s="42">
        <v>216735</v>
      </c>
      <c r="F62" s="42">
        <v>591995</v>
      </c>
      <c r="G62" s="42">
        <v>407044</v>
      </c>
      <c r="H62" s="42">
        <v>241047</v>
      </c>
      <c r="I62" s="42">
        <v>648091</v>
      </c>
      <c r="J62" s="42">
        <v>1939020</v>
      </c>
      <c r="K62" s="42">
        <v>1644781</v>
      </c>
      <c r="L62" s="42">
        <v>3583801</v>
      </c>
    </row>
    <row r="63" spans="3:12" hidden="1" outlineLevel="1">
      <c r="C63" s="41" t="s">
        <v>81</v>
      </c>
      <c r="D63" s="42">
        <v>426463</v>
      </c>
      <c r="E63" s="42">
        <v>261683</v>
      </c>
      <c r="F63" s="42">
        <v>688146</v>
      </c>
      <c r="G63" s="42">
        <v>463119</v>
      </c>
      <c r="H63" s="42">
        <v>290651</v>
      </c>
      <c r="I63" s="42">
        <v>753770</v>
      </c>
      <c r="J63" s="42">
        <v>2022679</v>
      </c>
      <c r="K63" s="42">
        <v>1847245</v>
      </c>
      <c r="L63" s="42">
        <v>3869924</v>
      </c>
    </row>
    <row r="64" spans="3:12" hidden="1" outlineLevel="1">
      <c r="C64" s="41" t="s">
        <v>82</v>
      </c>
      <c r="D64" s="42">
        <v>382465</v>
      </c>
      <c r="E64" s="42">
        <v>249640</v>
      </c>
      <c r="F64" s="42">
        <v>632105</v>
      </c>
      <c r="G64" s="42">
        <v>411660</v>
      </c>
      <c r="H64" s="42">
        <v>275604</v>
      </c>
      <c r="I64" s="42">
        <v>687264</v>
      </c>
      <c r="J64" s="42">
        <v>1814387</v>
      </c>
      <c r="K64" s="42">
        <v>1760280</v>
      </c>
      <c r="L64" s="42">
        <v>3574667</v>
      </c>
    </row>
    <row r="65" spans="3:12" hidden="1" outlineLevel="1">
      <c r="C65" s="41" t="s">
        <v>83</v>
      </c>
      <c r="D65" s="42">
        <v>369588</v>
      </c>
      <c r="E65" s="42">
        <v>257967</v>
      </c>
      <c r="F65" s="42">
        <v>627555</v>
      </c>
      <c r="G65" s="42">
        <v>396454</v>
      </c>
      <c r="H65" s="42">
        <v>286097</v>
      </c>
      <c r="I65" s="42">
        <v>682551</v>
      </c>
      <c r="J65" s="42">
        <v>1945285</v>
      </c>
      <c r="K65" s="42">
        <v>1817118</v>
      </c>
      <c r="L65" s="42">
        <v>3762403</v>
      </c>
    </row>
    <row r="66" spans="3:12" collapsed="1">
      <c r="C66" s="98">
        <v>2006</v>
      </c>
      <c r="D66" s="49">
        <v>4758189</v>
      </c>
      <c r="E66" s="49">
        <v>2734533</v>
      </c>
      <c r="F66" s="49">
        <v>7492722</v>
      </c>
      <c r="G66" s="49">
        <v>5161825</v>
      </c>
      <c r="H66" s="49">
        <v>3037891</v>
      </c>
      <c r="I66" s="49">
        <v>8199716</v>
      </c>
      <c r="J66" s="49">
        <v>23394285</v>
      </c>
      <c r="K66" s="49">
        <v>20494280</v>
      </c>
      <c r="L66" s="49">
        <v>43888565</v>
      </c>
    </row>
    <row r="67" spans="3:12" ht="15" customHeight="1">
      <c r="C67" s="563" t="s">
        <v>111</v>
      </c>
      <c r="D67" s="563"/>
      <c r="E67" s="563"/>
      <c r="F67" s="563"/>
      <c r="G67" s="563"/>
      <c r="H67" s="563"/>
      <c r="I67" s="563"/>
      <c r="J67" s="563"/>
      <c r="K67" s="563"/>
      <c r="L67" s="563"/>
    </row>
  </sheetData>
  <mergeCells count="6">
    <mergeCell ref="C67:L67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C2:L54"/>
  <sheetViews>
    <sheetView showGridLines="0" showRowColHeaders="0" zoomScaleNormal="100" workbookViewId="0">
      <selection activeCell="M14" sqref="M14"/>
    </sheetView>
  </sheetViews>
  <sheetFormatPr baseColWidth="10" defaultRowHeight="15" outlineLevelRow="1"/>
  <cols>
    <col min="1" max="1" width="14.7109375" style="90" customWidth="1"/>
    <col min="2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04" t="s">
        <v>237</v>
      </c>
      <c r="D3" s="504"/>
      <c r="E3" s="504"/>
      <c r="F3" s="504"/>
      <c r="G3" s="504"/>
      <c r="H3" s="504"/>
      <c r="I3" s="504"/>
      <c r="J3" s="504"/>
      <c r="K3" s="504"/>
      <c r="L3" s="504"/>
    </row>
    <row r="4" spans="3:12" ht="15" customHeight="1">
      <c r="C4" s="514"/>
      <c r="D4" s="515" t="s">
        <v>118</v>
      </c>
      <c r="E4" s="516"/>
      <c r="F4" s="516"/>
      <c r="G4" s="515" t="s">
        <v>121</v>
      </c>
      <c r="H4" s="516"/>
      <c r="I4" s="516"/>
      <c r="J4" s="515" t="s">
        <v>126</v>
      </c>
      <c r="K4" s="516"/>
      <c r="L4" s="516"/>
    </row>
    <row r="5" spans="3:12" ht="30">
      <c r="C5" s="506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76</v>
      </c>
      <c r="D6" s="132">
        <f>IFERROR('Tablas PERNOCTA zona'!D6/'Tablas PERNOCTA zona'!D19-1,"-")</f>
        <v>-0.17730610269105607</v>
      </c>
      <c r="E6" s="132">
        <f>IFERROR('Tablas PERNOCTA zona'!E6/'Tablas PERNOCTA zona'!E19-1,"-")</f>
        <v>-0.27156805120167193</v>
      </c>
      <c r="F6" s="132">
        <f>IFERROR('Tablas PERNOCTA zona'!F6/'Tablas PERNOCTA zona'!F19-1,"-")</f>
        <v>-0.20802333933369399</v>
      </c>
      <c r="G6" s="132">
        <f>IFERROR('Tablas PERNOCTA zona'!G6/'Tablas PERNOCTA zona'!G19-1,"-")</f>
        <v>-0.17368572277572991</v>
      </c>
      <c r="H6" s="132">
        <f>IFERROR('Tablas PERNOCTA zona'!H6/'Tablas PERNOCTA zona'!H19-1,"-")</f>
        <v>-0.26243048781091693</v>
      </c>
      <c r="I6" s="132">
        <f>IFERROR('Tablas PERNOCTA zona'!I6/'Tablas PERNOCTA zona'!I19-1,"-")</f>
        <v>-0.20310632625454739</v>
      </c>
      <c r="J6" s="132">
        <f>IFERROR('Tablas PERNOCTA zona'!J6/'Tablas PERNOCTA zona'!J19-1,"-")</f>
        <v>3.3750677670482343E-2</v>
      </c>
      <c r="K6" s="132">
        <f>IFERROR('Tablas PERNOCTA zona'!K6/'Tablas PERNOCTA zona'!K19-1,"-")</f>
        <v>-1.9842239503718218E-2</v>
      </c>
      <c r="L6" s="132">
        <f>IFERROR('Tablas PERNOCTA zona'!L6/'Tablas PERNOCTA zona'!L19-1,"-")</f>
        <v>9.482941182402671E-3</v>
      </c>
    </row>
    <row r="7" spans="3:12">
      <c r="C7" s="41" t="s">
        <v>77</v>
      </c>
      <c r="D7" s="132">
        <f>IFERROR('Tablas PERNOCTA zona'!D7/'Tablas PERNOCTA zona'!D20-1,"-")</f>
        <v>-0.13161121225119821</v>
      </c>
      <c r="E7" s="132">
        <f>IFERROR('Tablas PERNOCTA zona'!E7/'Tablas PERNOCTA zona'!E20-1,"-")</f>
        <v>-0.27644954284740753</v>
      </c>
      <c r="F7" s="132">
        <f>IFERROR('Tablas PERNOCTA zona'!F7/'Tablas PERNOCTA zona'!F20-1,"-")</f>
        <v>-0.18210977890221103</v>
      </c>
      <c r="G7" s="132">
        <f>IFERROR('Tablas PERNOCTA zona'!G7/'Tablas PERNOCTA zona'!G20-1,"-")</f>
        <v>-0.12966411454958382</v>
      </c>
      <c r="H7" s="132">
        <f>IFERROR('Tablas PERNOCTA zona'!H7/'Tablas PERNOCTA zona'!H20-1,"-")</f>
        <v>-0.27143522163665723</v>
      </c>
      <c r="I7" s="132">
        <f>IFERROR('Tablas PERNOCTA zona'!I7/'Tablas PERNOCTA zona'!I20-1,"-")</f>
        <v>-0.17981244422218023</v>
      </c>
      <c r="J7" s="132">
        <f>IFERROR('Tablas PERNOCTA zona'!J7/'Tablas PERNOCTA zona'!J20-1,"-")</f>
        <v>3.2678718360957593E-2</v>
      </c>
      <c r="K7" s="132">
        <f>IFERROR('Tablas PERNOCTA zona'!K7/'Tablas PERNOCTA zona'!K20-1,"-")</f>
        <v>1.1332522440906434E-2</v>
      </c>
      <c r="L7" s="132">
        <f>IFERROR('Tablas PERNOCTA zona'!L7/'Tablas PERNOCTA zona'!L20-1,"-")</f>
        <v>2.3377128292525029E-2</v>
      </c>
    </row>
    <row r="8" spans="3:12">
      <c r="C8" s="41" t="s">
        <v>78</v>
      </c>
      <c r="D8" s="132">
        <f>IFERROR('Tablas PERNOCTA zona'!D8/'Tablas PERNOCTA zona'!D21-1,"-")</f>
        <v>0.1065244564259098</v>
      </c>
      <c r="E8" s="132">
        <f>IFERROR('Tablas PERNOCTA zona'!E8/'Tablas PERNOCTA zona'!E21-1,"-")</f>
        <v>-0.13326784765159827</v>
      </c>
      <c r="F8" s="132">
        <f>IFERROR('Tablas PERNOCTA zona'!F8/'Tablas PERNOCTA zona'!F21-1,"-")</f>
        <v>1.8269521248408971E-2</v>
      </c>
      <c r="G8" s="132">
        <f>IFERROR('Tablas PERNOCTA zona'!G8/'Tablas PERNOCTA zona'!G21-1,"-")</f>
        <v>8.8718927892048161E-2</v>
      </c>
      <c r="H8" s="132">
        <f>IFERROR('Tablas PERNOCTA zona'!H8/'Tablas PERNOCTA zona'!H21-1,"-")</f>
        <v>-0.14946708082100002</v>
      </c>
      <c r="I8" s="132">
        <f>IFERROR('Tablas PERNOCTA zona'!I8/'Tablas PERNOCTA zona'!I21-1,"-")</f>
        <v>8.1814667301993715E-4</v>
      </c>
      <c r="J8" s="132">
        <f>IFERROR('Tablas PERNOCTA zona'!J8/'Tablas PERNOCTA zona'!J21-1,"-")</f>
        <v>5.1398941719275948E-2</v>
      </c>
      <c r="K8" s="132">
        <f>IFERROR('Tablas PERNOCTA zona'!K8/'Tablas PERNOCTA zona'!K21-1,"-")</f>
        <v>1.498549373121949E-2</v>
      </c>
      <c r="L8" s="132">
        <f>IFERROR('Tablas PERNOCTA zona'!L8/'Tablas PERNOCTA zona'!L21-1,"-")</f>
        <v>3.607557089287261E-2</v>
      </c>
    </row>
    <row r="9" spans="3:12">
      <c r="C9" s="41" t="s">
        <v>79</v>
      </c>
      <c r="D9" s="132">
        <f>IFERROR('Tablas PERNOCTA zona'!D9/'Tablas PERNOCTA zona'!D22-1,"-")</f>
        <v>3.6132871804214428E-2</v>
      </c>
      <c r="E9" s="132">
        <f>IFERROR('Tablas PERNOCTA zona'!E9/'Tablas PERNOCTA zona'!E22-1,"-")</f>
        <v>-8.575504879035023E-2</v>
      </c>
      <c r="F9" s="132">
        <f>IFERROR('Tablas PERNOCTA zona'!F9/'Tablas PERNOCTA zona'!F22-1,"-")</f>
        <v>-6.123107523355098E-3</v>
      </c>
      <c r="G9" s="132">
        <f>IFERROR('Tablas PERNOCTA zona'!G9/'Tablas PERNOCTA zona'!G22-1,"-")</f>
        <v>2.1136513677200819E-2</v>
      </c>
      <c r="H9" s="132">
        <f>IFERROR('Tablas PERNOCTA zona'!H9/'Tablas PERNOCTA zona'!H22-1,"-")</f>
        <v>-0.19626020614875395</v>
      </c>
      <c r="I9" s="132">
        <f>IFERROR('Tablas PERNOCTA zona'!I9/'Tablas PERNOCTA zona'!I22-1,"-")</f>
        <v>-5.3469546466824558E-2</v>
      </c>
      <c r="J9" s="132">
        <f>IFERROR('Tablas PERNOCTA zona'!J9/'Tablas PERNOCTA zona'!J22-1,"-")</f>
        <v>5.0602859356292607E-2</v>
      </c>
      <c r="K9" s="132">
        <f>IFERROR('Tablas PERNOCTA zona'!K9/'Tablas PERNOCTA zona'!K22-1,"-")</f>
        <v>-3.6240739707019909E-2</v>
      </c>
      <c r="L9" s="132">
        <f>IFERROR('Tablas PERNOCTA zona'!L9/'Tablas PERNOCTA zona'!L22-1,"-")</f>
        <v>1.4648129592242709E-2</v>
      </c>
    </row>
    <row r="10" spans="3:12">
      <c r="C10" s="41" t="s">
        <v>80</v>
      </c>
      <c r="D10" s="132">
        <f>IFERROR('Tablas PERNOCTA zona'!D10/'Tablas PERNOCTA zona'!D23-1,"-")</f>
        <v>-0.15698804308442305</v>
      </c>
      <c r="E10" s="132">
        <f>IFERROR('Tablas PERNOCTA zona'!E10/'Tablas PERNOCTA zona'!E23-1,"-")</f>
        <v>-0.1870021846208122</v>
      </c>
      <c r="F10" s="132">
        <f>IFERROR('Tablas PERNOCTA zona'!F10/'Tablas PERNOCTA zona'!F23-1,"-")</f>
        <v>-0.16679749170702285</v>
      </c>
      <c r="G10" s="132">
        <f>IFERROR('Tablas PERNOCTA zona'!G10/'Tablas PERNOCTA zona'!G23-1,"-")</f>
        <v>-0.16834441821367474</v>
      </c>
      <c r="H10" s="132">
        <f>IFERROR('Tablas PERNOCTA zona'!H10/'Tablas PERNOCTA zona'!H23-1,"-")</f>
        <v>-0.20358955106390708</v>
      </c>
      <c r="I10" s="132">
        <f>IFERROR('Tablas PERNOCTA zona'!I10/'Tablas PERNOCTA zona'!I23-1,"-")</f>
        <v>-0.1799025010176829</v>
      </c>
      <c r="J10" s="132">
        <f>IFERROR('Tablas PERNOCTA zona'!J10/'Tablas PERNOCTA zona'!J23-1,"-")</f>
        <v>-4.3537178933474419E-2</v>
      </c>
      <c r="K10" s="132">
        <f>IFERROR('Tablas PERNOCTA zona'!K10/'Tablas PERNOCTA zona'!K23-1,"-")</f>
        <v>-0.11184014174623491</v>
      </c>
      <c r="L10" s="132">
        <f>IFERROR('Tablas PERNOCTA zona'!L10/'Tablas PERNOCTA zona'!L23-1,"-")</f>
        <v>-7.3257212835748375E-2</v>
      </c>
    </row>
    <row r="11" spans="3:12">
      <c r="C11" s="41" t="s">
        <v>81</v>
      </c>
      <c r="D11" s="132">
        <f>IFERROR('Tablas PERNOCTA zona'!D11/'Tablas PERNOCTA zona'!D24-1,"-")</f>
        <v>-5.7644819050895468E-2</v>
      </c>
      <c r="E11" s="132">
        <f>IFERROR('Tablas PERNOCTA zona'!E11/'Tablas PERNOCTA zona'!E24-1,"-")</f>
        <v>-0.19686683817703388</v>
      </c>
      <c r="F11" s="132">
        <f>IFERROR('Tablas PERNOCTA zona'!F11/'Tablas PERNOCTA zona'!F24-1,"-")</f>
        <v>-0.10964006174023433</v>
      </c>
      <c r="G11" s="132">
        <f>IFERROR('Tablas PERNOCTA zona'!G11/'Tablas PERNOCTA zona'!G24-1,"-")</f>
        <v>-6.2566403958072336E-2</v>
      </c>
      <c r="H11" s="132">
        <f>IFERROR('Tablas PERNOCTA zona'!H11/'Tablas PERNOCTA zona'!H24-1,"-")</f>
        <v>-0.2134570262522173</v>
      </c>
      <c r="I11" s="132">
        <f>IFERROR('Tablas PERNOCTA zona'!I11/'Tablas PERNOCTA zona'!I24-1,"-")</f>
        <v>-0.11970039593586856</v>
      </c>
      <c r="J11" s="132">
        <f>IFERROR('Tablas PERNOCTA zona'!J11/'Tablas PERNOCTA zona'!J24-1,"-")</f>
        <v>9.9710227460159118E-3</v>
      </c>
      <c r="K11" s="132">
        <f>IFERROR('Tablas PERNOCTA zona'!K11/'Tablas PERNOCTA zona'!K24-1,"-")</f>
        <v>-7.9926731742644308E-2</v>
      </c>
      <c r="L11" s="132">
        <f>IFERROR('Tablas PERNOCTA zona'!L11/'Tablas PERNOCTA zona'!L24-1,"-")</f>
        <v>-3.2647373846854788E-2</v>
      </c>
    </row>
    <row r="12" spans="3:12">
      <c r="C12" s="41" t="s">
        <v>82</v>
      </c>
      <c r="D12" s="132">
        <f>IFERROR('Tablas PERNOCTA zona'!D12/'Tablas PERNOCTA zona'!D25-1,"-")</f>
        <v>6.8832036834190369E-2</v>
      </c>
      <c r="E12" s="132">
        <f>IFERROR('Tablas PERNOCTA zona'!E12/'Tablas PERNOCTA zona'!E25-1,"-")</f>
        <v>-0.14836244803806142</v>
      </c>
      <c r="F12" s="132">
        <f>IFERROR('Tablas PERNOCTA zona'!F12/'Tablas PERNOCTA zona'!F25-1,"-")</f>
        <v>-1.6238661453931491E-2</v>
      </c>
      <c r="G12" s="132">
        <f>IFERROR('Tablas PERNOCTA zona'!G12/'Tablas PERNOCTA zona'!G25-1,"-")</f>
        <v>5.6747690906907344E-2</v>
      </c>
      <c r="H12" s="132">
        <f>IFERROR('Tablas PERNOCTA zona'!H12/'Tablas PERNOCTA zona'!H25-1,"-")</f>
        <v>-0.17136035316448084</v>
      </c>
      <c r="I12" s="132">
        <f>IFERROR('Tablas PERNOCTA zona'!I12/'Tablas PERNOCTA zona'!I25-1,"-")</f>
        <v>-3.3145655746166458E-2</v>
      </c>
      <c r="J12" s="132">
        <f>IFERROR('Tablas PERNOCTA zona'!J12/'Tablas PERNOCTA zona'!J25-1,"-")</f>
        <v>1.4431404593052255E-2</v>
      </c>
      <c r="K12" s="132">
        <f>IFERROR('Tablas PERNOCTA zona'!K12/'Tablas PERNOCTA zona'!K25-1,"-")</f>
        <v>-8.1158777374745084E-2</v>
      </c>
      <c r="L12" s="132">
        <f>IFERROR('Tablas PERNOCTA zona'!L12/'Tablas PERNOCTA zona'!L25-1,"-")</f>
        <v>-3.0898829095330149E-2</v>
      </c>
    </row>
    <row r="13" spans="3:12">
      <c r="C13" s="41" t="s">
        <v>83</v>
      </c>
      <c r="D13" s="132">
        <f>IFERROR('Tablas PERNOCTA zona'!D13/'Tablas PERNOCTA zona'!D26-1,"-")</f>
        <v>-1.0218069907894201E-2</v>
      </c>
      <c r="E13" s="132">
        <f>IFERROR('Tablas PERNOCTA zona'!E13/'Tablas PERNOCTA zona'!E26-1,"-")</f>
        <v>-0.19338140456878716</v>
      </c>
      <c r="F13" s="132">
        <f>IFERROR('Tablas PERNOCTA zona'!F13/'Tablas PERNOCTA zona'!F26-1,"-")</f>
        <v>-8.1423600594961676E-2</v>
      </c>
      <c r="G13" s="132">
        <f>IFERROR('Tablas PERNOCTA zona'!G13/'Tablas PERNOCTA zona'!G26-1,"-")</f>
        <v>5.268677461600646E-4</v>
      </c>
      <c r="H13" s="132">
        <f>IFERROR('Tablas PERNOCTA zona'!H13/'Tablas PERNOCTA zona'!H26-1,"-")</f>
        <v>-0.21246914779904769</v>
      </c>
      <c r="I13" s="132">
        <f>IFERROR('Tablas PERNOCTA zona'!I13/'Tablas PERNOCTA zona'!I26-1,"-")</f>
        <v>-8.3025720545789716E-2</v>
      </c>
      <c r="J13" s="132">
        <f>IFERROR('Tablas PERNOCTA zona'!J13/'Tablas PERNOCTA zona'!J26-1,"-")</f>
        <v>-2.4103216399638305E-2</v>
      </c>
      <c r="K13" s="132">
        <f>IFERROR('Tablas PERNOCTA zona'!K13/'Tablas PERNOCTA zona'!K26-1,"-")</f>
        <v>-9.366156117085922E-2</v>
      </c>
      <c r="L13" s="132">
        <f>IFERROR('Tablas PERNOCTA zona'!L13/'Tablas PERNOCTA zona'!L26-1,"-")</f>
        <v>-5.6395205550938021E-2</v>
      </c>
    </row>
    <row r="14" spans="3:12" ht="30">
      <c r="C14" s="44" t="str">
        <f>actualizaciones!$A$2</f>
        <v xml:space="preserve">acumulado agosto 2010 </v>
      </c>
      <c r="D14" s="227">
        <v>-4.744295795594311E-2</v>
      </c>
      <c r="E14" s="227">
        <v>-0.18976765715062227</v>
      </c>
      <c r="F14" s="227">
        <v>-9.8685157716604688E-2</v>
      </c>
      <c r="G14" s="227">
        <v>-5.1222726819496134E-2</v>
      </c>
      <c r="H14" s="227">
        <v>-0.21045421429548583</v>
      </c>
      <c r="I14" s="227">
        <v>-0.10902279430615835</v>
      </c>
      <c r="J14" s="227">
        <v>1.4648652267328144E-2</v>
      </c>
      <c r="K14" s="227">
        <v>-5.2111387473320891E-2</v>
      </c>
      <c r="L14" s="227">
        <v>-1.5293119483304363E-2</v>
      </c>
    </row>
    <row r="15" spans="3:12" hidden="1" outlineLevel="1">
      <c r="C15" s="41" t="s">
        <v>72</v>
      </c>
      <c r="D15" s="132">
        <f>IFERROR('Tablas PERNOCTA zona'!D15/'Tablas PERNOCTA zona'!D28-1,"-")</f>
        <v>-8.9211398646201867E-2</v>
      </c>
      <c r="E15" s="132">
        <f>IFERROR('Tablas PERNOCTA zona'!E15/'Tablas PERNOCTA zona'!E28-1,"-")</f>
        <v>-0.18794214675451926</v>
      </c>
      <c r="F15" s="132">
        <f>IFERROR('Tablas PERNOCTA zona'!F15/'Tablas PERNOCTA zona'!F28-1,"-")</f>
        <v>-0.12698887673607528</v>
      </c>
      <c r="G15" s="132">
        <f>IFERROR('Tablas PERNOCTA zona'!G15/'Tablas PERNOCTA zona'!G28-1,"-")</f>
        <v>-8.9154534184400114E-2</v>
      </c>
      <c r="H15" s="132">
        <f>IFERROR('Tablas PERNOCTA zona'!H15/'Tablas PERNOCTA zona'!H28-1,"-")</f>
        <v>-0.2143252531769072</v>
      </c>
      <c r="I15" s="132">
        <f>IFERROR('Tablas PERNOCTA zona'!I15/'Tablas PERNOCTA zona'!I28-1,"-")</f>
        <v>-0.13814980335795712</v>
      </c>
      <c r="J15" s="132">
        <f>IFERROR('Tablas PERNOCTA zona'!J15/'Tablas PERNOCTA zona'!J28-1,"-")</f>
        <v>-7.711478263106708E-2</v>
      </c>
      <c r="K15" s="132">
        <f>IFERROR('Tablas PERNOCTA zona'!K15/'Tablas PERNOCTA zona'!K28-1,"-")</f>
        <v>-0.12739845041822406</v>
      </c>
      <c r="L15" s="132">
        <f>IFERROR('Tablas PERNOCTA zona'!L15/'Tablas PERNOCTA zona'!L28-1,"-")</f>
        <v>-0.10062421660235699</v>
      </c>
    </row>
    <row r="16" spans="3:12" hidden="1" outlineLevel="1">
      <c r="C16" s="41" t="s">
        <v>73</v>
      </c>
      <c r="D16" s="132">
        <f>IFERROR('Tablas PERNOCTA zona'!D16/'Tablas PERNOCTA zona'!D29-1,"-")</f>
        <v>-6.9460598484211267E-2</v>
      </c>
      <c r="E16" s="132">
        <f>IFERROR('Tablas PERNOCTA zona'!E16/'Tablas PERNOCTA zona'!E29-1,"-")</f>
        <v>-0.18549395988897144</v>
      </c>
      <c r="F16" s="132">
        <f>IFERROR('Tablas PERNOCTA zona'!F16/'Tablas PERNOCTA zona'!F29-1,"-")</f>
        <v>-0.11267867121220665</v>
      </c>
      <c r="G16" s="132">
        <f>IFERROR('Tablas PERNOCTA zona'!G16/'Tablas PERNOCTA zona'!G29-1,"-")</f>
        <v>-7.562508285827918E-2</v>
      </c>
      <c r="H16" s="132">
        <f>IFERROR('Tablas PERNOCTA zona'!H16/'Tablas PERNOCTA zona'!H29-1,"-")</f>
        <v>-0.21830843719255733</v>
      </c>
      <c r="I16" s="132">
        <f>IFERROR('Tablas PERNOCTA zona'!I16/'Tablas PERNOCTA zona'!I29-1,"-")</f>
        <v>-0.13007835492370279</v>
      </c>
      <c r="J16" s="132">
        <f>IFERROR('Tablas PERNOCTA zona'!J16/'Tablas PERNOCTA zona'!J29-1,"-")</f>
        <v>-7.8815085942363639E-2</v>
      </c>
      <c r="K16" s="132">
        <f>IFERROR('Tablas PERNOCTA zona'!K16/'Tablas PERNOCTA zona'!K29-1,"-")</f>
        <v>-0.16447644802213701</v>
      </c>
      <c r="L16" s="132">
        <f>IFERROR('Tablas PERNOCTA zona'!L16/'Tablas PERNOCTA zona'!L29-1,"-")</f>
        <v>-0.11885319628502189</v>
      </c>
    </row>
    <row r="17" spans="3:12" hidden="1" outlineLevel="1">
      <c r="C17" s="41" t="s">
        <v>74</v>
      </c>
      <c r="D17" s="132">
        <f>IFERROR('Tablas PERNOCTA zona'!D17/'Tablas PERNOCTA zona'!D30-1,"-")</f>
        <v>-0.19890041446418028</v>
      </c>
      <c r="E17" s="132">
        <f>IFERROR('Tablas PERNOCTA zona'!E17/'Tablas PERNOCTA zona'!E30-1,"-")</f>
        <v>-0.25007260772081463</v>
      </c>
      <c r="F17" s="132">
        <f>IFERROR('Tablas PERNOCTA zona'!F17/'Tablas PERNOCTA zona'!F30-1,"-")</f>
        <v>-0.21729922998043105</v>
      </c>
      <c r="G17" s="132">
        <f>IFERROR('Tablas PERNOCTA zona'!G17/'Tablas PERNOCTA zona'!G30-1,"-")</f>
        <v>-0.19831468923336937</v>
      </c>
      <c r="H17" s="132">
        <f>IFERROR('Tablas PERNOCTA zona'!H17/'Tablas PERNOCTA zona'!H30-1,"-")</f>
        <v>-0.28498792999396505</v>
      </c>
      <c r="I17" s="132">
        <f>IFERROR('Tablas PERNOCTA zona'!I17/'Tablas PERNOCTA zona'!I30-1,"-")</f>
        <v>-0.23067635344861581</v>
      </c>
      <c r="J17" s="132">
        <f>IFERROR('Tablas PERNOCTA zona'!J17/'Tablas PERNOCTA zona'!J30-1,"-")</f>
        <v>-0.1127749878644686</v>
      </c>
      <c r="K17" s="132">
        <f>IFERROR('Tablas PERNOCTA zona'!K17/'Tablas PERNOCTA zona'!K30-1,"-")</f>
        <v>-0.14195644966393306</v>
      </c>
      <c r="L17" s="132">
        <f>IFERROR('Tablas PERNOCTA zona'!L17/'Tablas PERNOCTA zona'!L30-1,"-")</f>
        <v>-0.12571846305344481</v>
      </c>
    </row>
    <row r="18" spans="3:12" hidden="1" outlineLevel="1">
      <c r="C18" s="41" t="s">
        <v>75</v>
      </c>
      <c r="D18" s="132">
        <f>IFERROR('Tablas PERNOCTA zona'!D18/'Tablas PERNOCTA zona'!D31-1,"-")</f>
        <v>-0.1999084749265585</v>
      </c>
      <c r="E18" s="132">
        <f>IFERROR('Tablas PERNOCTA zona'!E18/'Tablas PERNOCTA zona'!E31-1,"-")</f>
        <v>-0.2818272012737415</v>
      </c>
      <c r="F18" s="132">
        <f>IFERROR('Tablas PERNOCTA zona'!F18/'Tablas PERNOCTA zona'!F31-1,"-")</f>
        <v>-0.22710382858540357</v>
      </c>
      <c r="G18" s="132">
        <f>IFERROR('Tablas PERNOCTA zona'!G18/'Tablas PERNOCTA zona'!G31-1,"-")</f>
        <v>-0.20435925010255107</v>
      </c>
      <c r="H18" s="132">
        <f>IFERROR('Tablas PERNOCTA zona'!H18/'Tablas PERNOCTA zona'!H31-1,"-")</f>
        <v>-0.31719616483612323</v>
      </c>
      <c r="I18" s="132">
        <f>IFERROR('Tablas PERNOCTA zona'!I18/'Tablas PERNOCTA zona'!I31-1,"-")</f>
        <v>-0.24393904223101548</v>
      </c>
      <c r="J18" s="132">
        <f>IFERROR('Tablas PERNOCTA zona'!J18/'Tablas PERNOCTA zona'!J31-1,"-")</f>
        <v>-0.12100826071878423</v>
      </c>
      <c r="K18" s="132">
        <f>IFERROR('Tablas PERNOCTA zona'!K18/'Tablas PERNOCTA zona'!K31-1,"-")</f>
        <v>-0.11818502873444603</v>
      </c>
      <c r="L18" s="132">
        <f>IFERROR('Tablas PERNOCTA zona'!L18/'Tablas PERNOCTA zona'!L31-1,"-")</f>
        <v>-0.11981197986997827</v>
      </c>
    </row>
    <row r="19" spans="3:12" hidden="1" outlineLevel="1">
      <c r="C19" s="41" t="s">
        <v>76</v>
      </c>
      <c r="D19" s="132">
        <f>IFERROR('Tablas PERNOCTA zona'!D19/'Tablas PERNOCTA zona'!D32-1,"-")</f>
        <v>-0.1817034971960001</v>
      </c>
      <c r="E19" s="132">
        <f>IFERROR('Tablas PERNOCTA zona'!E19/'Tablas PERNOCTA zona'!E32-1,"-")</f>
        <v>-0.34790524354538199</v>
      </c>
      <c r="F19" s="132">
        <f>IFERROR('Tablas PERNOCTA zona'!F19/'Tablas PERNOCTA zona'!F32-1,"-")</f>
        <v>-0.24445590856101518</v>
      </c>
      <c r="G19" s="132">
        <f>IFERROR('Tablas PERNOCTA zona'!G19/'Tablas PERNOCTA zona'!G32-1,"-")</f>
        <v>-0.19383538998513195</v>
      </c>
      <c r="H19" s="132">
        <f>IFERROR('Tablas PERNOCTA zona'!H19/'Tablas PERNOCTA zona'!H32-1,"-")</f>
        <v>-0.36909176682298028</v>
      </c>
      <c r="I19" s="132">
        <f>IFERROR('Tablas PERNOCTA zona'!I19/'Tablas PERNOCTA zona'!I32-1,"-")</f>
        <v>-0.26181543204490587</v>
      </c>
      <c r="J19" s="132">
        <f>IFERROR('Tablas PERNOCTA zona'!J19/'Tablas PERNOCTA zona'!J32-1,"-")</f>
        <v>-0.1277363413458984</v>
      </c>
      <c r="K19" s="132">
        <f>IFERROR('Tablas PERNOCTA zona'!K19/'Tablas PERNOCTA zona'!K32-1,"-")</f>
        <v>-0.15681948228278786</v>
      </c>
      <c r="L19" s="132">
        <f>IFERROR('Tablas PERNOCTA zona'!L19/'Tablas PERNOCTA zona'!L32-1,"-")</f>
        <v>-0.14115038584531348</v>
      </c>
    </row>
    <row r="20" spans="3:12" hidden="1" outlineLevel="1">
      <c r="C20" s="41" t="s">
        <v>77</v>
      </c>
      <c r="D20" s="132">
        <f>IFERROR('Tablas PERNOCTA zona'!D20/'Tablas PERNOCTA zona'!D33-1,"-")</f>
        <v>-0.2162137120044898</v>
      </c>
      <c r="E20" s="132">
        <f>IFERROR('Tablas PERNOCTA zona'!E20/'Tablas PERNOCTA zona'!E33-1,"-")</f>
        <v>-0.28909015058741205</v>
      </c>
      <c r="F20" s="132">
        <f>IFERROR('Tablas PERNOCTA zona'!F20/'Tablas PERNOCTA zona'!F33-1,"-")</f>
        <v>-0.24326043128578301</v>
      </c>
      <c r="G20" s="132">
        <f>IFERROR('Tablas PERNOCTA zona'!G20/'Tablas PERNOCTA zona'!G33-1,"-")</f>
        <v>-0.21405915088345595</v>
      </c>
      <c r="H20" s="132">
        <f>IFERROR('Tablas PERNOCTA zona'!H20/'Tablas PERNOCTA zona'!H33-1,"-")</f>
        <v>-0.32028469750889677</v>
      </c>
      <c r="I20" s="132">
        <f>IFERROR('Tablas PERNOCTA zona'!I20/'Tablas PERNOCTA zona'!I33-1,"-")</f>
        <v>-0.25523027122616515</v>
      </c>
      <c r="J20" s="132">
        <f>IFERROR('Tablas PERNOCTA zona'!J20/'Tablas PERNOCTA zona'!J33-1,"-")</f>
        <v>-0.15020017689279797</v>
      </c>
      <c r="K20" s="132">
        <f>IFERROR('Tablas PERNOCTA zona'!K20/'Tablas PERNOCTA zona'!K33-1,"-")</f>
        <v>-0.18088954140504754</v>
      </c>
      <c r="L20" s="132">
        <f>IFERROR('Tablas PERNOCTA zona'!L20/'Tablas PERNOCTA zona'!L33-1,"-")</f>
        <v>-0.16385121540279957</v>
      </c>
    </row>
    <row r="21" spans="3:12" hidden="1" outlineLevel="1">
      <c r="C21" s="41" t="s">
        <v>78</v>
      </c>
      <c r="D21" s="132">
        <f>IFERROR('Tablas PERNOCTA zona'!D21/'Tablas PERNOCTA zona'!D34-1,"-")</f>
        <v>-0.21988549349978448</v>
      </c>
      <c r="E21" s="132">
        <f>IFERROR('Tablas PERNOCTA zona'!E21/'Tablas PERNOCTA zona'!E34-1,"-")</f>
        <v>-0.17290559528115523</v>
      </c>
      <c r="F21" s="132">
        <f>IFERROR('Tablas PERNOCTA zona'!F21/'Tablas PERNOCTA zona'!F34-1,"-")</f>
        <v>-0.20322858134983268</v>
      </c>
      <c r="G21" s="132">
        <f>IFERROR('Tablas PERNOCTA zona'!G21/'Tablas PERNOCTA zona'!G34-1,"-")</f>
        <v>-0.21176520139834609</v>
      </c>
      <c r="H21" s="132">
        <f>IFERROR('Tablas PERNOCTA zona'!H21/'Tablas PERNOCTA zona'!H34-1,"-")</f>
        <v>-0.20007989944362703</v>
      </c>
      <c r="I21" s="132">
        <f>IFERROR('Tablas PERNOCTA zona'!I21/'Tablas PERNOCTA zona'!I34-1,"-")</f>
        <v>-0.20749279025566758</v>
      </c>
      <c r="J21" s="132">
        <f>IFERROR('Tablas PERNOCTA zona'!J21/'Tablas PERNOCTA zona'!J34-1,"-")</f>
        <v>-0.14723468162368059</v>
      </c>
      <c r="K21" s="132">
        <f>IFERROR('Tablas PERNOCTA zona'!K21/'Tablas PERNOCTA zona'!K34-1,"-")</f>
        <v>-0.19503367580078701</v>
      </c>
      <c r="L21" s="132">
        <f>IFERROR('Tablas PERNOCTA zona'!L21/'Tablas PERNOCTA zona'!L34-1,"-")</f>
        <v>-0.16802419155012427</v>
      </c>
    </row>
    <row r="22" spans="3:12" hidden="1" outlineLevel="1">
      <c r="C22" s="41" t="s">
        <v>79</v>
      </c>
      <c r="D22" s="132">
        <f>IFERROR('Tablas PERNOCTA zona'!D22/'Tablas PERNOCTA zona'!D35-1,"-")</f>
        <v>-0.23168922302646111</v>
      </c>
      <c r="E22" s="132">
        <f>IFERROR('Tablas PERNOCTA zona'!E22/'Tablas PERNOCTA zona'!E35-1,"-")</f>
        <v>-0.30427189825578305</v>
      </c>
      <c r="F22" s="132">
        <f>IFERROR('Tablas PERNOCTA zona'!F22/'Tablas PERNOCTA zona'!F35-1,"-")</f>
        <v>-0.25850731047196918</v>
      </c>
      <c r="G22" s="132">
        <f>IFERROR('Tablas PERNOCTA zona'!G22/'Tablas PERNOCTA zona'!G35-1,"-")</f>
        <v>-0.21441114377601955</v>
      </c>
      <c r="H22" s="132">
        <f>IFERROR('Tablas PERNOCTA zona'!H22/'Tablas PERNOCTA zona'!H35-1,"-")</f>
        <v>-0.32064565790394439</v>
      </c>
      <c r="I22" s="132">
        <f>IFERROR('Tablas PERNOCTA zona'!I22/'Tablas PERNOCTA zona'!I35-1,"-")</f>
        <v>-0.25442249304208486</v>
      </c>
      <c r="J22" s="132">
        <f>IFERROR('Tablas PERNOCTA zona'!J22/'Tablas PERNOCTA zona'!J35-1,"-")</f>
        <v>-0.17629464275355089</v>
      </c>
      <c r="K22" s="132">
        <f>IFERROR('Tablas PERNOCTA zona'!K22/'Tablas PERNOCTA zona'!K35-1,"-")</f>
        <v>-0.19423050510388895</v>
      </c>
      <c r="L22" s="132">
        <f>IFERROR('Tablas PERNOCTA zona'!L22/'Tablas PERNOCTA zona'!L35-1,"-")</f>
        <v>-0.18381636922596034</v>
      </c>
    </row>
    <row r="23" spans="3:12" hidden="1" outlineLevel="1">
      <c r="C23" s="41" t="s">
        <v>80</v>
      </c>
      <c r="D23" s="132">
        <f>IFERROR('Tablas PERNOCTA zona'!D23/'Tablas PERNOCTA zona'!D36-1,"-")</f>
        <v>-0.25441203196604956</v>
      </c>
      <c r="E23" s="132">
        <f>IFERROR('Tablas PERNOCTA zona'!E23/'Tablas PERNOCTA zona'!E36-1,"-")</f>
        <v>-0.28432143724204906</v>
      </c>
      <c r="F23" s="132">
        <f>IFERROR('Tablas PERNOCTA zona'!F23/'Tablas PERNOCTA zona'!F36-1,"-")</f>
        <v>-0.26445855052419376</v>
      </c>
      <c r="G23" s="132">
        <f>IFERROR('Tablas PERNOCTA zona'!G23/'Tablas PERNOCTA zona'!G36-1,"-")</f>
        <v>-0.24265364028570913</v>
      </c>
      <c r="H23" s="132">
        <f>IFERROR('Tablas PERNOCTA zona'!H23/'Tablas PERNOCTA zona'!H36-1,"-")</f>
        <v>-0.29413926928929235</v>
      </c>
      <c r="I23" s="132">
        <f>IFERROR('Tablas PERNOCTA zona'!I23/'Tablas PERNOCTA zona'!I36-1,"-")</f>
        <v>-0.26034586077444144</v>
      </c>
      <c r="J23" s="132">
        <f>IFERROR('Tablas PERNOCTA zona'!J23/'Tablas PERNOCTA zona'!J36-1,"-")</f>
        <v>-0.14307976436575187</v>
      </c>
      <c r="K23" s="132">
        <f>IFERROR('Tablas PERNOCTA zona'!K23/'Tablas PERNOCTA zona'!K36-1,"-")</f>
        <v>-0.12624943149018031</v>
      </c>
      <c r="L23" s="132">
        <f>IFERROR('Tablas PERNOCTA zona'!L23/'Tablas PERNOCTA zona'!L36-1,"-")</f>
        <v>-0.13583689398582843</v>
      </c>
    </row>
    <row r="24" spans="3:12" hidden="1" outlineLevel="1">
      <c r="C24" s="41" t="s">
        <v>81</v>
      </c>
      <c r="D24" s="132">
        <f>IFERROR('Tablas PERNOCTA zona'!D24/'Tablas PERNOCTA zona'!D37-1,"-")</f>
        <v>-0.16389506425632328</v>
      </c>
      <c r="E24" s="132">
        <f>IFERROR('Tablas PERNOCTA zona'!E24/'Tablas PERNOCTA zona'!E37-1,"-")</f>
        <v>-0.18999267080007132</v>
      </c>
      <c r="F24" s="132">
        <f>IFERROR('Tablas PERNOCTA zona'!F24/'Tablas PERNOCTA zona'!F37-1,"-")</f>
        <v>-0.17383614503649758</v>
      </c>
      <c r="G24" s="132">
        <f>IFERROR('Tablas PERNOCTA zona'!G24/'Tablas PERNOCTA zona'!G37-1,"-")</f>
        <v>-0.16703138002544926</v>
      </c>
      <c r="H24" s="132">
        <f>IFERROR('Tablas PERNOCTA zona'!H24/'Tablas PERNOCTA zona'!H37-1,"-")</f>
        <v>-0.1956189559174446</v>
      </c>
      <c r="I24" s="132">
        <f>IFERROR('Tablas PERNOCTA zona'!I24/'Tablas PERNOCTA zona'!I37-1,"-")</f>
        <v>-0.17809178789604818</v>
      </c>
      <c r="J24" s="132">
        <f>IFERROR('Tablas PERNOCTA zona'!J24/'Tablas PERNOCTA zona'!J37-1,"-")</f>
        <v>-0.17948224822567727</v>
      </c>
      <c r="K24" s="132">
        <f>IFERROR('Tablas PERNOCTA zona'!K24/'Tablas PERNOCTA zona'!K37-1,"-")</f>
        <v>-0.1703522994811919</v>
      </c>
      <c r="L24" s="132">
        <f>IFERROR('Tablas PERNOCTA zona'!L24/'Tablas PERNOCTA zona'!L37-1,"-")</f>
        <v>-0.17517913745897196</v>
      </c>
    </row>
    <row r="25" spans="3:12" hidden="1" outlineLevel="1">
      <c r="C25" s="41" t="s">
        <v>82</v>
      </c>
      <c r="D25" s="132">
        <f>IFERROR('Tablas PERNOCTA zona'!D25/'Tablas PERNOCTA zona'!D38-1,"-")</f>
        <v>-0.17956802534576255</v>
      </c>
      <c r="E25" s="132">
        <f>IFERROR('Tablas PERNOCTA zona'!E25/'Tablas PERNOCTA zona'!E38-1,"-")</f>
        <v>-0.12990846863723227</v>
      </c>
      <c r="F25" s="132">
        <f>IFERROR('Tablas PERNOCTA zona'!F25/'Tablas PERNOCTA zona'!F38-1,"-")</f>
        <v>-0.16080813186639598</v>
      </c>
      <c r="G25" s="132">
        <f>IFERROR('Tablas PERNOCTA zona'!G25/'Tablas PERNOCTA zona'!G38-1,"-")</f>
        <v>-0.16875190085599467</v>
      </c>
      <c r="H25" s="132">
        <f>IFERROR('Tablas PERNOCTA zona'!H25/'Tablas PERNOCTA zona'!H38-1,"-")</f>
        <v>-0.14260151106790964</v>
      </c>
      <c r="I25" s="132">
        <f>IFERROR('Tablas PERNOCTA zona'!I25/'Tablas PERNOCTA zona'!I38-1,"-")</f>
        <v>-0.15863925857475836</v>
      </c>
      <c r="J25" s="132">
        <f>IFERROR('Tablas PERNOCTA zona'!J25/'Tablas PERNOCTA zona'!J38-1,"-")</f>
        <v>-0.15048496084835161</v>
      </c>
      <c r="K25" s="132">
        <f>IFERROR('Tablas PERNOCTA zona'!K25/'Tablas PERNOCTA zona'!K38-1,"-")</f>
        <v>-0.17127898072052172</v>
      </c>
      <c r="L25" s="132">
        <f>IFERROR('Tablas PERNOCTA zona'!L25/'Tablas PERNOCTA zona'!L38-1,"-")</f>
        <v>-0.16047434562851515</v>
      </c>
    </row>
    <row r="26" spans="3:12" hidden="1" outlineLevel="1">
      <c r="C26" s="41" t="s">
        <v>83</v>
      </c>
      <c r="D26" s="132">
        <f>IFERROR('Tablas PERNOCTA zona'!D26/'Tablas PERNOCTA zona'!D39-1,"-")</f>
        <v>-4.4027904602259471E-2</v>
      </c>
      <c r="E26" s="132">
        <f>IFERROR('Tablas PERNOCTA zona'!E26/'Tablas PERNOCTA zona'!E39-1,"-")</f>
        <v>-0.10302658550220511</v>
      </c>
      <c r="F26" s="132">
        <f>IFERROR('Tablas PERNOCTA zona'!F26/'Tablas PERNOCTA zona'!F39-1,"-")</f>
        <v>-6.7863041156349002E-2</v>
      </c>
      <c r="G26" s="132">
        <f>IFERROR('Tablas PERNOCTA zona'!G26/'Tablas PERNOCTA zona'!G39-1,"-")</f>
        <v>-4.5568613928718471E-2</v>
      </c>
      <c r="H26" s="132">
        <f>IFERROR('Tablas PERNOCTA zona'!H26/'Tablas PERNOCTA zona'!H39-1,"-")</f>
        <v>-0.11983154408796381</v>
      </c>
      <c r="I26" s="132">
        <f>IFERROR('Tablas PERNOCTA zona'!I26/'Tablas PERNOCTA zona'!I39-1,"-")</f>
        <v>-7.6145843017604964E-2</v>
      </c>
      <c r="J26" s="132">
        <f>IFERROR('Tablas PERNOCTA zona'!J26/'Tablas PERNOCTA zona'!J39-1,"-")</f>
        <v>-8.5032255938552681E-2</v>
      </c>
      <c r="K26" s="132">
        <f>IFERROR('Tablas PERNOCTA zona'!K26/'Tablas PERNOCTA zona'!K39-1,"-")</f>
        <v>-0.11628429836692333</v>
      </c>
      <c r="L26" s="132">
        <f>IFERROR('Tablas PERNOCTA zona'!L26/'Tablas PERNOCTA zona'!L39-1,"-")</f>
        <v>-9.9811253323199511E-2</v>
      </c>
    </row>
    <row r="27" spans="3:12" collapsed="1">
      <c r="C27" s="96">
        <v>2009</v>
      </c>
      <c r="D27" s="228">
        <f>IFERROR('Tablas PERNOCTA zona'!D27/'Tablas PERNOCTA zona'!D40-1,"-")</f>
        <v>-0.17048246889832519</v>
      </c>
      <c r="E27" s="228">
        <f>IFERROR('Tablas PERNOCTA zona'!E27/'Tablas PERNOCTA zona'!E40-1,"-")</f>
        <v>-0.22548747644971512</v>
      </c>
      <c r="F27" s="228">
        <f>IFERROR('Tablas PERNOCTA zona'!F27/'Tablas PERNOCTA zona'!F40-1,"-")</f>
        <v>-0.1907996498579807</v>
      </c>
      <c r="G27" s="228">
        <f>IFERROR('Tablas PERNOCTA zona'!G27/'Tablas PERNOCTA zona'!G40-1,"-")</f>
        <v>-0.16871652298012063</v>
      </c>
      <c r="H27" s="228">
        <f>IFERROR('Tablas PERNOCTA zona'!H27/'Tablas PERNOCTA zona'!H40-1,"-")</f>
        <v>-0.24738001556540212</v>
      </c>
      <c r="I27" s="228">
        <f>IFERROR('Tablas PERNOCTA zona'!I27/'Tablas PERNOCTA zona'!I40-1,"-")</f>
        <v>-0.19858526849166513</v>
      </c>
      <c r="J27" s="228">
        <f>IFERROR('Tablas PERNOCTA zona'!J27/'Tablas PERNOCTA zona'!J40-1,"-")</f>
        <v>-0.12964341224210163</v>
      </c>
      <c r="K27" s="228">
        <f>IFERROR('Tablas PERNOCTA zona'!K27/'Tablas PERNOCTA zona'!K40-1,"-")</f>
        <v>-0.1550624012015529</v>
      </c>
      <c r="L27" s="228">
        <f>IFERROR('Tablas PERNOCTA zona'!L27/'Tablas PERNOCTA zona'!L40-1,"-")</f>
        <v>-0.1411573422777006</v>
      </c>
    </row>
    <row r="28" spans="3:12" hidden="1" outlineLevel="1">
      <c r="C28" s="41" t="s">
        <v>72</v>
      </c>
      <c r="D28" s="132">
        <f>IFERROR('Tablas PERNOCTA zona'!D28/'Tablas PERNOCTA zona'!D41-1,"-")</f>
        <v>-2.7530590297248025E-2</v>
      </c>
      <c r="E28" s="132">
        <f>IFERROR('Tablas PERNOCTA zona'!E28/'Tablas PERNOCTA zona'!E41-1,"-")</f>
        <v>-0.14426372003399957</v>
      </c>
      <c r="F28" s="132">
        <f>IFERROR('Tablas PERNOCTA zona'!F28/'Tablas PERNOCTA zona'!F41-1,"-")</f>
        <v>-7.5771350825550421E-2</v>
      </c>
      <c r="G28" s="132">
        <f>IFERROR('Tablas PERNOCTA zona'!G28/'Tablas PERNOCTA zona'!G41-1,"-")</f>
        <v>-3.3832158244717081E-2</v>
      </c>
      <c r="H28" s="132">
        <f>IFERROR('Tablas PERNOCTA zona'!H28/'Tablas PERNOCTA zona'!H41-1,"-")</f>
        <v>-0.13281808480880208</v>
      </c>
      <c r="I28" s="132">
        <f>IFERROR('Tablas PERNOCTA zona'!I28/'Tablas PERNOCTA zona'!I41-1,"-")</f>
        <v>-7.5154400189143877E-2</v>
      </c>
      <c r="J28" s="132">
        <f>IFERROR('Tablas PERNOCTA zona'!J28/'Tablas PERNOCTA zona'!J41-1,"-")</f>
        <v>-4.3343871906311726E-2</v>
      </c>
      <c r="K28" s="132">
        <f>IFERROR('Tablas PERNOCTA zona'!K28/'Tablas PERNOCTA zona'!K41-1,"-")</f>
        <v>-0.10478583187121915</v>
      </c>
      <c r="L28" s="132">
        <f>IFERROR('Tablas PERNOCTA zona'!L28/'Tablas PERNOCTA zona'!L41-1,"-")</f>
        <v>-7.3087376260990933E-2</v>
      </c>
    </row>
    <row r="29" spans="3:12" hidden="1" outlineLevel="1">
      <c r="C29" s="41" t="s">
        <v>73</v>
      </c>
      <c r="D29" s="132">
        <f>IFERROR('Tablas PERNOCTA zona'!D29/'Tablas PERNOCTA zona'!D42-1,"-")</f>
        <v>-9.6422075573563415E-2</v>
      </c>
      <c r="E29" s="132">
        <f>IFERROR('Tablas PERNOCTA zona'!E29/'Tablas PERNOCTA zona'!E42-1,"-")</f>
        <v>-9.6750841973771928E-2</v>
      </c>
      <c r="F29" s="132">
        <f>IFERROR('Tablas PERNOCTA zona'!F29/'Tablas PERNOCTA zona'!F42-1,"-")</f>
        <v>-9.6544556686010696E-2</v>
      </c>
      <c r="G29" s="132">
        <f>IFERROR('Tablas PERNOCTA zona'!G29/'Tablas PERNOCTA zona'!G42-1,"-")</f>
        <v>-8.5887548292961968E-2</v>
      </c>
      <c r="H29" s="132">
        <f>IFERROR('Tablas PERNOCTA zona'!H29/'Tablas PERNOCTA zona'!H42-1,"-")</f>
        <v>-8.0317667279084959E-2</v>
      </c>
      <c r="I29" s="132">
        <f>IFERROR('Tablas PERNOCTA zona'!I29/'Tablas PERNOCTA zona'!I42-1,"-")</f>
        <v>-8.3769853728737909E-2</v>
      </c>
      <c r="J29" s="132">
        <f>IFERROR('Tablas PERNOCTA zona'!J29/'Tablas PERNOCTA zona'!J42-1,"-")</f>
        <v>-6.4776170247908271E-2</v>
      </c>
      <c r="K29" s="132">
        <f>IFERROR('Tablas PERNOCTA zona'!K29/'Tablas PERNOCTA zona'!K42-1,"-")</f>
        <v>-7.1143047241964852E-2</v>
      </c>
      <c r="L29" s="132">
        <f>IFERROR('Tablas PERNOCTA zona'!L29/'Tablas PERNOCTA zona'!L42-1,"-")</f>
        <v>-6.7762877199155191E-2</v>
      </c>
    </row>
    <row r="30" spans="3:12" hidden="1" outlineLevel="1">
      <c r="C30" s="41" t="s">
        <v>74</v>
      </c>
      <c r="D30" s="132">
        <f>IFERROR('Tablas PERNOCTA zona'!D30/'Tablas PERNOCTA zona'!D43-1,"-")</f>
        <v>-6.2912338922349598E-2</v>
      </c>
      <c r="E30" s="132">
        <f>IFERROR('Tablas PERNOCTA zona'!E30/'Tablas PERNOCTA zona'!E43-1,"-")</f>
        <v>-0.10233387561006135</v>
      </c>
      <c r="F30" s="132">
        <f>IFERROR('Tablas PERNOCTA zona'!F30/'Tablas PERNOCTA zona'!F43-1,"-")</f>
        <v>-7.7478695959601773E-2</v>
      </c>
      <c r="G30" s="132">
        <f>IFERROR('Tablas PERNOCTA zona'!G30/'Tablas PERNOCTA zona'!G43-1,"-")</f>
        <v>-5.4889999093710395E-2</v>
      </c>
      <c r="H30" s="132">
        <f>IFERROR('Tablas PERNOCTA zona'!H30/'Tablas PERNOCTA zona'!H43-1,"-")</f>
        <v>-8.0750969686602891E-2</v>
      </c>
      <c r="I30" s="132">
        <f>IFERROR('Tablas PERNOCTA zona'!I30/'Tablas PERNOCTA zona'!I43-1,"-")</f>
        <v>-6.4714302022321979E-2</v>
      </c>
      <c r="J30" s="132">
        <f>IFERROR('Tablas PERNOCTA zona'!J30/'Tablas PERNOCTA zona'!J43-1,"-")</f>
        <v>-2.433412392465728E-2</v>
      </c>
      <c r="K30" s="132">
        <f>IFERROR('Tablas PERNOCTA zona'!K30/'Tablas PERNOCTA zona'!K43-1,"-")</f>
        <v>-6.9402096896855281E-2</v>
      </c>
      <c r="L30" s="132">
        <f>IFERROR('Tablas PERNOCTA zona'!L30/'Tablas PERNOCTA zona'!L43-1,"-")</f>
        <v>-4.4851448513034131E-2</v>
      </c>
    </row>
    <row r="31" spans="3:12" hidden="1" outlineLevel="1">
      <c r="C31" s="41" t="s">
        <v>75</v>
      </c>
      <c r="D31" s="132">
        <f>IFERROR('Tablas PERNOCTA zona'!D31/'Tablas PERNOCTA zona'!D44-1,"-")</f>
        <v>-9.112010347177868E-2</v>
      </c>
      <c r="E31" s="132">
        <f>IFERROR('Tablas PERNOCTA zona'!E31/'Tablas PERNOCTA zona'!E44-1,"-")</f>
        <v>-0.10513136769130982</v>
      </c>
      <c r="F31" s="132">
        <f>IFERROR('Tablas PERNOCTA zona'!F31/'Tablas PERNOCTA zona'!F44-1,"-")</f>
        <v>-9.5819958627576862E-2</v>
      </c>
      <c r="G31" s="132">
        <f>IFERROR('Tablas PERNOCTA zona'!G31/'Tablas PERNOCTA zona'!G44-1,"-")</f>
        <v>-8.9701248142419976E-2</v>
      </c>
      <c r="H31" s="132">
        <f>IFERROR('Tablas PERNOCTA zona'!H31/'Tablas PERNOCTA zona'!H44-1,"-")</f>
        <v>-8.2720034633338324E-2</v>
      </c>
      <c r="I31" s="132">
        <f>IFERROR('Tablas PERNOCTA zona'!I31/'Tablas PERNOCTA zona'!I44-1,"-")</f>
        <v>-8.7264580914198753E-2</v>
      </c>
      <c r="J31" s="132">
        <f>IFERROR('Tablas PERNOCTA zona'!J31/'Tablas PERNOCTA zona'!J44-1,"-")</f>
        <v>-3.2166060209772973E-2</v>
      </c>
      <c r="K31" s="132">
        <f>IFERROR('Tablas PERNOCTA zona'!K31/'Tablas PERNOCTA zona'!K44-1,"-")</f>
        <v>-5.2931296604647793E-2</v>
      </c>
      <c r="L31" s="132">
        <f>IFERROR('Tablas PERNOCTA zona'!L31/'Tablas PERNOCTA zona'!L44-1,"-")</f>
        <v>-4.1075012121172594E-2</v>
      </c>
    </row>
    <row r="32" spans="3:12" ht="15" hidden="1" customHeight="1" outlineLevel="1">
      <c r="C32" s="41" t="s">
        <v>76</v>
      </c>
      <c r="D32" s="132">
        <f>IFERROR('Tablas PERNOCTA zona'!D32/'Tablas PERNOCTA zona'!D45-1,"-")</f>
        <v>-4.9799533608804181E-2</v>
      </c>
      <c r="E32" s="132">
        <f>IFERROR('Tablas PERNOCTA zona'!E32/'Tablas PERNOCTA zona'!E45-1,"-")</f>
        <v>-1.1458000778835298E-2</v>
      </c>
      <c r="F32" s="132">
        <f>IFERROR('Tablas PERNOCTA zona'!F32/'Tablas PERNOCTA zona'!F45-1,"-")</f>
        <v>-3.5677690040457399E-2</v>
      </c>
      <c r="G32" s="132">
        <f>IFERROR('Tablas PERNOCTA zona'!G32/'Tablas PERNOCTA zona'!G45-1,"-")</f>
        <v>-4.5929073995372383E-2</v>
      </c>
      <c r="H32" s="132">
        <f>IFERROR('Tablas PERNOCTA zona'!H32/'Tablas PERNOCTA zona'!H45-1,"-")</f>
        <v>5.0364388232819746E-3</v>
      </c>
      <c r="I32" s="132">
        <f>IFERROR('Tablas PERNOCTA zona'!I32/'Tablas PERNOCTA zona'!I45-1,"-")</f>
        <v>-2.6786051251085019E-2</v>
      </c>
      <c r="J32" s="132">
        <f>IFERROR('Tablas PERNOCTA zona'!J32/'Tablas PERNOCTA zona'!J45-1,"-")</f>
        <v>-1.7945388519283956E-2</v>
      </c>
      <c r="K32" s="132">
        <f>IFERROR('Tablas PERNOCTA zona'!K32/'Tablas PERNOCTA zona'!K45-1,"-")</f>
        <v>-1.6848196488104317E-2</v>
      </c>
      <c r="L32" s="132">
        <f>IFERROR('Tablas PERNOCTA zona'!L32/'Tablas PERNOCTA zona'!L45-1,"-")</f>
        <v>-1.7439634036220064E-2</v>
      </c>
    </row>
    <row r="33" spans="3:12" ht="15" hidden="1" customHeight="1" outlineLevel="1">
      <c r="C33" s="41" t="s">
        <v>77</v>
      </c>
      <c r="D33" s="132">
        <f>IFERROR('Tablas PERNOCTA zona'!D33/'Tablas PERNOCTA zona'!D46-1,"-")</f>
        <v>-7.5172727851417376E-2</v>
      </c>
      <c r="E33" s="132">
        <f>IFERROR('Tablas PERNOCTA zona'!E33/'Tablas PERNOCTA zona'!E46-1,"-")</f>
        <v>-0.10126026027640256</v>
      </c>
      <c r="F33" s="132">
        <f>IFERROR('Tablas PERNOCTA zona'!F33/'Tablas PERNOCTA zona'!F46-1,"-")</f>
        <v>-8.5029474934881E-2</v>
      </c>
      <c r="G33" s="132">
        <f>IFERROR('Tablas PERNOCTA zona'!G33/'Tablas PERNOCTA zona'!G46-1,"-")</f>
        <v>-7.6930274165795676E-2</v>
      </c>
      <c r="H33" s="132">
        <f>IFERROR('Tablas PERNOCTA zona'!H33/'Tablas PERNOCTA zona'!H46-1,"-")</f>
        <v>-7.8695156141468492E-2</v>
      </c>
      <c r="I33" s="132">
        <f>IFERROR('Tablas PERNOCTA zona'!I33/'Tablas PERNOCTA zona'!I46-1,"-")</f>
        <v>-7.7615112721158397E-2</v>
      </c>
      <c r="J33" s="132">
        <f>IFERROR('Tablas PERNOCTA zona'!J33/'Tablas PERNOCTA zona'!J46-1,"-")</f>
        <v>4.5682148507975029E-2</v>
      </c>
      <c r="K33" s="132">
        <f>IFERROR('Tablas PERNOCTA zona'!K33/'Tablas PERNOCTA zona'!K46-1,"-")</f>
        <v>1.6319586749147019E-2</v>
      </c>
      <c r="L33" s="132">
        <f>IFERROR('Tablas PERNOCTA zona'!L33/'Tablas PERNOCTA zona'!L46-1,"-")</f>
        <v>3.2414452282811146E-2</v>
      </c>
    </row>
    <row r="34" spans="3:12" ht="15" hidden="1" customHeight="1" outlineLevel="1">
      <c r="C34" s="41" t="s">
        <v>78</v>
      </c>
      <c r="D34" s="132">
        <f>IFERROR('Tablas PERNOCTA zona'!D34/'Tablas PERNOCTA zona'!D47-1,"-")</f>
        <v>-9.701890127986279E-3</v>
      </c>
      <c r="E34" s="132">
        <f>IFERROR('Tablas PERNOCTA zona'!E34/'Tablas PERNOCTA zona'!E47-1,"-")</f>
        <v>-4.6303667144297567E-2</v>
      </c>
      <c r="F34" s="132">
        <f>IFERROR('Tablas PERNOCTA zona'!F34/'Tablas PERNOCTA zona'!F47-1,"-")</f>
        <v>-2.2996349112722636E-2</v>
      </c>
      <c r="G34" s="132">
        <f>IFERROR('Tablas PERNOCTA zona'!G34/'Tablas PERNOCTA zona'!G47-1,"-")</f>
        <v>-8.5300905626128909E-3</v>
      </c>
      <c r="H34" s="132">
        <f>IFERROR('Tablas PERNOCTA zona'!H34/'Tablas PERNOCTA zona'!H47-1,"-")</f>
        <v>-2.0276268937405084E-2</v>
      </c>
      <c r="I34" s="132">
        <f>IFERROR('Tablas PERNOCTA zona'!I34/'Tablas PERNOCTA zona'!I47-1,"-")</f>
        <v>-1.2857281015640765E-2</v>
      </c>
      <c r="J34" s="132">
        <f>IFERROR('Tablas PERNOCTA zona'!J34/'Tablas PERNOCTA zona'!J47-1,"-")</f>
        <v>5.1291399508267776E-2</v>
      </c>
      <c r="K34" s="132">
        <f>IFERROR('Tablas PERNOCTA zona'!K34/'Tablas PERNOCTA zona'!K47-1,"-")</f>
        <v>5.5669331513616749E-2</v>
      </c>
      <c r="L34" s="132">
        <f>IFERROR('Tablas PERNOCTA zona'!L34/'Tablas PERNOCTA zona'!L47-1,"-")</f>
        <v>5.3191050247438643E-2</v>
      </c>
    </row>
    <row r="35" spans="3:12" hidden="1" outlineLevel="1">
      <c r="C35" s="41" t="s">
        <v>79</v>
      </c>
      <c r="D35" s="132">
        <f>IFERROR('Tablas PERNOCTA zona'!D35/'Tablas PERNOCTA zona'!D48-1,"-")</f>
        <v>0.17592128605131774</v>
      </c>
      <c r="E35" s="132">
        <f>IFERROR('Tablas PERNOCTA zona'!E35/'Tablas PERNOCTA zona'!E48-1,"-")</f>
        <v>0.21198903771181543</v>
      </c>
      <c r="F35" s="132">
        <f>IFERROR('Tablas PERNOCTA zona'!F35/'Tablas PERNOCTA zona'!F48-1,"-")</f>
        <v>0.18899488616887061</v>
      </c>
      <c r="G35" s="132">
        <f>IFERROR('Tablas PERNOCTA zona'!G35/'Tablas PERNOCTA zona'!G48-1,"-")</f>
        <v>0.16382310778405795</v>
      </c>
      <c r="H35" s="132">
        <f>IFERROR('Tablas PERNOCTA zona'!H35/'Tablas PERNOCTA zona'!H48-1,"-")</f>
        <v>0.24292589585990965</v>
      </c>
      <c r="I35" s="132">
        <f>IFERROR('Tablas PERNOCTA zona'!I35/'Tablas PERNOCTA zona'!I48-1,"-")</f>
        <v>0.19240479278275124</v>
      </c>
      <c r="J35" s="132">
        <f>IFERROR('Tablas PERNOCTA zona'!J35/'Tablas PERNOCTA zona'!J48-1,"-")</f>
        <v>0.13424943807212686</v>
      </c>
      <c r="K35" s="132">
        <f>IFERROR('Tablas PERNOCTA zona'!K35/'Tablas PERNOCTA zona'!K48-1,"-")</f>
        <v>4.6445033166018446E-2</v>
      </c>
      <c r="L35" s="132">
        <f>IFERROR('Tablas PERNOCTA zona'!L35/'Tablas PERNOCTA zona'!L48-1,"-")</f>
        <v>9.5694103058083568E-2</v>
      </c>
    </row>
    <row r="36" spans="3:12" hidden="1" outlineLevel="1">
      <c r="C36" s="41" t="s">
        <v>80</v>
      </c>
      <c r="D36" s="132">
        <f>IFERROR('Tablas PERNOCTA zona'!D36/'Tablas PERNOCTA zona'!D49-1,"-")</f>
        <v>0.12538417317089356</v>
      </c>
      <c r="E36" s="132">
        <f>IFERROR('Tablas PERNOCTA zona'!E36/'Tablas PERNOCTA zona'!E49-1,"-")</f>
        <v>7.7026058853368662E-2</v>
      </c>
      <c r="F36" s="132">
        <f>IFERROR('Tablas PERNOCTA zona'!F36/'Tablas PERNOCTA zona'!F49-1,"-")</f>
        <v>0.10866361563512017</v>
      </c>
      <c r="G36" s="132">
        <f>IFERROR('Tablas PERNOCTA zona'!G36/'Tablas PERNOCTA zona'!G49-1,"-")</f>
        <v>9.9341951513511439E-2</v>
      </c>
      <c r="H36" s="132">
        <f>IFERROR('Tablas PERNOCTA zona'!H36/'Tablas PERNOCTA zona'!H49-1,"-")</f>
        <v>9.434827145884106E-2</v>
      </c>
      <c r="I36" s="132">
        <f>IFERROR('Tablas PERNOCTA zona'!I36/'Tablas PERNOCTA zona'!I49-1,"-")</f>
        <v>9.7620820960248045E-2</v>
      </c>
      <c r="J36" s="132">
        <f>IFERROR('Tablas PERNOCTA zona'!J36/'Tablas PERNOCTA zona'!J49-1,"-")</f>
        <v>5.4774182052441889E-2</v>
      </c>
      <c r="K36" s="132">
        <f>IFERROR('Tablas PERNOCTA zona'!K36/'Tablas PERNOCTA zona'!K49-1,"-")</f>
        <v>-1.6239190118536362E-2</v>
      </c>
      <c r="L36" s="132">
        <f>IFERROR('Tablas PERNOCTA zona'!L36/'Tablas PERNOCTA zona'!L49-1,"-")</f>
        <v>2.2995041009888029E-2</v>
      </c>
    </row>
    <row r="37" spans="3:12" hidden="1" outlineLevel="1">
      <c r="C37" s="41" t="s">
        <v>81</v>
      </c>
      <c r="D37" s="132">
        <f>IFERROR('Tablas PERNOCTA zona'!D37/'Tablas PERNOCTA zona'!D50-1,"-")</f>
        <v>-2.3726683833013684E-2</v>
      </c>
      <c r="E37" s="132">
        <f>IFERROR('Tablas PERNOCTA zona'!E37/'Tablas PERNOCTA zona'!E50-1,"-")</f>
        <v>-2.2056658453050715E-2</v>
      </c>
      <c r="F37" s="132">
        <f>IFERROR('Tablas PERNOCTA zona'!F37/'Tablas PERNOCTA zona'!F50-1,"-")</f>
        <v>-2.3091211982721793E-2</v>
      </c>
      <c r="G37" s="132">
        <f>IFERROR('Tablas PERNOCTA zona'!G37/'Tablas PERNOCTA zona'!G50-1,"-")</f>
        <v>-1.2980973985902144E-2</v>
      </c>
      <c r="H37" s="132">
        <f>IFERROR('Tablas PERNOCTA zona'!H37/'Tablas PERNOCTA zona'!H50-1,"-")</f>
        <v>1.1513863738654706E-4</v>
      </c>
      <c r="I37" s="132">
        <f>IFERROR('Tablas PERNOCTA zona'!I37/'Tablas PERNOCTA zona'!I50-1,"-")</f>
        <v>-7.9550308439885198E-3</v>
      </c>
      <c r="J37" s="132">
        <f>IFERROR('Tablas PERNOCTA zona'!J37/'Tablas PERNOCTA zona'!J50-1,"-")</f>
        <v>3.8621677420118461E-2</v>
      </c>
      <c r="K37" s="132">
        <f>IFERROR('Tablas PERNOCTA zona'!K37/'Tablas PERNOCTA zona'!K50-1,"-")</f>
        <v>2.2325420310153277E-2</v>
      </c>
      <c r="L37" s="132">
        <f>IFERROR('Tablas PERNOCTA zona'!L37/'Tablas PERNOCTA zona'!L50-1,"-")</f>
        <v>3.0876709520935686E-2</v>
      </c>
    </row>
    <row r="38" spans="3:12" hidden="1" outlineLevel="1">
      <c r="C38" s="41" t="s">
        <v>82</v>
      </c>
      <c r="D38" s="132">
        <f>IFERROR('Tablas PERNOCTA zona'!D38/'Tablas PERNOCTA zona'!D51-1,"-")</f>
        <v>2.416157288121501E-2</v>
      </c>
      <c r="E38" s="132">
        <f>IFERROR('Tablas PERNOCTA zona'!E38/'Tablas PERNOCTA zona'!E51-1,"-")</f>
        <v>4.4900119285631312E-3</v>
      </c>
      <c r="F38" s="132">
        <f>IFERROR('Tablas PERNOCTA zona'!F38/'Tablas PERNOCTA zona'!F51-1,"-")</f>
        <v>1.6640356638718545E-2</v>
      </c>
      <c r="G38" s="132">
        <f>IFERROR('Tablas PERNOCTA zona'!G38/'Tablas PERNOCTA zona'!G51-1,"-")</f>
        <v>3.090116223409356E-2</v>
      </c>
      <c r="H38" s="132">
        <f>IFERROR('Tablas PERNOCTA zona'!H38/'Tablas PERNOCTA zona'!H51-1,"-")</f>
        <v>3.042374714030438E-2</v>
      </c>
      <c r="I38" s="132">
        <f>IFERROR('Tablas PERNOCTA zona'!I38/'Tablas PERNOCTA zona'!I51-1,"-")</f>
        <v>3.0716488135334563E-2</v>
      </c>
      <c r="J38" s="132">
        <f>IFERROR('Tablas PERNOCTA zona'!J38/'Tablas PERNOCTA zona'!J51-1,"-")</f>
        <v>6.5803269287174615E-2</v>
      </c>
      <c r="K38" s="132">
        <f>IFERROR('Tablas PERNOCTA zona'!K38/'Tablas PERNOCTA zona'!K51-1,"-")</f>
        <v>5.2222453358514276E-2</v>
      </c>
      <c r="L38" s="132">
        <f>IFERROR('Tablas PERNOCTA zona'!L38/'Tablas PERNOCTA zona'!L51-1,"-")</f>
        <v>5.9235601833850238E-2</v>
      </c>
    </row>
    <row r="39" spans="3:12" hidden="1" outlineLevel="1">
      <c r="C39" s="41" t="s">
        <v>83</v>
      </c>
      <c r="D39" s="132">
        <f>IFERROR('Tablas PERNOCTA zona'!D39/'Tablas PERNOCTA zona'!D52-1,"-")</f>
        <v>-1.3263501741029304E-2</v>
      </c>
      <c r="E39" s="132">
        <f>IFERROR('Tablas PERNOCTA zona'!E39/'Tablas PERNOCTA zona'!E52-1,"-")</f>
        <v>-2.5557224950046864E-3</v>
      </c>
      <c r="F39" s="132">
        <f>IFERROR('Tablas PERNOCTA zona'!F39/'Tablas PERNOCTA zona'!F52-1,"-")</f>
        <v>-8.9654175494007227E-3</v>
      </c>
      <c r="G39" s="132">
        <f>IFERROR('Tablas PERNOCTA zona'!G39/'Tablas PERNOCTA zona'!G52-1,"-")</f>
        <v>-1.4045202461983042E-2</v>
      </c>
      <c r="H39" s="132">
        <f>IFERROR('Tablas PERNOCTA zona'!H39/'Tablas PERNOCTA zona'!H52-1,"-")</f>
        <v>2.1406407245890602E-2</v>
      </c>
      <c r="I39" s="132">
        <f>IFERROR('Tablas PERNOCTA zona'!I39/'Tablas PERNOCTA zona'!I52-1,"-")</f>
        <v>2.4938815364006217E-4</v>
      </c>
      <c r="J39" s="132">
        <f>IFERROR('Tablas PERNOCTA zona'!J39/'Tablas PERNOCTA zona'!J52-1,"-")</f>
        <v>1.4990579261402015E-2</v>
      </c>
      <c r="K39" s="132">
        <f>IFERROR('Tablas PERNOCTA zona'!K39/'Tablas PERNOCTA zona'!K52-1,"-")</f>
        <v>1.5024427828462361E-2</v>
      </c>
      <c r="L39" s="132">
        <f>IFERROR('Tablas PERNOCTA zona'!L39/'Tablas PERNOCTA zona'!L52-1,"-")</f>
        <v>1.5006585866151667E-2</v>
      </c>
    </row>
    <row r="40" spans="3:12" collapsed="1">
      <c r="C40" s="98">
        <v>2008</v>
      </c>
      <c r="D40" s="229">
        <f>IFERROR('Tablas PERNOCTA zona'!D40/'Tablas PERNOCTA zona'!D53-1,"-")</f>
        <v>-1.6004693312584695E-2</v>
      </c>
      <c r="E40" s="229">
        <f>IFERROR('Tablas PERNOCTA zona'!E40/'Tablas PERNOCTA zona'!E53-1,"-")</f>
        <v>-3.4785519049478464E-2</v>
      </c>
      <c r="F40" s="229">
        <f>IFERROR('Tablas PERNOCTA zona'!F40/'Tablas PERNOCTA zona'!F53-1,"-")</f>
        <v>-2.3026275085405223E-2</v>
      </c>
      <c r="G40" s="229">
        <f>IFERROR('Tablas PERNOCTA zona'!G40/'Tablas PERNOCTA zona'!G53-1,"-")</f>
        <v>-1.5047493134241141E-2</v>
      </c>
      <c r="H40" s="229">
        <f>IFERROR('Tablas PERNOCTA zona'!H40/'Tablas PERNOCTA zona'!H53-1,"-")</f>
        <v>-1.4033604649689946E-2</v>
      </c>
      <c r="I40" s="229">
        <f>IFERROR('Tablas PERNOCTA zona'!I40/'Tablas PERNOCTA zona'!I53-1,"-")</f>
        <v>-1.4662762533220852E-2</v>
      </c>
      <c r="J40" s="229">
        <f>IFERROR('Tablas PERNOCTA zona'!J40/'Tablas PERNOCTA zona'!J53-1,"-")</f>
        <v>1.5767408703919239E-2</v>
      </c>
      <c r="K40" s="229">
        <f>IFERROR('Tablas PERNOCTA zona'!K40/'Tablas PERNOCTA zona'!K53-1,"-")</f>
        <v>-1.214256123466384E-2</v>
      </c>
      <c r="L40" s="229">
        <f>IFERROR('Tablas PERNOCTA zona'!L40/'Tablas PERNOCTA zona'!L53-1,"-")</f>
        <v>2.9322277811290043E-3</v>
      </c>
    </row>
    <row r="41" spans="3:12" hidden="1" outlineLevel="1">
      <c r="C41" s="41" t="s">
        <v>72</v>
      </c>
      <c r="D41" s="132">
        <f>IFERROR('Tablas PERNOCTA zona'!D41/'Tablas PERNOCTA zona'!D54-1,"-")</f>
        <v>2.3786940894568787E-2</v>
      </c>
      <c r="E41" s="132">
        <f>IFERROR('Tablas PERNOCTA zona'!E41/'Tablas PERNOCTA zona'!E54-1,"-")</f>
        <v>4.0773846455605556E-2</v>
      </c>
      <c r="F41" s="132">
        <f>IFERROR('Tablas PERNOCTA zona'!F41/'Tablas PERNOCTA zona'!F54-1,"-")</f>
        <v>3.0739212277991479E-2</v>
      </c>
      <c r="G41" s="132">
        <f>IFERROR('Tablas PERNOCTA zona'!G41/'Tablas PERNOCTA zona'!G54-1,"-")</f>
        <v>2.0259607785708678E-2</v>
      </c>
      <c r="H41" s="132">
        <f>IFERROR('Tablas PERNOCTA zona'!H41/'Tablas PERNOCTA zona'!H54-1,"-")</f>
        <v>4.8942613508755395E-2</v>
      </c>
      <c r="I41" s="132">
        <f>IFERROR('Tablas PERNOCTA zona'!I41/'Tablas PERNOCTA zona'!I54-1,"-")</f>
        <v>3.2040552463336036E-2</v>
      </c>
      <c r="J41" s="132">
        <f>IFERROR('Tablas PERNOCTA zona'!J41/'Tablas PERNOCTA zona'!J54-1,"-")</f>
        <v>2.0115212129172555E-3</v>
      </c>
      <c r="K41" s="132">
        <f>IFERROR('Tablas PERNOCTA zona'!K41/'Tablas PERNOCTA zona'!K54-1,"-")</f>
        <v>1.9982772870003718E-2</v>
      </c>
      <c r="L41" s="132">
        <f>IFERROR('Tablas PERNOCTA zona'!L41/'Tablas PERNOCTA zona'!L54-1,"-")</f>
        <v>1.0631483921937912E-2</v>
      </c>
    </row>
    <row r="42" spans="3:12" hidden="1" outlineLevel="1">
      <c r="C42" s="41" t="s">
        <v>73</v>
      </c>
      <c r="D42" s="132">
        <f>IFERROR('Tablas PERNOCTA zona'!D42/'Tablas PERNOCTA zona'!D55-1,"-")</f>
        <v>1.1084347565709862E-2</v>
      </c>
      <c r="E42" s="132">
        <f>IFERROR('Tablas PERNOCTA zona'!E42/'Tablas PERNOCTA zona'!E55-1,"-")</f>
        <v>4.2421340993110679E-3</v>
      </c>
      <c r="F42" s="132">
        <f>IFERROR('Tablas PERNOCTA zona'!F42/'Tablas PERNOCTA zona'!F55-1,"-")</f>
        <v>8.5244281253058496E-3</v>
      </c>
      <c r="G42" s="132">
        <f>IFERROR('Tablas PERNOCTA zona'!G42/'Tablas PERNOCTA zona'!G55-1,"-")</f>
        <v>-2.3334485952155593E-3</v>
      </c>
      <c r="H42" s="132">
        <f>IFERROR('Tablas PERNOCTA zona'!H42/'Tablas PERNOCTA zona'!H55-1,"-")</f>
        <v>1.6992554889894151E-4</v>
      </c>
      <c r="I42" s="132">
        <f>IFERROR('Tablas PERNOCTA zona'!I42/'Tablas PERNOCTA zona'!I55-1,"-")</f>
        <v>-1.3831320891145582E-3</v>
      </c>
      <c r="J42" s="132">
        <f>IFERROR('Tablas PERNOCTA zona'!J42/'Tablas PERNOCTA zona'!J55-1,"-")</f>
        <v>3.0077534547082507E-2</v>
      </c>
      <c r="K42" s="132">
        <f>IFERROR('Tablas PERNOCTA zona'!K42/'Tablas PERNOCTA zona'!K55-1,"-")</f>
        <v>3.9804070372329026E-3</v>
      </c>
      <c r="L42" s="132">
        <f>IFERROR('Tablas PERNOCTA zona'!L42/'Tablas PERNOCTA zona'!L55-1,"-")</f>
        <v>1.7668444628620383E-2</v>
      </c>
    </row>
    <row r="43" spans="3:12" hidden="1" outlineLevel="1">
      <c r="C43" s="41" t="s">
        <v>74</v>
      </c>
      <c r="D43" s="132">
        <f>IFERROR('Tablas PERNOCTA zona'!D43/'Tablas PERNOCTA zona'!D56-1,"-")</f>
        <v>-0.117499056145839</v>
      </c>
      <c r="E43" s="132">
        <f>IFERROR('Tablas PERNOCTA zona'!E43/'Tablas PERNOCTA zona'!E56-1,"-")</f>
        <v>-3.1239441744418395E-3</v>
      </c>
      <c r="F43" s="132">
        <f>IFERROR('Tablas PERNOCTA zona'!F43/'Tablas PERNOCTA zona'!F56-1,"-")</f>
        <v>-7.8429701440860811E-2</v>
      </c>
      <c r="G43" s="132">
        <f>IFERROR('Tablas PERNOCTA zona'!G43/'Tablas PERNOCTA zona'!G56-1,"-")</f>
        <v>-0.11907708275118756</v>
      </c>
      <c r="H43" s="132">
        <f>IFERROR('Tablas PERNOCTA zona'!H43/'Tablas PERNOCTA zona'!H56-1,"-")</f>
        <v>6.4863456375370276E-3</v>
      </c>
      <c r="I43" s="132">
        <f>IFERROR('Tablas PERNOCTA zona'!I43/'Tablas PERNOCTA zona'!I56-1,"-")</f>
        <v>-7.5250637861786651E-2</v>
      </c>
      <c r="J43" s="132">
        <f>IFERROR('Tablas PERNOCTA zona'!J43/'Tablas PERNOCTA zona'!J56-1,"-")</f>
        <v>-5.1335480587531568E-2</v>
      </c>
      <c r="K43" s="132">
        <f>IFERROR('Tablas PERNOCTA zona'!K43/'Tablas PERNOCTA zona'!K56-1,"-")</f>
        <v>-8.2617142268996191E-2</v>
      </c>
      <c r="L43" s="132">
        <f>IFERROR('Tablas PERNOCTA zona'!L43/'Tablas PERNOCTA zona'!L56-1,"-")</f>
        <v>-6.5837034579028564E-2</v>
      </c>
    </row>
    <row r="44" spans="3:12" hidden="1" outlineLevel="1">
      <c r="C44" s="41" t="s">
        <v>75</v>
      </c>
      <c r="D44" s="132">
        <f>IFERROR('Tablas PERNOCTA zona'!D44/'Tablas PERNOCTA zona'!D57-1,"-")</f>
        <v>-0.102482093571026</v>
      </c>
      <c r="E44" s="132">
        <f>IFERROR('Tablas PERNOCTA zona'!E44/'Tablas PERNOCTA zona'!E57-1,"-")</f>
        <v>-7.5794500894243444E-2</v>
      </c>
      <c r="F44" s="132">
        <f>IFERROR('Tablas PERNOCTA zona'!F44/'Tablas PERNOCTA zona'!F57-1,"-")</f>
        <v>-9.3703635464445378E-2</v>
      </c>
      <c r="G44" s="132">
        <f>IFERROR('Tablas PERNOCTA zona'!G44/'Tablas PERNOCTA zona'!G57-1,"-")</f>
        <v>-0.11769118779746135</v>
      </c>
      <c r="H44" s="132">
        <f>IFERROR('Tablas PERNOCTA zona'!H44/'Tablas PERNOCTA zona'!H57-1,"-")</f>
        <v>-7.412264459209239E-2</v>
      </c>
      <c r="I44" s="132">
        <f>IFERROR('Tablas PERNOCTA zona'!I44/'Tablas PERNOCTA zona'!I57-1,"-")</f>
        <v>-0.10295796789064493</v>
      </c>
      <c r="J44" s="132">
        <f>IFERROR('Tablas PERNOCTA zona'!J44/'Tablas PERNOCTA zona'!J57-1,"-")</f>
        <v>-4.7924052403013229E-2</v>
      </c>
      <c r="K44" s="132">
        <f>IFERROR('Tablas PERNOCTA zona'!K44/'Tablas PERNOCTA zona'!K57-1,"-")</f>
        <v>-0.11251119560733835</v>
      </c>
      <c r="L44" s="132">
        <f>IFERROR('Tablas PERNOCTA zona'!L44/'Tablas PERNOCTA zona'!L57-1,"-")</f>
        <v>-7.6750556819058402E-2</v>
      </c>
    </row>
    <row r="45" spans="3:12" hidden="1" outlineLevel="1">
      <c r="C45" s="41" t="s">
        <v>76</v>
      </c>
      <c r="D45" s="132">
        <f>IFERROR('Tablas PERNOCTA zona'!D45/'Tablas PERNOCTA zona'!D58-1,"-")</f>
        <v>-1.5647432399507832E-2</v>
      </c>
      <c r="E45" s="132">
        <f>IFERROR('Tablas PERNOCTA zona'!E45/'Tablas PERNOCTA zona'!E58-1,"-")</f>
        <v>-9.8376714731843729E-3</v>
      </c>
      <c r="F45" s="132">
        <f>IFERROR('Tablas PERNOCTA zona'!F45/'Tablas PERNOCTA zona'!F58-1,"-")</f>
        <v>-1.3515546128509248E-2</v>
      </c>
      <c r="G45" s="132">
        <f>IFERROR('Tablas PERNOCTA zona'!G45/'Tablas PERNOCTA zona'!G58-1,"-")</f>
        <v>-2.6745763584288929E-2</v>
      </c>
      <c r="H45" s="132">
        <f>IFERROR('Tablas PERNOCTA zona'!H45/'Tablas PERNOCTA zona'!H58-1,"-")</f>
        <v>-6.3832774354574129E-3</v>
      </c>
      <c r="I45" s="132">
        <f>IFERROR('Tablas PERNOCTA zona'!I45/'Tablas PERNOCTA zona'!I58-1,"-")</f>
        <v>-1.9196089295649865E-2</v>
      </c>
      <c r="J45" s="132">
        <f>IFERROR('Tablas PERNOCTA zona'!J45/'Tablas PERNOCTA zona'!J58-1,"-")</f>
        <v>-3.4954478685411017E-2</v>
      </c>
      <c r="K45" s="132">
        <f>IFERROR('Tablas PERNOCTA zona'!K45/'Tablas PERNOCTA zona'!K58-1,"-")</f>
        <v>-0.10745544374088578</v>
      </c>
      <c r="L45" s="132">
        <f>IFERROR('Tablas PERNOCTA zona'!L45/'Tablas PERNOCTA zona'!L58-1,"-")</f>
        <v>-6.9784562610975764E-2</v>
      </c>
    </row>
    <row r="46" spans="3:12" hidden="1" outlineLevel="1">
      <c r="C46" s="41" t="s">
        <v>77</v>
      </c>
      <c r="D46" s="132">
        <f>IFERROR('Tablas PERNOCTA zona'!D46/'Tablas PERNOCTA zona'!D59-1,"-")</f>
        <v>-0.10230661875405223</v>
      </c>
      <c r="E46" s="132">
        <f>IFERROR('Tablas PERNOCTA zona'!E46/'Tablas PERNOCTA zona'!E59-1,"-")</f>
        <v>-3.113867883257293E-2</v>
      </c>
      <c r="F46" s="132">
        <f>IFERROR('Tablas PERNOCTA zona'!F46/'Tablas PERNOCTA zona'!F59-1,"-")</f>
        <v>-7.6680951490201932E-2</v>
      </c>
      <c r="G46" s="132">
        <f>IFERROR('Tablas PERNOCTA zona'!G46/'Tablas PERNOCTA zona'!G59-1,"-")</f>
        <v>-0.11307350405207384</v>
      </c>
      <c r="H46" s="132">
        <f>IFERROR('Tablas PERNOCTA zona'!H46/'Tablas PERNOCTA zona'!H59-1,"-")</f>
        <v>-1.6226455176320598E-2</v>
      </c>
      <c r="I46" s="132">
        <f>IFERROR('Tablas PERNOCTA zona'!I46/'Tablas PERNOCTA zona'!I59-1,"-")</f>
        <v>-7.7847234027208945E-2</v>
      </c>
      <c r="J46" s="132">
        <f>IFERROR('Tablas PERNOCTA zona'!J46/'Tablas PERNOCTA zona'!J59-1,"-")</f>
        <v>-6.3728045683160262E-2</v>
      </c>
      <c r="K46" s="132">
        <f>IFERROR('Tablas PERNOCTA zona'!K46/'Tablas PERNOCTA zona'!K59-1,"-")</f>
        <v>-0.11107205605125214</v>
      </c>
      <c r="L46" s="132">
        <f>IFERROR('Tablas PERNOCTA zona'!L46/'Tablas PERNOCTA zona'!L59-1,"-")</f>
        <v>-8.5730656550322304E-2</v>
      </c>
    </row>
    <row r="47" spans="3:12" hidden="1" outlineLevel="1">
      <c r="C47" s="41" t="s">
        <v>78</v>
      </c>
      <c r="D47" s="132">
        <f>IFERROR('Tablas PERNOCTA zona'!D47/'Tablas PERNOCTA zona'!D60-1,"-")</f>
        <v>-0.1067040193830312</v>
      </c>
      <c r="E47" s="132">
        <f>IFERROR('Tablas PERNOCTA zona'!E47/'Tablas PERNOCTA zona'!E60-1,"-")</f>
        <v>3.7490158076433966E-2</v>
      </c>
      <c r="F47" s="132">
        <f>IFERROR('Tablas PERNOCTA zona'!F47/'Tablas PERNOCTA zona'!F60-1,"-")</f>
        <v>-5.9211612011700554E-2</v>
      </c>
      <c r="G47" s="132">
        <f>IFERROR('Tablas PERNOCTA zona'!G47/'Tablas PERNOCTA zona'!G60-1,"-")</f>
        <v>-9.7542101838336004E-2</v>
      </c>
      <c r="H47" s="132">
        <f>IFERROR('Tablas PERNOCTA zona'!H47/'Tablas PERNOCTA zona'!H60-1,"-")</f>
        <v>5.1056293865920255E-2</v>
      </c>
      <c r="I47" s="132">
        <f>IFERROR('Tablas PERNOCTA zona'!I47/'Tablas PERNOCTA zona'!I60-1,"-")</f>
        <v>-4.7956648676157454E-2</v>
      </c>
      <c r="J47" s="132">
        <f>IFERROR('Tablas PERNOCTA zona'!J47/'Tablas PERNOCTA zona'!J60-1,"-")</f>
        <v>-7.3677018376969827E-2</v>
      </c>
      <c r="K47" s="132">
        <f>IFERROR('Tablas PERNOCTA zona'!K47/'Tablas PERNOCTA zona'!K60-1,"-")</f>
        <v>-8.7916185346202935E-2</v>
      </c>
      <c r="L47" s="132">
        <f>IFERROR('Tablas PERNOCTA zona'!L47/'Tablas PERNOCTA zona'!L60-1,"-")</f>
        <v>-7.9909843855735074E-2</v>
      </c>
    </row>
    <row r="48" spans="3:12" hidden="1" outlineLevel="1">
      <c r="C48" s="41" t="s">
        <v>79</v>
      </c>
      <c r="D48" s="132">
        <f>IFERROR('Tablas PERNOCTA zona'!D48/'Tablas PERNOCTA zona'!D61-1,"-")</f>
        <v>-0.23843282542689215</v>
      </c>
      <c r="E48" s="132">
        <f>IFERROR('Tablas PERNOCTA zona'!E48/'Tablas PERNOCTA zona'!E61-1,"-")</f>
        <v>2.4815728055485931E-2</v>
      </c>
      <c r="F48" s="132">
        <f>IFERROR('Tablas PERNOCTA zona'!F48/'Tablas PERNOCTA zona'!F61-1,"-")</f>
        <v>-0.16024305419568097</v>
      </c>
      <c r="G48" s="132">
        <f>IFERROR('Tablas PERNOCTA zona'!G48/'Tablas PERNOCTA zona'!G61-1,"-")</f>
        <v>-0.21400117058882684</v>
      </c>
      <c r="H48" s="132">
        <f>IFERROR('Tablas PERNOCTA zona'!H48/'Tablas PERNOCTA zona'!H61-1,"-")</f>
        <v>2.2591165134894675E-2</v>
      </c>
      <c r="I48" s="132">
        <f>IFERROR('Tablas PERNOCTA zona'!I48/'Tablas PERNOCTA zona'!I61-1,"-")</f>
        <v>-0.14229930870151974</v>
      </c>
      <c r="J48" s="132">
        <f>IFERROR('Tablas PERNOCTA zona'!J48/'Tablas PERNOCTA zona'!J61-1,"-")</f>
        <v>-0.1096378836611186</v>
      </c>
      <c r="K48" s="132">
        <f>IFERROR('Tablas PERNOCTA zona'!K48/'Tablas PERNOCTA zona'!K61-1,"-")</f>
        <v>-7.2388604877987928E-2</v>
      </c>
      <c r="L48" s="132">
        <f>IFERROR('Tablas PERNOCTA zona'!L48/'Tablas PERNOCTA zona'!L61-1,"-")</f>
        <v>-9.3656559277397911E-2</v>
      </c>
    </row>
    <row r="49" spans="3:12" hidden="1" outlineLevel="1">
      <c r="C49" s="41" t="s">
        <v>80</v>
      </c>
      <c r="D49" s="132">
        <f>IFERROR('Tablas PERNOCTA zona'!D49/'Tablas PERNOCTA zona'!D62-1,"-")</f>
        <v>-3.5825827426317791E-2</v>
      </c>
      <c r="E49" s="132">
        <f>IFERROR('Tablas PERNOCTA zona'!E49/'Tablas PERNOCTA zona'!E62-1,"-")</f>
        <v>-0.11771979606431815</v>
      </c>
      <c r="F49" s="132">
        <f>IFERROR('Tablas PERNOCTA zona'!F49/'Tablas PERNOCTA zona'!F62-1,"-")</f>
        <v>-6.5807988243143933E-2</v>
      </c>
      <c r="G49" s="132">
        <f>IFERROR('Tablas PERNOCTA zona'!G49/'Tablas PERNOCTA zona'!G62-1,"-")</f>
        <v>-1.3241811696033112E-3</v>
      </c>
      <c r="H49" s="132">
        <f>IFERROR('Tablas PERNOCTA zona'!H49/'Tablas PERNOCTA zona'!H62-1,"-")</f>
        <v>-0.11306508689176797</v>
      </c>
      <c r="I49" s="132">
        <f>IFERROR('Tablas PERNOCTA zona'!I49/'Tablas PERNOCTA zona'!I62-1,"-")</f>
        <v>-4.288440975109975E-2</v>
      </c>
      <c r="J49" s="132">
        <f>IFERROR('Tablas PERNOCTA zona'!J49/'Tablas PERNOCTA zona'!J62-1,"-")</f>
        <v>-5.9357304205217121E-2</v>
      </c>
      <c r="K49" s="132">
        <f>IFERROR('Tablas PERNOCTA zona'!K49/'Tablas PERNOCTA zona'!K62-1,"-")</f>
        <v>-0.10179409903202918</v>
      </c>
      <c r="L49" s="132">
        <f>IFERROR('Tablas PERNOCTA zona'!L49/'Tablas PERNOCTA zona'!L62-1,"-")</f>
        <v>-7.8833618272889594E-2</v>
      </c>
    </row>
    <row r="50" spans="3:12" hidden="1" outlineLevel="1">
      <c r="C50" s="41" t="s">
        <v>81</v>
      </c>
      <c r="D50" s="132">
        <f>IFERROR('Tablas PERNOCTA zona'!D50/'Tablas PERNOCTA zona'!D63-1,"-")</f>
        <v>-1.4681226741827591E-2</v>
      </c>
      <c r="E50" s="132">
        <f>IFERROR('Tablas PERNOCTA zona'!E50/'Tablas PERNOCTA zona'!E63-1,"-")</f>
        <v>-1.3661567621893633E-2</v>
      </c>
      <c r="F50" s="132">
        <f>IFERROR('Tablas PERNOCTA zona'!F50/'Tablas PERNOCTA zona'!F63-1,"-")</f>
        <v>-1.4293478418823891E-2</v>
      </c>
      <c r="G50" s="132">
        <f>IFERROR('Tablas PERNOCTA zona'!G50/'Tablas PERNOCTA zona'!G63-1,"-")</f>
        <v>-6.2770043984375912E-3</v>
      </c>
      <c r="H50" s="132">
        <f>IFERROR('Tablas PERNOCTA zona'!H50/'Tablas PERNOCTA zona'!H63-1,"-")</f>
        <v>-1.3899831756986947E-2</v>
      </c>
      <c r="I50" s="132">
        <f>IFERROR('Tablas PERNOCTA zona'!I50/'Tablas PERNOCTA zona'!I63-1,"-")</f>
        <v>-9.2163392016132439E-3</v>
      </c>
      <c r="J50" s="132">
        <f>IFERROR('Tablas PERNOCTA zona'!J50/'Tablas PERNOCTA zona'!J63-1,"-")</f>
        <v>2.4161026045161904E-3</v>
      </c>
      <c r="K50" s="132">
        <f>IFERROR('Tablas PERNOCTA zona'!K50/'Tablas PERNOCTA zona'!K63-1,"-")</f>
        <v>-5.8806492912417685E-3</v>
      </c>
      <c r="L50" s="132">
        <f>IFERROR('Tablas PERNOCTA zona'!L50/'Tablas PERNOCTA zona'!L63-1,"-")</f>
        <v>-1.5442163722078073E-3</v>
      </c>
    </row>
    <row r="51" spans="3:12" hidden="1" outlineLevel="1">
      <c r="C51" s="41" t="s">
        <v>82</v>
      </c>
      <c r="D51" s="132">
        <f>IFERROR('Tablas PERNOCTA zona'!D51/'Tablas PERNOCTA zona'!D64-1,"-")</f>
        <v>5.6318878851659981E-3</v>
      </c>
      <c r="E51" s="132">
        <f>IFERROR('Tablas PERNOCTA zona'!E51/'Tablas PERNOCTA zona'!E64-1,"-")</f>
        <v>-4.6290658548309604E-2</v>
      </c>
      <c r="F51" s="132">
        <f>IFERROR('Tablas PERNOCTA zona'!F51/'Tablas PERNOCTA zona'!F64-1,"-")</f>
        <v>-1.4874111104958843E-2</v>
      </c>
      <c r="G51" s="132">
        <f>IFERROR('Tablas PERNOCTA zona'!G51/'Tablas PERNOCTA zona'!G64-1,"-")</f>
        <v>1.4954088325316972E-2</v>
      </c>
      <c r="H51" s="132">
        <f>IFERROR('Tablas PERNOCTA zona'!H51/'Tablas PERNOCTA zona'!H64-1,"-")</f>
        <v>-4.3638699002917281E-2</v>
      </c>
      <c r="I51" s="132">
        <f>IFERROR('Tablas PERNOCTA zona'!I51/'Tablas PERNOCTA zona'!I64-1,"-")</f>
        <v>-8.5425687945244189E-3</v>
      </c>
      <c r="J51" s="132">
        <f>IFERROR('Tablas PERNOCTA zona'!J51/'Tablas PERNOCTA zona'!J64-1,"-")</f>
        <v>7.1897560994429455E-3</v>
      </c>
      <c r="K51" s="132">
        <f>IFERROR('Tablas PERNOCTA zona'!K51/'Tablas PERNOCTA zona'!K64-1,"-")</f>
        <v>-2.7795577976231001E-2</v>
      </c>
      <c r="L51" s="132">
        <f>IFERROR('Tablas PERNOCTA zona'!L51/'Tablas PERNOCTA zona'!L64-1,"-")</f>
        <v>-1.0038137818151993E-2</v>
      </c>
    </row>
    <row r="52" spans="3:12" hidden="1" outlineLevel="1">
      <c r="C52" s="41" t="s">
        <v>83</v>
      </c>
      <c r="D52" s="132">
        <f>IFERROR('Tablas PERNOCTA zona'!D52/'Tablas PERNOCTA zona'!D65-1,"-")</f>
        <v>4.2017056830849553E-2</v>
      </c>
      <c r="E52" s="132">
        <f>IFERROR('Tablas PERNOCTA zona'!E52/'Tablas PERNOCTA zona'!E65-1,"-")</f>
        <v>1.0737807549028311E-3</v>
      </c>
      <c r="F52" s="132">
        <f>IFERROR('Tablas PERNOCTA zona'!F52/'Tablas PERNOCTA zona'!F65-1,"-")</f>
        <v>2.5186637027830194E-2</v>
      </c>
      <c r="G52" s="132">
        <f>IFERROR('Tablas PERNOCTA zona'!G52/'Tablas PERNOCTA zona'!G65-1,"-")</f>
        <v>6.8373632249895344E-2</v>
      </c>
      <c r="H52" s="132">
        <f>IFERROR('Tablas PERNOCTA zona'!H52/'Tablas PERNOCTA zona'!H65-1,"-")</f>
        <v>2.7613012369931411E-4</v>
      </c>
      <c r="I52" s="132">
        <f>IFERROR('Tablas PERNOCTA zona'!I52/'Tablas PERNOCTA zona'!I65-1,"-")</f>
        <v>3.9829990725967823E-2</v>
      </c>
      <c r="J52" s="132">
        <f>IFERROR('Tablas PERNOCTA zona'!J52/'Tablas PERNOCTA zona'!J65-1,"-")</f>
        <v>1.4404573108824703E-2</v>
      </c>
      <c r="K52" s="132">
        <f>IFERROR('Tablas PERNOCTA zona'!K52/'Tablas PERNOCTA zona'!K65-1,"-")</f>
        <v>-2.575561961303563E-2</v>
      </c>
      <c r="L52" s="132">
        <f>IFERROR('Tablas PERNOCTA zona'!L52/'Tablas PERNOCTA zona'!L65-1,"-")</f>
        <v>-4.9914908105271882E-3</v>
      </c>
    </row>
    <row r="53" spans="3:12" collapsed="1">
      <c r="C53" s="98">
        <v>2007</v>
      </c>
      <c r="D53" s="229">
        <f>IFERROR('Tablas PERNOCTA zona'!D53/'Tablas PERNOCTA zona'!D66-1,"-")</f>
        <v>-5.3541378873348644E-2</v>
      </c>
      <c r="E53" s="229">
        <f>IFERROR('Tablas PERNOCTA zona'!E53/'Tablas PERNOCTA zona'!E66-1,"-")</f>
        <v>-1.6632821765178885E-2</v>
      </c>
      <c r="F53" s="229">
        <f>IFERROR('Tablas PERNOCTA zona'!F53/'Tablas PERNOCTA zona'!F66-1,"-")</f>
        <v>-4.0071285175133919E-2</v>
      </c>
      <c r="G53" s="229">
        <f>IFERROR('Tablas PERNOCTA zona'!G53/'Tablas PERNOCTA zona'!G66-1,"-")</f>
        <v>-4.9586725625142325E-2</v>
      </c>
      <c r="H53" s="229">
        <f>IFERROR('Tablas PERNOCTA zona'!H53/'Tablas PERNOCTA zona'!H66-1,"-")</f>
        <v>-1.2491889932851441E-2</v>
      </c>
      <c r="I53" s="229">
        <f>IFERROR('Tablas PERNOCTA zona'!I53/'Tablas PERNOCTA zona'!I66-1,"-")</f>
        <v>-3.5843558484220717E-2</v>
      </c>
      <c r="J53" s="229">
        <f>IFERROR('Tablas PERNOCTA zona'!J53/'Tablas PERNOCTA zona'!J66-1,"-")</f>
        <v>-3.1719413523430995E-2</v>
      </c>
      <c r="K53" s="229">
        <f>IFERROR('Tablas PERNOCTA zona'!K53/'Tablas PERNOCTA zona'!K66-1,"-")</f>
        <v>-5.8914487359399748E-2</v>
      </c>
      <c r="L53" s="229">
        <f>IFERROR('Tablas PERNOCTA zona'!L53/'Tablas PERNOCTA zona'!L66-1,"-")</f>
        <v>-4.4418472100876349E-2</v>
      </c>
    </row>
    <row r="54" spans="3:12">
      <c r="C54" s="512" t="s">
        <v>111</v>
      </c>
      <c r="D54" s="513"/>
      <c r="E54" s="513"/>
      <c r="F54" s="513"/>
      <c r="G54" s="513"/>
      <c r="H54" s="513"/>
      <c r="I54" s="513"/>
      <c r="J54" s="513"/>
      <c r="K54" s="513"/>
      <c r="L54" s="517"/>
    </row>
  </sheetData>
  <mergeCells count="6">
    <mergeCell ref="C54:L54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C2:I66"/>
  <sheetViews>
    <sheetView showGridLines="0" showRowColHeaders="0" zoomScaleNormal="100" workbookViewId="0">
      <selection activeCell="J13" sqref="J13"/>
    </sheetView>
  </sheetViews>
  <sheetFormatPr baseColWidth="10" defaultRowHeight="15" outlineLevelRow="1"/>
  <cols>
    <col min="1" max="1" width="14.28515625" customWidth="1"/>
    <col min="8" max="8" width="14" customWidth="1"/>
    <col min="11" max="11" width="12.85546875" customWidth="1"/>
  </cols>
  <sheetData>
    <row r="2" spans="3:9" ht="42.75" customHeight="1"/>
    <row r="3" spans="3:9" ht="30" customHeight="1">
      <c r="C3" s="524" t="s">
        <v>238</v>
      </c>
      <c r="D3" s="524"/>
      <c r="E3" s="524"/>
      <c r="F3" s="524"/>
      <c r="G3" s="524"/>
      <c r="H3" s="524"/>
      <c r="I3" s="524"/>
    </row>
    <row r="4" spans="3:9" ht="45" customHeight="1">
      <c r="C4" s="115"/>
      <c r="D4" s="92" t="s">
        <v>142</v>
      </c>
      <c r="E4" s="92" t="s">
        <v>143</v>
      </c>
      <c r="F4" s="92" t="s">
        <v>154</v>
      </c>
      <c r="G4" s="116" t="s">
        <v>69</v>
      </c>
      <c r="H4" s="116" t="s">
        <v>145</v>
      </c>
      <c r="I4" s="117" t="s">
        <v>71</v>
      </c>
    </row>
    <row r="5" spans="3:9">
      <c r="C5" s="41" t="s">
        <v>76</v>
      </c>
      <c r="D5" s="42">
        <v>2046</v>
      </c>
      <c r="E5" s="42">
        <v>35904</v>
      </c>
      <c r="F5" s="42">
        <v>274765</v>
      </c>
      <c r="G5" s="42">
        <v>312715</v>
      </c>
      <c r="H5" s="42">
        <v>133845</v>
      </c>
      <c r="I5" s="42">
        <v>446560</v>
      </c>
    </row>
    <row r="6" spans="3:9">
      <c r="C6" s="41" t="s">
        <v>77</v>
      </c>
      <c r="D6" s="42">
        <v>2113</v>
      </c>
      <c r="E6" s="42">
        <v>35704</v>
      </c>
      <c r="F6" s="42">
        <v>219286</v>
      </c>
      <c r="G6" s="42">
        <v>257103</v>
      </c>
      <c r="H6" s="42">
        <v>114669</v>
      </c>
      <c r="I6" s="42">
        <v>371772</v>
      </c>
    </row>
    <row r="7" spans="3:9">
      <c r="C7" s="41" t="s">
        <v>78</v>
      </c>
      <c r="D7" s="42">
        <v>1570</v>
      </c>
      <c r="E7" s="42">
        <v>37373</v>
      </c>
      <c r="F7" s="42">
        <v>243452</v>
      </c>
      <c r="G7" s="42">
        <v>282395</v>
      </c>
      <c r="H7" s="42">
        <v>128825</v>
      </c>
      <c r="I7" s="42">
        <v>411220</v>
      </c>
    </row>
    <row r="8" spans="3:9">
      <c r="C8" s="41" t="s">
        <v>79</v>
      </c>
      <c r="D8" s="42">
        <v>2916</v>
      </c>
      <c r="E8" s="42">
        <v>41576</v>
      </c>
      <c r="F8" s="42">
        <v>211438</v>
      </c>
      <c r="G8" s="42">
        <v>255930</v>
      </c>
      <c r="H8" s="42">
        <v>119831</v>
      </c>
      <c r="I8" s="42">
        <v>375761</v>
      </c>
    </row>
    <row r="9" spans="3:9">
      <c r="C9" s="41" t="s">
        <v>80</v>
      </c>
      <c r="D9" s="42">
        <v>2916</v>
      </c>
      <c r="E9" s="42">
        <v>41576</v>
      </c>
      <c r="F9" s="42">
        <v>211438</v>
      </c>
      <c r="G9" s="42">
        <v>255930</v>
      </c>
      <c r="H9" s="42">
        <v>119831</v>
      </c>
      <c r="I9" s="42">
        <v>375761</v>
      </c>
    </row>
    <row r="10" spans="3:9">
      <c r="C10" s="41" t="s">
        <v>81</v>
      </c>
      <c r="D10" s="42">
        <v>5121</v>
      </c>
      <c r="E10" s="42">
        <v>51618</v>
      </c>
      <c r="F10" s="42">
        <v>266486</v>
      </c>
      <c r="G10" s="42">
        <v>323225</v>
      </c>
      <c r="H10" s="42">
        <v>164207</v>
      </c>
      <c r="I10" s="42">
        <v>487432</v>
      </c>
    </row>
    <row r="11" spans="3:9">
      <c r="C11" s="41" t="s">
        <v>82</v>
      </c>
      <c r="D11" s="42">
        <v>4265</v>
      </c>
      <c r="E11" s="42">
        <v>58014</v>
      </c>
      <c r="F11" s="42">
        <v>283144</v>
      </c>
      <c r="G11" s="42">
        <v>345423</v>
      </c>
      <c r="H11" s="42">
        <v>177213</v>
      </c>
      <c r="I11" s="42">
        <v>522636</v>
      </c>
    </row>
    <row r="12" spans="3:9">
      <c r="C12" s="41" t="s">
        <v>83</v>
      </c>
      <c r="D12" s="42">
        <v>3380</v>
      </c>
      <c r="E12" s="42">
        <v>54419</v>
      </c>
      <c r="F12" s="42">
        <v>301767</v>
      </c>
      <c r="G12" s="42">
        <v>359566</v>
      </c>
      <c r="H12" s="42">
        <v>186366</v>
      </c>
      <c r="I12" s="42">
        <v>545932</v>
      </c>
    </row>
    <row r="13" spans="3:9" ht="30.75" customHeight="1">
      <c r="C13" s="44" t="str">
        <f>actualizaciones!A2</f>
        <v xml:space="preserve">acumulado agosto 2010 </v>
      </c>
      <c r="D13" s="45">
        <v>24327</v>
      </c>
      <c r="E13" s="45">
        <v>356184</v>
      </c>
      <c r="F13" s="45">
        <v>2011776</v>
      </c>
      <c r="G13" s="45">
        <v>2392287</v>
      </c>
      <c r="H13" s="45">
        <v>1144787</v>
      </c>
      <c r="I13" s="45">
        <v>3537074</v>
      </c>
    </row>
    <row r="14" spans="3:9" hidden="1" outlineLevel="1">
      <c r="C14" s="41" t="s">
        <v>72</v>
      </c>
      <c r="D14" s="42">
        <v>3846</v>
      </c>
      <c r="E14" s="42">
        <v>53166</v>
      </c>
      <c r="F14" s="42">
        <v>269952</v>
      </c>
      <c r="G14" s="42">
        <v>326964</v>
      </c>
      <c r="H14" s="42">
        <v>180678</v>
      </c>
      <c r="I14" s="42">
        <v>507642</v>
      </c>
    </row>
    <row r="15" spans="3:9" hidden="1" outlineLevel="1">
      <c r="C15" s="41" t="s">
        <v>73</v>
      </c>
      <c r="D15" s="42">
        <v>814</v>
      </c>
      <c r="E15" s="42">
        <v>49745</v>
      </c>
      <c r="F15" s="42">
        <v>270264</v>
      </c>
      <c r="G15" s="42">
        <v>320823</v>
      </c>
      <c r="H15" s="42">
        <v>166674</v>
      </c>
      <c r="I15" s="42">
        <v>487497</v>
      </c>
    </row>
    <row r="16" spans="3:9" hidden="1" outlineLevel="1">
      <c r="C16" s="41" t="s">
        <v>74</v>
      </c>
      <c r="D16" s="42">
        <v>1621</v>
      </c>
      <c r="E16" s="42">
        <v>33696</v>
      </c>
      <c r="F16" s="42">
        <v>210349</v>
      </c>
      <c r="G16" s="42">
        <v>245666</v>
      </c>
      <c r="H16" s="42">
        <v>129106</v>
      </c>
      <c r="I16" s="42">
        <v>374772</v>
      </c>
    </row>
    <row r="17" spans="3:9" hidden="1" outlineLevel="1">
      <c r="C17" s="41" t="s">
        <v>75</v>
      </c>
      <c r="D17" s="42">
        <v>1686</v>
      </c>
      <c r="E17" s="42">
        <v>35816</v>
      </c>
      <c r="F17" s="42">
        <v>233493</v>
      </c>
      <c r="G17" s="42">
        <v>270995</v>
      </c>
      <c r="H17" s="42">
        <v>120885</v>
      </c>
      <c r="I17" s="42">
        <v>391880</v>
      </c>
    </row>
    <row r="18" spans="3:9" hidden="1" outlineLevel="1">
      <c r="C18" s="41" t="s">
        <v>76</v>
      </c>
      <c r="D18" s="42">
        <v>2883</v>
      </c>
      <c r="E18" s="42">
        <v>52818</v>
      </c>
      <c r="F18" s="42">
        <v>324410</v>
      </c>
      <c r="G18" s="42">
        <v>380111</v>
      </c>
      <c r="H18" s="42">
        <v>183744</v>
      </c>
      <c r="I18" s="42">
        <v>563855</v>
      </c>
    </row>
    <row r="19" spans="3:9" hidden="1" outlineLevel="1">
      <c r="C19" s="41" t="s">
        <v>77</v>
      </c>
      <c r="D19" s="42">
        <v>1026</v>
      </c>
      <c r="E19" s="42">
        <v>46264</v>
      </c>
      <c r="F19" s="42">
        <v>248779</v>
      </c>
      <c r="G19" s="42">
        <v>296069</v>
      </c>
      <c r="H19" s="42">
        <v>158481</v>
      </c>
      <c r="I19" s="42">
        <v>454550</v>
      </c>
    </row>
    <row r="20" spans="3:9" hidden="1" outlineLevel="1">
      <c r="C20" s="41" t="s">
        <v>78</v>
      </c>
      <c r="D20" s="42">
        <v>894</v>
      </c>
      <c r="E20" s="42">
        <v>40889</v>
      </c>
      <c r="F20" s="42">
        <v>213426</v>
      </c>
      <c r="G20" s="42">
        <v>255209</v>
      </c>
      <c r="H20" s="42">
        <v>148633</v>
      </c>
      <c r="I20" s="42">
        <v>403842</v>
      </c>
    </row>
    <row r="21" spans="3:9" hidden="1" outlineLevel="1">
      <c r="C21" s="41" t="s">
        <v>79</v>
      </c>
      <c r="D21" s="42">
        <v>733</v>
      </c>
      <c r="E21" s="42">
        <v>40726</v>
      </c>
      <c r="F21" s="42">
        <v>205546</v>
      </c>
      <c r="G21" s="42">
        <v>247005</v>
      </c>
      <c r="H21" s="42">
        <v>131071</v>
      </c>
      <c r="I21" s="42">
        <v>378076</v>
      </c>
    </row>
    <row r="22" spans="3:9" hidden="1" outlineLevel="1">
      <c r="C22" s="41" t="s">
        <v>80</v>
      </c>
      <c r="D22" s="42">
        <v>2612</v>
      </c>
      <c r="E22" s="42">
        <v>49589</v>
      </c>
      <c r="F22" s="42">
        <v>251389</v>
      </c>
      <c r="G22" s="42">
        <v>303590</v>
      </c>
      <c r="H22" s="42">
        <v>147394</v>
      </c>
      <c r="I22" s="42">
        <v>450984</v>
      </c>
    </row>
    <row r="23" spans="3:9" hidden="1" outlineLevel="1">
      <c r="C23" s="41" t="s">
        <v>81</v>
      </c>
      <c r="D23" s="42">
        <v>5177</v>
      </c>
      <c r="E23" s="42">
        <v>53115</v>
      </c>
      <c r="F23" s="42">
        <v>284705</v>
      </c>
      <c r="G23" s="42">
        <v>342997</v>
      </c>
      <c r="H23" s="42">
        <v>204458</v>
      </c>
      <c r="I23" s="42">
        <v>547455</v>
      </c>
    </row>
    <row r="24" spans="3:9" hidden="1" outlineLevel="1">
      <c r="C24" s="41" t="s">
        <v>82</v>
      </c>
      <c r="D24" s="42">
        <v>6030</v>
      </c>
      <c r="E24" s="42">
        <v>60756</v>
      </c>
      <c r="F24" s="42">
        <v>256392</v>
      </c>
      <c r="G24" s="42">
        <v>323178</v>
      </c>
      <c r="H24" s="42">
        <v>208085</v>
      </c>
      <c r="I24" s="42">
        <v>531263</v>
      </c>
    </row>
    <row r="25" spans="3:9" hidden="1" outlineLevel="1">
      <c r="C25" s="41" t="s">
        <v>83</v>
      </c>
      <c r="D25" s="42">
        <v>4879</v>
      </c>
      <c r="E25" s="42">
        <v>64028</v>
      </c>
      <c r="F25" s="42">
        <v>294371</v>
      </c>
      <c r="G25" s="42">
        <v>363278</v>
      </c>
      <c r="H25" s="42">
        <v>231046</v>
      </c>
      <c r="I25" s="42">
        <v>594324</v>
      </c>
    </row>
    <row r="26" spans="3:9" collapsed="1">
      <c r="C26" s="118">
        <v>2009</v>
      </c>
      <c r="D26" s="47">
        <v>32201</v>
      </c>
      <c r="E26" s="47">
        <v>580608</v>
      </c>
      <c r="F26" s="47">
        <v>3063076</v>
      </c>
      <c r="G26" s="47">
        <v>3675885</v>
      </c>
      <c r="H26" s="47">
        <v>2010255</v>
      </c>
      <c r="I26" s="47">
        <v>5686140</v>
      </c>
    </row>
    <row r="27" spans="3:9" hidden="1" outlineLevel="1">
      <c r="C27" s="41" t="s">
        <v>72</v>
      </c>
      <c r="D27" s="42">
        <v>6467</v>
      </c>
      <c r="E27" s="42">
        <v>79687</v>
      </c>
      <c r="F27" s="42">
        <v>272836</v>
      </c>
      <c r="G27" s="42">
        <v>358990</v>
      </c>
      <c r="H27" s="42">
        <v>222494</v>
      </c>
      <c r="I27" s="42">
        <v>581484</v>
      </c>
    </row>
    <row r="28" spans="3:9" hidden="1" outlineLevel="1">
      <c r="C28" s="41" t="s">
        <v>73</v>
      </c>
      <c r="D28" s="42">
        <v>4658</v>
      </c>
      <c r="E28" s="42">
        <v>70454</v>
      </c>
      <c r="F28" s="42">
        <v>269659</v>
      </c>
      <c r="G28" s="42">
        <v>344771</v>
      </c>
      <c r="H28" s="42">
        <v>204632</v>
      </c>
      <c r="I28" s="42">
        <v>549403</v>
      </c>
    </row>
    <row r="29" spans="3:9" hidden="1" outlineLevel="1">
      <c r="C29" s="41" t="s">
        <v>74</v>
      </c>
      <c r="D29" s="42">
        <v>3643</v>
      </c>
      <c r="E29" s="42">
        <v>57579</v>
      </c>
      <c r="F29" s="42">
        <v>245439</v>
      </c>
      <c r="G29" s="42">
        <v>306661</v>
      </c>
      <c r="H29" s="42">
        <v>172158</v>
      </c>
      <c r="I29" s="42">
        <v>478819</v>
      </c>
    </row>
    <row r="30" spans="3:9" hidden="1" outlineLevel="1">
      <c r="C30" s="41" t="s">
        <v>75</v>
      </c>
      <c r="D30" s="42">
        <v>4239</v>
      </c>
      <c r="E30" s="42">
        <v>55220</v>
      </c>
      <c r="F30" s="42">
        <v>279246</v>
      </c>
      <c r="G30" s="42">
        <v>338705</v>
      </c>
      <c r="H30" s="42">
        <v>168323</v>
      </c>
      <c r="I30" s="42">
        <v>507028</v>
      </c>
    </row>
    <row r="31" spans="3:9" ht="15" hidden="1" customHeight="1" outlineLevel="1">
      <c r="C31" s="41" t="s">
        <v>76</v>
      </c>
      <c r="D31" s="42">
        <v>6381</v>
      </c>
      <c r="E31" s="42">
        <v>89414</v>
      </c>
      <c r="F31" s="42">
        <v>368720</v>
      </c>
      <c r="G31" s="42">
        <v>464515</v>
      </c>
      <c r="H31" s="42">
        <v>281775</v>
      </c>
      <c r="I31" s="42">
        <v>746290</v>
      </c>
    </row>
    <row r="32" spans="3:9" ht="15" hidden="1" customHeight="1" outlineLevel="1">
      <c r="C32" s="41" t="s">
        <v>77</v>
      </c>
      <c r="D32" s="42">
        <v>4068</v>
      </c>
      <c r="E32" s="42">
        <v>59282</v>
      </c>
      <c r="F32" s="42">
        <v>314392</v>
      </c>
      <c r="G32" s="42">
        <v>377742</v>
      </c>
      <c r="H32" s="42">
        <v>222927</v>
      </c>
      <c r="I32" s="42">
        <v>600669</v>
      </c>
    </row>
    <row r="33" spans="3:9" ht="15" hidden="1" customHeight="1" outlineLevel="1">
      <c r="C33" s="41" t="s">
        <v>78</v>
      </c>
      <c r="D33" s="42">
        <v>2898</v>
      </c>
      <c r="E33" s="42">
        <v>61086</v>
      </c>
      <c r="F33" s="42">
        <v>263159</v>
      </c>
      <c r="G33" s="42">
        <v>327143</v>
      </c>
      <c r="H33" s="42">
        <v>179705</v>
      </c>
      <c r="I33" s="42">
        <v>506848</v>
      </c>
    </row>
    <row r="34" spans="3:9" hidden="1" outlineLevel="1">
      <c r="C34" s="41" t="s">
        <v>79</v>
      </c>
      <c r="D34" s="42">
        <v>3912</v>
      </c>
      <c r="E34" s="42">
        <v>62304</v>
      </c>
      <c r="F34" s="42">
        <v>255275</v>
      </c>
      <c r="G34" s="42">
        <v>321491</v>
      </c>
      <c r="H34" s="42">
        <v>188394</v>
      </c>
      <c r="I34" s="42">
        <v>509885</v>
      </c>
    </row>
    <row r="35" spans="3:9" ht="30" hidden="1" customHeight="1" outlineLevel="1">
      <c r="C35" s="41" t="s">
        <v>80</v>
      </c>
      <c r="D35" s="42">
        <v>4634</v>
      </c>
      <c r="E35" s="42">
        <v>86684</v>
      </c>
      <c r="F35" s="42">
        <v>315864</v>
      </c>
      <c r="G35" s="42">
        <v>407182</v>
      </c>
      <c r="H35" s="42">
        <v>205950</v>
      </c>
      <c r="I35" s="42">
        <v>613132</v>
      </c>
    </row>
    <row r="36" spans="3:9" hidden="1" outlineLevel="1">
      <c r="C36" s="41" t="s">
        <v>81</v>
      </c>
      <c r="D36" s="42">
        <v>9853</v>
      </c>
      <c r="E36" s="42">
        <v>90268</v>
      </c>
      <c r="F36" s="42">
        <v>310111</v>
      </c>
      <c r="G36" s="42">
        <v>410232</v>
      </c>
      <c r="H36" s="42">
        <v>252415</v>
      </c>
      <c r="I36" s="42">
        <v>662647</v>
      </c>
    </row>
    <row r="37" spans="3:9" ht="30" hidden="1" customHeight="1" outlineLevel="1">
      <c r="C37" s="41" t="s">
        <v>82</v>
      </c>
      <c r="D37" s="42">
        <v>9369</v>
      </c>
      <c r="E37" s="42">
        <v>86057</v>
      </c>
      <c r="F37" s="42">
        <v>298486</v>
      </c>
      <c r="G37" s="42">
        <v>393912</v>
      </c>
      <c r="H37" s="42">
        <v>239153</v>
      </c>
      <c r="I37" s="42">
        <v>633065</v>
      </c>
    </row>
    <row r="38" spans="3:9" hidden="1" outlineLevel="1">
      <c r="C38" s="41" t="s">
        <v>83</v>
      </c>
      <c r="D38" s="42">
        <v>7557</v>
      </c>
      <c r="E38" s="42">
        <v>82002</v>
      </c>
      <c r="F38" s="42">
        <v>290450</v>
      </c>
      <c r="G38" s="42">
        <v>380009</v>
      </c>
      <c r="H38" s="42">
        <v>257584</v>
      </c>
      <c r="I38" s="42">
        <v>637593</v>
      </c>
    </row>
    <row r="39" spans="3:9" collapsed="1">
      <c r="C39" s="119">
        <v>2008</v>
      </c>
      <c r="D39" s="49">
        <v>67679</v>
      </c>
      <c r="E39" s="49">
        <v>880037</v>
      </c>
      <c r="F39" s="49">
        <v>3483637</v>
      </c>
      <c r="G39" s="49">
        <v>4431353</v>
      </c>
      <c r="H39" s="49">
        <v>2595510</v>
      </c>
      <c r="I39" s="49">
        <v>7026863</v>
      </c>
    </row>
    <row r="40" spans="3:9" hidden="1" outlineLevel="1">
      <c r="C40" s="41" t="s">
        <v>72</v>
      </c>
      <c r="D40" s="42">
        <v>6801</v>
      </c>
      <c r="E40" s="42">
        <v>81473</v>
      </c>
      <c r="F40" s="42">
        <v>280879</v>
      </c>
      <c r="G40" s="42">
        <v>369153</v>
      </c>
      <c r="H40" s="42">
        <v>260003</v>
      </c>
      <c r="I40" s="42">
        <v>629156</v>
      </c>
    </row>
    <row r="41" spans="3:9" hidden="1" outlineLevel="1">
      <c r="C41" s="41" t="s">
        <v>73</v>
      </c>
      <c r="D41" s="42">
        <v>9618</v>
      </c>
      <c r="E41" s="42">
        <v>79766</v>
      </c>
      <c r="F41" s="42">
        <v>292178</v>
      </c>
      <c r="G41" s="42">
        <v>381562</v>
      </c>
      <c r="H41" s="42">
        <v>226551</v>
      </c>
      <c r="I41" s="42">
        <v>608113</v>
      </c>
    </row>
    <row r="42" spans="3:9" hidden="1" outlineLevel="1">
      <c r="C42" s="41" t="s">
        <v>74</v>
      </c>
      <c r="D42" s="42">
        <v>4961</v>
      </c>
      <c r="E42" s="42">
        <v>63173</v>
      </c>
      <c r="F42" s="42">
        <v>259115</v>
      </c>
      <c r="G42" s="42">
        <v>327249</v>
      </c>
      <c r="H42" s="42">
        <v>191784</v>
      </c>
      <c r="I42" s="42">
        <v>519033</v>
      </c>
    </row>
    <row r="43" spans="3:9" hidden="1" outlineLevel="1">
      <c r="C43" s="41" t="s">
        <v>75</v>
      </c>
      <c r="D43" s="42">
        <v>4211</v>
      </c>
      <c r="E43" s="42">
        <v>67462</v>
      </c>
      <c r="F43" s="42">
        <v>300989</v>
      </c>
      <c r="G43" s="42">
        <v>372662</v>
      </c>
      <c r="H43" s="42">
        <v>188098</v>
      </c>
      <c r="I43" s="42">
        <v>560760</v>
      </c>
    </row>
    <row r="44" spans="3:9" hidden="1" outlineLevel="1">
      <c r="C44" s="41" t="s">
        <v>76</v>
      </c>
      <c r="D44" s="42">
        <v>9306</v>
      </c>
      <c r="E44" s="42">
        <v>93814</v>
      </c>
      <c r="F44" s="42">
        <v>385740</v>
      </c>
      <c r="G44" s="42">
        <v>488860</v>
      </c>
      <c r="H44" s="42">
        <v>285041</v>
      </c>
      <c r="I44" s="42">
        <v>773901</v>
      </c>
    </row>
    <row r="45" spans="3:9" hidden="1" outlineLevel="1">
      <c r="C45" s="41" t="s">
        <v>77</v>
      </c>
      <c r="D45" s="42">
        <v>4219</v>
      </c>
      <c r="E45" s="42">
        <v>66630</v>
      </c>
      <c r="F45" s="42">
        <v>337597</v>
      </c>
      <c r="G45" s="42">
        <v>408446</v>
      </c>
      <c r="H45" s="42">
        <v>248044</v>
      </c>
      <c r="I45" s="42">
        <v>656490</v>
      </c>
    </row>
    <row r="46" spans="3:9" hidden="1" outlineLevel="1">
      <c r="C46" s="41" t="s">
        <v>78</v>
      </c>
      <c r="D46" s="42">
        <v>4059</v>
      </c>
      <c r="E46" s="42">
        <v>62489</v>
      </c>
      <c r="F46" s="42">
        <v>263800</v>
      </c>
      <c r="G46" s="42">
        <v>330348</v>
      </c>
      <c r="H46" s="42">
        <v>188430</v>
      </c>
      <c r="I46" s="42">
        <v>518778</v>
      </c>
    </row>
    <row r="47" spans="3:9" hidden="1" outlineLevel="1">
      <c r="C47" s="41" t="s">
        <v>79</v>
      </c>
      <c r="D47" s="42">
        <v>2875</v>
      </c>
      <c r="E47" s="42">
        <v>54899</v>
      </c>
      <c r="F47" s="42">
        <v>215621</v>
      </c>
      <c r="G47" s="42">
        <v>273395</v>
      </c>
      <c r="H47" s="42">
        <v>155442</v>
      </c>
      <c r="I47" s="42">
        <v>428837</v>
      </c>
    </row>
    <row r="48" spans="3:9" hidden="1" outlineLevel="1">
      <c r="C48" s="41" t="s">
        <v>80</v>
      </c>
      <c r="D48" s="42">
        <v>7132</v>
      </c>
      <c r="E48" s="42">
        <v>71783</v>
      </c>
      <c r="F48" s="42">
        <v>282901</v>
      </c>
      <c r="G48" s="42">
        <v>361816</v>
      </c>
      <c r="H48" s="42">
        <v>191221</v>
      </c>
      <c r="I48" s="42">
        <v>553037</v>
      </c>
    </row>
    <row r="49" spans="3:9" hidden="1" outlineLevel="1">
      <c r="C49" s="41" t="s">
        <v>81</v>
      </c>
      <c r="D49" s="42">
        <v>7399</v>
      </c>
      <c r="E49" s="42">
        <v>87300</v>
      </c>
      <c r="F49" s="42">
        <v>325503</v>
      </c>
      <c r="G49" s="42">
        <v>420202</v>
      </c>
      <c r="H49" s="42">
        <v>258108</v>
      </c>
      <c r="I49" s="42">
        <v>678310</v>
      </c>
    </row>
    <row r="50" spans="3:9" hidden="1" outlineLevel="1">
      <c r="C50" s="41" t="s">
        <v>82</v>
      </c>
      <c r="D50" s="42">
        <v>9970</v>
      </c>
      <c r="E50" s="42">
        <v>84313</v>
      </c>
      <c r="F50" s="42">
        <v>290336</v>
      </c>
      <c r="G50" s="42">
        <v>384619</v>
      </c>
      <c r="H50" s="42">
        <v>238084</v>
      </c>
      <c r="I50" s="42">
        <v>622703</v>
      </c>
    </row>
    <row r="51" spans="3:9" hidden="1" outlineLevel="1">
      <c r="C51" s="41" t="s">
        <v>83</v>
      </c>
      <c r="D51" s="42">
        <v>7136</v>
      </c>
      <c r="E51" s="42">
        <v>85953</v>
      </c>
      <c r="F51" s="42">
        <v>292028</v>
      </c>
      <c r="G51" s="42">
        <v>385117</v>
      </c>
      <c r="H51" s="42">
        <v>258244</v>
      </c>
      <c r="I51" s="42">
        <v>643361</v>
      </c>
    </row>
    <row r="52" spans="3:9" collapsed="1">
      <c r="C52" s="119">
        <v>2007</v>
      </c>
      <c r="D52" s="49">
        <v>77687</v>
      </c>
      <c r="E52" s="49">
        <v>899055</v>
      </c>
      <c r="F52" s="49">
        <v>3526687</v>
      </c>
      <c r="G52" s="49">
        <v>4503429</v>
      </c>
      <c r="H52" s="49">
        <v>2689050</v>
      </c>
      <c r="I52" s="49">
        <v>7192479</v>
      </c>
    </row>
    <row r="53" spans="3:9" hidden="1" outlineLevel="1">
      <c r="C53" s="41" t="s">
        <v>72</v>
      </c>
      <c r="D53" s="42">
        <v>5678</v>
      </c>
      <c r="E53" s="42">
        <v>83860</v>
      </c>
      <c r="F53" s="42">
        <v>271038</v>
      </c>
      <c r="G53" s="42">
        <v>360576</v>
      </c>
      <c r="H53" s="42">
        <v>249817</v>
      </c>
      <c r="I53" s="42">
        <v>610393</v>
      </c>
    </row>
    <row r="54" spans="3:9" hidden="1" outlineLevel="1">
      <c r="C54" s="41" t="s">
        <v>73</v>
      </c>
      <c r="D54" s="42">
        <v>4199</v>
      </c>
      <c r="E54" s="42">
        <v>77218</v>
      </c>
      <c r="F54" s="42">
        <v>295962</v>
      </c>
      <c r="G54" s="42">
        <v>377379</v>
      </c>
      <c r="H54" s="42">
        <v>225594</v>
      </c>
      <c r="I54" s="42">
        <v>602973</v>
      </c>
    </row>
    <row r="55" spans="3:9" hidden="1" outlineLevel="1">
      <c r="C55" s="41" t="s">
        <v>74</v>
      </c>
      <c r="D55" s="42">
        <v>5504</v>
      </c>
      <c r="E55" s="42">
        <v>65383</v>
      </c>
      <c r="F55" s="42">
        <v>299933</v>
      </c>
      <c r="G55" s="42">
        <v>370820</v>
      </c>
      <c r="H55" s="42">
        <v>192385</v>
      </c>
      <c r="I55" s="42">
        <v>563205</v>
      </c>
    </row>
    <row r="56" spans="3:9" hidden="1" outlineLevel="1">
      <c r="C56" s="41" t="s">
        <v>75</v>
      </c>
      <c r="D56" s="42">
        <v>5791</v>
      </c>
      <c r="E56" s="42">
        <v>74319</v>
      </c>
      <c r="F56" s="42">
        <v>335104</v>
      </c>
      <c r="G56" s="42">
        <v>415214</v>
      </c>
      <c r="H56" s="42">
        <v>203524</v>
      </c>
      <c r="I56" s="42">
        <v>618738</v>
      </c>
    </row>
    <row r="57" spans="3:9" hidden="1" outlineLevel="1">
      <c r="C57" s="41" t="s">
        <v>76</v>
      </c>
      <c r="D57" s="42">
        <v>5393</v>
      </c>
      <c r="E57" s="42">
        <v>108490</v>
      </c>
      <c r="F57" s="42">
        <v>382748</v>
      </c>
      <c r="G57" s="42">
        <v>496631</v>
      </c>
      <c r="H57" s="42">
        <v>287873</v>
      </c>
      <c r="I57" s="42">
        <v>784504</v>
      </c>
    </row>
    <row r="58" spans="3:9" hidden="1" outlineLevel="1">
      <c r="C58" s="41" t="s">
        <v>77</v>
      </c>
      <c r="D58" s="42">
        <v>6307</v>
      </c>
      <c r="E58" s="42">
        <v>88159</v>
      </c>
      <c r="F58" s="42">
        <v>360529</v>
      </c>
      <c r="G58" s="42">
        <v>454995</v>
      </c>
      <c r="H58" s="42">
        <v>256016</v>
      </c>
      <c r="I58" s="42">
        <v>711011</v>
      </c>
    </row>
    <row r="59" spans="3:9" hidden="1" outlineLevel="1">
      <c r="C59" s="41" t="s">
        <v>78</v>
      </c>
      <c r="D59" s="42">
        <v>3459</v>
      </c>
      <c r="E59" s="42">
        <v>70864</v>
      </c>
      <c r="F59" s="42">
        <v>295485</v>
      </c>
      <c r="G59" s="42">
        <v>369808</v>
      </c>
      <c r="H59" s="42">
        <v>181621</v>
      </c>
      <c r="I59" s="42">
        <v>551429</v>
      </c>
    </row>
    <row r="60" spans="3:9" hidden="1" outlineLevel="1">
      <c r="C60" s="41" t="s">
        <v>79</v>
      </c>
      <c r="D60" s="42">
        <v>2960</v>
      </c>
      <c r="E60" s="42">
        <v>69329</v>
      </c>
      <c r="F60" s="42">
        <v>286701</v>
      </c>
      <c r="G60" s="42">
        <v>358990</v>
      </c>
      <c r="H60" s="42">
        <v>151678</v>
      </c>
      <c r="I60" s="42">
        <v>510668</v>
      </c>
    </row>
    <row r="61" spans="3:9" hidden="1" outlineLevel="1">
      <c r="C61" s="41" t="s">
        <v>80</v>
      </c>
      <c r="D61" s="42">
        <v>7667</v>
      </c>
      <c r="E61" s="42">
        <v>82088</v>
      </c>
      <c r="F61" s="42">
        <v>285505</v>
      </c>
      <c r="G61" s="42">
        <v>375260</v>
      </c>
      <c r="H61" s="42">
        <v>216735</v>
      </c>
      <c r="I61" s="42">
        <v>591995</v>
      </c>
    </row>
    <row r="62" spans="3:9" hidden="1" outlineLevel="1">
      <c r="C62" s="41" t="s">
        <v>81</v>
      </c>
      <c r="D62" s="42">
        <v>8962</v>
      </c>
      <c r="E62" s="42">
        <v>88882</v>
      </c>
      <c r="F62" s="42">
        <v>328619</v>
      </c>
      <c r="G62" s="42">
        <v>426463</v>
      </c>
      <c r="H62" s="42">
        <v>261683</v>
      </c>
      <c r="I62" s="42">
        <v>688146</v>
      </c>
    </row>
    <row r="63" spans="3:9" hidden="1" outlineLevel="1">
      <c r="C63" s="41" t="s">
        <v>82</v>
      </c>
      <c r="D63" s="42">
        <v>7818</v>
      </c>
      <c r="E63" s="42">
        <v>86197</v>
      </c>
      <c r="F63" s="42">
        <v>288450</v>
      </c>
      <c r="G63" s="42">
        <v>382465</v>
      </c>
      <c r="H63" s="42">
        <v>249640</v>
      </c>
      <c r="I63" s="42">
        <v>632105</v>
      </c>
    </row>
    <row r="64" spans="3:9" hidden="1" outlineLevel="1">
      <c r="C64" s="41" t="s">
        <v>83</v>
      </c>
      <c r="D64" s="42">
        <v>5094</v>
      </c>
      <c r="E64" s="42">
        <v>85707</v>
      </c>
      <c r="F64" s="42">
        <v>278787</v>
      </c>
      <c r="G64" s="42">
        <v>369588</v>
      </c>
      <c r="H64" s="42">
        <v>257967</v>
      </c>
      <c r="I64" s="42">
        <v>627555</v>
      </c>
    </row>
    <row r="65" spans="3:9" collapsed="1">
      <c r="C65" s="119">
        <v>2006</v>
      </c>
      <c r="D65" s="49">
        <v>68832</v>
      </c>
      <c r="E65" s="49">
        <v>980496</v>
      </c>
      <c r="F65" s="49">
        <v>3708861</v>
      </c>
      <c r="G65" s="49">
        <v>4758189</v>
      </c>
      <c r="H65" s="49">
        <v>2734533</v>
      </c>
      <c r="I65" s="49">
        <v>7492722</v>
      </c>
    </row>
    <row r="66" spans="3:9">
      <c r="C66" s="525" t="s">
        <v>67</v>
      </c>
      <c r="D66" s="525"/>
      <c r="E66" s="525"/>
      <c r="F66" s="525"/>
      <c r="G66" s="525"/>
      <c r="H66" s="525"/>
      <c r="I66" s="525"/>
    </row>
  </sheetData>
  <mergeCells count="2">
    <mergeCell ref="C3:I3"/>
    <mergeCell ref="C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C2:I53"/>
  <sheetViews>
    <sheetView showGridLines="0" showRowColHeaders="0" zoomScaleNormal="100" workbookViewId="0">
      <selection activeCell="I13" sqref="I13"/>
    </sheetView>
  </sheetViews>
  <sheetFormatPr baseColWidth="10" defaultRowHeight="15" outlineLevelRow="1"/>
  <cols>
    <col min="1" max="1" width="14.28515625" customWidth="1"/>
    <col min="8" max="8" width="14" customWidth="1"/>
    <col min="11" max="11" width="12.85546875" customWidth="1"/>
  </cols>
  <sheetData>
    <row r="2" spans="3:9" ht="42.75" customHeight="1"/>
    <row r="3" spans="3:9" ht="30" customHeight="1">
      <c r="C3" s="524" t="s">
        <v>239</v>
      </c>
      <c r="D3" s="524"/>
      <c r="E3" s="524"/>
      <c r="F3" s="524"/>
      <c r="G3" s="524"/>
      <c r="H3" s="524"/>
      <c r="I3" s="524"/>
    </row>
    <row r="4" spans="3:9" ht="45" customHeight="1">
      <c r="C4" s="115"/>
      <c r="D4" s="92" t="s">
        <v>142</v>
      </c>
      <c r="E4" s="92" t="s">
        <v>143</v>
      </c>
      <c r="F4" s="92" t="s">
        <v>154</v>
      </c>
      <c r="G4" s="116" t="s">
        <v>69</v>
      </c>
      <c r="H4" s="116" t="s">
        <v>145</v>
      </c>
      <c r="I4" s="117" t="s">
        <v>71</v>
      </c>
    </row>
    <row r="5" spans="3:9">
      <c r="C5" s="41" t="s">
        <v>76</v>
      </c>
      <c r="D5" s="230">
        <f>IFERROR('tablas pernocta cat ev anual'!D5/'tablas pernocta cat ev anual'!D18-1,"-")</f>
        <v>-0.29032258064516125</v>
      </c>
      <c r="E5" s="230">
        <f>IFERROR('tablas pernocta cat ev anual'!E5/'tablas pernocta cat ev anual'!E18-1,"-")</f>
        <v>-0.32023173917982506</v>
      </c>
      <c r="F5" s="230">
        <f>IFERROR('tablas pernocta cat ev anual'!F5/'tablas pernocta cat ev anual'!F18-1,"-")</f>
        <v>-0.15303165747048486</v>
      </c>
      <c r="G5" s="230">
        <f>IFERROR('tablas pernocta cat ev anual'!G5/'tablas pernocta cat ev anual'!G18-1,"-")</f>
        <v>-0.17730610269105607</v>
      </c>
      <c r="H5" s="230">
        <f>IFERROR('tablas pernocta cat ev anual'!H5/'tablas pernocta cat ev anual'!H18-1,"-")</f>
        <v>-0.27156805120167193</v>
      </c>
      <c r="I5" s="230">
        <f>IFERROR('tablas pernocta cat ev anual'!I5/'tablas pernocta cat ev anual'!I18-1,"-")</f>
        <v>-0.20802333933369399</v>
      </c>
    </row>
    <row r="6" spans="3:9">
      <c r="C6" s="41" t="s">
        <v>77</v>
      </c>
      <c r="D6" s="230">
        <f>IFERROR('tablas pernocta cat ev anual'!D6/'tablas pernocta cat ev anual'!D19-1,"-")</f>
        <v>1.0594541910331383</v>
      </c>
      <c r="E6" s="230">
        <f>IFERROR('tablas pernocta cat ev anual'!E6/'tablas pernocta cat ev anual'!E19-1,"-")</f>
        <v>-0.22825523084904031</v>
      </c>
      <c r="F6" s="230">
        <f>IFERROR('tablas pernocta cat ev anual'!F6/'tablas pernocta cat ev anual'!F19-1,"-")</f>
        <v>-0.11855100309913613</v>
      </c>
      <c r="G6" s="230">
        <f>IFERROR('tablas pernocta cat ev anual'!G6/'tablas pernocta cat ev anual'!G19-1,"-")</f>
        <v>-0.13161121225119821</v>
      </c>
      <c r="H6" s="230">
        <f>IFERROR('tablas pernocta cat ev anual'!H6/'tablas pernocta cat ev anual'!H19-1,"-")</f>
        <v>-0.27644954284740753</v>
      </c>
      <c r="I6" s="230">
        <f>IFERROR('tablas pernocta cat ev anual'!I6/'tablas pernocta cat ev anual'!I19-1,"-")</f>
        <v>-0.18210977890221103</v>
      </c>
    </row>
    <row r="7" spans="3:9">
      <c r="C7" s="41" t="s">
        <v>78</v>
      </c>
      <c r="D7" s="230">
        <f>IFERROR('tablas pernocta cat ev anual'!D7/'tablas pernocta cat ev anual'!D20-1,"-")</f>
        <v>0.75615212527964215</v>
      </c>
      <c r="E7" s="230">
        <f>IFERROR('tablas pernocta cat ev anual'!E7/'tablas pernocta cat ev anual'!E20-1,"-")</f>
        <v>-8.5988896769302214E-2</v>
      </c>
      <c r="F7" s="230">
        <f>IFERROR('tablas pernocta cat ev anual'!F7/'tablas pernocta cat ev anual'!F20-1,"-")</f>
        <v>0.14068576462099269</v>
      </c>
      <c r="G7" s="230">
        <f>IFERROR('tablas pernocta cat ev anual'!G7/'tablas pernocta cat ev anual'!G20-1,"-")</f>
        <v>0.1065244564259098</v>
      </c>
      <c r="H7" s="230">
        <f>IFERROR('tablas pernocta cat ev anual'!H7/'tablas pernocta cat ev anual'!H20-1,"-")</f>
        <v>-0.13326784765159827</v>
      </c>
      <c r="I7" s="230">
        <f>IFERROR('tablas pernocta cat ev anual'!I7/'tablas pernocta cat ev anual'!I20-1,"-")</f>
        <v>1.8269521248408971E-2</v>
      </c>
    </row>
    <row r="8" spans="3:9">
      <c r="C8" s="41" t="s">
        <v>79</v>
      </c>
      <c r="D8" s="230">
        <f>IFERROR('tablas pernocta cat ev anual'!D8/'tablas pernocta cat ev anual'!D21-1,"-")</f>
        <v>2.9781718963165074</v>
      </c>
      <c r="E8" s="230">
        <f>IFERROR('tablas pernocta cat ev anual'!E8/'tablas pernocta cat ev anual'!E21-1,"-")</f>
        <v>2.0871187938908742E-2</v>
      </c>
      <c r="F8" s="230">
        <f>IFERROR('tablas pernocta cat ev anual'!F8/'tablas pernocta cat ev anual'!F21-1,"-")</f>
        <v>2.8665116324326334E-2</v>
      </c>
      <c r="G8" s="230">
        <f>IFERROR('tablas pernocta cat ev anual'!G8/'tablas pernocta cat ev anual'!G21-1,"-")</f>
        <v>3.6132871804214428E-2</v>
      </c>
      <c r="H8" s="230">
        <f>IFERROR('tablas pernocta cat ev anual'!H8/'tablas pernocta cat ev anual'!H21-1,"-")</f>
        <v>-8.575504879035023E-2</v>
      </c>
      <c r="I8" s="230">
        <f>IFERROR('tablas pernocta cat ev anual'!I8/'tablas pernocta cat ev anual'!I21-1,"-")</f>
        <v>-6.123107523355098E-3</v>
      </c>
    </row>
    <row r="9" spans="3:9">
      <c r="C9" s="41" t="s">
        <v>80</v>
      </c>
      <c r="D9" s="230">
        <f>IFERROR('tablas pernocta cat ev anual'!D9/'tablas pernocta cat ev anual'!D22-1,"-")</f>
        <v>0.11638591117917296</v>
      </c>
      <c r="E9" s="230">
        <f>IFERROR('tablas pernocta cat ev anual'!E9/'tablas pernocta cat ev anual'!E22-1,"-")</f>
        <v>-0.1615882554598802</v>
      </c>
      <c r="F9" s="230">
        <f>IFERROR('tablas pernocta cat ev anual'!F9/'tablas pernocta cat ev anual'!F22-1,"-")</f>
        <v>-0.15892103473103436</v>
      </c>
      <c r="G9" s="230">
        <f>IFERROR('tablas pernocta cat ev anual'!G9/'tablas pernocta cat ev anual'!G22-1,"-")</f>
        <v>-0.15698804308442305</v>
      </c>
      <c r="H9" s="230">
        <f>IFERROR('tablas pernocta cat ev anual'!H9/'tablas pernocta cat ev anual'!H22-1,"-")</f>
        <v>-0.1870021846208122</v>
      </c>
      <c r="I9" s="230">
        <f>IFERROR('tablas pernocta cat ev anual'!I9/'tablas pernocta cat ev anual'!I22-1,"-")</f>
        <v>-0.16679749170702285</v>
      </c>
    </row>
    <row r="10" spans="3:9">
      <c r="C10" s="41" t="s">
        <v>81</v>
      </c>
      <c r="D10" s="230">
        <f>IFERROR('tablas pernocta cat ev anual'!D10/'tablas pernocta cat ev anual'!D23-1,"-")</f>
        <v>-1.0817075526366571E-2</v>
      </c>
      <c r="E10" s="230">
        <f>IFERROR('tablas pernocta cat ev anual'!E10/'tablas pernocta cat ev anual'!E23-1,"-")</f>
        <v>-2.8184128777181572E-2</v>
      </c>
      <c r="F10" s="230">
        <f>IFERROR('tablas pernocta cat ev anual'!F10/'tablas pernocta cat ev anual'!F23-1,"-")</f>
        <v>-6.3992553695930821E-2</v>
      </c>
      <c r="G10" s="230">
        <f>IFERROR('tablas pernocta cat ev anual'!G10/'tablas pernocta cat ev anual'!G23-1,"-")</f>
        <v>-5.7644819050895468E-2</v>
      </c>
      <c r="H10" s="230">
        <f>IFERROR('tablas pernocta cat ev anual'!H10/'tablas pernocta cat ev anual'!H23-1,"-")</f>
        <v>-0.19686683817703388</v>
      </c>
      <c r="I10" s="230">
        <f>IFERROR('tablas pernocta cat ev anual'!I10/'tablas pernocta cat ev anual'!I23-1,"-")</f>
        <v>-0.10964006174023433</v>
      </c>
    </row>
    <row r="11" spans="3:9">
      <c r="C11" s="41" t="s">
        <v>82</v>
      </c>
      <c r="D11" s="230">
        <f>IFERROR('tablas pernocta cat ev anual'!D11/'tablas pernocta cat ev anual'!D24-1,"-")</f>
        <v>-0.29270315091210619</v>
      </c>
      <c r="E11" s="230">
        <f>IFERROR('tablas pernocta cat ev anual'!E11/'tablas pernocta cat ev anual'!E24-1,"-")</f>
        <v>-4.513134505234051E-2</v>
      </c>
      <c r="F11" s="230">
        <f>IFERROR('tablas pernocta cat ev anual'!F11/'tablas pernocta cat ev anual'!F24-1,"-")</f>
        <v>0.10434022902430651</v>
      </c>
      <c r="G11" s="230">
        <f>IFERROR('tablas pernocta cat ev anual'!G11/'tablas pernocta cat ev anual'!G24-1,"-")</f>
        <v>6.8832036834190369E-2</v>
      </c>
      <c r="H11" s="230">
        <f>IFERROR('tablas pernocta cat ev anual'!H11/'tablas pernocta cat ev anual'!H24-1,"-")</f>
        <v>-0.14836244803806142</v>
      </c>
      <c r="I11" s="230">
        <f>IFERROR('tablas pernocta cat ev anual'!I11/'tablas pernocta cat ev anual'!I24-1,"-")</f>
        <v>-1.6238661453931491E-2</v>
      </c>
    </row>
    <row r="12" spans="3:9">
      <c r="C12" s="41" t="s">
        <v>83</v>
      </c>
      <c r="D12" s="230">
        <f>IFERROR('tablas pernocta cat ev anual'!D12/'tablas pernocta cat ev anual'!D25-1,"-")</f>
        <v>-0.30723508915761422</v>
      </c>
      <c r="E12" s="230">
        <f>IFERROR('tablas pernocta cat ev anual'!E12/'tablas pernocta cat ev anual'!E25-1,"-")</f>
        <v>-0.15007496720184921</v>
      </c>
      <c r="F12" s="230">
        <f>IFERROR('tablas pernocta cat ev anual'!F12/'tablas pernocta cat ev anual'!F25-1,"-")</f>
        <v>2.5124757533860231E-2</v>
      </c>
      <c r="G12" s="230">
        <f>IFERROR('tablas pernocta cat ev anual'!G12/'tablas pernocta cat ev anual'!G25-1,"-")</f>
        <v>-1.0218069907894201E-2</v>
      </c>
      <c r="H12" s="230">
        <f>IFERROR('tablas pernocta cat ev anual'!H12/'tablas pernocta cat ev anual'!H25-1,"-")</f>
        <v>-0.19338140456878716</v>
      </c>
      <c r="I12" s="230">
        <f>IFERROR('tablas pernocta cat ev anual'!I12/'tablas pernocta cat ev anual'!I25-1,"-")</f>
        <v>-8.1423600594961676E-2</v>
      </c>
    </row>
    <row r="13" spans="3:9" ht="30">
      <c r="C13" s="44" t="str">
        <f>actualizaciones!$A$2</f>
        <v xml:space="preserve">acumulado agosto 2010 </v>
      </c>
      <c r="D13" s="231">
        <v>3.8375835602872943E-3</v>
      </c>
      <c r="E13" s="231">
        <v>-0.12739566618077591</v>
      </c>
      <c r="F13" s="231">
        <v>-3.2343154316124223E-2</v>
      </c>
      <c r="G13" s="231">
        <v>-4.744295795594311E-2</v>
      </c>
      <c r="H13" s="231">
        <v>-0.18976765715062227</v>
      </c>
      <c r="I13" s="231">
        <v>-9.8685157716604688E-2</v>
      </c>
    </row>
    <row r="14" spans="3:9" hidden="1" outlineLevel="1">
      <c r="C14" s="41" t="s">
        <v>72</v>
      </c>
      <c r="D14" s="230">
        <f>IFERROR('tablas pernocta cat ev anual'!D14/'tablas pernocta cat ev anual'!D27-1,"-")</f>
        <v>-0.40528838719653626</v>
      </c>
      <c r="E14" s="230">
        <f>IFERROR('tablas pernocta cat ev anual'!E14/'tablas pernocta cat ev anual'!E27-1,"-")</f>
        <v>-0.33281463726831229</v>
      </c>
      <c r="F14" s="230">
        <f>IFERROR('tablas pernocta cat ev anual'!F14/'tablas pernocta cat ev anual'!F27-1,"-")</f>
        <v>-1.0570452579571565E-2</v>
      </c>
      <c r="G14" s="230">
        <f>IFERROR('tablas pernocta cat ev anual'!G14/'tablas pernocta cat ev anual'!G27-1,"-")</f>
        <v>-8.9211398646201867E-2</v>
      </c>
      <c r="H14" s="230">
        <f>IFERROR('tablas pernocta cat ev anual'!H14/'tablas pernocta cat ev anual'!H27-1,"-")</f>
        <v>-0.18794214675451926</v>
      </c>
      <c r="I14" s="230">
        <f>IFERROR('tablas pernocta cat ev anual'!I14/'tablas pernocta cat ev anual'!I27-1,"-")</f>
        <v>-0.12698887673607528</v>
      </c>
    </row>
    <row r="15" spans="3:9" hidden="1" outlineLevel="1">
      <c r="C15" s="41" t="s">
        <v>73</v>
      </c>
      <c r="D15" s="230">
        <f>IFERROR('tablas pernocta cat ev anual'!D15/'tablas pernocta cat ev anual'!D28-1,"-")</f>
        <v>-0.82524688707599825</v>
      </c>
      <c r="E15" s="230">
        <f>IFERROR('tablas pernocta cat ev anual'!E15/'tablas pernocta cat ev anual'!E28-1,"-")</f>
        <v>-0.29393646918556793</v>
      </c>
      <c r="F15" s="230">
        <f>IFERROR('tablas pernocta cat ev anual'!F15/'tablas pernocta cat ev anual'!F28-1,"-")</f>
        <v>2.2435742919761914E-3</v>
      </c>
      <c r="G15" s="230">
        <f>IFERROR('tablas pernocta cat ev anual'!G15/'tablas pernocta cat ev anual'!G28-1,"-")</f>
        <v>-6.9460598484211267E-2</v>
      </c>
      <c r="H15" s="230">
        <f>IFERROR('tablas pernocta cat ev anual'!H15/'tablas pernocta cat ev anual'!H28-1,"-")</f>
        <v>-0.18549395988897144</v>
      </c>
      <c r="I15" s="230">
        <f>IFERROR('tablas pernocta cat ev anual'!I15/'tablas pernocta cat ev anual'!I28-1,"-")</f>
        <v>-0.11267867121220665</v>
      </c>
    </row>
    <row r="16" spans="3:9" hidden="1" outlineLevel="1">
      <c r="C16" s="41" t="s">
        <v>74</v>
      </c>
      <c r="D16" s="230">
        <f>IFERROR('tablas pernocta cat ev anual'!D16/'tablas pernocta cat ev anual'!D29-1,"-")</f>
        <v>-0.55503705737029918</v>
      </c>
      <c r="E16" s="230">
        <f>IFERROR('tablas pernocta cat ev anual'!E16/'tablas pernocta cat ev anual'!E29-1,"-")</f>
        <v>-0.41478664096285101</v>
      </c>
      <c r="F16" s="230">
        <f>IFERROR('tablas pernocta cat ev anual'!F16/'tablas pernocta cat ev anual'!F29-1,"-")</f>
        <v>-0.14296831391914078</v>
      </c>
      <c r="G16" s="230">
        <f>IFERROR('tablas pernocta cat ev anual'!G16/'tablas pernocta cat ev anual'!G29-1,"-")</f>
        <v>-0.19890041446418028</v>
      </c>
      <c r="H16" s="230">
        <f>IFERROR('tablas pernocta cat ev anual'!H16/'tablas pernocta cat ev anual'!H29-1,"-")</f>
        <v>-0.25007260772081463</v>
      </c>
      <c r="I16" s="230">
        <f>IFERROR('tablas pernocta cat ev anual'!I16/'tablas pernocta cat ev anual'!I29-1,"-")</f>
        <v>-0.21729922998043105</v>
      </c>
    </row>
    <row r="17" spans="3:9" hidden="1" outlineLevel="1">
      <c r="C17" s="41" t="s">
        <v>75</v>
      </c>
      <c r="D17" s="230">
        <f>IFERROR('tablas pernocta cat ev anual'!D17/'tablas pernocta cat ev anual'!D30-1,"-")</f>
        <v>-0.60226468506723285</v>
      </c>
      <c r="E17" s="230">
        <f>IFERROR('tablas pernocta cat ev anual'!E17/'tablas pernocta cat ev anual'!E30-1,"-")</f>
        <v>-0.35139442231075702</v>
      </c>
      <c r="F17" s="230">
        <f>IFERROR('tablas pernocta cat ev anual'!F17/'tablas pernocta cat ev anual'!F30-1,"-")</f>
        <v>-0.16384478202015429</v>
      </c>
      <c r="G17" s="230">
        <f>IFERROR('tablas pernocta cat ev anual'!G17/'tablas pernocta cat ev anual'!G30-1,"-")</f>
        <v>-0.1999084749265585</v>
      </c>
      <c r="H17" s="230">
        <f>IFERROR('tablas pernocta cat ev anual'!H17/'tablas pernocta cat ev anual'!H30-1,"-")</f>
        <v>-0.2818272012737415</v>
      </c>
      <c r="I17" s="230">
        <f>IFERROR('tablas pernocta cat ev anual'!I17/'tablas pernocta cat ev anual'!I30-1,"-")</f>
        <v>-0.22710382858540357</v>
      </c>
    </row>
    <row r="18" spans="3:9" hidden="1" outlineLevel="1">
      <c r="C18" s="41" t="s">
        <v>76</v>
      </c>
      <c r="D18" s="230">
        <f>IFERROR('tablas pernocta cat ev anual'!D18/'tablas pernocta cat ev anual'!D31-1,"-")</f>
        <v>-0.54818993888105316</v>
      </c>
      <c r="E18" s="230">
        <f>IFERROR('tablas pernocta cat ev anual'!E18/'tablas pernocta cat ev anual'!E31-1,"-")</f>
        <v>-0.40928713624264657</v>
      </c>
      <c r="F18" s="230">
        <f>IFERROR('tablas pernocta cat ev anual'!F18/'tablas pernocta cat ev anual'!F31-1,"-")</f>
        <v>-0.12017248860924279</v>
      </c>
      <c r="G18" s="230">
        <f>IFERROR('tablas pernocta cat ev anual'!G18/'tablas pernocta cat ev anual'!G31-1,"-")</f>
        <v>-0.1817034971960001</v>
      </c>
      <c r="H18" s="230">
        <f>IFERROR('tablas pernocta cat ev anual'!H18/'tablas pernocta cat ev anual'!H31-1,"-")</f>
        <v>-0.34790524354538199</v>
      </c>
      <c r="I18" s="230">
        <f>IFERROR('tablas pernocta cat ev anual'!I18/'tablas pernocta cat ev anual'!I31-1,"-")</f>
        <v>-0.24445590856101518</v>
      </c>
    </row>
    <row r="19" spans="3:9" hidden="1" outlineLevel="1">
      <c r="C19" s="41" t="s">
        <v>77</v>
      </c>
      <c r="D19" s="230">
        <f>IFERROR('tablas pernocta cat ev anual'!D19/'tablas pernocta cat ev anual'!D32-1,"-")</f>
        <v>-0.74778761061946897</v>
      </c>
      <c r="E19" s="230">
        <f>IFERROR('tablas pernocta cat ev anual'!E19/'tablas pernocta cat ev anual'!E32-1,"-")</f>
        <v>-0.21959448061806286</v>
      </c>
      <c r="F19" s="230">
        <f>IFERROR('tablas pernocta cat ev anual'!F19/'tablas pernocta cat ev anual'!F32-1,"-")</f>
        <v>-0.2086980584747703</v>
      </c>
      <c r="G19" s="230">
        <f>IFERROR('tablas pernocta cat ev anual'!G19/'tablas pernocta cat ev anual'!G32-1,"-")</f>
        <v>-0.2162137120044898</v>
      </c>
      <c r="H19" s="230">
        <f>IFERROR('tablas pernocta cat ev anual'!H19/'tablas pernocta cat ev anual'!H32-1,"-")</f>
        <v>-0.28909015058741205</v>
      </c>
      <c r="I19" s="230">
        <f>IFERROR('tablas pernocta cat ev anual'!I19/'tablas pernocta cat ev anual'!I32-1,"-")</f>
        <v>-0.24326043128578301</v>
      </c>
    </row>
    <row r="20" spans="3:9" hidden="1" outlineLevel="1">
      <c r="C20" s="41" t="s">
        <v>78</v>
      </c>
      <c r="D20" s="230">
        <f>IFERROR('tablas pernocta cat ev anual'!D20/'tablas pernocta cat ev anual'!D33-1,"-")</f>
        <v>-0.69151138716356109</v>
      </c>
      <c r="E20" s="230">
        <f>IFERROR('tablas pernocta cat ev anual'!E20/'tablas pernocta cat ev anual'!E33-1,"-")</f>
        <v>-0.33063222342271548</v>
      </c>
      <c r="F20" s="230">
        <f>IFERROR('tablas pernocta cat ev anual'!F20/'tablas pernocta cat ev anual'!F33-1,"-")</f>
        <v>-0.18898460626465374</v>
      </c>
      <c r="G20" s="230">
        <f>IFERROR('tablas pernocta cat ev anual'!G20/'tablas pernocta cat ev anual'!G33-1,"-")</f>
        <v>-0.21988549349978448</v>
      </c>
      <c r="H20" s="230">
        <f>IFERROR('tablas pernocta cat ev anual'!H20/'tablas pernocta cat ev anual'!H33-1,"-")</f>
        <v>-0.17290559528115523</v>
      </c>
      <c r="I20" s="230">
        <f>IFERROR('tablas pernocta cat ev anual'!I20/'tablas pernocta cat ev anual'!I33-1,"-")</f>
        <v>-0.20322858134983268</v>
      </c>
    </row>
    <row r="21" spans="3:9" hidden="1" outlineLevel="1">
      <c r="C21" s="41" t="s">
        <v>79</v>
      </c>
      <c r="D21" s="230">
        <f>IFERROR('tablas pernocta cat ev anual'!D21/'tablas pernocta cat ev anual'!D34-1,"-")</f>
        <v>-0.81262781186094069</v>
      </c>
      <c r="E21" s="230">
        <f>IFERROR('tablas pernocta cat ev anual'!E21/'tablas pernocta cat ev anual'!E34-1,"-")</f>
        <v>-0.34633410374935802</v>
      </c>
      <c r="F21" s="230">
        <f>IFERROR('tablas pernocta cat ev anual'!F21/'tablas pernocta cat ev anual'!F34-1,"-")</f>
        <v>-0.19480560180197826</v>
      </c>
      <c r="G21" s="230">
        <f>IFERROR('tablas pernocta cat ev anual'!G21/'tablas pernocta cat ev anual'!G34-1,"-")</f>
        <v>-0.23168922302646111</v>
      </c>
      <c r="H21" s="230">
        <f>IFERROR('tablas pernocta cat ev anual'!H21/'tablas pernocta cat ev anual'!H34-1,"-")</f>
        <v>-0.30427189825578305</v>
      </c>
      <c r="I21" s="230">
        <f>IFERROR('tablas pernocta cat ev anual'!I21/'tablas pernocta cat ev anual'!I34-1,"-")</f>
        <v>-0.25850731047196918</v>
      </c>
    </row>
    <row r="22" spans="3:9" hidden="1" outlineLevel="1">
      <c r="C22" s="41" t="s">
        <v>80</v>
      </c>
      <c r="D22" s="230">
        <f>IFERROR('tablas pernocta cat ev anual'!D22/'tablas pernocta cat ev anual'!D35-1,"-")</f>
        <v>-0.43634009495036685</v>
      </c>
      <c r="E22" s="230">
        <f>IFERROR('tablas pernocta cat ev anual'!E22/'tablas pernocta cat ev anual'!E35-1,"-")</f>
        <v>-0.42793364404042267</v>
      </c>
      <c r="F22" s="230">
        <f>IFERROR('tablas pernocta cat ev anual'!F22/'tablas pernocta cat ev anual'!F35-1,"-")</f>
        <v>-0.20412266038548232</v>
      </c>
      <c r="G22" s="230">
        <f>IFERROR('tablas pernocta cat ev anual'!G22/'tablas pernocta cat ev anual'!G35-1,"-")</f>
        <v>-0.25441203196604956</v>
      </c>
      <c r="H22" s="230">
        <f>IFERROR('tablas pernocta cat ev anual'!H22/'tablas pernocta cat ev anual'!H35-1,"-")</f>
        <v>-0.28432143724204906</v>
      </c>
      <c r="I22" s="230">
        <f>IFERROR('tablas pernocta cat ev anual'!I22/'tablas pernocta cat ev anual'!I35-1,"-")</f>
        <v>-0.26445855052419376</v>
      </c>
    </row>
    <row r="23" spans="3:9" hidden="1" outlineLevel="1">
      <c r="C23" s="41" t="s">
        <v>81</v>
      </c>
      <c r="D23" s="230">
        <f>IFERROR('tablas pernocta cat ev anual'!D23/'tablas pernocta cat ev anual'!D36-1,"-")</f>
        <v>-0.47457627118644063</v>
      </c>
      <c r="E23" s="230">
        <f>IFERROR('tablas pernocta cat ev anual'!E23/'tablas pernocta cat ev anual'!E36-1,"-")</f>
        <v>-0.41158550095271862</v>
      </c>
      <c r="F23" s="230">
        <f>IFERROR('tablas pernocta cat ev anual'!F23/'tablas pernocta cat ev anual'!F36-1,"-")</f>
        <v>-8.1925504093695478E-2</v>
      </c>
      <c r="G23" s="230">
        <f>IFERROR('tablas pernocta cat ev anual'!G23/'tablas pernocta cat ev anual'!G36-1,"-")</f>
        <v>-0.16389506425632328</v>
      </c>
      <c r="H23" s="230">
        <f>IFERROR('tablas pernocta cat ev anual'!H23/'tablas pernocta cat ev anual'!H36-1,"-")</f>
        <v>-0.18999267080007132</v>
      </c>
      <c r="I23" s="230">
        <f>IFERROR('tablas pernocta cat ev anual'!I23/'tablas pernocta cat ev anual'!I36-1,"-")</f>
        <v>-0.17383614503649758</v>
      </c>
    </row>
    <row r="24" spans="3:9" hidden="1" outlineLevel="1">
      <c r="C24" s="41" t="s">
        <v>82</v>
      </c>
      <c r="D24" s="230">
        <f>IFERROR('tablas pernocta cat ev anual'!D24/'tablas pernocta cat ev anual'!D37-1,"-")</f>
        <v>-0.356388088376561</v>
      </c>
      <c r="E24" s="230">
        <f>IFERROR('tablas pernocta cat ev anual'!E24/'tablas pernocta cat ev anual'!E37-1,"-")</f>
        <v>-0.2940028120896615</v>
      </c>
      <c r="F24" s="230">
        <f>IFERROR('tablas pernocta cat ev anual'!F24/'tablas pernocta cat ev anual'!F37-1,"-")</f>
        <v>-0.1410250397003544</v>
      </c>
      <c r="G24" s="230">
        <f>IFERROR('tablas pernocta cat ev anual'!G24/'tablas pernocta cat ev anual'!G37-1,"-")</f>
        <v>-0.17956802534576255</v>
      </c>
      <c r="H24" s="230">
        <f>IFERROR('tablas pernocta cat ev anual'!H24/'tablas pernocta cat ev anual'!H37-1,"-")</f>
        <v>-0.12990846863723227</v>
      </c>
      <c r="I24" s="230">
        <f>IFERROR('tablas pernocta cat ev anual'!I24/'tablas pernocta cat ev anual'!I37-1,"-")</f>
        <v>-0.16080813186639598</v>
      </c>
    </row>
    <row r="25" spans="3:9" hidden="1" outlineLevel="1">
      <c r="C25" s="41" t="s">
        <v>83</v>
      </c>
      <c r="D25" s="230">
        <f>IFERROR('tablas pernocta cat ev anual'!D25/'tablas pernocta cat ev anual'!D38-1,"-")</f>
        <v>-0.35437342860923648</v>
      </c>
      <c r="E25" s="230">
        <f>IFERROR('tablas pernocta cat ev anual'!E25/'tablas pernocta cat ev anual'!E38-1,"-")</f>
        <v>-0.21918977585912536</v>
      </c>
      <c r="F25" s="230">
        <f>IFERROR('tablas pernocta cat ev anual'!F25/'tablas pernocta cat ev anual'!F38-1,"-")</f>
        <v>1.3499741779996466E-2</v>
      </c>
      <c r="G25" s="230">
        <f>IFERROR('tablas pernocta cat ev anual'!G25/'tablas pernocta cat ev anual'!G38-1,"-")</f>
        <v>-4.4027904602259471E-2</v>
      </c>
      <c r="H25" s="230">
        <f>IFERROR('tablas pernocta cat ev anual'!H25/'tablas pernocta cat ev anual'!H38-1,"-")</f>
        <v>-0.10302658550220511</v>
      </c>
      <c r="I25" s="230">
        <f>IFERROR('tablas pernocta cat ev anual'!I25/'tablas pernocta cat ev anual'!I38-1,"-")</f>
        <v>-6.7863041156349002E-2</v>
      </c>
    </row>
    <row r="26" spans="3:9" collapsed="1">
      <c r="C26" s="118">
        <v>2009</v>
      </c>
      <c r="D26" s="232">
        <f>IFERROR('tablas pernocta cat ev anual'!D26/'tablas pernocta cat ev anual'!D39-1,"-")</f>
        <v>-0.52420987307732081</v>
      </c>
      <c r="E26" s="232">
        <f>IFERROR('tablas pernocta cat ev anual'!E26/'tablas pernocta cat ev anual'!E39-1,"-")</f>
        <v>-0.34024592147830146</v>
      </c>
      <c r="F26" s="232">
        <f>IFERROR('tablas pernocta cat ev anual'!F26/'tablas pernocta cat ev anual'!F39-1,"-")</f>
        <v>-0.12072469089058357</v>
      </c>
      <c r="G26" s="232">
        <f>IFERROR('tablas pernocta cat ev anual'!G26/'tablas pernocta cat ev anual'!G39-1,"-")</f>
        <v>-0.17048246889832519</v>
      </c>
      <c r="H26" s="232">
        <f>IFERROR('tablas pernocta cat ev anual'!H26/'tablas pernocta cat ev anual'!H39-1,"-")</f>
        <v>-0.22548747644971512</v>
      </c>
      <c r="I26" s="232">
        <f>IFERROR('tablas pernocta cat ev anual'!I26/'tablas pernocta cat ev anual'!I39-1,"-")</f>
        <v>-0.1907996498579807</v>
      </c>
    </row>
    <row r="27" spans="3:9" hidden="1" outlineLevel="1">
      <c r="C27" s="41" t="s">
        <v>72</v>
      </c>
      <c r="D27" s="230">
        <f>IFERROR('tablas pernocta cat ev anual'!D27/'tablas pernocta cat ev anual'!D40-1,"-")</f>
        <v>-4.9110424937509167E-2</v>
      </c>
      <c r="E27" s="230">
        <f>IFERROR('tablas pernocta cat ev anual'!E27/'tablas pernocta cat ev anual'!E40-1,"-")</f>
        <v>-2.192137272470629E-2</v>
      </c>
      <c r="F27" s="230">
        <f>IFERROR('tablas pernocta cat ev anual'!F27/'tablas pernocta cat ev anual'!F40-1,"-")</f>
        <v>-2.8635106220116113E-2</v>
      </c>
      <c r="G27" s="230">
        <f>IFERROR('tablas pernocta cat ev anual'!G27/'tablas pernocta cat ev anual'!G40-1,"-")</f>
        <v>-2.7530590297248025E-2</v>
      </c>
      <c r="H27" s="230">
        <f>IFERROR('tablas pernocta cat ev anual'!H27/'tablas pernocta cat ev anual'!H40-1,"-")</f>
        <v>-0.14426372003399957</v>
      </c>
      <c r="I27" s="230">
        <f>IFERROR('tablas pernocta cat ev anual'!I27/'tablas pernocta cat ev anual'!I40-1,"-")</f>
        <v>-7.5771350825550421E-2</v>
      </c>
    </row>
    <row r="28" spans="3:9" hidden="1" outlineLevel="1">
      <c r="C28" s="41" t="s">
        <v>73</v>
      </c>
      <c r="D28" s="230">
        <f>IFERROR('tablas pernocta cat ev anual'!D28/'tablas pernocta cat ev anual'!D41-1,"-")</f>
        <v>-0.51569972967352884</v>
      </c>
      <c r="E28" s="230">
        <f>IFERROR('tablas pernocta cat ev anual'!E28/'tablas pernocta cat ev anual'!E41-1,"-")</f>
        <v>-0.11674146879622893</v>
      </c>
      <c r="F28" s="230">
        <f>IFERROR('tablas pernocta cat ev anual'!F28/'tablas pernocta cat ev anual'!F41-1,"-")</f>
        <v>-7.7072880230544372E-2</v>
      </c>
      <c r="G28" s="230">
        <f>IFERROR('tablas pernocta cat ev anual'!G28/'tablas pernocta cat ev anual'!G41-1,"-")</f>
        <v>-9.6422075573563415E-2</v>
      </c>
      <c r="H28" s="230">
        <f>IFERROR('tablas pernocta cat ev anual'!H28/'tablas pernocta cat ev anual'!H41-1,"-")</f>
        <v>-9.6750841973771928E-2</v>
      </c>
      <c r="I28" s="230">
        <f>IFERROR('tablas pernocta cat ev anual'!I28/'tablas pernocta cat ev anual'!I41-1,"-")</f>
        <v>-9.6544556686010696E-2</v>
      </c>
    </row>
    <row r="29" spans="3:9" hidden="1" outlineLevel="1">
      <c r="C29" s="41" t="s">
        <v>74</v>
      </c>
      <c r="D29" s="230">
        <f>IFERROR('tablas pernocta cat ev anual'!D29/'tablas pernocta cat ev anual'!D42-1,"-")</f>
        <v>-0.26567224349929452</v>
      </c>
      <c r="E29" s="230">
        <f>IFERROR('tablas pernocta cat ev anual'!E29/'tablas pernocta cat ev anual'!E42-1,"-")</f>
        <v>-8.8550488341538336E-2</v>
      </c>
      <c r="F29" s="230">
        <f>IFERROR('tablas pernocta cat ev anual'!F29/'tablas pernocta cat ev anual'!F42-1,"-")</f>
        <v>-5.2779653821662165E-2</v>
      </c>
      <c r="G29" s="230">
        <f>IFERROR('tablas pernocta cat ev anual'!G29/'tablas pernocta cat ev anual'!G42-1,"-")</f>
        <v>-6.2912338922349598E-2</v>
      </c>
      <c r="H29" s="230">
        <f>IFERROR('tablas pernocta cat ev anual'!H29/'tablas pernocta cat ev anual'!H42-1,"-")</f>
        <v>-0.10233387561006135</v>
      </c>
      <c r="I29" s="230">
        <f>IFERROR('tablas pernocta cat ev anual'!I29/'tablas pernocta cat ev anual'!I42-1,"-")</f>
        <v>-7.7478695959601773E-2</v>
      </c>
    </row>
    <row r="30" spans="3:9" hidden="1" outlineLevel="1">
      <c r="C30" s="41" t="s">
        <v>75</v>
      </c>
      <c r="D30" s="230">
        <f>IFERROR('tablas pernocta cat ev anual'!D30/'tablas pernocta cat ev anual'!D43-1,"-")</f>
        <v>6.6492519591545562E-3</v>
      </c>
      <c r="E30" s="230">
        <f>IFERROR('tablas pernocta cat ev anual'!E30/'tablas pernocta cat ev anual'!E43-1,"-")</f>
        <v>-0.18146512110521473</v>
      </c>
      <c r="F30" s="230">
        <f>IFERROR('tablas pernocta cat ev anual'!F30/'tablas pernocta cat ev anual'!F43-1,"-")</f>
        <v>-7.2238520344597323E-2</v>
      </c>
      <c r="G30" s="230">
        <f>IFERROR('tablas pernocta cat ev anual'!G30/'tablas pernocta cat ev anual'!G43-1,"-")</f>
        <v>-9.112010347177868E-2</v>
      </c>
      <c r="H30" s="230">
        <f>IFERROR('tablas pernocta cat ev anual'!H30/'tablas pernocta cat ev anual'!H43-1,"-")</f>
        <v>-0.10513136769130982</v>
      </c>
      <c r="I30" s="230">
        <f>IFERROR('tablas pernocta cat ev anual'!I30/'tablas pernocta cat ev anual'!I43-1,"-")</f>
        <v>-9.5819958627576862E-2</v>
      </c>
    </row>
    <row r="31" spans="3:9" ht="15" hidden="1" customHeight="1" outlineLevel="1">
      <c r="C31" s="41" t="s">
        <v>76</v>
      </c>
      <c r="D31" s="230">
        <f>IFERROR('tablas pernocta cat ev anual'!D31/'tablas pernocta cat ev anual'!D44-1,"-")</f>
        <v>-0.31431334622823981</v>
      </c>
      <c r="E31" s="230">
        <f>IFERROR('tablas pernocta cat ev anual'!E31/'tablas pernocta cat ev anual'!E44-1,"-")</f>
        <v>-4.6901315368708341E-2</v>
      </c>
      <c r="F31" s="230">
        <f>IFERROR('tablas pernocta cat ev anual'!F31/'tablas pernocta cat ev anual'!F44-1,"-")</f>
        <v>-4.4122984393633047E-2</v>
      </c>
      <c r="G31" s="230">
        <f>IFERROR('tablas pernocta cat ev anual'!G31/'tablas pernocta cat ev anual'!G44-1,"-")</f>
        <v>-4.9799533608804181E-2</v>
      </c>
      <c r="H31" s="230">
        <f>IFERROR('tablas pernocta cat ev anual'!H31/'tablas pernocta cat ev anual'!H44-1,"-")</f>
        <v>-1.1458000778835298E-2</v>
      </c>
      <c r="I31" s="230">
        <f>IFERROR('tablas pernocta cat ev anual'!I31/'tablas pernocta cat ev anual'!I44-1,"-")</f>
        <v>-3.5677690040457399E-2</v>
      </c>
    </row>
    <row r="32" spans="3:9" ht="15" hidden="1" customHeight="1" outlineLevel="1">
      <c r="C32" s="41" t="s">
        <v>77</v>
      </c>
      <c r="D32" s="230">
        <f>IFERROR('tablas pernocta cat ev anual'!D32/'tablas pernocta cat ev anual'!D45-1,"-")</f>
        <v>-3.5790471675752555E-2</v>
      </c>
      <c r="E32" s="230">
        <f>IFERROR('tablas pernocta cat ev anual'!E32/'tablas pernocta cat ev anual'!E45-1,"-")</f>
        <v>-0.11028065435989798</v>
      </c>
      <c r="F32" s="230">
        <f>IFERROR('tablas pernocta cat ev anual'!F32/'tablas pernocta cat ev anual'!F45-1,"-")</f>
        <v>-6.8735800377373035E-2</v>
      </c>
      <c r="G32" s="230">
        <f>IFERROR('tablas pernocta cat ev anual'!G32/'tablas pernocta cat ev anual'!G45-1,"-")</f>
        <v>-7.5172727851417376E-2</v>
      </c>
      <c r="H32" s="230">
        <f>IFERROR('tablas pernocta cat ev anual'!H32/'tablas pernocta cat ev anual'!H45-1,"-")</f>
        <v>-0.10126026027640256</v>
      </c>
      <c r="I32" s="230">
        <f>IFERROR('tablas pernocta cat ev anual'!I32/'tablas pernocta cat ev anual'!I45-1,"-")</f>
        <v>-8.5029474934881E-2</v>
      </c>
    </row>
    <row r="33" spans="3:9" ht="15" hidden="1" customHeight="1" outlineLevel="1">
      <c r="C33" s="41" t="s">
        <v>78</v>
      </c>
      <c r="D33" s="230">
        <f>IFERROR('tablas pernocta cat ev anual'!D33/'tablas pernocta cat ev anual'!D46-1,"-")</f>
        <v>-0.28603104212860309</v>
      </c>
      <c r="E33" s="230">
        <f>IFERROR('tablas pernocta cat ev anual'!E33/'tablas pernocta cat ev anual'!E46-1,"-")</f>
        <v>-2.2451951543471682E-2</v>
      </c>
      <c r="F33" s="230">
        <f>IFERROR('tablas pernocta cat ev anual'!F33/'tablas pernocta cat ev anual'!F46-1,"-")</f>
        <v>-2.4298711144806751E-3</v>
      </c>
      <c r="G33" s="230">
        <f>IFERROR('tablas pernocta cat ev anual'!G33/'tablas pernocta cat ev anual'!G46-1,"-")</f>
        <v>-9.701890127986279E-3</v>
      </c>
      <c r="H33" s="230">
        <f>IFERROR('tablas pernocta cat ev anual'!H33/'tablas pernocta cat ev anual'!H46-1,"-")</f>
        <v>-4.6303667144297567E-2</v>
      </c>
      <c r="I33" s="230">
        <f>IFERROR('tablas pernocta cat ev anual'!I33/'tablas pernocta cat ev anual'!I46-1,"-")</f>
        <v>-2.2996349112722636E-2</v>
      </c>
    </row>
    <row r="34" spans="3:9" hidden="1" outlineLevel="1">
      <c r="C34" s="41" t="s">
        <v>79</v>
      </c>
      <c r="D34" s="230">
        <f>IFERROR('tablas pernocta cat ev anual'!D34/'tablas pernocta cat ev anual'!D47-1,"-")</f>
        <v>0.36069565217391308</v>
      </c>
      <c r="E34" s="230">
        <f>IFERROR('tablas pernocta cat ev anual'!E34/'tablas pernocta cat ev anual'!E47-1,"-")</f>
        <v>0.13488405981894025</v>
      </c>
      <c r="F34" s="230">
        <f>IFERROR('tablas pernocta cat ev anual'!F34/'tablas pernocta cat ev anual'!F47-1,"-")</f>
        <v>0.18390602028559377</v>
      </c>
      <c r="G34" s="230">
        <f>IFERROR('tablas pernocta cat ev anual'!G34/'tablas pernocta cat ev anual'!G47-1,"-")</f>
        <v>0.17592128605131774</v>
      </c>
      <c r="H34" s="230">
        <f>IFERROR('tablas pernocta cat ev anual'!H34/'tablas pernocta cat ev anual'!H47-1,"-")</f>
        <v>0.21198903771181543</v>
      </c>
      <c r="I34" s="230">
        <f>IFERROR('tablas pernocta cat ev anual'!I34/'tablas pernocta cat ev anual'!I47-1,"-")</f>
        <v>0.18899488616887061</v>
      </c>
    </row>
    <row r="35" spans="3:9" ht="30" hidden="1" customHeight="1" outlineLevel="1">
      <c r="C35" s="41" t="s">
        <v>80</v>
      </c>
      <c r="D35" s="230">
        <f>IFERROR('tablas pernocta cat ev anual'!D35/'tablas pernocta cat ev anual'!D48-1,"-")</f>
        <v>-0.35025238362310718</v>
      </c>
      <c r="E35" s="230">
        <f>IFERROR('tablas pernocta cat ev anual'!E35/'tablas pernocta cat ev anual'!E48-1,"-")</f>
        <v>0.20758396834905191</v>
      </c>
      <c r="F35" s="230">
        <f>IFERROR('tablas pernocta cat ev anual'!F35/'tablas pernocta cat ev anual'!F48-1,"-")</f>
        <v>0.11651779244329297</v>
      </c>
      <c r="G35" s="230">
        <f>IFERROR('tablas pernocta cat ev anual'!G35/'tablas pernocta cat ev anual'!G48-1,"-")</f>
        <v>0.12538417317089356</v>
      </c>
      <c r="H35" s="230">
        <f>IFERROR('tablas pernocta cat ev anual'!H35/'tablas pernocta cat ev anual'!H48-1,"-")</f>
        <v>7.7026058853368662E-2</v>
      </c>
      <c r="I35" s="230">
        <f>IFERROR('tablas pernocta cat ev anual'!I35/'tablas pernocta cat ev anual'!I48-1,"-")</f>
        <v>0.10866361563512017</v>
      </c>
    </row>
    <row r="36" spans="3:9" hidden="1" outlineLevel="1">
      <c r="C36" s="41" t="s">
        <v>81</v>
      </c>
      <c r="D36" s="230">
        <f>IFERROR('tablas pernocta cat ev anual'!D36/'tablas pernocta cat ev anual'!D49-1,"-")</f>
        <v>0.33166644141100154</v>
      </c>
      <c r="E36" s="230">
        <f>IFERROR('tablas pernocta cat ev anual'!E36/'tablas pernocta cat ev anual'!E49-1,"-")</f>
        <v>3.3997709049255365E-2</v>
      </c>
      <c r="F36" s="230">
        <f>IFERROR('tablas pernocta cat ev anual'!F36/'tablas pernocta cat ev anual'!F49-1,"-")</f>
        <v>-4.7286814560848933E-2</v>
      </c>
      <c r="G36" s="230">
        <f>IFERROR('tablas pernocta cat ev anual'!G36/'tablas pernocta cat ev anual'!G49-1,"-")</f>
        <v>-2.3726683833013684E-2</v>
      </c>
      <c r="H36" s="230">
        <f>IFERROR('tablas pernocta cat ev anual'!H36/'tablas pernocta cat ev anual'!H49-1,"-")</f>
        <v>-2.2056658453050715E-2</v>
      </c>
      <c r="I36" s="230">
        <f>IFERROR('tablas pernocta cat ev anual'!I36/'tablas pernocta cat ev anual'!I49-1,"-")</f>
        <v>-2.3091211982721793E-2</v>
      </c>
    </row>
    <row r="37" spans="3:9" ht="30" hidden="1" customHeight="1" outlineLevel="1">
      <c r="C37" s="41" t="s">
        <v>82</v>
      </c>
      <c r="D37" s="230">
        <f>IFERROR('tablas pernocta cat ev anual'!D37/'tablas pernocta cat ev anual'!D50-1,"-")</f>
        <v>-6.0280842527582701E-2</v>
      </c>
      <c r="E37" s="230">
        <f>IFERROR('tablas pernocta cat ev anual'!E37/'tablas pernocta cat ev anual'!E50-1,"-")</f>
        <v>2.0684829148529982E-2</v>
      </c>
      <c r="F37" s="230">
        <f>IFERROR('tablas pernocta cat ev anual'!F37/'tablas pernocta cat ev anual'!F50-1,"-")</f>
        <v>2.8070924721701696E-2</v>
      </c>
      <c r="G37" s="230">
        <f>IFERROR('tablas pernocta cat ev anual'!G37/'tablas pernocta cat ev anual'!G50-1,"-")</f>
        <v>2.416157288121501E-2</v>
      </c>
      <c r="H37" s="230">
        <f>IFERROR('tablas pernocta cat ev anual'!H37/'tablas pernocta cat ev anual'!H50-1,"-")</f>
        <v>4.4900119285631312E-3</v>
      </c>
      <c r="I37" s="230">
        <f>IFERROR('tablas pernocta cat ev anual'!I37/'tablas pernocta cat ev anual'!I50-1,"-")</f>
        <v>1.6640356638718545E-2</v>
      </c>
    </row>
    <row r="38" spans="3:9" hidden="1" outlineLevel="1">
      <c r="C38" s="41" t="s">
        <v>83</v>
      </c>
      <c r="D38" s="230">
        <f>IFERROR('tablas pernocta cat ev anual'!D38/'tablas pernocta cat ev anual'!D51-1,"-")</f>
        <v>5.8996636771300404E-2</v>
      </c>
      <c r="E38" s="230">
        <f>IFERROR('tablas pernocta cat ev anual'!E38/'tablas pernocta cat ev anual'!E51-1,"-")</f>
        <v>-4.5966981955254615E-2</v>
      </c>
      <c r="F38" s="230">
        <f>IFERROR('tablas pernocta cat ev anual'!F38/'tablas pernocta cat ev anual'!F51-1,"-")</f>
        <v>-5.4035914364376492E-3</v>
      </c>
      <c r="G38" s="230">
        <f>IFERROR('tablas pernocta cat ev anual'!G38/'tablas pernocta cat ev anual'!G51-1,"-")</f>
        <v>-1.3263501741029304E-2</v>
      </c>
      <c r="H38" s="230">
        <f>IFERROR('tablas pernocta cat ev anual'!H38/'tablas pernocta cat ev anual'!H51-1,"-")</f>
        <v>-2.5557224950046864E-3</v>
      </c>
      <c r="I38" s="230">
        <f>IFERROR('tablas pernocta cat ev anual'!I38/'tablas pernocta cat ev anual'!I51-1,"-")</f>
        <v>-8.9654175494007227E-3</v>
      </c>
    </row>
    <row r="39" spans="3:9" collapsed="1">
      <c r="C39" s="119">
        <v>2008</v>
      </c>
      <c r="D39" s="233">
        <f>IFERROR('tablas pernocta cat ev anual'!D39/'tablas pernocta cat ev anual'!D52-1,"-")</f>
        <v>-0.12882464247557501</v>
      </c>
      <c r="E39" s="233">
        <f>IFERROR('tablas pernocta cat ev anual'!E39/'tablas pernocta cat ev anual'!E52-1,"-")</f>
        <v>-2.1153322099315419E-2</v>
      </c>
      <c r="F39" s="233">
        <f>IFERROR('tablas pernocta cat ev anual'!F39/'tablas pernocta cat ev anual'!F52-1,"-")</f>
        <v>-1.2206923948737125E-2</v>
      </c>
      <c r="G39" s="233">
        <f>IFERROR('tablas pernocta cat ev anual'!G39/'tablas pernocta cat ev anual'!G52-1,"-")</f>
        <v>-1.6004693312584695E-2</v>
      </c>
      <c r="H39" s="233">
        <f>IFERROR('tablas pernocta cat ev anual'!H39/'tablas pernocta cat ev anual'!H52-1,"-")</f>
        <v>-3.4785519049478464E-2</v>
      </c>
      <c r="I39" s="233">
        <f>IFERROR('tablas pernocta cat ev anual'!I39/'tablas pernocta cat ev anual'!I52-1,"-")</f>
        <v>-2.3026275085405223E-2</v>
      </c>
    </row>
    <row r="40" spans="3:9" hidden="1" outlineLevel="1">
      <c r="C40" s="41" t="s">
        <v>72</v>
      </c>
      <c r="D40" s="230">
        <f>IFERROR('tablas pernocta cat ev anual'!D40/'tablas pernocta cat ev anual'!D53-1,"-")</f>
        <v>0.19778090877069388</v>
      </c>
      <c r="E40" s="230">
        <f>IFERROR('tablas pernocta cat ev anual'!E40/'tablas pernocta cat ev anual'!E53-1,"-")</f>
        <v>-2.846410684474121E-2</v>
      </c>
      <c r="F40" s="230">
        <f>IFERROR('tablas pernocta cat ev anual'!F40/'tablas pernocta cat ev anual'!F53-1,"-")</f>
        <v>3.6308561899069502E-2</v>
      </c>
      <c r="G40" s="230">
        <f>IFERROR('tablas pernocta cat ev anual'!G40/'tablas pernocta cat ev anual'!G53-1,"-")</f>
        <v>2.3786940894568787E-2</v>
      </c>
      <c r="H40" s="230">
        <f>IFERROR('tablas pernocta cat ev anual'!H40/'tablas pernocta cat ev anual'!H53-1,"-")</f>
        <v>4.0773846455605556E-2</v>
      </c>
      <c r="I40" s="230">
        <f>IFERROR('tablas pernocta cat ev anual'!I40/'tablas pernocta cat ev anual'!I53-1,"-")</f>
        <v>3.0739212277991479E-2</v>
      </c>
    </row>
    <row r="41" spans="3:9" hidden="1" outlineLevel="1">
      <c r="C41" s="41" t="s">
        <v>73</v>
      </c>
      <c r="D41" s="230">
        <f>IFERROR('tablas pernocta cat ev anual'!D41/'tablas pernocta cat ev anual'!D54-1,"-")</f>
        <v>1.2905453679447487</v>
      </c>
      <c r="E41" s="230">
        <f>IFERROR('tablas pernocta cat ev anual'!E41/'tablas pernocta cat ev anual'!E54-1,"-")</f>
        <v>3.2997487632417277E-2</v>
      </c>
      <c r="F41" s="230">
        <f>IFERROR('tablas pernocta cat ev anual'!F41/'tablas pernocta cat ev anual'!F54-1,"-")</f>
        <v>-1.2785425155932173E-2</v>
      </c>
      <c r="G41" s="230">
        <f>IFERROR('tablas pernocta cat ev anual'!G41/'tablas pernocta cat ev anual'!G54-1,"-")</f>
        <v>1.1084347565709862E-2</v>
      </c>
      <c r="H41" s="230">
        <f>IFERROR('tablas pernocta cat ev anual'!H41/'tablas pernocta cat ev anual'!H54-1,"-")</f>
        <v>4.2421340993110679E-3</v>
      </c>
      <c r="I41" s="230">
        <f>IFERROR('tablas pernocta cat ev anual'!I41/'tablas pernocta cat ev anual'!I54-1,"-")</f>
        <v>8.5244281253058496E-3</v>
      </c>
    </row>
    <row r="42" spans="3:9" hidden="1" outlineLevel="1">
      <c r="C42" s="41" t="s">
        <v>74</v>
      </c>
      <c r="D42" s="230">
        <f>IFERROR('tablas pernocta cat ev anual'!D42/'tablas pernocta cat ev anual'!D55-1,"-")</f>
        <v>-9.8655523255813948E-2</v>
      </c>
      <c r="E42" s="230">
        <f>IFERROR('tablas pernocta cat ev anual'!E42/'tablas pernocta cat ev anual'!E55-1,"-")</f>
        <v>-3.3800835079454861E-2</v>
      </c>
      <c r="F42" s="230">
        <f>IFERROR('tablas pernocta cat ev anual'!F42/'tablas pernocta cat ev anual'!F55-1,"-")</f>
        <v>-0.13609039352121977</v>
      </c>
      <c r="G42" s="230">
        <f>IFERROR('tablas pernocta cat ev anual'!G42/'tablas pernocta cat ev anual'!G55-1,"-")</f>
        <v>-0.117499056145839</v>
      </c>
      <c r="H42" s="230">
        <f>IFERROR('tablas pernocta cat ev anual'!H42/'tablas pernocta cat ev anual'!H55-1,"-")</f>
        <v>-3.1239441744418395E-3</v>
      </c>
      <c r="I42" s="230">
        <f>IFERROR('tablas pernocta cat ev anual'!I42/'tablas pernocta cat ev anual'!I55-1,"-")</f>
        <v>-7.8429701440860811E-2</v>
      </c>
    </row>
    <row r="43" spans="3:9" hidden="1" outlineLevel="1">
      <c r="C43" s="41" t="s">
        <v>75</v>
      </c>
      <c r="D43" s="230">
        <f>IFERROR('tablas pernocta cat ev anual'!D43/'tablas pernocta cat ev anual'!D56-1,"-")</f>
        <v>-0.27283716111207046</v>
      </c>
      <c r="E43" s="230">
        <f>IFERROR('tablas pernocta cat ev anual'!E43/'tablas pernocta cat ev anual'!E56-1,"-")</f>
        <v>-9.2264427669909499E-2</v>
      </c>
      <c r="F43" s="230">
        <f>IFERROR('tablas pernocta cat ev anual'!F43/'tablas pernocta cat ev anual'!F56-1,"-")</f>
        <v>-0.10180421600458367</v>
      </c>
      <c r="G43" s="230">
        <f>IFERROR('tablas pernocta cat ev anual'!G43/'tablas pernocta cat ev anual'!G56-1,"-")</f>
        <v>-0.102482093571026</v>
      </c>
      <c r="H43" s="230">
        <f>IFERROR('tablas pernocta cat ev anual'!H43/'tablas pernocta cat ev anual'!H56-1,"-")</f>
        <v>-7.5794500894243444E-2</v>
      </c>
      <c r="I43" s="230">
        <f>IFERROR('tablas pernocta cat ev anual'!I43/'tablas pernocta cat ev anual'!I56-1,"-")</f>
        <v>-9.3703635464445378E-2</v>
      </c>
    </row>
    <row r="44" spans="3:9" hidden="1" outlineLevel="1">
      <c r="C44" s="41" t="s">
        <v>76</v>
      </c>
      <c r="D44" s="230">
        <f>IFERROR('tablas pernocta cat ev anual'!D44/'tablas pernocta cat ev anual'!D57-1,"-")</f>
        <v>0.72557018357129621</v>
      </c>
      <c r="E44" s="230">
        <f>IFERROR('tablas pernocta cat ev anual'!E44/'tablas pernocta cat ev anual'!E57-1,"-")</f>
        <v>-0.1352751405659508</v>
      </c>
      <c r="F44" s="230">
        <f>IFERROR('tablas pernocta cat ev anual'!F44/'tablas pernocta cat ev anual'!F57-1,"-")</f>
        <v>7.8171538453499778E-3</v>
      </c>
      <c r="G44" s="230">
        <f>IFERROR('tablas pernocta cat ev anual'!G44/'tablas pernocta cat ev anual'!G57-1,"-")</f>
        <v>-1.5647432399507832E-2</v>
      </c>
      <c r="H44" s="230">
        <f>IFERROR('tablas pernocta cat ev anual'!H44/'tablas pernocta cat ev anual'!H57-1,"-")</f>
        <v>-9.8376714731843729E-3</v>
      </c>
      <c r="I44" s="230">
        <f>IFERROR('tablas pernocta cat ev anual'!I44/'tablas pernocta cat ev anual'!I57-1,"-")</f>
        <v>-1.3515546128509248E-2</v>
      </c>
    </row>
    <row r="45" spans="3:9" hidden="1" outlineLevel="1">
      <c r="C45" s="41" t="s">
        <v>77</v>
      </c>
      <c r="D45" s="230">
        <f>IFERROR('tablas pernocta cat ev anual'!D45/'tablas pernocta cat ev anual'!D58-1,"-")</f>
        <v>-0.33106072617726334</v>
      </c>
      <c r="E45" s="230">
        <f>IFERROR('tablas pernocta cat ev anual'!E45/'tablas pernocta cat ev anual'!E58-1,"-")</f>
        <v>-0.24420649054549171</v>
      </c>
      <c r="F45" s="230">
        <f>IFERROR('tablas pernocta cat ev anual'!F45/'tablas pernocta cat ev anual'!F58-1,"-")</f>
        <v>-6.3606533732376569E-2</v>
      </c>
      <c r="G45" s="230">
        <f>IFERROR('tablas pernocta cat ev anual'!G45/'tablas pernocta cat ev anual'!G58-1,"-")</f>
        <v>-0.10230661875405223</v>
      </c>
      <c r="H45" s="230">
        <f>IFERROR('tablas pernocta cat ev anual'!H45/'tablas pernocta cat ev anual'!H58-1,"-")</f>
        <v>-3.113867883257293E-2</v>
      </c>
      <c r="I45" s="230">
        <f>IFERROR('tablas pernocta cat ev anual'!I45/'tablas pernocta cat ev anual'!I58-1,"-")</f>
        <v>-7.6680951490201932E-2</v>
      </c>
    </row>
    <row r="46" spans="3:9" hidden="1" outlineLevel="1">
      <c r="C46" s="41" t="s">
        <v>78</v>
      </c>
      <c r="D46" s="230">
        <f>IFERROR('tablas pernocta cat ev anual'!D46/'tablas pernocta cat ev anual'!D59-1,"-")</f>
        <v>0.17346053772766701</v>
      </c>
      <c r="E46" s="230">
        <f>IFERROR('tablas pernocta cat ev anual'!E46/'tablas pernocta cat ev anual'!E59-1,"-")</f>
        <v>-0.11818412734251527</v>
      </c>
      <c r="F46" s="230">
        <f>IFERROR('tablas pernocta cat ev anual'!F46/'tablas pernocta cat ev anual'!F59-1,"-")</f>
        <v>-0.10723048547303582</v>
      </c>
      <c r="G46" s="230">
        <f>IFERROR('tablas pernocta cat ev anual'!G46/'tablas pernocta cat ev anual'!G59-1,"-")</f>
        <v>-0.1067040193830312</v>
      </c>
      <c r="H46" s="230">
        <f>IFERROR('tablas pernocta cat ev anual'!H46/'tablas pernocta cat ev anual'!H59-1,"-")</f>
        <v>3.7490158076433966E-2</v>
      </c>
      <c r="I46" s="230">
        <f>IFERROR('tablas pernocta cat ev anual'!I46/'tablas pernocta cat ev anual'!I59-1,"-")</f>
        <v>-5.9211612011700554E-2</v>
      </c>
    </row>
    <row r="47" spans="3:9" hidden="1" outlineLevel="1">
      <c r="C47" s="41" t="s">
        <v>79</v>
      </c>
      <c r="D47" s="230">
        <f>IFERROR('tablas pernocta cat ev anual'!D47/'tablas pernocta cat ev anual'!D60-1,"-")</f>
        <v>-2.8716216216216228E-2</v>
      </c>
      <c r="E47" s="230">
        <f>IFERROR('tablas pernocta cat ev anual'!E47/'tablas pernocta cat ev anual'!E60-1,"-")</f>
        <v>-0.20813800862553911</v>
      </c>
      <c r="F47" s="230">
        <f>IFERROR('tablas pernocta cat ev anual'!F47/'tablas pernocta cat ev anual'!F60-1,"-")</f>
        <v>-0.24792379517336882</v>
      </c>
      <c r="G47" s="230">
        <f>IFERROR('tablas pernocta cat ev anual'!G47/'tablas pernocta cat ev anual'!G60-1,"-")</f>
        <v>-0.23843282542689215</v>
      </c>
      <c r="H47" s="230">
        <f>IFERROR('tablas pernocta cat ev anual'!H47/'tablas pernocta cat ev anual'!H60-1,"-")</f>
        <v>2.4815728055485931E-2</v>
      </c>
      <c r="I47" s="230">
        <f>IFERROR('tablas pernocta cat ev anual'!I47/'tablas pernocta cat ev anual'!I60-1,"-")</f>
        <v>-0.16024305419568097</v>
      </c>
    </row>
    <row r="48" spans="3:9" hidden="1" outlineLevel="1">
      <c r="C48" s="41" t="s">
        <v>80</v>
      </c>
      <c r="D48" s="230">
        <f>IFERROR('tablas pernocta cat ev anual'!D48/'tablas pernocta cat ev anual'!D61-1,"-")</f>
        <v>-6.9779574801095645E-2</v>
      </c>
      <c r="E48" s="230">
        <f>IFERROR('tablas pernocta cat ev anual'!E48/'tablas pernocta cat ev anual'!E61-1,"-")</f>
        <v>-0.12553601013546434</v>
      </c>
      <c r="F48" s="230">
        <f>IFERROR('tablas pernocta cat ev anual'!F48/'tablas pernocta cat ev anual'!F61-1,"-")</f>
        <v>-9.1206808987583932E-3</v>
      </c>
      <c r="G48" s="230">
        <f>IFERROR('tablas pernocta cat ev anual'!G48/'tablas pernocta cat ev anual'!G61-1,"-")</f>
        <v>-3.5825827426317791E-2</v>
      </c>
      <c r="H48" s="230">
        <f>IFERROR('tablas pernocta cat ev anual'!H48/'tablas pernocta cat ev anual'!H61-1,"-")</f>
        <v>-0.11771979606431815</v>
      </c>
      <c r="I48" s="230">
        <f>IFERROR('tablas pernocta cat ev anual'!I48/'tablas pernocta cat ev anual'!I61-1,"-")</f>
        <v>-6.5807988243143933E-2</v>
      </c>
    </row>
    <row r="49" spans="3:9" hidden="1" outlineLevel="1">
      <c r="C49" s="41" t="s">
        <v>81</v>
      </c>
      <c r="D49" s="230">
        <f>IFERROR('tablas pernocta cat ev anual'!D49/'tablas pernocta cat ev anual'!D62-1,"-")</f>
        <v>-0.17440303503682208</v>
      </c>
      <c r="E49" s="230">
        <f>IFERROR('tablas pernocta cat ev anual'!E49/'tablas pernocta cat ev anual'!E62-1,"-")</f>
        <v>-1.77988794131545E-2</v>
      </c>
      <c r="F49" s="230">
        <f>IFERROR('tablas pernocta cat ev anual'!F49/'tablas pernocta cat ev anual'!F62-1,"-")</f>
        <v>-9.4821054169114127E-3</v>
      </c>
      <c r="G49" s="230">
        <f>IFERROR('tablas pernocta cat ev anual'!G49/'tablas pernocta cat ev anual'!G62-1,"-")</f>
        <v>-1.4681226741827591E-2</v>
      </c>
      <c r="H49" s="230">
        <f>IFERROR('tablas pernocta cat ev anual'!H49/'tablas pernocta cat ev anual'!H62-1,"-")</f>
        <v>-1.3661567621893633E-2</v>
      </c>
      <c r="I49" s="230">
        <f>IFERROR('tablas pernocta cat ev anual'!I49/'tablas pernocta cat ev anual'!I62-1,"-")</f>
        <v>-1.4293478418823891E-2</v>
      </c>
    </row>
    <row r="50" spans="3:9" hidden="1" outlineLevel="1">
      <c r="C50" s="41" t="s">
        <v>82</v>
      </c>
      <c r="D50" s="230">
        <f>IFERROR('tablas pernocta cat ev anual'!D50/'tablas pernocta cat ev anual'!D63-1,"-")</f>
        <v>0.27526221540035811</v>
      </c>
      <c r="E50" s="230">
        <f>IFERROR('tablas pernocta cat ev anual'!E50/'tablas pernocta cat ev anual'!E63-1,"-")</f>
        <v>-2.1856909173173067E-2</v>
      </c>
      <c r="F50" s="230">
        <f>IFERROR('tablas pernocta cat ev anual'!F50/'tablas pernocta cat ev anual'!F63-1,"-")</f>
        <v>6.5383948691279947E-3</v>
      </c>
      <c r="G50" s="230">
        <f>IFERROR('tablas pernocta cat ev anual'!G50/'tablas pernocta cat ev anual'!G63-1,"-")</f>
        <v>5.6318878851659981E-3</v>
      </c>
      <c r="H50" s="230">
        <f>IFERROR('tablas pernocta cat ev anual'!H50/'tablas pernocta cat ev anual'!H63-1,"-")</f>
        <v>-4.6290658548309604E-2</v>
      </c>
      <c r="I50" s="230">
        <f>IFERROR('tablas pernocta cat ev anual'!I50/'tablas pernocta cat ev anual'!I63-1,"-")</f>
        <v>-1.4874111104958843E-2</v>
      </c>
    </row>
    <row r="51" spans="3:9" hidden="1" outlineLevel="1">
      <c r="C51" s="41" t="s">
        <v>83</v>
      </c>
      <c r="D51" s="230">
        <f>IFERROR('tablas pernocta cat ev anual'!D51/'tablas pernocta cat ev anual'!D64-1,"-")</f>
        <v>0.40086376128778967</v>
      </c>
      <c r="E51" s="230">
        <f>IFERROR('tablas pernocta cat ev anual'!E51/'tablas pernocta cat ev anual'!E64-1,"-")</f>
        <v>2.8702439707375405E-3</v>
      </c>
      <c r="F51" s="230">
        <f>IFERROR('tablas pernocta cat ev anual'!F51/'tablas pernocta cat ev anual'!F64-1,"-")</f>
        <v>4.7495041016977213E-2</v>
      </c>
      <c r="G51" s="230">
        <f>IFERROR('tablas pernocta cat ev anual'!G51/'tablas pernocta cat ev anual'!G64-1,"-")</f>
        <v>4.2017056830849553E-2</v>
      </c>
      <c r="H51" s="230">
        <f>IFERROR('tablas pernocta cat ev anual'!H51/'tablas pernocta cat ev anual'!H64-1,"-")</f>
        <v>1.0737807549028311E-3</v>
      </c>
      <c r="I51" s="230">
        <f>IFERROR('tablas pernocta cat ev anual'!I51/'tablas pernocta cat ev anual'!I64-1,"-")</f>
        <v>2.5186637027830194E-2</v>
      </c>
    </row>
    <row r="52" spans="3:9" collapsed="1">
      <c r="C52" s="119">
        <v>2007</v>
      </c>
      <c r="D52" s="233">
        <f>IFERROR('tablas pernocta cat ev anual'!D52/'tablas pernocta cat ev anual'!D65-1,"-")</f>
        <v>0.128646559739656</v>
      </c>
      <c r="E52" s="233">
        <f>IFERROR('tablas pernocta cat ev anual'!E52/'tablas pernocta cat ev anual'!E65-1,"-")</f>
        <v>-8.3061022176531107E-2</v>
      </c>
      <c r="F52" s="233">
        <f>IFERROR('tablas pernocta cat ev anual'!F52/'tablas pernocta cat ev anual'!F65-1,"-")</f>
        <v>-4.9118583845552566E-2</v>
      </c>
      <c r="G52" s="233">
        <f>IFERROR('tablas pernocta cat ev anual'!G52/'tablas pernocta cat ev anual'!G65-1,"-")</f>
        <v>-5.3541378873348644E-2</v>
      </c>
      <c r="H52" s="233">
        <f>IFERROR('tablas pernocta cat ev anual'!H52/'tablas pernocta cat ev anual'!H65-1,"-")</f>
        <v>-1.6632821765178885E-2</v>
      </c>
      <c r="I52" s="233">
        <f>IFERROR('tablas pernocta cat ev anual'!I52/'tablas pernocta cat ev anual'!I65-1,"-")</f>
        <v>-4.0071285175133919E-2</v>
      </c>
    </row>
    <row r="53" spans="3:9">
      <c r="C53" s="525" t="s">
        <v>67</v>
      </c>
      <c r="D53" s="525"/>
      <c r="E53" s="525"/>
      <c r="F53" s="525"/>
      <c r="G53" s="525"/>
      <c r="H53" s="525"/>
      <c r="I53" s="525"/>
    </row>
  </sheetData>
  <mergeCells count="2">
    <mergeCell ref="C3:I3"/>
    <mergeCell ref="C53:I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1:K2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34.28515625" style="11" customWidth="1"/>
    <col min="3" max="3" width="12.5703125" style="11" customWidth="1"/>
    <col min="4" max="4" width="10.5703125" style="11" customWidth="1"/>
    <col min="5" max="5" width="12.5703125" style="11" customWidth="1"/>
    <col min="6" max="6" width="10.5703125" style="11" customWidth="1"/>
    <col min="7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1" spans="2:7" ht="25.5" customHeight="1">
      <c r="B11" s="543" t="s">
        <v>240</v>
      </c>
      <c r="C11" s="544"/>
      <c r="D11" s="544"/>
      <c r="E11" s="544"/>
      <c r="F11" s="544"/>
      <c r="G11" s="545"/>
    </row>
    <row r="12" spans="2:7" ht="39.75" customHeight="1">
      <c r="B12" s="21" t="s">
        <v>61</v>
      </c>
      <c r="C12" s="234" t="str">
        <f>actualizaciones!A3</f>
        <v>acumulado agosto 2009</v>
      </c>
      <c r="D12" s="235" t="s">
        <v>62</v>
      </c>
      <c r="E12" s="234" t="str">
        <f>actualizaciones!A2</f>
        <v xml:space="preserve">acumulado agosto 2010 </v>
      </c>
      <c r="F12" s="235" t="s">
        <v>62</v>
      </c>
      <c r="G12" s="235" t="s">
        <v>63</v>
      </c>
    </row>
    <row r="13" spans="2:7">
      <c r="B13" s="71" t="s">
        <v>241</v>
      </c>
      <c r="C13" s="80"/>
      <c r="D13" s="80"/>
      <c r="E13" s="80"/>
      <c r="F13" s="80"/>
      <c r="G13" s="81"/>
    </row>
    <row r="14" spans="2:7">
      <c r="B14" s="74" t="s">
        <v>242</v>
      </c>
      <c r="C14" s="25">
        <v>3924349</v>
      </c>
      <c r="D14" s="26">
        <f>C14/C14</f>
        <v>1</v>
      </c>
      <c r="E14" s="25">
        <v>3537074</v>
      </c>
      <c r="F14" s="26">
        <f>E14/E14</f>
        <v>1</v>
      </c>
      <c r="G14" s="27">
        <f>(E14-C14)/C14</f>
        <v>-9.8685157716604716E-2</v>
      </c>
    </row>
    <row r="15" spans="2:7">
      <c r="B15" s="84" t="s">
        <v>243</v>
      </c>
      <c r="C15" s="29">
        <v>2511437</v>
      </c>
      <c r="D15" s="30">
        <f>C15/C14</f>
        <v>0.63996270464222216</v>
      </c>
      <c r="E15" s="29">
        <v>2392287</v>
      </c>
      <c r="F15" s="30">
        <f>E15/E14</f>
        <v>0.67634632467401024</v>
      </c>
      <c r="G15" s="31">
        <f>(E15-C15)/C15</f>
        <v>-4.7442957955943152E-2</v>
      </c>
    </row>
    <row r="16" spans="2:7">
      <c r="B16" s="236" t="s">
        <v>244</v>
      </c>
      <c r="C16" s="85">
        <v>1412912</v>
      </c>
      <c r="D16" s="32">
        <f>C16/C14</f>
        <v>0.36003729535777779</v>
      </c>
      <c r="E16" s="85">
        <v>1144787</v>
      </c>
      <c r="F16" s="32">
        <f>E16/E14</f>
        <v>0.32365367532598976</v>
      </c>
      <c r="G16" s="237">
        <f>(E16-C16)/C16</f>
        <v>-0.18976765715062227</v>
      </c>
    </row>
    <row r="17" spans="2:11">
      <c r="B17" s="33" t="s">
        <v>119</v>
      </c>
      <c r="C17" s="34"/>
      <c r="D17" s="34"/>
      <c r="E17" s="34"/>
      <c r="F17" s="34"/>
      <c r="G17" s="35"/>
    </row>
    <row r="28" spans="2:11">
      <c r="B28" s="37"/>
      <c r="C28" s="37"/>
      <c r="D28" s="37"/>
      <c r="E28" s="37"/>
      <c r="F28" s="37"/>
      <c r="G28" s="37"/>
      <c r="H28" s="37"/>
      <c r="I28" s="37"/>
      <c r="J28" s="37"/>
      <c r="K28" s="37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7:L26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7" spans="2:7" ht="25.5" customHeight="1">
      <c r="B7" s="543" t="s">
        <v>245</v>
      </c>
      <c r="C7" s="544"/>
      <c r="D7" s="544"/>
      <c r="E7" s="544"/>
      <c r="F7" s="544"/>
      <c r="G7" s="545"/>
    </row>
    <row r="8" spans="2:7" ht="41.25" customHeight="1">
      <c r="B8" s="21" t="s">
        <v>246</v>
      </c>
      <c r="C8" s="22" t="str">
        <f>actualizaciones!A3</f>
        <v>acumulado agosto 2009</v>
      </c>
      <c r="D8" s="23" t="s">
        <v>62</v>
      </c>
      <c r="E8" s="22" t="str">
        <f>actualizaciones!A2</f>
        <v xml:space="preserve">acumulado agosto 2010 </v>
      </c>
      <c r="F8" s="23" t="s">
        <v>62</v>
      </c>
      <c r="G8" s="23" t="s">
        <v>63</v>
      </c>
    </row>
    <row r="9" spans="2:7">
      <c r="B9" s="71" t="s">
        <v>247</v>
      </c>
      <c r="C9" s="72"/>
      <c r="D9" s="72"/>
      <c r="E9" s="72"/>
      <c r="F9" s="72"/>
      <c r="G9" s="73"/>
    </row>
    <row r="10" spans="2:7">
      <c r="B10" s="76" t="s">
        <v>248</v>
      </c>
      <c r="C10" s="25">
        <v>3924349</v>
      </c>
      <c r="D10" s="26">
        <f>C10/$C$10</f>
        <v>1</v>
      </c>
      <c r="E10" s="25">
        <v>3537074</v>
      </c>
      <c r="F10" s="26">
        <f>E10/$E$10</f>
        <v>1</v>
      </c>
      <c r="G10" s="27">
        <f>(E10-C10)/C10</f>
        <v>-9.8685157716604716E-2</v>
      </c>
    </row>
    <row r="11" spans="2:7">
      <c r="B11" s="71" t="s">
        <v>249</v>
      </c>
      <c r="C11" s="80"/>
      <c r="D11" s="72"/>
      <c r="E11" s="80"/>
      <c r="F11" s="72"/>
      <c r="G11" s="81"/>
    </row>
    <row r="12" spans="2:7">
      <c r="B12" s="84" t="s">
        <v>250</v>
      </c>
      <c r="C12" s="238">
        <v>2511437</v>
      </c>
      <c r="D12" s="83">
        <f>C12/$C$10</f>
        <v>0.63996270464222216</v>
      </c>
      <c r="E12" s="238">
        <v>2392287</v>
      </c>
      <c r="F12" s="83">
        <f>E12/$E$10</f>
        <v>0.67634632467401024</v>
      </c>
      <c r="G12" s="239">
        <f>(E12-C12)/C12</f>
        <v>-4.7442957955943152E-2</v>
      </c>
    </row>
    <row r="13" spans="2:7">
      <c r="B13" s="84" t="s">
        <v>251</v>
      </c>
      <c r="C13" s="240">
        <v>2079018</v>
      </c>
      <c r="D13" s="30">
        <f>C13/$C$10</f>
        <v>0.52977398289499733</v>
      </c>
      <c r="E13" s="240">
        <v>2011776</v>
      </c>
      <c r="F13" s="30">
        <f>E13/$E$10</f>
        <v>0.56876842271323702</v>
      </c>
      <c r="G13" s="86">
        <f>(E13-C13)/C13</f>
        <v>-3.2343154316124244E-2</v>
      </c>
    </row>
    <row r="14" spans="2:7">
      <c r="B14" s="84" t="s">
        <v>252</v>
      </c>
      <c r="C14" s="240">
        <v>408185</v>
      </c>
      <c r="D14" s="30">
        <f>C14/$C$10</f>
        <v>0.10401342999819843</v>
      </c>
      <c r="E14" s="240">
        <v>356184</v>
      </c>
      <c r="F14" s="30">
        <f>E14/$E$10</f>
        <v>0.10070018325881788</v>
      </c>
      <c r="G14" s="86">
        <f>(E14-C14)/C14</f>
        <v>-0.12739566618077589</v>
      </c>
    </row>
    <row r="15" spans="2:7">
      <c r="B15" s="84" t="s">
        <v>253</v>
      </c>
      <c r="C15" s="240">
        <v>24234</v>
      </c>
      <c r="D15" s="30">
        <f>C15/$C$10</f>
        <v>6.1752917490263994E-3</v>
      </c>
      <c r="E15" s="240">
        <v>24327</v>
      </c>
      <c r="F15" s="30">
        <f>E15/$E$10</f>
        <v>6.8777187019553451E-3</v>
      </c>
      <c r="G15" s="86">
        <f>(E15-C15)/C15</f>
        <v>3.8375835602871998E-3</v>
      </c>
    </row>
    <row r="16" spans="2:7">
      <c r="B16" s="71" t="s">
        <v>254</v>
      </c>
      <c r="C16" s="80"/>
      <c r="D16" s="80"/>
      <c r="E16" s="80"/>
      <c r="F16" s="80"/>
      <c r="G16" s="81"/>
    </row>
    <row r="17" spans="2:12">
      <c r="B17" s="241" t="s">
        <v>255</v>
      </c>
      <c r="C17" s="85">
        <v>1412912</v>
      </c>
      <c r="D17" s="83">
        <f>C17/$C$10</f>
        <v>0.36003729535777779</v>
      </c>
      <c r="E17" s="85">
        <v>1144787</v>
      </c>
      <c r="F17" s="83">
        <f>E17/$E$10</f>
        <v>0.32365367532598976</v>
      </c>
      <c r="G17" s="237">
        <f>(E17-C17)/C17</f>
        <v>-0.18976765715062227</v>
      </c>
    </row>
    <row r="18" spans="2:12">
      <c r="B18" s="33" t="s">
        <v>119</v>
      </c>
      <c r="C18" s="34"/>
      <c r="D18" s="34"/>
      <c r="E18" s="34"/>
      <c r="F18" s="34"/>
      <c r="G18" s="35"/>
    </row>
    <row r="19" spans="2:12" ht="15" customHeight="1" thickBot="1"/>
    <row r="20" spans="2:12" ht="30" customHeight="1" thickBot="1">
      <c r="G20" s="50" t="s">
        <v>84</v>
      </c>
    </row>
    <row r="26" spans="2:12"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</row>
  </sheetData>
  <mergeCells count="1">
    <mergeCell ref="B7:G7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0" t="s">
        <v>86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3:L69"/>
  <sheetViews>
    <sheetView showGridLines="0" showRowColHeaders="0" showZeros="0" zoomScaleNormal="100" workbookViewId="0">
      <selection activeCell="H55" sqref="H55"/>
    </sheetView>
  </sheetViews>
  <sheetFormatPr baseColWidth="10" defaultRowHeight="12.75" outlineLevelRow="1"/>
  <cols>
    <col min="1" max="1" width="13.7109375" style="243" customWidth="1"/>
    <col min="2" max="2" width="12.140625" style="243" customWidth="1"/>
    <col min="3" max="3" width="13.5703125" style="243" customWidth="1"/>
    <col min="4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 ht="13.5" thickBot="1">
      <c r="B5" s="242"/>
    </row>
    <row r="6" spans="2:12" ht="25.5" customHeight="1" thickBot="1">
      <c r="B6" s="538" t="s">
        <v>256</v>
      </c>
      <c r="C6" s="539"/>
      <c r="D6" s="539"/>
      <c r="E6" s="539"/>
      <c r="F6" s="539"/>
      <c r="H6" s="50" t="s">
        <v>84</v>
      </c>
    </row>
    <row r="7" spans="2:12" ht="42" customHeight="1">
      <c r="B7" s="213"/>
      <c r="C7" s="214" t="s">
        <v>257</v>
      </c>
      <c r="D7" s="214" t="s">
        <v>219</v>
      </c>
      <c r="E7" s="214" t="s">
        <v>220</v>
      </c>
      <c r="F7" s="214" t="s">
        <v>221</v>
      </c>
    </row>
    <row r="8" spans="2:12" ht="15">
      <c r="B8" s="215" t="s">
        <v>226</v>
      </c>
      <c r="C8" s="42">
        <v>446560</v>
      </c>
      <c r="D8" s="30">
        <f t="shared" ref="D8:D13" si="0">IFERROR((C8-C9)/C9,"-")</f>
        <v>0.20116630623070053</v>
      </c>
      <c r="E8" s="30">
        <f t="shared" ref="E8:E55" si="1">C8/C21-1</f>
        <v>-0.20802333933369399</v>
      </c>
      <c r="F8" s="216">
        <f>((SUM(C8:C15,C17:C20)/SUM(C21:C28,C30:C33))-1)</f>
        <v>-0.12286174515397319</v>
      </c>
      <c r="G8" s="17"/>
      <c r="H8" s="17"/>
      <c r="I8" s="17"/>
      <c r="J8" s="17"/>
      <c r="K8" s="17"/>
      <c r="L8" s="17"/>
    </row>
    <row r="9" spans="2:12" ht="15">
      <c r="B9" s="215" t="s">
        <v>227</v>
      </c>
      <c r="C9" s="42">
        <v>371772</v>
      </c>
      <c r="D9" s="30">
        <f t="shared" si="0"/>
        <v>-9.5929186323622392E-2</v>
      </c>
      <c r="E9" s="30">
        <f t="shared" si="1"/>
        <v>-0.18210977890221103</v>
      </c>
      <c r="F9" s="216">
        <f>((SUM(C9:C15,C17:C21)/SUM(C22:C28,C30:C34))-1)</f>
        <v>-0.12972694864865819</v>
      </c>
      <c r="G9" s="17"/>
      <c r="H9" s="17"/>
      <c r="I9" s="17"/>
      <c r="J9" s="17"/>
      <c r="K9" s="17"/>
      <c r="L9" s="17"/>
    </row>
    <row r="10" spans="2:12" ht="15">
      <c r="B10" s="215" t="s">
        <v>228</v>
      </c>
      <c r="C10" s="42">
        <v>411220</v>
      </c>
      <c r="D10" s="30">
        <f t="shared" si="0"/>
        <v>9.4365833601677662E-2</v>
      </c>
      <c r="E10" s="30">
        <f t="shared" si="1"/>
        <v>1.8269521248408971E-2</v>
      </c>
      <c r="F10" s="216">
        <f>((SUM(C10:C15,C17:C22)/SUM(C23:C28,C30:C35))-1)</f>
        <v>-0.13669523082712565</v>
      </c>
      <c r="G10" s="17"/>
      <c r="H10" s="17"/>
      <c r="I10" s="17"/>
      <c r="J10" s="17"/>
      <c r="K10" s="17"/>
      <c r="L10" s="17"/>
    </row>
    <row r="11" spans="2:12" ht="15">
      <c r="B11" s="215" t="s">
        <v>229</v>
      </c>
      <c r="C11" s="42">
        <v>375761</v>
      </c>
      <c r="D11" s="30">
        <f t="shared" si="0"/>
        <v>0</v>
      </c>
      <c r="E11" s="30">
        <f t="shared" si="1"/>
        <v>-6.123107523355098E-3</v>
      </c>
      <c r="F11" s="216">
        <f>((SUM(C11:C15,C17:C23)/SUM(C24:C28,C30:C36))-1)</f>
        <v>-0.15157378523734433</v>
      </c>
      <c r="G11" s="17"/>
      <c r="H11" s="17"/>
      <c r="I11" s="17"/>
      <c r="J11" s="17"/>
      <c r="K11" s="17"/>
      <c r="L11" s="17"/>
    </row>
    <row r="12" spans="2:12" ht="15">
      <c r="B12" s="215" t="s">
        <v>230</v>
      </c>
      <c r="C12" s="42">
        <v>375761</v>
      </c>
      <c r="D12" s="30">
        <f t="shared" si="0"/>
        <v>-0.22910067455563032</v>
      </c>
      <c r="E12" s="30">
        <f t="shared" si="1"/>
        <v>-0.16679749170702285</v>
      </c>
      <c r="F12" s="216">
        <f>((SUM(C12:C15,C17:C24)/SUM(C25:C28,C30:C37))-1)</f>
        <v>-0.16815581368446619</v>
      </c>
      <c r="G12" s="17"/>
      <c r="H12" s="17"/>
      <c r="I12" s="17"/>
      <c r="J12" s="17"/>
      <c r="K12" s="17"/>
      <c r="L12" s="17"/>
    </row>
    <row r="13" spans="2:12" ht="15">
      <c r="B13" s="215" t="s">
        <v>231</v>
      </c>
      <c r="C13" s="42">
        <v>487432</v>
      </c>
      <c r="D13" s="30">
        <f t="shared" si="0"/>
        <v>-6.7358543996203862E-2</v>
      </c>
      <c r="E13" s="30">
        <f t="shared" si="1"/>
        <v>-0.10964006174023433</v>
      </c>
      <c r="F13" s="216">
        <f>((SUM(C13:C15,C17:C25)/SUM(C26:C28,C30:C38))-1)</f>
        <v>-0.17697248248751218</v>
      </c>
      <c r="G13" s="17"/>
      <c r="H13" s="17"/>
      <c r="I13" s="17"/>
      <c r="J13" s="17"/>
      <c r="K13" s="17"/>
      <c r="L13" s="17"/>
    </row>
    <row r="14" spans="2:12" ht="15">
      <c r="B14" s="215" t="s">
        <v>232</v>
      </c>
      <c r="C14" s="42">
        <v>522636</v>
      </c>
      <c r="D14" s="30">
        <f>IFERROR((C14-C15)/C15,"-")</f>
        <v>-4.2671981125854505E-2</v>
      </c>
      <c r="E14" s="30">
        <f t="shared" si="1"/>
        <v>-1.6238661453931491E-2</v>
      </c>
      <c r="F14" s="216">
        <f>((SUM(C14:C15,C17:C26)/SUM(C27:C28,C30:C39))-1)</f>
        <v>-0.1820268616081393</v>
      </c>
    </row>
    <row r="15" spans="2:12" ht="15">
      <c r="B15" s="215" t="s">
        <v>233</v>
      </c>
      <c r="C15" s="42">
        <v>545932</v>
      </c>
      <c r="D15" s="30" t="s">
        <v>234</v>
      </c>
      <c r="E15" s="30">
        <f t="shared" si="1"/>
        <v>-8.1423600594961676E-2</v>
      </c>
      <c r="F15" s="216">
        <f>((SUM(C15,C17:C27)/SUM(C28,C30:C40))-1)</f>
        <v>-0.19271538408446998</v>
      </c>
    </row>
    <row r="16" spans="2:12" ht="29.25" customHeight="1">
      <c r="B16" s="244" t="str">
        <f>actualizaciones!A2</f>
        <v xml:space="preserve">acumulado agosto 2010 </v>
      </c>
      <c r="C16" s="45">
        <v>3537074</v>
      </c>
      <c r="D16" s="245"/>
      <c r="E16" s="245">
        <v>-9.8685157716604688E-2</v>
      </c>
      <c r="F16" s="245" t="s">
        <v>234</v>
      </c>
    </row>
    <row r="17" spans="2:6" ht="15" hidden="1" outlineLevel="1">
      <c r="B17" s="215" t="s">
        <v>222</v>
      </c>
      <c r="C17" s="42">
        <v>507642</v>
      </c>
      <c r="D17" s="30">
        <f t="shared" ref="D17:D27" si="2">IFERROR((C17-C18)/C18,"-")</f>
        <v>4.1323331220499818E-2</v>
      </c>
      <c r="E17" s="30">
        <f t="shared" si="1"/>
        <v>-0.12698887673607528</v>
      </c>
      <c r="F17" s="216">
        <f>((SUM(C17:C28)/SUM(C30:C41))-1)</f>
        <v>-0.1907996498579807</v>
      </c>
    </row>
    <row r="18" spans="2:6" ht="15" hidden="1" outlineLevel="1">
      <c r="B18" s="215" t="s">
        <v>223</v>
      </c>
      <c r="C18" s="42">
        <v>487497</v>
      </c>
      <c r="D18" s="30">
        <f t="shared" si="2"/>
        <v>0.30078287598860109</v>
      </c>
      <c r="E18" s="30">
        <f t="shared" si="1"/>
        <v>-0.11267867121220665</v>
      </c>
      <c r="F18" s="216">
        <f>((SUM(C18:C28,C30)/SUM(C31:C41,C43))-1)</f>
        <v>-0.18581475672959424</v>
      </c>
    </row>
    <row r="19" spans="2:6" ht="15" hidden="1" outlineLevel="1">
      <c r="B19" s="215" t="s">
        <v>224</v>
      </c>
      <c r="C19" s="42">
        <v>374772</v>
      </c>
      <c r="D19" s="30">
        <f t="shared" si="2"/>
        <v>-4.3656221292232317E-2</v>
      </c>
      <c r="E19" s="30">
        <f t="shared" si="1"/>
        <v>-0.21729922998043105</v>
      </c>
      <c r="F19" s="216">
        <f>((SUM(C19:C28,C30:C31)/SUM(C32:C41,C43:C44))-1)</f>
        <v>-0.18383736994874</v>
      </c>
    </row>
    <row r="20" spans="2:6" ht="15" hidden="1" outlineLevel="1">
      <c r="B20" s="215" t="s">
        <v>225</v>
      </c>
      <c r="C20" s="42">
        <v>391880</v>
      </c>
      <c r="D20" s="30">
        <f t="shared" si="2"/>
        <v>-0.30499862553316009</v>
      </c>
      <c r="E20" s="30">
        <f t="shared" si="1"/>
        <v>-0.22710382858540357</v>
      </c>
      <c r="F20" s="216">
        <f>((SUM(C20:C28,C30:C32)/SUM(C33:C41,C43:C45))-1)</f>
        <v>-0.17390829166236266</v>
      </c>
    </row>
    <row r="21" spans="2:6" ht="15" hidden="1" outlineLevel="1">
      <c r="B21" s="215" t="s">
        <v>226</v>
      </c>
      <c r="C21" s="42">
        <v>563855</v>
      </c>
      <c r="D21" s="30">
        <f t="shared" si="2"/>
        <v>0.24046859531404685</v>
      </c>
      <c r="E21" s="30">
        <f t="shared" si="1"/>
        <v>-0.24445590856101518</v>
      </c>
      <c r="F21" s="216">
        <f>((SUM(C21:C28,C30:C33)/SUM(C34:C41,C43:C46))-1)</f>
        <v>-0.1641174281958232</v>
      </c>
    </row>
    <row r="22" spans="2:6" ht="15" hidden="1" outlineLevel="1">
      <c r="B22" s="215" t="s">
        <v>227</v>
      </c>
      <c r="C22" s="42">
        <v>454550</v>
      </c>
      <c r="D22" s="30">
        <f t="shared" si="2"/>
        <v>0.1255639581816651</v>
      </c>
      <c r="E22" s="30">
        <f t="shared" si="1"/>
        <v>-0.24326043128578301</v>
      </c>
      <c r="F22" s="216">
        <f>((SUM(C22:C28,C30:C34)/SUM(C35:C41,C43:C47))-1)</f>
        <v>-0.14215191537963412</v>
      </c>
    </row>
    <row r="23" spans="2:6" ht="15" hidden="1" outlineLevel="1">
      <c r="B23" s="215" t="s">
        <v>228</v>
      </c>
      <c r="C23" s="42">
        <v>403842</v>
      </c>
      <c r="D23" s="30">
        <f t="shared" si="2"/>
        <v>6.8150318983484809E-2</v>
      </c>
      <c r="E23" s="30">
        <f t="shared" si="1"/>
        <v>-0.20322858134983268</v>
      </c>
      <c r="F23" s="216">
        <f>((SUM(C23:C28,C30:C35)/SUM(C36:C41,C43:C48))-1)</f>
        <v>-0.1287148851746287</v>
      </c>
    </row>
    <row r="24" spans="2:6" ht="15" hidden="1" outlineLevel="1">
      <c r="B24" s="215" t="s">
        <v>229</v>
      </c>
      <c r="C24" s="42">
        <v>378076</v>
      </c>
      <c r="D24" s="30">
        <f t="shared" si="2"/>
        <v>-0.16166427190321608</v>
      </c>
      <c r="E24" s="30">
        <f t="shared" si="1"/>
        <v>-0.25850731047196918</v>
      </c>
      <c r="F24" s="216">
        <f>((SUM(C24:C28,C30:C36)/SUM(C37:C41,C43:C49))-1)</f>
        <v>-0.11606744259823043</v>
      </c>
    </row>
    <row r="25" spans="2:6" ht="15" hidden="1" outlineLevel="1">
      <c r="B25" s="215" t="s">
        <v>230</v>
      </c>
      <c r="C25" s="42">
        <v>450984</v>
      </c>
      <c r="D25" s="30">
        <f t="shared" si="2"/>
        <v>-0.17621722333342466</v>
      </c>
      <c r="E25" s="30">
        <f t="shared" si="1"/>
        <v>-0.26445855052419376</v>
      </c>
      <c r="F25" s="216">
        <f>((SUM(C25:C28,C30:C37)/SUM(C38:C41,C43:C50))-1)</f>
        <v>-8.7972458763751482E-2</v>
      </c>
    </row>
    <row r="26" spans="2:6" ht="15" hidden="1" outlineLevel="1">
      <c r="B26" s="215" t="s">
        <v>231</v>
      </c>
      <c r="C26" s="42">
        <v>547455</v>
      </c>
      <c r="D26" s="30">
        <f t="shared" si="2"/>
        <v>3.047831300128185E-2</v>
      </c>
      <c r="E26" s="30">
        <f t="shared" si="1"/>
        <v>-0.17383614503649758</v>
      </c>
      <c r="F26" s="216">
        <f>((SUM(C26:C28,C30:C38)/SUM(C39:C41,C43:C51))-1)</f>
        <v>-5.7761637338628491E-2</v>
      </c>
    </row>
    <row r="27" spans="2:6" ht="15" hidden="1" outlineLevel="1">
      <c r="B27" s="215" t="s">
        <v>232</v>
      </c>
      <c r="C27" s="42">
        <v>531263</v>
      </c>
      <c r="D27" s="30">
        <f t="shared" si="2"/>
        <v>-0.10610542397749376</v>
      </c>
      <c r="E27" s="30">
        <f t="shared" si="1"/>
        <v>-0.16080813186639598</v>
      </c>
      <c r="F27" s="216">
        <f>((SUM(C27:C28,C30:C39)/SUM(C40:C41,C43:C52))-1)</f>
        <v>-4.3806836473660904E-2</v>
      </c>
    </row>
    <row r="28" spans="2:6" ht="15" hidden="1" outlineLevel="1">
      <c r="B28" s="215" t="s">
        <v>233</v>
      </c>
      <c r="C28" s="42">
        <v>594324</v>
      </c>
      <c r="D28" s="30" t="s">
        <v>234</v>
      </c>
      <c r="E28" s="30">
        <f t="shared" si="1"/>
        <v>-6.7863041156349002E-2</v>
      </c>
      <c r="F28" s="216">
        <f>((SUM(C28,C30:C40)/SUM(C41,C43:C53))-1)</f>
        <v>-2.8262859046370492E-2</v>
      </c>
    </row>
    <row r="29" spans="2:6" ht="15" collapsed="1">
      <c r="B29" s="220">
        <v>2009</v>
      </c>
      <c r="C29" s="47">
        <v>5686140</v>
      </c>
      <c r="D29" s="221"/>
      <c r="E29" s="221">
        <f t="shared" si="1"/>
        <v>-0.1907996498579807</v>
      </c>
      <c r="F29" s="221">
        <f>C29/C42-1</f>
        <v>-0.1907996498579807</v>
      </c>
    </row>
    <row r="30" spans="2:6" ht="15" hidden="1" outlineLevel="1">
      <c r="B30" s="215" t="s">
        <v>222</v>
      </c>
      <c r="C30" s="42">
        <v>581484</v>
      </c>
      <c r="D30" s="30">
        <f t="shared" ref="D30:D40" si="3">IFERROR((C30-C31)/C31,"-")</f>
        <v>5.839247328463805E-2</v>
      </c>
      <c r="E30" s="30">
        <f t="shared" si="1"/>
        <v>-7.5771350825550421E-2</v>
      </c>
      <c r="F30" s="216">
        <f>((SUM(C30:C41)/SUM(C43:C54))-1)</f>
        <v>-2.3026275085405223E-2</v>
      </c>
    </row>
    <row r="31" spans="2:6" ht="15" hidden="1" outlineLevel="1">
      <c r="B31" s="215" t="s">
        <v>223</v>
      </c>
      <c r="C31" s="42">
        <v>549403</v>
      </c>
      <c r="D31" s="30">
        <f t="shared" si="3"/>
        <v>0.14741269665573004</v>
      </c>
      <c r="E31" s="30">
        <f t="shared" si="1"/>
        <v>-9.6544556686010696E-2</v>
      </c>
      <c r="F31" s="216">
        <f>((SUM(C31:C41,C43)/SUM(C44:C54,C56))-1)</f>
        <v>-1.3825610046452885E-2</v>
      </c>
    </row>
    <row r="32" spans="2:6" ht="15" hidden="1" outlineLevel="1">
      <c r="B32" s="215" t="s">
        <v>224</v>
      </c>
      <c r="C32" s="42">
        <v>478819</v>
      </c>
      <c r="D32" s="30">
        <f t="shared" si="3"/>
        <v>-5.5635980655900662E-2</v>
      </c>
      <c r="E32" s="30">
        <f t="shared" si="1"/>
        <v>-7.7478695959601773E-2</v>
      </c>
      <c r="F32" s="216">
        <f>((SUM(C32:C41,C43:C44)/SUM(C45:C54,C56:C57))-1)</f>
        <v>-4.9285939076324503E-3</v>
      </c>
    </row>
    <row r="33" spans="2:6" ht="15" hidden="1" outlineLevel="1">
      <c r="B33" s="215" t="s">
        <v>225</v>
      </c>
      <c r="C33" s="42">
        <v>507028</v>
      </c>
      <c r="D33" s="30">
        <f t="shared" si="3"/>
        <v>-0.32060191078535155</v>
      </c>
      <c r="E33" s="30">
        <f t="shared" si="1"/>
        <v>-9.5819958627576862E-2</v>
      </c>
      <c r="F33" s="216">
        <f>((SUM(C33:C41,C43:C45)/SUM(C46:C54,C56:C58))-1)</f>
        <v>-5.4471610542888849E-3</v>
      </c>
    </row>
    <row r="34" spans="2:6" ht="15" hidden="1" outlineLevel="1">
      <c r="B34" s="215" t="s">
        <v>226</v>
      </c>
      <c r="C34" s="42">
        <v>746290</v>
      </c>
      <c r="D34" s="30">
        <f t="shared" si="3"/>
        <v>0.24243135570505553</v>
      </c>
      <c r="E34" s="30">
        <f t="shared" si="1"/>
        <v>-3.5677690040457399E-2</v>
      </c>
      <c r="F34" s="216">
        <f>((SUM(C34:C41,C43:C46)/SUM(C47:C54,C56:C59))-1)</f>
        <v>-5.987710168145477E-3</v>
      </c>
    </row>
    <row r="35" spans="2:6" ht="15" hidden="1" outlineLevel="1">
      <c r="B35" s="215" t="s">
        <v>227</v>
      </c>
      <c r="C35" s="42">
        <v>600669</v>
      </c>
      <c r="D35" s="30">
        <f t="shared" si="3"/>
        <v>0.18510677757434182</v>
      </c>
      <c r="E35" s="30">
        <f t="shared" si="1"/>
        <v>-8.5029474934881E-2</v>
      </c>
      <c r="F35" s="216">
        <f>((SUM(C35:C41,C43:C47)/SUM(C48:C54,C56:C60))-1)</f>
        <v>-3.6431536056124036E-3</v>
      </c>
    </row>
    <row r="36" spans="2:6" ht="15" hidden="1" outlineLevel="1">
      <c r="B36" s="215" t="s">
        <v>228</v>
      </c>
      <c r="C36" s="42">
        <v>506848</v>
      </c>
      <c r="D36" s="30">
        <f t="shared" si="3"/>
        <v>-5.9562450356452929E-3</v>
      </c>
      <c r="E36" s="30">
        <f t="shared" si="1"/>
        <v>-2.2996349112722636E-2</v>
      </c>
      <c r="F36" s="216">
        <f>((SUM(C36:C41,C43:C48)/SUM(C49:C54,C56:C61))-1)</f>
        <v>-3.4388652984997936E-3</v>
      </c>
    </row>
    <row r="37" spans="2:6" ht="15" hidden="1" outlineLevel="1">
      <c r="B37" s="215" t="s">
        <v>229</v>
      </c>
      <c r="C37" s="42">
        <v>509885</v>
      </c>
      <c r="D37" s="30">
        <f t="shared" si="3"/>
        <v>-0.16839277675932751</v>
      </c>
      <c r="E37" s="30">
        <f t="shared" si="1"/>
        <v>0.18899488616887061</v>
      </c>
      <c r="F37" s="216">
        <f>((SUM(C37:C41,C43:C49)/SUM(C50:C54,C56:C62))-1)</f>
        <v>-6.2357323423041233E-3</v>
      </c>
    </row>
    <row r="38" spans="2:6" ht="15" hidden="1" outlineLevel="1">
      <c r="B38" s="215" t="s">
        <v>230</v>
      </c>
      <c r="C38" s="42">
        <v>613132</v>
      </c>
      <c r="D38" s="30">
        <f t="shared" si="3"/>
        <v>-7.4723042585267879E-2</v>
      </c>
      <c r="E38" s="30">
        <f t="shared" si="1"/>
        <v>0.10866361563512017</v>
      </c>
      <c r="F38" s="216">
        <f>((SUM(C38:C41,C43:C50)/SUM(C51:C54,C56:C63))-1)</f>
        <v>-2.8029220711238145E-2</v>
      </c>
    </row>
    <row r="39" spans="2:6" ht="15" hidden="1" outlineLevel="1">
      <c r="B39" s="215" t="s">
        <v>231</v>
      </c>
      <c r="C39" s="42">
        <v>662647</v>
      </c>
      <c r="D39" s="30">
        <f t="shared" si="3"/>
        <v>4.6728219061233839E-2</v>
      </c>
      <c r="E39" s="30">
        <f t="shared" si="1"/>
        <v>-2.3091211982721793E-2</v>
      </c>
      <c r="F39" s="216">
        <f>((SUM(C39:C41,C43:C51)/SUM(C52:C54,C56:C64))-1)</f>
        <v>-4.1109370848237958E-2</v>
      </c>
    </row>
    <row r="40" spans="2:6" ht="15" hidden="1" outlineLevel="1">
      <c r="B40" s="215" t="s">
        <v>232</v>
      </c>
      <c r="C40" s="42">
        <v>633065</v>
      </c>
      <c r="D40" s="30">
        <f t="shared" si="3"/>
        <v>-7.1017090840081367E-3</v>
      </c>
      <c r="E40" s="30">
        <f t="shared" si="1"/>
        <v>1.6640356638718545E-2</v>
      </c>
      <c r="F40" s="216">
        <f>((SUM(C40:C41,C43:C52)/SUM(C53:C54,C56:C65))-1)</f>
        <v>-4.0278427112706239E-2</v>
      </c>
    </row>
    <row r="41" spans="2:6" ht="15" hidden="1" outlineLevel="1">
      <c r="B41" s="215" t="s">
        <v>233</v>
      </c>
      <c r="C41" s="42">
        <v>637593</v>
      </c>
      <c r="D41" s="30" t="s">
        <v>234</v>
      </c>
      <c r="E41" s="30">
        <f t="shared" si="1"/>
        <v>-8.9654175494007227E-3</v>
      </c>
      <c r="F41" s="216">
        <f>((SUM(C41,C43:C53)/SUM(C54,C56:C66))-1)</f>
        <v>-4.2860198430371477E-2</v>
      </c>
    </row>
    <row r="42" spans="2:6" ht="15" collapsed="1">
      <c r="B42" s="222">
        <v>2008</v>
      </c>
      <c r="C42" s="49">
        <v>7026863</v>
      </c>
      <c r="D42" s="224"/>
      <c r="E42" s="224">
        <f t="shared" si="1"/>
        <v>-2.3026275085405223E-2</v>
      </c>
      <c r="F42" s="224">
        <f>C42/C55-1</f>
        <v>-2.3026275085405223E-2</v>
      </c>
    </row>
    <row r="43" spans="2:6" ht="15" hidden="1" outlineLevel="1">
      <c r="B43" s="215" t="s">
        <v>222</v>
      </c>
      <c r="C43" s="42">
        <v>629156</v>
      </c>
      <c r="D43" s="30">
        <f t="shared" ref="D43:D53" si="4">IFERROR((C43-C44)/C44,"-")</f>
        <v>3.4603766076370675E-2</v>
      </c>
      <c r="E43" s="30">
        <f t="shared" si="1"/>
        <v>3.0739212277991479E-2</v>
      </c>
      <c r="F43" s="225" t="s">
        <v>234</v>
      </c>
    </row>
    <row r="44" spans="2:6" ht="15" hidden="1" outlineLevel="1">
      <c r="B44" s="215" t="s">
        <v>223</v>
      </c>
      <c r="C44" s="42">
        <v>608113</v>
      </c>
      <c r="D44" s="30">
        <f t="shared" si="4"/>
        <v>0.17162685224253563</v>
      </c>
      <c r="E44" s="30">
        <f t="shared" si="1"/>
        <v>8.5244281253058496E-3</v>
      </c>
      <c r="F44" s="225" t="s">
        <v>234</v>
      </c>
    </row>
    <row r="45" spans="2:6" ht="15" hidden="1" outlineLevel="1">
      <c r="B45" s="215" t="s">
        <v>224</v>
      </c>
      <c r="C45" s="42">
        <v>519033</v>
      </c>
      <c r="D45" s="30">
        <f t="shared" si="4"/>
        <v>-7.4411512946715178E-2</v>
      </c>
      <c r="E45" s="30">
        <f t="shared" si="1"/>
        <v>-7.8429701440860811E-2</v>
      </c>
      <c r="F45" s="225" t="s">
        <v>234</v>
      </c>
    </row>
    <row r="46" spans="2:6" ht="15" hidden="1" outlineLevel="1">
      <c r="B46" s="215" t="s">
        <v>225</v>
      </c>
      <c r="C46" s="42">
        <v>560760</v>
      </c>
      <c r="D46" s="30">
        <f t="shared" si="4"/>
        <v>-0.27541119600569064</v>
      </c>
      <c r="E46" s="30">
        <f t="shared" si="1"/>
        <v>-9.3703635464445378E-2</v>
      </c>
      <c r="F46" s="225" t="s">
        <v>234</v>
      </c>
    </row>
    <row r="47" spans="2:6" ht="15" hidden="1" outlineLevel="1">
      <c r="B47" s="215" t="s">
        <v>226</v>
      </c>
      <c r="C47" s="42">
        <v>773901</v>
      </c>
      <c r="D47" s="30">
        <f t="shared" si="4"/>
        <v>0.17884659324589863</v>
      </c>
      <c r="E47" s="30">
        <f t="shared" si="1"/>
        <v>-1.3515546128509248E-2</v>
      </c>
      <c r="F47" s="225" t="s">
        <v>234</v>
      </c>
    </row>
    <row r="48" spans="2:6" ht="15" hidden="1" outlineLevel="1">
      <c r="B48" s="215" t="s">
        <v>227</v>
      </c>
      <c r="C48" s="42">
        <v>656490</v>
      </c>
      <c r="D48" s="30">
        <f t="shared" si="4"/>
        <v>0.26545458751142109</v>
      </c>
      <c r="E48" s="30">
        <f t="shared" si="1"/>
        <v>-7.6680951490201932E-2</v>
      </c>
      <c r="F48" s="225" t="s">
        <v>234</v>
      </c>
    </row>
    <row r="49" spans="2:6" ht="15" hidden="1" outlineLevel="1">
      <c r="B49" s="215" t="s">
        <v>228</v>
      </c>
      <c r="C49" s="42">
        <v>518778</v>
      </c>
      <c r="D49" s="30">
        <f t="shared" si="4"/>
        <v>0.20973236917523441</v>
      </c>
      <c r="E49" s="30">
        <f t="shared" si="1"/>
        <v>-5.9211612011700554E-2</v>
      </c>
      <c r="F49" s="225" t="s">
        <v>234</v>
      </c>
    </row>
    <row r="50" spans="2:6" ht="15" hidden="1" outlineLevel="1">
      <c r="B50" s="215" t="s">
        <v>229</v>
      </c>
      <c r="C50" s="42">
        <v>428837</v>
      </c>
      <c r="D50" s="30">
        <f t="shared" si="4"/>
        <v>-0.22457810236928089</v>
      </c>
      <c r="E50" s="30">
        <f t="shared" si="1"/>
        <v>-0.16024305419568097</v>
      </c>
      <c r="F50" s="225" t="s">
        <v>234</v>
      </c>
    </row>
    <row r="51" spans="2:6" ht="15" hidden="1" outlineLevel="1">
      <c r="B51" s="215" t="s">
        <v>230</v>
      </c>
      <c r="C51" s="42">
        <v>553037</v>
      </c>
      <c r="D51" s="30">
        <f t="shared" si="4"/>
        <v>-0.18468399404402117</v>
      </c>
      <c r="E51" s="30">
        <f t="shared" si="1"/>
        <v>-6.5807988243143933E-2</v>
      </c>
      <c r="F51" s="225" t="s">
        <v>234</v>
      </c>
    </row>
    <row r="52" spans="2:6" ht="15" hidden="1" outlineLevel="1">
      <c r="B52" s="215" t="s">
        <v>231</v>
      </c>
      <c r="C52" s="42">
        <v>678310</v>
      </c>
      <c r="D52" s="30">
        <f t="shared" si="4"/>
        <v>8.929939312963002E-2</v>
      </c>
      <c r="E52" s="30">
        <f t="shared" si="1"/>
        <v>-1.4293478418823891E-2</v>
      </c>
      <c r="F52" s="225" t="s">
        <v>234</v>
      </c>
    </row>
    <row r="53" spans="2:6" ht="15" hidden="1" outlineLevel="1">
      <c r="B53" s="215" t="s">
        <v>232</v>
      </c>
      <c r="C53" s="42">
        <v>622703</v>
      </c>
      <c r="D53" s="30">
        <f t="shared" si="4"/>
        <v>-3.2109499954147053E-2</v>
      </c>
      <c r="E53" s="30">
        <f t="shared" si="1"/>
        <v>-1.4874111104958843E-2</v>
      </c>
      <c r="F53" s="225" t="s">
        <v>234</v>
      </c>
    </row>
    <row r="54" spans="2:6" ht="15" hidden="1" outlineLevel="1">
      <c r="B54" s="215" t="s">
        <v>233</v>
      </c>
      <c r="C54" s="42">
        <v>643361</v>
      </c>
      <c r="D54" s="30" t="s">
        <v>234</v>
      </c>
      <c r="E54" s="30">
        <f t="shared" si="1"/>
        <v>2.5186637027830194E-2</v>
      </c>
      <c r="F54" s="225" t="s">
        <v>234</v>
      </c>
    </row>
    <row r="55" spans="2:6" ht="15" collapsed="1">
      <c r="B55" s="222">
        <v>2007</v>
      </c>
      <c r="C55" s="49">
        <v>7192479</v>
      </c>
      <c r="D55" s="224"/>
      <c r="E55" s="224">
        <f t="shared" si="1"/>
        <v>-4.0071285175133919E-2</v>
      </c>
      <c r="F55" s="224">
        <f>C55/C68-1</f>
        <v>-4.0071285175133919E-2</v>
      </c>
    </row>
    <row r="56" spans="2:6" ht="15" hidden="1" outlineLevel="1">
      <c r="B56" s="215" t="s">
        <v>222</v>
      </c>
      <c r="C56" s="42">
        <v>610393</v>
      </c>
      <c r="D56" s="30">
        <f t="shared" ref="D56:D66" si="5">IFERROR((C56-C57)/C57,"-")</f>
        <v>1.2305691962990051E-2</v>
      </c>
      <c r="E56" s="225" t="s">
        <v>234</v>
      </c>
      <c r="F56" s="216" t="s">
        <v>234</v>
      </c>
    </row>
    <row r="57" spans="2:6" ht="15" hidden="1" outlineLevel="1">
      <c r="B57" s="215" t="s">
        <v>223</v>
      </c>
      <c r="C57" s="42">
        <v>602973</v>
      </c>
      <c r="D57" s="30">
        <f t="shared" si="5"/>
        <v>7.0610168588702157E-2</v>
      </c>
      <c r="E57" s="225" t="s">
        <v>234</v>
      </c>
      <c r="F57" s="216" t="s">
        <v>234</v>
      </c>
    </row>
    <row r="58" spans="2:6" ht="15" hidden="1" outlineLevel="1">
      <c r="B58" s="215" t="s">
        <v>224</v>
      </c>
      <c r="C58" s="42">
        <v>563205</v>
      </c>
      <c r="D58" s="30">
        <f t="shared" si="5"/>
        <v>-8.9752043675998566E-2</v>
      </c>
      <c r="E58" s="225" t="s">
        <v>234</v>
      </c>
      <c r="F58" s="216" t="s">
        <v>234</v>
      </c>
    </row>
    <row r="59" spans="2:6" ht="15" hidden="1" outlineLevel="1">
      <c r="B59" s="215" t="s">
        <v>225</v>
      </c>
      <c r="C59" s="42">
        <v>618738</v>
      </c>
      <c r="D59" s="30">
        <f t="shared" si="5"/>
        <v>-0.21130038852574365</v>
      </c>
      <c r="E59" s="225" t="s">
        <v>234</v>
      </c>
      <c r="F59" s="216" t="s">
        <v>234</v>
      </c>
    </row>
    <row r="60" spans="2:6" ht="15" hidden="1" outlineLevel="1">
      <c r="B60" s="215" t="s">
        <v>226</v>
      </c>
      <c r="C60" s="42">
        <v>784504</v>
      </c>
      <c r="D60" s="30">
        <f t="shared" si="5"/>
        <v>0.1033640829748063</v>
      </c>
      <c r="E60" s="225" t="s">
        <v>234</v>
      </c>
      <c r="F60" s="216" t="s">
        <v>234</v>
      </c>
    </row>
    <row r="61" spans="2:6" ht="15" hidden="1" outlineLevel="1">
      <c r="B61" s="215" t="s">
        <v>227</v>
      </c>
      <c r="C61" s="42">
        <v>711011</v>
      </c>
      <c r="D61" s="30">
        <f t="shared" si="5"/>
        <v>0.28939718440633339</v>
      </c>
      <c r="E61" s="225" t="s">
        <v>234</v>
      </c>
      <c r="F61" s="216" t="s">
        <v>234</v>
      </c>
    </row>
    <row r="62" spans="2:6" ht="15" hidden="1" outlineLevel="1">
      <c r="B62" s="215" t="s">
        <v>228</v>
      </c>
      <c r="C62" s="42">
        <v>551429</v>
      </c>
      <c r="D62" s="30">
        <f t="shared" si="5"/>
        <v>7.9818982195868943E-2</v>
      </c>
      <c r="E62" s="225" t="s">
        <v>234</v>
      </c>
      <c r="F62" s="216" t="s">
        <v>234</v>
      </c>
    </row>
    <row r="63" spans="2:6" ht="15" hidden="1" outlineLevel="1">
      <c r="B63" s="215" t="s">
        <v>229</v>
      </c>
      <c r="C63" s="42">
        <v>510668</v>
      </c>
      <c r="D63" s="30">
        <f t="shared" si="5"/>
        <v>-0.13737784947508003</v>
      </c>
      <c r="E63" s="225" t="s">
        <v>234</v>
      </c>
      <c r="F63" s="216" t="s">
        <v>234</v>
      </c>
    </row>
    <row r="64" spans="2:6" ht="15" hidden="1" outlineLevel="1">
      <c r="B64" s="215" t="s">
        <v>230</v>
      </c>
      <c r="C64" s="42">
        <v>591995</v>
      </c>
      <c r="D64" s="30">
        <f t="shared" si="5"/>
        <v>-0.13972470958197825</v>
      </c>
      <c r="E64" s="225" t="s">
        <v>234</v>
      </c>
      <c r="F64" s="216" t="s">
        <v>234</v>
      </c>
    </row>
    <row r="65" spans="2:6" ht="15" hidden="1" outlineLevel="1">
      <c r="B65" s="215" t="s">
        <v>231</v>
      </c>
      <c r="C65" s="42">
        <v>688146</v>
      </c>
      <c r="D65" s="30">
        <f t="shared" si="5"/>
        <v>8.8657738825036983E-2</v>
      </c>
      <c r="E65" s="225" t="s">
        <v>234</v>
      </c>
      <c r="F65" s="216" t="s">
        <v>234</v>
      </c>
    </row>
    <row r="66" spans="2:6" ht="15" hidden="1" outlineLevel="1">
      <c r="B66" s="215" t="s">
        <v>232</v>
      </c>
      <c r="C66" s="42">
        <v>632105</v>
      </c>
      <c r="D66" s="30">
        <f t="shared" si="5"/>
        <v>7.2503605261690206E-3</v>
      </c>
      <c r="E66" s="225" t="s">
        <v>234</v>
      </c>
      <c r="F66" s="216" t="s">
        <v>234</v>
      </c>
    </row>
    <row r="67" spans="2:6" ht="15" hidden="1" outlineLevel="1">
      <c r="B67" s="215" t="s">
        <v>233</v>
      </c>
      <c r="C67" s="42">
        <v>627555</v>
      </c>
      <c r="D67" s="225" t="s">
        <v>234</v>
      </c>
      <c r="E67" s="225" t="s">
        <v>234</v>
      </c>
      <c r="F67" s="216" t="s">
        <v>234</v>
      </c>
    </row>
    <row r="68" spans="2:6" ht="15" collapsed="1">
      <c r="B68" s="222">
        <v>2006</v>
      </c>
      <c r="C68" s="49">
        <v>7492722</v>
      </c>
      <c r="D68" s="224"/>
      <c r="E68" s="226" t="s">
        <v>234</v>
      </c>
      <c r="F68" s="226" t="s">
        <v>234</v>
      </c>
    </row>
    <row r="69" spans="2:6">
      <c r="B69" s="561" t="s">
        <v>235</v>
      </c>
      <c r="C69" s="562"/>
      <c r="D69" s="562"/>
      <c r="E69" s="562"/>
      <c r="F69" s="562"/>
    </row>
  </sheetData>
  <mergeCells count="2">
    <mergeCell ref="B6:F6"/>
    <mergeCell ref="B69:F69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2:L67"/>
  <sheetViews>
    <sheetView showGridLines="0" showRowColHeaders="0" zoomScaleNormal="100" workbookViewId="0">
      <selection activeCell="F14" sqref="F14"/>
    </sheetView>
  </sheetViews>
  <sheetFormatPr baseColWidth="10" defaultRowHeight="15" outlineLevelRow="1"/>
  <cols>
    <col min="1" max="1" width="14.7109375" style="90" customWidth="1"/>
    <col min="2" max="3" width="11.42578125" style="90"/>
    <col min="4" max="4" width="9.85546875" style="90" customWidth="1"/>
    <col min="5" max="5" width="13.42578125" style="90" customWidth="1"/>
    <col min="6" max="6" width="8.42578125" style="90" customWidth="1"/>
    <col min="7" max="7" width="11.42578125" style="90" customWidth="1"/>
    <col min="8" max="8" width="14.140625" style="90" customWidth="1"/>
    <col min="9" max="9" width="11.42578125" style="90" customWidth="1"/>
    <col min="10" max="10" width="8.5703125" style="90" customWidth="1"/>
    <col min="11" max="11" width="13.5703125" style="90" customWidth="1"/>
    <col min="12" max="12" width="11.5703125" style="90" customWidth="1"/>
    <col min="13" max="16384" width="11.42578125" style="90"/>
  </cols>
  <sheetData>
    <row r="2" spans="3:12" ht="44.25" customHeight="1"/>
    <row r="3" spans="3:12" ht="27" customHeight="1">
      <c r="C3" s="564" t="s">
        <v>258</v>
      </c>
      <c r="D3" s="565"/>
      <c r="E3" s="565"/>
      <c r="F3" s="565"/>
      <c r="G3" s="565"/>
      <c r="H3" s="565"/>
      <c r="I3" s="565"/>
      <c r="J3" s="565"/>
      <c r="K3" s="565"/>
      <c r="L3" s="565"/>
    </row>
    <row r="4" spans="3:12" ht="15" customHeight="1">
      <c r="C4" s="514"/>
      <c r="D4" s="566" t="s">
        <v>118</v>
      </c>
      <c r="E4" s="567"/>
      <c r="F4" s="567"/>
      <c r="G4" s="566" t="s">
        <v>121</v>
      </c>
      <c r="H4" s="567"/>
      <c r="I4" s="568"/>
      <c r="J4" s="566" t="s">
        <v>122</v>
      </c>
      <c r="K4" s="567"/>
      <c r="L4" s="567"/>
    </row>
    <row r="5" spans="3:12" ht="30">
      <c r="C5" s="506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 ht="15" customHeight="1">
      <c r="C6" s="41" t="s">
        <v>76</v>
      </c>
      <c r="D6" s="246">
        <v>62.430874150026554</v>
      </c>
      <c r="E6" s="246">
        <v>45.362267757525636</v>
      </c>
      <c r="F6" s="246">
        <v>56.103603716788363</v>
      </c>
      <c r="G6" s="246">
        <v>58.127052515016508</v>
      </c>
      <c r="H6" s="246">
        <v>44.23441295787029</v>
      </c>
      <c r="I6" s="246">
        <v>53.017797364526508</v>
      </c>
      <c r="J6" s="246">
        <v>75.758073707743435</v>
      </c>
      <c r="K6" s="246">
        <v>57.308421964492076</v>
      </c>
      <c r="L6" s="246">
        <v>66.364621760345088</v>
      </c>
    </row>
    <row r="7" spans="3:12">
      <c r="C7" s="41" t="s">
        <v>77</v>
      </c>
      <c r="D7" s="246">
        <v>51.328414168153998</v>
      </c>
      <c r="E7" s="246">
        <v>38.863206555999156</v>
      </c>
      <c r="F7" s="246">
        <v>46.707606953148165</v>
      </c>
      <c r="G7" s="246">
        <v>47.798010928319826</v>
      </c>
      <c r="H7" s="246">
        <v>37.648564691347758</v>
      </c>
      <c r="I7" s="246">
        <v>44.065378965360942</v>
      </c>
      <c r="J7" s="246">
        <v>69.497909001516803</v>
      </c>
      <c r="K7" s="246">
        <v>50.674079070869361</v>
      </c>
      <c r="L7" s="246">
        <v>59.913948047662259</v>
      </c>
    </row>
    <row r="8" spans="3:12">
      <c r="C8" s="41" t="s">
        <v>78</v>
      </c>
      <c r="D8" s="246">
        <v>57.250739974861126</v>
      </c>
      <c r="E8" s="246">
        <v>39.823487588488049</v>
      </c>
      <c r="F8" s="246">
        <v>50.348331802877254</v>
      </c>
      <c r="G8" s="246">
        <v>54.650680399835487</v>
      </c>
      <c r="H8" s="246">
        <v>38.265241813947114</v>
      </c>
      <c r="I8" s="246">
        <v>48.180224631565281</v>
      </c>
      <c r="J8" s="246">
        <v>60.247435704848954</v>
      </c>
      <c r="K8" s="246">
        <v>39.683073628774395</v>
      </c>
      <c r="L8" s="246">
        <v>49.642168960120578</v>
      </c>
    </row>
    <row r="9" spans="3:12">
      <c r="C9" s="41" t="s">
        <v>79</v>
      </c>
      <c r="D9" s="246">
        <v>50.211692322180411</v>
      </c>
      <c r="E9" s="246">
        <v>35.848243800725754</v>
      </c>
      <c r="F9" s="246">
        <v>44.522764299890397</v>
      </c>
      <c r="G9" s="246">
        <v>49.250265197596001</v>
      </c>
      <c r="H9" s="246">
        <v>31.036421250812086</v>
      </c>
      <c r="I9" s="246">
        <v>42.057789328848799</v>
      </c>
      <c r="J9" s="246">
        <v>55.604857813059709</v>
      </c>
      <c r="K9" s="246">
        <v>33.843419783284723</v>
      </c>
      <c r="L9" s="246">
        <v>44.382245888562132</v>
      </c>
    </row>
    <row r="10" spans="3:12">
      <c r="C10" s="41" t="s">
        <v>80</v>
      </c>
      <c r="D10" s="246">
        <v>51.885415399586428</v>
      </c>
      <c r="E10" s="246">
        <v>37.043185260749944</v>
      </c>
      <c r="F10" s="246">
        <v>46.00685644322008</v>
      </c>
      <c r="G10" s="246">
        <v>50.332242547788923</v>
      </c>
      <c r="H10" s="246">
        <v>36.038909439649267</v>
      </c>
      <c r="I10" s="246">
        <v>44.687939578869916</v>
      </c>
      <c r="J10" s="246">
        <v>60.733987358593033</v>
      </c>
      <c r="K10" s="246">
        <v>40.7950287194178</v>
      </c>
      <c r="L10" s="246">
        <v>50.451248015728673</v>
      </c>
    </row>
    <row r="11" spans="3:12">
      <c r="C11" s="41" t="s">
        <v>81</v>
      </c>
      <c r="D11" s="246">
        <v>63.414504946027286</v>
      </c>
      <c r="E11" s="246">
        <v>49.123620513771677</v>
      </c>
      <c r="F11" s="246">
        <v>57.754317367220594</v>
      </c>
      <c r="G11" s="246">
        <v>61.379269767820155</v>
      </c>
      <c r="H11" s="246">
        <v>48.089839969240153</v>
      </c>
      <c r="I11" s="246">
        <v>56.131398784903652</v>
      </c>
      <c r="J11" s="246">
        <v>65.049756389941592</v>
      </c>
      <c r="K11" s="246">
        <v>50.162942500024499</v>
      </c>
      <c r="L11" s="246">
        <v>57.372463425654566</v>
      </c>
    </row>
    <row r="12" spans="3:12">
      <c r="C12" s="41" t="s">
        <v>82</v>
      </c>
      <c r="D12" s="246">
        <v>75.03</v>
      </c>
      <c r="E12" s="246">
        <v>58.69</v>
      </c>
      <c r="F12" s="246">
        <v>68.56</v>
      </c>
      <c r="G12" s="246">
        <v>72.489788254768669</v>
      </c>
      <c r="H12" s="246">
        <v>56.650226058364161</v>
      </c>
      <c r="I12" s="246">
        <v>66.234893944593352</v>
      </c>
      <c r="J12" s="246">
        <v>69.267910998420234</v>
      </c>
      <c r="K12" s="246">
        <v>53.139087137958619</v>
      </c>
      <c r="L12" s="246">
        <v>60.950099889757524</v>
      </c>
    </row>
    <row r="13" spans="3:12">
      <c r="C13" s="41" t="s">
        <v>83</v>
      </c>
      <c r="D13" s="246">
        <v>70.540000000000006</v>
      </c>
      <c r="E13" s="246">
        <v>55.75</v>
      </c>
      <c r="F13" s="246">
        <v>64.69</v>
      </c>
      <c r="G13" s="246">
        <v>69.01055771962946</v>
      </c>
      <c r="H13" s="246">
        <v>53.726847248186893</v>
      </c>
      <c r="I13" s="246">
        <v>62.975164033818295</v>
      </c>
      <c r="J13" s="246">
        <v>66.662640978301908</v>
      </c>
      <c r="K13" s="246">
        <v>50.378495650432853</v>
      </c>
      <c r="L13" s="246">
        <v>58.264728887807387</v>
      </c>
    </row>
    <row r="14" spans="3:12" ht="34.5" customHeight="1">
      <c r="C14" s="44" t="str">
        <f>actualizaciones!A2</f>
        <v xml:space="preserve">acumulado agosto 2010 </v>
      </c>
      <c r="D14" s="247">
        <v>60.140987551404066</v>
      </c>
      <c r="E14" s="247">
        <v>45.037746293136586</v>
      </c>
      <c r="F14" s="247">
        <v>54.252621733387919</v>
      </c>
      <c r="G14" s="247">
        <v>57.741617084978486</v>
      </c>
      <c r="H14" s="247">
        <v>43.155779083222015</v>
      </c>
      <c r="I14" s="247">
        <v>52.079611656776997</v>
      </c>
      <c r="J14" s="247">
        <v>65.332502463578365</v>
      </c>
      <c r="K14" s="247">
        <v>46.919716091694326</v>
      </c>
      <c r="L14" s="247">
        <v>55.867241183010883</v>
      </c>
    </row>
    <row r="15" spans="3:12" ht="15" hidden="1" customHeight="1" outlineLevel="1">
      <c r="C15" s="41" t="s">
        <v>72</v>
      </c>
      <c r="D15" s="246">
        <v>61.904130804387911</v>
      </c>
      <c r="E15" s="246">
        <v>50.960239404084646</v>
      </c>
      <c r="F15" s="246">
        <v>57.508510578039591</v>
      </c>
      <c r="G15" s="246">
        <v>59.630550669325075</v>
      </c>
      <c r="H15" s="246">
        <v>49.426790528014109</v>
      </c>
      <c r="I15" s="246">
        <v>55.539260052455894</v>
      </c>
      <c r="J15" s="246">
        <v>60.721348346029949</v>
      </c>
      <c r="K15" s="246">
        <v>46.862482306330861</v>
      </c>
      <c r="L15" s="246">
        <v>53.539055226095769</v>
      </c>
    </row>
    <row r="16" spans="3:12" ht="15" hidden="1" customHeight="1" outlineLevel="1">
      <c r="C16" s="41" t="s">
        <v>73</v>
      </c>
      <c r="D16" s="246">
        <v>62.766169738232186</v>
      </c>
      <c r="E16" s="246">
        <v>48.577424149689605</v>
      </c>
      <c r="F16" s="246">
        <v>57.06725197541703</v>
      </c>
      <c r="G16" s="246">
        <v>60.409280726377986</v>
      </c>
      <c r="H16" s="246">
        <v>47.103655379517448</v>
      </c>
      <c r="I16" s="246">
        <v>55.074268987637403</v>
      </c>
      <c r="J16" s="246">
        <v>63.467484961176638</v>
      </c>
      <c r="K16" s="246">
        <v>46.961393537075921</v>
      </c>
      <c r="L16" s="246">
        <v>54.913279549801061</v>
      </c>
    </row>
    <row r="17" spans="2:12" ht="15" hidden="1" customHeight="1" outlineLevel="1">
      <c r="C17" s="41" t="s">
        <v>74</v>
      </c>
      <c r="D17" s="246">
        <v>46.511971342994215</v>
      </c>
      <c r="E17" s="246">
        <v>36.41435409127704</v>
      </c>
      <c r="F17" s="246">
        <v>42.456257611373871</v>
      </c>
      <c r="G17" s="246">
        <v>44.861129510167736</v>
      </c>
      <c r="H17" s="246">
        <v>35.618404834200163</v>
      </c>
      <c r="I17" s="246">
        <v>41.155174821170803</v>
      </c>
      <c r="J17" s="246">
        <v>59.792082639993346</v>
      </c>
      <c r="K17" s="246">
        <v>42.847789633989905</v>
      </c>
      <c r="L17" s="246">
        <v>51.010781288890179</v>
      </c>
    </row>
    <row r="18" spans="2:12" ht="15" hidden="1" customHeight="1" outlineLevel="1">
      <c r="C18" s="41" t="s">
        <v>75</v>
      </c>
      <c r="D18" s="246">
        <v>53.02</v>
      </c>
      <c r="E18" s="246">
        <v>35.229999999999997</v>
      </c>
      <c r="F18" s="246">
        <v>45.87</v>
      </c>
      <c r="G18" s="246">
        <v>49.74164370743879</v>
      </c>
      <c r="H18" s="246">
        <v>34.457129543336443</v>
      </c>
      <c r="I18" s="246">
        <v>43.613178463550589</v>
      </c>
      <c r="J18" s="246">
        <v>59.465218680842327</v>
      </c>
      <c r="K18" s="246">
        <v>40.776017475769336</v>
      </c>
      <c r="L18" s="246">
        <v>49.779626739355038</v>
      </c>
    </row>
    <row r="19" spans="2:12" ht="15" hidden="1" customHeight="1" outlineLevel="1">
      <c r="C19" s="41" t="s">
        <v>76</v>
      </c>
      <c r="D19" s="246">
        <v>71.97</v>
      </c>
      <c r="E19" s="246">
        <v>51.83</v>
      </c>
      <c r="F19" s="246">
        <v>63.88</v>
      </c>
      <c r="G19" s="246">
        <v>68.282560321423603</v>
      </c>
      <c r="H19" s="246">
        <v>50.592500175370034</v>
      </c>
      <c r="I19" s="246">
        <v>61.189569494014584</v>
      </c>
      <c r="J19" s="246">
        <v>71.881037209634371</v>
      </c>
      <c r="K19" s="246">
        <v>55.295957189017301</v>
      </c>
      <c r="L19" s="246">
        <v>63.285896324051336</v>
      </c>
    </row>
    <row r="20" spans="2:12" ht="15" hidden="1" customHeight="1" outlineLevel="1">
      <c r="C20" s="41" t="s">
        <v>77</v>
      </c>
      <c r="D20" s="246">
        <v>56.05</v>
      </c>
      <c r="E20" s="246">
        <v>44.7</v>
      </c>
      <c r="F20" s="246">
        <v>51.49</v>
      </c>
      <c r="G20" s="246">
        <v>53.308895659741729</v>
      </c>
      <c r="H20" s="246">
        <v>43.592229604465423</v>
      </c>
      <c r="I20" s="246">
        <v>49.412909855620725</v>
      </c>
      <c r="J20" s="246">
        <v>66.009695597680533</v>
      </c>
      <c r="K20" s="246">
        <v>47.387391640173199</v>
      </c>
      <c r="L20" s="246">
        <v>56.358772844823612</v>
      </c>
    </row>
    <row r="21" spans="2:12" ht="15" hidden="1" customHeight="1" outlineLevel="1">
      <c r="C21" s="41" t="s">
        <v>78</v>
      </c>
      <c r="D21" s="246">
        <v>50.543441665181312</v>
      </c>
      <c r="E21" s="246">
        <v>41.235400194201695</v>
      </c>
      <c r="F21" s="246">
        <v>46.666435554322959</v>
      </c>
      <c r="G21" s="246">
        <v>49.134985647272984</v>
      </c>
      <c r="H21" s="246">
        <v>40.162911866148086</v>
      </c>
      <c r="I21" s="246">
        <v>45.392754022425599</v>
      </c>
      <c r="J21" s="246">
        <v>56.315644033599447</v>
      </c>
      <c r="K21" s="246">
        <v>37.112221249420614</v>
      </c>
      <c r="L21" s="246">
        <v>46.245728503887108</v>
      </c>
    </row>
    <row r="22" spans="2:12" ht="15" hidden="1" customHeight="1" outlineLevel="1">
      <c r="C22" s="41" t="s">
        <v>79</v>
      </c>
      <c r="D22" s="246">
        <v>47.34</v>
      </c>
      <c r="E22" s="246">
        <v>35.19</v>
      </c>
      <c r="F22" s="246">
        <v>42.28</v>
      </c>
      <c r="G22" s="246">
        <v>47.210195743642906</v>
      </c>
      <c r="H22" s="246">
        <v>34.472122470332856</v>
      </c>
      <c r="I22" s="246">
        <v>41.897174272142308</v>
      </c>
      <c r="J22" s="246">
        <v>52.015428423011926</v>
      </c>
      <c r="K22" s="246">
        <v>33.333211502391485</v>
      </c>
      <c r="L22" s="246">
        <v>42.218823494154968</v>
      </c>
    </row>
    <row r="23" spans="2:12" ht="15" hidden="1" customHeight="1" outlineLevel="1">
      <c r="C23" s="41" t="s">
        <v>80</v>
      </c>
      <c r="D23" s="246">
        <v>60.13</v>
      </c>
      <c r="E23" s="246">
        <v>40.89</v>
      </c>
      <c r="F23" s="246">
        <v>52.11</v>
      </c>
      <c r="G23" s="246">
        <v>59.239830567807886</v>
      </c>
      <c r="H23" s="246">
        <v>40.396761331669971</v>
      </c>
      <c r="I23" s="246">
        <v>51.380429126748496</v>
      </c>
      <c r="J23" s="246">
        <v>62.405335937707015</v>
      </c>
      <c r="K23" s="246">
        <v>43.600109869358469</v>
      </c>
      <c r="L23" s="246">
        <v>52.544227313809579</v>
      </c>
    </row>
    <row r="24" spans="2:12" ht="15" hidden="1" customHeight="1" outlineLevel="1">
      <c r="C24" s="41" t="s">
        <v>81</v>
      </c>
      <c r="D24" s="246">
        <v>65.739999999999995</v>
      </c>
      <c r="E24" s="246">
        <v>54.89</v>
      </c>
      <c r="F24" s="246">
        <v>61.22</v>
      </c>
      <c r="G24" s="246">
        <v>64.09029005833689</v>
      </c>
      <c r="H24" s="246">
        <v>54.581156480137864</v>
      </c>
      <c r="I24" s="246">
        <v>60.124052010217213</v>
      </c>
      <c r="J24" s="246">
        <v>63.29869911974172</v>
      </c>
      <c r="K24" s="246">
        <v>51.752587938404488</v>
      </c>
      <c r="L24" s="246">
        <v>57.244134493454197</v>
      </c>
    </row>
    <row r="25" spans="2:12" ht="15" hidden="1" customHeight="1" outlineLevel="1">
      <c r="C25" s="41" t="s">
        <v>82</v>
      </c>
      <c r="D25" s="246">
        <v>68.58</v>
      </c>
      <c r="E25" s="246">
        <v>61.85</v>
      </c>
      <c r="F25" s="246">
        <v>65.78</v>
      </c>
      <c r="G25" s="246">
        <v>67.145445134575567</v>
      </c>
      <c r="H25" s="246">
        <v>61.030621979473523</v>
      </c>
      <c r="I25" s="246">
        <v>64.594966265407948</v>
      </c>
      <c r="J25" s="246">
        <v>67.106938849673668</v>
      </c>
      <c r="K25" s="246">
        <v>54.896556037051482</v>
      </c>
      <c r="L25" s="246">
        <v>60.704042611308388</v>
      </c>
    </row>
    <row r="26" spans="2:12" ht="15" hidden="1" customHeight="1" outlineLevel="1">
      <c r="C26" s="41" t="s">
        <v>83</v>
      </c>
      <c r="D26" s="246">
        <v>69.63</v>
      </c>
      <c r="E26" s="246">
        <v>62.03</v>
      </c>
      <c r="F26" s="246">
        <v>66.459999999999994</v>
      </c>
      <c r="G26" s="246">
        <v>67.514618100019646</v>
      </c>
      <c r="H26" s="246">
        <v>60.90257245459086</v>
      </c>
      <c r="I26" s="246">
        <v>64.756748857870406</v>
      </c>
      <c r="J26" s="246">
        <v>67.133092311541603</v>
      </c>
      <c r="K26" s="246">
        <v>52.762610748479467</v>
      </c>
      <c r="L26" s="246">
        <v>59.597480713147469</v>
      </c>
    </row>
    <row r="27" spans="2:12" collapsed="1">
      <c r="B27" s="248"/>
      <c r="C27" s="46">
        <v>2009</v>
      </c>
      <c r="D27" s="249">
        <v>59.466839486116662</v>
      </c>
      <c r="E27" s="249">
        <v>46.978200907055019</v>
      </c>
      <c r="F27" s="249">
        <v>54.35806956552662</v>
      </c>
      <c r="G27" s="249">
        <v>57.493145422390263</v>
      </c>
      <c r="H27" s="249">
        <v>46.035617394152744</v>
      </c>
      <c r="I27" s="249">
        <v>52.806654371763464</v>
      </c>
      <c r="J27" s="249">
        <v>62.449494630571635</v>
      </c>
      <c r="K27" s="249">
        <v>46.095366123073184</v>
      </c>
      <c r="L27" s="249">
        <v>53.92384753313668</v>
      </c>
    </row>
    <row r="28" spans="2:12" ht="15" hidden="1" customHeight="1" outlineLevel="1">
      <c r="C28" s="41" t="s">
        <v>72</v>
      </c>
      <c r="D28" s="246">
        <v>65.22</v>
      </c>
      <c r="E28" s="246">
        <v>60.18</v>
      </c>
      <c r="F28" s="246">
        <v>63.2</v>
      </c>
      <c r="G28" s="246">
        <v>63.070590363937136</v>
      </c>
      <c r="H28" s="246">
        <v>59.395001632062218</v>
      </c>
      <c r="I28" s="246">
        <v>61.578961514168938</v>
      </c>
      <c r="J28" s="246">
        <v>64.640384835079971</v>
      </c>
      <c r="K28" s="246">
        <v>51.882166558604432</v>
      </c>
      <c r="L28" s="246">
        <v>57.974963148093735</v>
      </c>
    </row>
    <row r="29" spans="2:12" ht="15" hidden="1" customHeight="1" outlineLevel="1">
      <c r="C29" s="41" t="s">
        <v>73</v>
      </c>
      <c r="D29" s="246">
        <v>64.73</v>
      </c>
      <c r="E29" s="246">
        <v>57.19</v>
      </c>
      <c r="F29" s="246">
        <v>61.7</v>
      </c>
      <c r="G29" s="246">
        <v>62.959067841880341</v>
      </c>
      <c r="H29" s="246">
        <v>56.891772987241531</v>
      </c>
      <c r="I29" s="246">
        <v>60.4968358824813</v>
      </c>
      <c r="J29" s="246">
        <v>67.688468492700352</v>
      </c>
      <c r="K29" s="246">
        <v>54.298905211684115</v>
      </c>
      <c r="L29" s="246">
        <v>60.693206024341421</v>
      </c>
    </row>
    <row r="30" spans="2:12" ht="15" hidden="1" customHeight="1" outlineLevel="1">
      <c r="C30" s="41" t="s">
        <v>74</v>
      </c>
      <c r="D30" s="246">
        <v>55.72</v>
      </c>
      <c r="E30" s="246">
        <v>46.57</v>
      </c>
      <c r="F30" s="246">
        <v>52.04</v>
      </c>
      <c r="G30" s="246">
        <v>53.909965622415221</v>
      </c>
      <c r="H30" s="246">
        <v>47.031775541773698</v>
      </c>
      <c r="I30" s="246">
        <v>51.11865584678619</v>
      </c>
      <c r="J30" s="246">
        <v>66.209471350668167</v>
      </c>
      <c r="K30" s="246">
        <v>48.242286768754084</v>
      </c>
      <c r="L30" s="246">
        <v>56.822669904639113</v>
      </c>
    </row>
    <row r="31" spans="2:12" ht="15" hidden="1" customHeight="1" outlineLevel="1">
      <c r="C31" s="41" t="s">
        <v>75</v>
      </c>
      <c r="D31" s="246">
        <v>63.59</v>
      </c>
      <c r="E31" s="246">
        <v>47.05</v>
      </c>
      <c r="F31" s="246">
        <v>56.94</v>
      </c>
      <c r="G31" s="246">
        <v>60.229033119658119</v>
      </c>
      <c r="H31" s="246">
        <v>47.64457154030405</v>
      </c>
      <c r="I31" s="246">
        <v>55.122002023448196</v>
      </c>
      <c r="J31" s="246">
        <v>66.464301190956505</v>
      </c>
      <c r="K31" s="246">
        <v>44.672075726842458</v>
      </c>
      <c r="L31" s="246">
        <v>55.079139950689175</v>
      </c>
    </row>
    <row r="32" spans="2:12" ht="15" hidden="1" customHeight="1" outlineLevel="1">
      <c r="C32" s="41" t="s">
        <v>76</v>
      </c>
      <c r="D32" s="246">
        <v>84.4</v>
      </c>
      <c r="E32" s="246">
        <v>76.22</v>
      </c>
      <c r="F32" s="246">
        <v>81.11</v>
      </c>
      <c r="G32" s="246">
        <v>81.599753153432587</v>
      </c>
      <c r="H32" s="246">
        <v>75.709474002904599</v>
      </c>
      <c r="I32" s="246">
        <v>79.209357775973189</v>
      </c>
      <c r="J32" s="246">
        <v>80.961169428951138</v>
      </c>
      <c r="K32" s="246">
        <v>63.355104403982239</v>
      </c>
      <c r="L32" s="246">
        <v>71.763031797437264</v>
      </c>
    </row>
    <row r="33" spans="3:12" ht="15" hidden="1" customHeight="1" outlineLevel="1">
      <c r="C33" s="41" t="s">
        <v>77</v>
      </c>
      <c r="D33" s="246">
        <v>68.63</v>
      </c>
      <c r="E33" s="246">
        <v>60.3</v>
      </c>
      <c r="F33" s="246">
        <v>65.28</v>
      </c>
      <c r="G33" s="246">
        <v>65.345035928453271</v>
      </c>
      <c r="H33" s="246">
        <v>60.549744783314175</v>
      </c>
      <c r="I33" s="246">
        <v>63.399009009527866</v>
      </c>
      <c r="J33" s="246">
        <v>76.313489039315016</v>
      </c>
      <c r="K33" s="246">
        <v>55.889358810905627</v>
      </c>
      <c r="L33" s="246">
        <v>65.643077418180823</v>
      </c>
    </row>
    <row r="34" spans="3:12" ht="15" hidden="1" customHeight="1" outlineLevel="1">
      <c r="C34" s="41" t="s">
        <v>78</v>
      </c>
      <c r="D34" s="246">
        <v>61.42</v>
      </c>
      <c r="E34" s="246">
        <v>50.23</v>
      </c>
      <c r="F34" s="246">
        <v>56.92</v>
      </c>
      <c r="G34" s="246">
        <v>59.837525412907233</v>
      </c>
      <c r="H34" s="246">
        <v>50.204970159475586</v>
      </c>
      <c r="I34" s="246">
        <v>55.915080527086381</v>
      </c>
      <c r="J34" s="246">
        <v>66.501038748165513</v>
      </c>
      <c r="K34" s="246">
        <v>45.614492783161957</v>
      </c>
      <c r="L34" s="246">
        <v>55.456624203364015</v>
      </c>
    </row>
    <row r="35" spans="3:12" ht="15" hidden="1" customHeight="1" outlineLevel="1">
      <c r="C35" s="41" t="s">
        <v>79</v>
      </c>
      <c r="D35" s="246">
        <v>58.41</v>
      </c>
      <c r="E35" s="246">
        <v>50.96</v>
      </c>
      <c r="F35" s="246">
        <v>55.42</v>
      </c>
      <c r="G35" s="246">
        <v>57.687123277870732</v>
      </c>
      <c r="H35" s="246">
        <v>50.738754177831218</v>
      </c>
      <c r="I35" s="246">
        <v>54.857698050173646</v>
      </c>
      <c r="J35" s="246">
        <v>63.590053840294082</v>
      </c>
      <c r="K35" s="246">
        <v>40.92888840235679</v>
      </c>
      <c r="L35" s="246">
        <v>51.607253736137892</v>
      </c>
    </row>
    <row r="36" spans="3:12" ht="15" hidden="1" customHeight="1" outlineLevel="1">
      <c r="C36" s="41" t="s">
        <v>80</v>
      </c>
      <c r="D36" s="246">
        <v>76.44</v>
      </c>
      <c r="E36" s="246">
        <v>57.56</v>
      </c>
      <c r="F36" s="246">
        <v>68.86</v>
      </c>
      <c r="G36" s="246">
        <v>75.085773812524153</v>
      </c>
      <c r="H36" s="246">
        <v>57.226298796595245</v>
      </c>
      <c r="I36" s="246">
        <v>67.813268792143504</v>
      </c>
      <c r="J36" s="246">
        <v>73.334819982083971</v>
      </c>
      <c r="K36" s="246">
        <v>49.370068041076017</v>
      </c>
      <c r="L36" s="246">
        <v>60.662707736080876</v>
      </c>
    </row>
    <row r="37" spans="3:12" ht="15" hidden="1" customHeight="1" outlineLevel="1">
      <c r="C37" s="41" t="s">
        <v>81</v>
      </c>
      <c r="D37" s="246">
        <v>74.53</v>
      </c>
      <c r="E37" s="246">
        <v>68.27</v>
      </c>
      <c r="F37" s="246">
        <v>72.02</v>
      </c>
      <c r="G37" s="246">
        <v>73.858756538522201</v>
      </c>
      <c r="H37" s="246">
        <v>67.849872653076687</v>
      </c>
      <c r="I37" s="246">
        <v>71.411896360112081</v>
      </c>
      <c r="J37" s="246">
        <v>77.684738240995728</v>
      </c>
      <c r="K37" s="246">
        <v>61.716597023541247</v>
      </c>
      <c r="L37" s="246">
        <v>69.241084062320297</v>
      </c>
    </row>
    <row r="38" spans="3:12" ht="15" hidden="1" customHeight="1" outlineLevel="1">
      <c r="C38" s="41" t="s">
        <v>82</v>
      </c>
      <c r="D38" s="246">
        <v>76.5</v>
      </c>
      <c r="E38" s="246">
        <v>69.150000000000006</v>
      </c>
      <c r="F38" s="246">
        <v>73.55</v>
      </c>
      <c r="G38" s="246">
        <v>74.865946733271798</v>
      </c>
      <c r="H38" s="246">
        <v>68.721597522342435</v>
      </c>
      <c r="I38" s="246">
        <v>72.363924112584399</v>
      </c>
      <c r="J38" s="246">
        <v>76.804257257271075</v>
      </c>
      <c r="K38" s="246">
        <v>63.279114363757316</v>
      </c>
      <c r="L38" s="246">
        <v>69.652414863419494</v>
      </c>
    </row>
    <row r="39" spans="3:12" ht="15" hidden="1" customHeight="1" outlineLevel="1">
      <c r="C39" s="41" t="s">
        <v>83</v>
      </c>
      <c r="D39" s="246">
        <v>69.040000000000006</v>
      </c>
      <c r="E39" s="246">
        <v>69.67</v>
      </c>
      <c r="F39" s="246">
        <v>69.3</v>
      </c>
      <c r="G39" s="246">
        <v>67.903396535660448</v>
      </c>
      <c r="H39" s="246">
        <v>69.189145686773912</v>
      </c>
      <c r="I39" s="246">
        <v>68.426962718209651</v>
      </c>
      <c r="J39" s="246">
        <v>73.885594447385358</v>
      </c>
      <c r="K39" s="246">
        <v>59.071407461758739</v>
      </c>
      <c r="L39" s="246">
        <v>66.052129666391551</v>
      </c>
    </row>
    <row r="40" spans="3:12" collapsed="1">
      <c r="C40" s="48">
        <v>2008</v>
      </c>
      <c r="D40" s="250">
        <v>68.192181683601788</v>
      </c>
      <c r="E40" s="250">
        <v>59.462999975257262</v>
      </c>
      <c r="F40" s="250">
        <v>64.684745240971253</v>
      </c>
      <c r="G40" s="250">
        <v>66.33043277724471</v>
      </c>
      <c r="H40" s="250">
        <v>59.279097210086078</v>
      </c>
      <c r="I40" s="250">
        <v>63.464004800848066</v>
      </c>
      <c r="J40" s="250">
        <v>71.163950994623377</v>
      </c>
      <c r="K40" s="250">
        <v>53.189922191708618</v>
      </c>
      <c r="L40" s="250">
        <v>61.717103063000927</v>
      </c>
    </row>
    <row r="41" spans="3:12" ht="15" hidden="1" customHeight="1" outlineLevel="1">
      <c r="C41" s="41" t="s">
        <v>72</v>
      </c>
      <c r="D41" s="246">
        <v>64.180000000000007</v>
      </c>
      <c r="E41" s="246">
        <v>68.010000000000005</v>
      </c>
      <c r="F41" s="246">
        <v>65.709999999999994</v>
      </c>
      <c r="G41" s="246">
        <v>63.288674907122584</v>
      </c>
      <c r="H41" s="246">
        <v>67.273572084054507</v>
      </c>
      <c r="I41" s="246">
        <v>64.893335366555306</v>
      </c>
      <c r="J41" s="246">
        <v>68.789489859201069</v>
      </c>
      <c r="K41" s="246">
        <v>57.502618168416596</v>
      </c>
      <c r="L41" s="246">
        <v>62.820329411079243</v>
      </c>
    </row>
    <row r="42" spans="3:12" ht="15" hidden="1" customHeight="1" outlineLevel="1">
      <c r="C42" s="41" t="s">
        <v>73</v>
      </c>
      <c r="D42" s="246">
        <v>68.55</v>
      </c>
      <c r="E42" s="246">
        <v>61.24</v>
      </c>
      <c r="F42" s="246">
        <v>65.63</v>
      </c>
      <c r="G42" s="246">
        <v>66.774454586651132</v>
      </c>
      <c r="H42" s="246">
        <v>60.75981274756932</v>
      </c>
      <c r="I42" s="246">
        <v>64.35244530804404</v>
      </c>
      <c r="J42" s="246">
        <v>73.683990339817825</v>
      </c>
      <c r="K42" s="246">
        <v>58.001429800844328</v>
      </c>
      <c r="L42" s="246">
        <v>65.39013154004526</v>
      </c>
    </row>
    <row r="43" spans="3:12" ht="15" hidden="1" customHeight="1" outlineLevel="1">
      <c r="C43" s="41" t="s">
        <v>74</v>
      </c>
      <c r="D43" s="246">
        <v>56.9</v>
      </c>
      <c r="E43" s="246">
        <v>50.17</v>
      </c>
      <c r="F43" s="246">
        <v>54.21</v>
      </c>
      <c r="G43" s="246">
        <v>55.301687142508101</v>
      </c>
      <c r="H43" s="246">
        <v>50.253116033779783</v>
      </c>
      <c r="I43" s="246">
        <v>53.26870057469705</v>
      </c>
      <c r="J43" s="246">
        <v>69.086472371130611</v>
      </c>
      <c r="K43" s="246">
        <v>51.435418621685976</v>
      </c>
      <c r="L43" s="246">
        <v>59.75155878343709</v>
      </c>
    </row>
    <row r="44" spans="3:12" ht="15" hidden="1" customHeight="1" outlineLevel="1">
      <c r="C44" s="41" t="s">
        <v>75</v>
      </c>
      <c r="D44" s="246">
        <v>66.95</v>
      </c>
      <c r="E44" s="246">
        <v>50.84</v>
      </c>
      <c r="F44" s="246">
        <v>60.52</v>
      </c>
      <c r="G44" s="246">
        <v>64.146598044927813</v>
      </c>
      <c r="H44" s="246">
        <v>51.017164806145722</v>
      </c>
      <c r="I44" s="246">
        <v>58.859565171157065</v>
      </c>
      <c r="J44" s="246">
        <v>69.913590811417265</v>
      </c>
      <c r="K44" s="246">
        <v>46.800566499291875</v>
      </c>
      <c r="L44" s="246">
        <v>57.690066495723741</v>
      </c>
    </row>
    <row r="45" spans="3:12" ht="15" hidden="1" customHeight="1" outlineLevel="1">
      <c r="C45" s="41" t="s">
        <v>76</v>
      </c>
      <c r="D45" s="246">
        <v>84.99</v>
      </c>
      <c r="E45" s="246">
        <v>74.56</v>
      </c>
      <c r="F45" s="246">
        <v>80.83</v>
      </c>
      <c r="G45" s="246">
        <v>82.920109761369261</v>
      </c>
      <c r="H45" s="246">
        <v>73.990033338366999</v>
      </c>
      <c r="I45" s="246">
        <v>79.324097141857465</v>
      </c>
      <c r="J45" s="246">
        <v>83.929598692673338</v>
      </c>
      <c r="K45" s="246">
        <v>63.937771202573771</v>
      </c>
      <c r="L45" s="246">
        <v>73.356746514597177</v>
      </c>
    </row>
    <row r="46" spans="3:12" ht="15" hidden="1" customHeight="1" outlineLevel="1">
      <c r="C46" s="41" t="s">
        <v>77</v>
      </c>
      <c r="D46" s="246">
        <v>71.010000000000005</v>
      </c>
      <c r="E46" s="246">
        <v>64.88</v>
      </c>
      <c r="F46" s="246">
        <v>68.569999999999993</v>
      </c>
      <c r="G46" s="246">
        <v>68.632493625445591</v>
      </c>
      <c r="H46" s="246">
        <v>64.552603761311232</v>
      </c>
      <c r="I46" s="246">
        <v>66.989580984759257</v>
      </c>
      <c r="J46" s="246">
        <v>74.297744383040822</v>
      </c>
      <c r="K46" s="246">
        <v>54.562629801806125</v>
      </c>
      <c r="L46" s="246">
        <v>63.860657063828924</v>
      </c>
    </row>
    <row r="47" spans="3:12" ht="15" hidden="1" customHeight="1" outlineLevel="1">
      <c r="C47" s="41" t="s">
        <v>78</v>
      </c>
      <c r="D47" s="246">
        <v>61.34</v>
      </c>
      <c r="E47" s="246">
        <v>51.72</v>
      </c>
      <c r="F47" s="246">
        <v>57.46</v>
      </c>
      <c r="G47" s="246">
        <v>60.291555466035554</v>
      </c>
      <c r="H47" s="246">
        <v>51.008204903464566</v>
      </c>
      <c r="I47" s="246">
        <v>56.503229011425731</v>
      </c>
      <c r="J47" s="246">
        <v>64.01123274778007</v>
      </c>
      <c r="K47" s="246">
        <v>43.003536316551042</v>
      </c>
      <c r="L47" s="246">
        <v>52.815757706790627</v>
      </c>
    </row>
    <row r="48" spans="3:12" ht="15" hidden="1" customHeight="1" outlineLevel="1">
      <c r="C48" s="41" t="s">
        <v>79</v>
      </c>
      <c r="D48" s="246">
        <v>49.13</v>
      </c>
      <c r="E48" s="246">
        <v>41.29</v>
      </c>
      <c r="F48" s="246">
        <v>45.96</v>
      </c>
      <c r="G48" s="246">
        <v>49.516998062144573</v>
      </c>
      <c r="H48" s="246">
        <v>40.634181626262603</v>
      </c>
      <c r="I48" s="246">
        <v>45.892120571126391</v>
      </c>
      <c r="J48" s="246">
        <v>56.732444040952146</v>
      </c>
      <c r="K48" s="246">
        <v>38.926266720235986</v>
      </c>
      <c r="L48" s="246">
        <v>47.243130711330338</v>
      </c>
    </row>
    <row r="49" spans="3:12" ht="15" hidden="1" customHeight="1" outlineLevel="1">
      <c r="C49" s="41" t="s">
        <v>80</v>
      </c>
      <c r="D49" s="246">
        <v>67.180000000000007</v>
      </c>
      <c r="E49" s="246">
        <v>52.48</v>
      </c>
      <c r="F49" s="246">
        <v>61.25</v>
      </c>
      <c r="G49" s="246">
        <v>68.231868002752734</v>
      </c>
      <c r="H49" s="246">
        <v>52.051956272977385</v>
      </c>
      <c r="I49" s="246">
        <v>61.629210134128165</v>
      </c>
      <c r="J49" s="246">
        <v>70.356076561668246</v>
      </c>
      <c r="K49" s="246">
        <v>49.946312899779571</v>
      </c>
      <c r="L49" s="246">
        <v>59.479253373691513</v>
      </c>
    </row>
    <row r="50" spans="3:12" ht="15" hidden="1" customHeight="1" outlineLevel="1">
      <c r="C50" s="41" t="s">
        <v>81</v>
      </c>
      <c r="D50" s="246">
        <v>75.510000000000005</v>
      </c>
      <c r="E50" s="246">
        <v>68.56</v>
      </c>
      <c r="F50" s="246">
        <v>72.7</v>
      </c>
      <c r="G50" s="246">
        <v>74.754763014737776</v>
      </c>
      <c r="H50" s="246">
        <v>67.529881886146072</v>
      </c>
      <c r="I50" s="246">
        <v>71.806451612903231</v>
      </c>
      <c r="J50" s="246">
        <v>75.688377853946903</v>
      </c>
      <c r="K50" s="246">
        <v>60.081675759927442</v>
      </c>
      <c r="L50" s="246">
        <v>67.371214459200985</v>
      </c>
    </row>
    <row r="51" spans="3:12" ht="15" hidden="1" customHeight="1" outlineLevel="1">
      <c r="C51" s="41" t="s">
        <v>82</v>
      </c>
      <c r="D51" s="246">
        <v>76.52</v>
      </c>
      <c r="E51" s="246">
        <v>70.010000000000005</v>
      </c>
      <c r="F51" s="246">
        <v>73.89</v>
      </c>
      <c r="G51" s="246">
        <v>75.139735132685431</v>
      </c>
      <c r="H51" s="246">
        <v>68.756586704508692</v>
      </c>
      <c r="I51" s="246">
        <v>72.534915903768365</v>
      </c>
      <c r="J51" s="246">
        <v>75.526452393626698</v>
      </c>
      <c r="K51" s="246">
        <v>61.990054653043011</v>
      </c>
      <c r="L51" s="246">
        <v>68.312600863273801</v>
      </c>
    </row>
    <row r="52" spans="3:12" ht="15" hidden="1" customHeight="1" outlineLevel="1">
      <c r="C52" s="41" t="s">
        <v>83</v>
      </c>
      <c r="D52" s="246">
        <v>69.2</v>
      </c>
      <c r="E52" s="246">
        <v>68.59</v>
      </c>
      <c r="F52" s="246">
        <v>68.959999999999994</v>
      </c>
      <c r="G52" s="246">
        <v>68.801339767944654</v>
      </c>
      <c r="H52" s="246">
        <v>67.427389313912371</v>
      </c>
      <c r="I52" s="246">
        <v>68.240661506658327</v>
      </c>
      <c r="J52" s="246">
        <v>73.662869741088841</v>
      </c>
      <c r="K52" s="246">
        <v>57.920199602417945</v>
      </c>
      <c r="L52" s="246">
        <v>65.27324590998569</v>
      </c>
    </row>
    <row r="53" spans="3:12" collapsed="1">
      <c r="C53" s="48">
        <v>2007</v>
      </c>
      <c r="D53" s="250">
        <v>67.58609314856659</v>
      </c>
      <c r="E53" s="250">
        <v>60.193632308135527</v>
      </c>
      <c r="F53" s="250">
        <v>64.619079632949976</v>
      </c>
      <c r="G53" s="250">
        <v>66.437865572213326</v>
      </c>
      <c r="H53" s="250">
        <v>59.606498108152522</v>
      </c>
      <c r="I53" s="250">
        <v>63.668958836774003</v>
      </c>
      <c r="J53" s="250">
        <v>71.306054020928357</v>
      </c>
      <c r="K53" s="250">
        <v>53.651891651545817</v>
      </c>
      <c r="L53" s="250">
        <v>61.934017800105615</v>
      </c>
    </row>
    <row r="54" spans="3:12" ht="15" hidden="1" customHeight="1" outlineLevel="1">
      <c r="C54" s="41" t="s">
        <v>72</v>
      </c>
      <c r="D54" s="246">
        <v>64.790000000000006</v>
      </c>
      <c r="E54" s="246">
        <v>65.5</v>
      </c>
      <c r="F54" s="246">
        <v>65.08</v>
      </c>
      <c r="G54" s="246">
        <v>64.350240627548843</v>
      </c>
      <c r="H54" s="246">
        <v>64.301370309723069</v>
      </c>
      <c r="I54" s="246">
        <v>64.330159179856679</v>
      </c>
      <c r="J54" s="246">
        <v>69.678547507361941</v>
      </c>
      <c r="K54" s="246">
        <v>56.217783705294451</v>
      </c>
      <c r="L54" s="246">
        <v>62.500496916329055</v>
      </c>
    </row>
    <row r="55" spans="3:12" ht="15" hidden="1" customHeight="1" outlineLevel="1">
      <c r="C55" s="41" t="s">
        <v>73</v>
      </c>
      <c r="D55" s="246">
        <v>70.069999999999993</v>
      </c>
      <c r="E55" s="246">
        <v>61.12</v>
      </c>
      <c r="F55" s="246">
        <v>66.430000000000007</v>
      </c>
      <c r="G55" s="246">
        <v>69.432020415701288</v>
      </c>
      <c r="H55" s="246">
        <v>60.907406070233712</v>
      </c>
      <c r="I55" s="246">
        <v>65.929145773373293</v>
      </c>
      <c r="J55" s="246">
        <v>72.602727563991209</v>
      </c>
      <c r="K55" s="246">
        <v>57.609273693564027</v>
      </c>
      <c r="L55" s="246">
        <v>64.607358801951591</v>
      </c>
    </row>
    <row r="56" spans="3:12" ht="15" hidden="1" customHeight="1" outlineLevel="1">
      <c r="C56" s="41" t="s">
        <v>74</v>
      </c>
      <c r="D56" s="246">
        <v>66.63</v>
      </c>
      <c r="E56" s="246">
        <v>50.44</v>
      </c>
      <c r="F56" s="246">
        <v>60.05</v>
      </c>
      <c r="G56" s="246">
        <v>65.12314086378953</v>
      </c>
      <c r="H56" s="246">
        <v>50.059047002345572</v>
      </c>
      <c r="I56" s="246">
        <v>58.933109237906457</v>
      </c>
      <c r="J56" s="246">
        <v>73.914573451881495</v>
      </c>
      <c r="K56" s="246">
        <v>55.910142102366933</v>
      </c>
      <c r="L56" s="246">
        <v>64.313578962271322</v>
      </c>
    </row>
    <row r="57" spans="3:12" ht="15" hidden="1" customHeight="1" outlineLevel="1">
      <c r="C57" s="41" t="s">
        <v>75</v>
      </c>
      <c r="D57" s="246">
        <v>77.099999999999994</v>
      </c>
      <c r="E57" s="246">
        <v>55.14</v>
      </c>
      <c r="F57" s="246">
        <v>68.17</v>
      </c>
      <c r="G57" s="246">
        <v>75.420234377623316</v>
      </c>
      <c r="H57" s="246">
        <v>55.244662671191662</v>
      </c>
      <c r="I57" s="246">
        <v>67.129830183267558</v>
      </c>
      <c r="J57" s="246">
        <v>74.531477385460448</v>
      </c>
      <c r="K57" s="246">
        <v>52.585640100413208</v>
      </c>
      <c r="L57" s="246">
        <v>62.828699399678577</v>
      </c>
    </row>
    <row r="58" spans="3:12" ht="15" hidden="1" customHeight="1" outlineLevel="1">
      <c r="C58" s="41" t="s">
        <v>76</v>
      </c>
      <c r="D58" s="246">
        <v>89.24</v>
      </c>
      <c r="E58" s="246">
        <v>75.48</v>
      </c>
      <c r="F58" s="246">
        <v>83.64</v>
      </c>
      <c r="G58" s="246">
        <v>88.382937378345801</v>
      </c>
      <c r="H58" s="246">
        <v>74.658936594932911</v>
      </c>
      <c r="I58" s="246">
        <v>82.743567386075526</v>
      </c>
      <c r="J58" s="246">
        <v>88.270799938586663</v>
      </c>
      <c r="K58" s="246">
        <v>71.434255952974553</v>
      </c>
      <c r="L58" s="246">
        <v>79.292589913958508</v>
      </c>
    </row>
    <row r="59" spans="3:12" ht="15" hidden="1" customHeight="1" outlineLevel="1">
      <c r="C59" s="41" t="s">
        <v>77</v>
      </c>
      <c r="D59" s="246">
        <v>81.760000000000005</v>
      </c>
      <c r="E59" s="246">
        <v>67.13</v>
      </c>
      <c r="F59" s="246">
        <v>75.81</v>
      </c>
      <c r="G59" s="246">
        <v>80.274390144831457</v>
      </c>
      <c r="H59" s="246">
        <v>65.787910621239689</v>
      </c>
      <c r="I59" s="246">
        <v>74.32170774497915</v>
      </c>
      <c r="J59" s="246">
        <v>80.542170677522833</v>
      </c>
      <c r="K59" s="246">
        <v>61.207927337858749</v>
      </c>
      <c r="L59" s="246">
        <v>70.232044233573689</v>
      </c>
    </row>
    <row r="60" spans="3:12" ht="15" hidden="1" customHeight="1" outlineLevel="1">
      <c r="C60" s="41" t="s">
        <v>78</v>
      </c>
      <c r="D60" s="246">
        <v>68.67</v>
      </c>
      <c r="E60" s="246">
        <v>49.21</v>
      </c>
      <c r="F60" s="246">
        <v>60.75</v>
      </c>
      <c r="G60" s="246">
        <v>66.824989087001782</v>
      </c>
      <c r="H60" s="246">
        <v>47.976749223770668</v>
      </c>
      <c r="I60" s="246">
        <v>59.080002769288591</v>
      </c>
      <c r="J60" s="246">
        <v>69.395615676339446</v>
      </c>
      <c r="K60" s="246">
        <v>47.118559888099412</v>
      </c>
      <c r="L60" s="246">
        <v>57.496661397088019</v>
      </c>
    </row>
    <row r="61" spans="3:12" ht="15" hidden="1" customHeight="1" outlineLevel="1">
      <c r="C61" s="41" t="s">
        <v>79</v>
      </c>
      <c r="D61" s="246">
        <v>64.510000000000005</v>
      </c>
      <c r="E61" s="246">
        <v>39.770000000000003</v>
      </c>
      <c r="F61" s="246">
        <v>54.45</v>
      </c>
      <c r="G61" s="246">
        <v>63.014684617059373</v>
      </c>
      <c r="H61" s="246">
        <v>39.283143769551316</v>
      </c>
      <c r="I61" s="246">
        <v>53.263086563558524</v>
      </c>
      <c r="J61" s="246">
        <v>63.988672620513668</v>
      </c>
      <c r="K61" s="246">
        <v>41.937184090263337</v>
      </c>
      <c r="L61" s="246">
        <v>52.210201699351792</v>
      </c>
    </row>
    <row r="62" spans="3:12" ht="15" hidden="1" customHeight="1" outlineLevel="1">
      <c r="C62" s="41" t="s">
        <v>80</v>
      </c>
      <c r="D62" s="246">
        <v>69.680000000000007</v>
      </c>
      <c r="E62" s="246">
        <v>58.72</v>
      </c>
      <c r="F62" s="246">
        <v>65.22</v>
      </c>
      <c r="G62" s="246">
        <v>68.339545347704913</v>
      </c>
      <c r="H62" s="246">
        <v>58.01790743013936</v>
      </c>
      <c r="I62" s="246">
        <v>64.098250403030391</v>
      </c>
      <c r="J62" s="246">
        <v>75.113017001940761</v>
      </c>
      <c r="K62" s="246">
        <v>55.571243711504607</v>
      </c>
      <c r="L62" s="246">
        <v>64.675072727403972</v>
      </c>
    </row>
    <row r="63" spans="3:12" ht="15" hidden="1" customHeight="1" outlineLevel="1">
      <c r="C63" s="41" t="s">
        <v>81</v>
      </c>
      <c r="D63" s="246">
        <v>76.63</v>
      </c>
      <c r="E63" s="246">
        <v>68.61</v>
      </c>
      <c r="F63" s="246">
        <v>73.37</v>
      </c>
      <c r="G63" s="246">
        <v>75.245908031858377</v>
      </c>
      <c r="H63" s="246">
        <v>67.700474472362046</v>
      </c>
      <c r="I63" s="246">
        <v>72.145391479460528</v>
      </c>
      <c r="J63" s="246">
        <v>75.826226542341402</v>
      </c>
      <c r="K63" s="246">
        <v>60.398492167057007</v>
      </c>
      <c r="L63" s="246">
        <v>67.585734274918323</v>
      </c>
    </row>
    <row r="64" spans="3:12" ht="15" hidden="1" customHeight="1" outlineLevel="1">
      <c r="C64" s="41" t="s">
        <v>82</v>
      </c>
      <c r="D64" s="246">
        <v>76.09</v>
      </c>
      <c r="E64" s="246">
        <v>72.47</v>
      </c>
      <c r="F64" s="246">
        <v>74.62</v>
      </c>
      <c r="G64" s="246">
        <v>74.051288693174456</v>
      </c>
      <c r="H64" s="246">
        <v>71.073723734565675</v>
      </c>
      <c r="I64" s="246">
        <v>72.827768617460933</v>
      </c>
      <c r="J64" s="246">
        <v>75.305390782328345</v>
      </c>
      <c r="K64" s="246">
        <v>63.72165018613898</v>
      </c>
      <c r="L64" s="246">
        <v>69.118109974353345</v>
      </c>
    </row>
    <row r="65" spans="3:12" ht="15" hidden="1" customHeight="1" outlineLevel="1">
      <c r="C65" s="41" t="s">
        <v>83</v>
      </c>
      <c r="D65" s="246">
        <v>66.41</v>
      </c>
      <c r="E65" s="246">
        <v>67.64</v>
      </c>
      <c r="F65" s="246">
        <v>66.91</v>
      </c>
      <c r="G65" s="246">
        <v>64.414418805668475</v>
      </c>
      <c r="H65" s="246">
        <v>66.639724773420227</v>
      </c>
      <c r="I65" s="246">
        <v>65.328825901398645</v>
      </c>
      <c r="J65" s="246">
        <v>72.924878885586196</v>
      </c>
      <c r="K65" s="246">
        <v>59.413443960935503</v>
      </c>
      <c r="L65" s="246">
        <v>65.707949146586728</v>
      </c>
    </row>
    <row r="66" spans="3:12" collapsed="1">
      <c r="C66" s="48">
        <v>2006</v>
      </c>
      <c r="D66" s="250">
        <v>72.616612336092587</v>
      </c>
      <c r="E66" s="250">
        <v>60.894669860007411</v>
      </c>
      <c r="F66" s="250">
        <v>67.849960269218485</v>
      </c>
      <c r="G66" s="250">
        <v>71.229909848745152</v>
      </c>
      <c r="H66" s="250">
        <v>60.098122904873208</v>
      </c>
      <c r="I66" s="250">
        <v>66.655714157391785</v>
      </c>
      <c r="J66" s="250">
        <v>74.352968763711189</v>
      </c>
      <c r="K66" s="250">
        <v>56.911900920105744</v>
      </c>
      <c r="L66" s="250">
        <v>65.044807541401354</v>
      </c>
    </row>
    <row r="67" spans="3:12" ht="15" customHeight="1">
      <c r="C67" s="512" t="s">
        <v>111</v>
      </c>
      <c r="D67" s="513"/>
      <c r="E67" s="513"/>
      <c r="F67" s="513"/>
      <c r="G67" s="513"/>
      <c r="H67" s="513"/>
      <c r="I67" s="513"/>
      <c r="J67" s="513"/>
      <c r="K67" s="513"/>
      <c r="L67" s="513"/>
    </row>
  </sheetData>
  <mergeCells count="6">
    <mergeCell ref="C67:L67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C2:L54"/>
  <sheetViews>
    <sheetView showGridLines="0" showRowColHeaders="0" zoomScaleNormal="100" workbookViewId="0">
      <selection activeCell="M14" sqref="M14"/>
    </sheetView>
  </sheetViews>
  <sheetFormatPr baseColWidth="10" defaultRowHeight="15" outlineLevelRow="1"/>
  <cols>
    <col min="1" max="1" width="14.7109375" style="90" customWidth="1"/>
    <col min="2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04" t="s">
        <v>259</v>
      </c>
      <c r="D3" s="504"/>
      <c r="E3" s="504"/>
      <c r="F3" s="504"/>
      <c r="G3" s="504"/>
      <c r="H3" s="504"/>
      <c r="I3" s="504"/>
      <c r="J3" s="504"/>
      <c r="K3" s="504"/>
      <c r="L3" s="504"/>
    </row>
    <row r="4" spans="3:12" ht="15" customHeight="1">
      <c r="C4" s="514"/>
      <c r="D4" s="515" t="s">
        <v>118</v>
      </c>
      <c r="E4" s="516"/>
      <c r="F4" s="516"/>
      <c r="G4" s="515" t="s">
        <v>121</v>
      </c>
      <c r="H4" s="516"/>
      <c r="I4" s="516"/>
      <c r="J4" s="515" t="s">
        <v>126</v>
      </c>
      <c r="K4" s="516"/>
      <c r="L4" s="516"/>
    </row>
    <row r="5" spans="3:12" ht="30">
      <c r="C5" s="506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76</v>
      </c>
      <c r="D6" s="120">
        <f>IFERROR('Tablas evol IO zona'!D6/'Tablas evol IO zona'!D19-1,"-")</f>
        <v>-0.132543085312956</v>
      </c>
      <c r="E6" s="120">
        <f>IFERROR('Tablas evol IO zona'!E6/'Tablas evol IO zona'!E19-1,"-")</f>
        <v>-0.12478742509115115</v>
      </c>
      <c r="F6" s="120">
        <f>IFERROR('Tablas evol IO zona'!F6/'Tablas evol IO zona'!F19-1,"-")</f>
        <v>-0.12173444400769629</v>
      </c>
      <c r="G6" s="120">
        <f>IFERROR('Tablas evol IO zona'!G6/'Tablas evol IO zona'!G19-1,"-")</f>
        <v>-0.1487276950161579</v>
      </c>
      <c r="H6" s="120">
        <f>IFERROR('Tablas evol IO zona'!H6/'Tablas evol IO zona'!H19-1,"-")</f>
        <v>-0.1256725244939576</v>
      </c>
      <c r="I6" s="120">
        <f>IFERROR('Tablas evol IO zona'!I6/'Tablas evol IO zona'!I19-1,"-")</f>
        <v>-0.13354844946715005</v>
      </c>
      <c r="J6" s="120">
        <f>IFERROR('Tablas evol IO zona'!J6/'Tablas evol IO zona'!J19-1,"-")</f>
        <v>5.3936846887755019E-2</v>
      </c>
      <c r="K6" s="120">
        <f>IFERROR('Tablas evol IO zona'!K6/'Tablas evol IO zona'!K19-1,"-")</f>
        <v>3.6394428775246679E-2</v>
      </c>
      <c r="L6" s="120">
        <f>IFERROR('Tablas evol IO zona'!L6/'Tablas evol IO zona'!L19-1,"-")</f>
        <v>4.8647891791392839E-2</v>
      </c>
    </row>
    <row r="7" spans="3:12">
      <c r="C7" s="41" t="s">
        <v>77</v>
      </c>
      <c r="D7" s="120">
        <f>IFERROR('Tablas evol IO zona'!D7/'Tablas evol IO zona'!D20-1,"-")</f>
        <v>-8.423881947985723E-2</v>
      </c>
      <c r="E7" s="120">
        <f>IFERROR('Tablas evol IO zona'!E7/'Tablas evol IO zona'!E20-1,"-")</f>
        <v>-0.13057703454140601</v>
      </c>
      <c r="F7" s="120">
        <f>IFERROR('Tablas evol IO zona'!F7/'Tablas evol IO zona'!F20-1,"-")</f>
        <v>-9.28800358681654E-2</v>
      </c>
      <c r="G7" s="120">
        <f>IFERROR('Tablas evol IO zona'!G7/'Tablas evol IO zona'!G20-1,"-")</f>
        <v>-0.10337645646603899</v>
      </c>
      <c r="H7" s="120">
        <f>IFERROR('Tablas evol IO zona'!H7/'Tablas evol IO zona'!H20-1,"-")</f>
        <v>-0.13634688950410601</v>
      </c>
      <c r="I7" s="120">
        <f>IFERROR('Tablas evol IO zona'!I7/'Tablas evol IO zona'!I20-1,"-")</f>
        <v>-0.10822133134609357</v>
      </c>
      <c r="J7" s="120">
        <f>IFERROR('Tablas evol IO zona'!J7/'Tablas evol IO zona'!J20-1,"-")</f>
        <v>5.284395530463315E-2</v>
      </c>
      <c r="K7" s="120">
        <f>IFERROR('Tablas evol IO zona'!K7/'Tablas evol IO zona'!K20-1,"-")</f>
        <v>6.9357846400430079E-2</v>
      </c>
      <c r="L7" s="120">
        <f>IFERROR('Tablas evol IO zona'!L7/'Tablas evol IO zona'!L20-1,"-")</f>
        <v>6.3081132242310378E-2</v>
      </c>
    </row>
    <row r="8" spans="3:12">
      <c r="C8" s="41" t="s">
        <v>78</v>
      </c>
      <c r="D8" s="120">
        <f>IFERROR('Tablas evol IO zona'!D8/'Tablas evol IO zona'!D21-1,"-")</f>
        <v>0.13270363253281148</v>
      </c>
      <c r="E8" s="120">
        <f>IFERROR('Tablas evol IO zona'!E8/'Tablas evol IO zona'!E21-1,"-")</f>
        <v>-3.4240303211903411E-2</v>
      </c>
      <c r="F8" s="120">
        <f>IFERROR('Tablas evol IO zona'!F8/'Tablas evol IO zona'!F21-1,"-")</f>
        <v>7.8898167490600635E-2</v>
      </c>
      <c r="G8" s="120">
        <f>IFERROR('Tablas evol IO zona'!G8/'Tablas evol IO zona'!G21-1,"-")</f>
        <v>0.11225595530154853</v>
      </c>
      <c r="H8" s="120">
        <f>IFERROR('Tablas evol IO zona'!H8/'Tablas evol IO zona'!H21-1,"-")</f>
        <v>-4.7249314455221403E-2</v>
      </c>
      <c r="I8" s="120">
        <f>IFERROR('Tablas evol IO zona'!I8/'Tablas evol IO zona'!I21-1,"-")</f>
        <v>6.1407831914374933E-2</v>
      </c>
      <c r="J8" s="120">
        <f>IFERROR('Tablas evol IO zona'!J8/'Tablas evol IO zona'!J21-1,"-")</f>
        <v>6.9817041760255716E-2</v>
      </c>
      <c r="K8" s="120">
        <f>IFERROR('Tablas evol IO zona'!K8/'Tablas evol IO zona'!K21-1,"-")</f>
        <v>6.9272393104034879E-2</v>
      </c>
      <c r="L8" s="120">
        <f>IFERROR('Tablas evol IO zona'!L8/'Tablas evol IO zona'!L21-1,"-")</f>
        <v>7.3443333386952414E-2</v>
      </c>
    </row>
    <row r="9" spans="3:12">
      <c r="C9" s="41" t="s">
        <v>79</v>
      </c>
      <c r="D9" s="120">
        <f>IFERROR('Tablas evol IO zona'!D9/'Tablas evol IO zona'!D22-1,"-")</f>
        <v>6.0661012297853922E-2</v>
      </c>
      <c r="E9" s="120">
        <f>IFERROR('Tablas evol IO zona'!E9/'Tablas evol IO zona'!E22-1,"-")</f>
        <v>1.8705422015508955E-2</v>
      </c>
      <c r="F9" s="120">
        <f>IFERROR('Tablas evol IO zona'!F9/'Tablas evol IO zona'!F22-1,"-")</f>
        <v>5.3045513242440778E-2</v>
      </c>
      <c r="G9" s="120">
        <f>IFERROR('Tablas evol IO zona'!G9/'Tablas evol IO zona'!G22-1,"-")</f>
        <v>4.3212476072561179E-2</v>
      </c>
      <c r="H9" s="120">
        <f>IFERROR('Tablas evol IO zona'!H9/'Tablas evol IO zona'!H22-1,"-")</f>
        <v>-9.9666077204198178E-2</v>
      </c>
      <c r="I9" s="120">
        <f>IFERROR('Tablas evol IO zona'!I9/'Tablas evol IO zona'!I22-1,"-")</f>
        <v>3.8335534435620655E-3</v>
      </c>
      <c r="J9" s="120">
        <f>IFERROR('Tablas evol IO zona'!J9/'Tablas evol IO zona'!J22-1,"-")</f>
        <v>6.9007013858599642E-2</v>
      </c>
      <c r="K9" s="120">
        <f>IFERROR('Tablas evol IO zona'!K9/'Tablas evol IO zona'!K22-1,"-")</f>
        <v>1.5306304370241497E-2</v>
      </c>
      <c r="L9" s="120">
        <f>IFERROR('Tablas evol IO zona'!L9/'Tablas evol IO zona'!L22-1,"-")</f>
        <v>5.1243076318947756E-2</v>
      </c>
    </row>
    <row r="10" spans="3:12">
      <c r="C10" s="41" t="s">
        <v>80</v>
      </c>
      <c r="D10" s="120">
        <f>IFERROR('Tablas evol IO zona'!D10/'Tablas evol IO zona'!D23-1,"-")</f>
        <v>-0.13711266589744842</v>
      </c>
      <c r="E10" s="120">
        <f>IFERROR('Tablas evol IO zona'!E10/'Tablas evol IO zona'!E23-1,"-")</f>
        <v>-9.4077151852532626E-2</v>
      </c>
      <c r="F10" s="120">
        <f>IFERROR('Tablas evol IO zona'!F10/'Tablas evol IO zona'!F23-1,"-")</f>
        <v>-0.11712039065016155</v>
      </c>
      <c r="G10" s="120">
        <f>IFERROR('Tablas evol IO zona'!G10/'Tablas evol IO zona'!G23-1,"-")</f>
        <v>-0.15036484633127101</v>
      </c>
      <c r="H10" s="120">
        <f>IFERROR('Tablas evol IO zona'!H10/'Tablas evol IO zona'!H23-1,"-")</f>
        <v>-0.10787626899694724</v>
      </c>
      <c r="I10" s="120">
        <f>IFERROR('Tablas evol IO zona'!I10/'Tablas evol IO zona'!I23-1,"-")</f>
        <v>-0.13025367171163793</v>
      </c>
      <c r="J10" s="120">
        <f>IFERROR('Tablas evol IO zona'!J10/'Tablas evol IO zona'!J23-1,"-")</f>
        <v>-2.6782142167815937E-2</v>
      </c>
      <c r="K10" s="120">
        <f>IFERROR('Tablas evol IO zona'!K10/'Tablas evol IO zona'!K23-1,"-")</f>
        <v>-6.4336561498255285E-2</v>
      </c>
      <c r="L10" s="120">
        <f>IFERROR('Tablas evol IO zona'!L10/'Tablas evol IO zona'!L23-1,"-")</f>
        <v>-3.9832716267403034E-2</v>
      </c>
    </row>
    <row r="11" spans="3:12">
      <c r="C11" s="41" t="s">
        <v>81</v>
      </c>
      <c r="D11" s="120">
        <f>IFERROR('Tablas evol IO zona'!D11/'Tablas evol IO zona'!D24-1,"-")</f>
        <v>-3.5374126163259967E-2</v>
      </c>
      <c r="E11" s="120">
        <f>IFERROR('Tablas evol IO zona'!E11/'Tablas evol IO zona'!E24-1,"-")</f>
        <v>-0.10505337012622196</v>
      </c>
      <c r="F11" s="120">
        <f>IFERROR('Tablas evol IO zona'!F11/'Tablas evol IO zona'!F24-1,"-")</f>
        <v>-5.6610301090810222E-2</v>
      </c>
      <c r="G11" s="120">
        <f>IFERROR('Tablas evol IO zona'!G11/'Tablas evol IO zona'!G24-1,"-")</f>
        <v>-4.2300015931416191E-2</v>
      </c>
      <c r="H11" s="120">
        <f>IFERROR('Tablas evol IO zona'!H11/'Tablas evol IO zona'!H24-1,"-")</f>
        <v>-0.11892962570809407</v>
      </c>
      <c r="I11" s="120">
        <f>IFERROR('Tablas evol IO zona'!I11/'Tablas evol IO zona'!I24-1,"-")</f>
        <v>-6.6406921886021042E-2</v>
      </c>
      <c r="J11" s="120">
        <f>IFERROR('Tablas evol IO zona'!J11/'Tablas evol IO zona'!J24-1,"-")</f>
        <v>2.766340058406902E-2</v>
      </c>
      <c r="K11" s="120">
        <f>IFERROR('Tablas evol IO zona'!K11/'Tablas evol IO zona'!K24-1,"-")</f>
        <v>-3.0716250176164528E-2</v>
      </c>
      <c r="L11" s="120">
        <f>IFERROR('Tablas evol IO zona'!L11/'Tablas evol IO zona'!L24-1,"-")</f>
        <v>2.2417830811127804E-3</v>
      </c>
    </row>
    <row r="12" spans="3:12">
      <c r="C12" s="41" t="s">
        <v>82</v>
      </c>
      <c r="D12" s="120">
        <f>IFERROR('Tablas evol IO zona'!D12/'Tablas evol IO zona'!D25-1,"-")</f>
        <v>9.4050743657043023E-2</v>
      </c>
      <c r="E12" s="120">
        <f>IFERROR('Tablas evol IO zona'!E12/'Tablas evol IO zona'!E25-1,"-")</f>
        <v>-5.1091350040420425E-2</v>
      </c>
      <c r="F12" s="120">
        <f>IFERROR('Tablas evol IO zona'!F12/'Tablas evol IO zona'!F25-1,"-")</f>
        <v>4.2262085740346622E-2</v>
      </c>
      <c r="G12" s="120">
        <f>IFERROR('Tablas evol IO zona'!G12/'Tablas evol IO zona'!G25-1,"-")</f>
        <v>7.9593531764988068E-2</v>
      </c>
      <c r="H12" s="120">
        <f>IFERROR('Tablas evol IO zona'!H12/'Tablas evol IO zona'!H25-1,"-")</f>
        <v>-7.1773738805785414E-2</v>
      </c>
      <c r="I12" s="120">
        <f>IFERROR('Tablas evol IO zona'!I12/'Tablas evol IO zona'!I25-1,"-")</f>
        <v>2.538785564880186E-2</v>
      </c>
      <c r="J12" s="120">
        <f>IFERROR('Tablas evol IO zona'!J12/'Tablas evol IO zona'!J25-1,"-")</f>
        <v>3.2201918099518112E-2</v>
      </c>
      <c r="K12" s="120">
        <f>IFERROR('Tablas evol IO zona'!K12/'Tablas evol IO zona'!K25-1,"-")</f>
        <v>-3.2014192254732565E-2</v>
      </c>
      <c r="L12" s="120">
        <f>IFERROR('Tablas evol IO zona'!L12/'Tablas evol IO zona'!L25-1,"-")</f>
        <v>4.05339196311294E-3</v>
      </c>
    </row>
    <row r="13" spans="3:12">
      <c r="C13" s="41" t="s">
        <v>83</v>
      </c>
      <c r="D13" s="120">
        <f>IFERROR('Tablas evol IO zona'!D13/'Tablas evol IO zona'!D26-1,"-")</f>
        <v>1.3069079419790519E-2</v>
      </c>
      <c r="E13" s="120">
        <f>IFERROR('Tablas evol IO zona'!E13/'Tablas evol IO zona'!E26-1,"-")</f>
        <v>-0.10124133483798159</v>
      </c>
      <c r="F13" s="120">
        <f>IFERROR('Tablas evol IO zona'!F13/'Tablas evol IO zona'!F26-1,"-")</f>
        <v>-2.6632560938910532E-2</v>
      </c>
      <c r="G13" s="120">
        <f>IFERROR('Tablas evol IO zona'!G13/'Tablas evol IO zona'!G26-1,"-")</f>
        <v>2.2157269961797788E-2</v>
      </c>
      <c r="H13" s="120">
        <f>IFERROR('Tablas evol IO zona'!H13/'Tablas evol IO zona'!H26-1,"-")</f>
        <v>-0.11782302318599447</v>
      </c>
      <c r="I13" s="120">
        <f>IFERROR('Tablas evol IO zona'!I13/'Tablas evol IO zona'!I26-1,"-")</f>
        <v>-2.7511955981026404E-2</v>
      </c>
      <c r="J13" s="120">
        <f>IFERROR('Tablas evol IO zona'!J13/'Tablas evol IO zona'!J26-1,"-")</f>
        <v>-7.0077411458493444E-3</v>
      </c>
      <c r="K13" s="120">
        <f>IFERROR('Tablas evol IO zona'!K13/'Tablas evol IO zona'!K26-1,"-")</f>
        <v>-4.5185692372421538E-2</v>
      </c>
      <c r="L13" s="120">
        <f>IFERROR('Tablas evol IO zona'!L13/'Tablas evol IO zona'!L26-1,"-")</f>
        <v>-2.2362553070906399E-2</v>
      </c>
    </row>
    <row r="14" spans="3:12" ht="30">
      <c r="C14" s="44" t="str">
        <f>actualizaciones!$A$2</f>
        <v xml:space="preserve">acumulado agosto 2010 </v>
      </c>
      <c r="D14" s="121">
        <v>-1.7516827723285777E-2</v>
      </c>
      <c r="E14" s="121">
        <v>-8.0761872644128485E-2</v>
      </c>
      <c r="F14" s="121">
        <v>-3.4132629540424619E-2</v>
      </c>
      <c r="G14" s="121">
        <v>-2.8630224562379625E-2</v>
      </c>
      <c r="H14" s="121">
        <v>-0.10350216563774117</v>
      </c>
      <c r="I14" s="121">
        <v>-4.9191607247585756E-2</v>
      </c>
      <c r="J14" s="121">
        <v>3.2940667500921617E-2</v>
      </c>
      <c r="K14" s="121">
        <v>-4.9524578933801688E-4</v>
      </c>
      <c r="L14" s="121">
        <v>2.0897797192386935E-2</v>
      </c>
    </row>
    <row r="15" spans="3:12" hidden="1" outlineLevel="1">
      <c r="C15" s="41" t="s">
        <v>72</v>
      </c>
      <c r="D15" s="120">
        <f>IFERROR('Tablas evol IO zona'!D15/'Tablas evol IO zona'!D28-1,"-")</f>
        <v>-5.0841294014291494E-2</v>
      </c>
      <c r="E15" s="120">
        <f>IFERROR('Tablas evol IO zona'!E15/'Tablas evol IO zona'!E28-1,"-")</f>
        <v>-0.15320306739639999</v>
      </c>
      <c r="F15" s="120">
        <f>IFERROR('Tablas evol IO zona'!F15/'Tablas evol IO zona'!F28-1,"-")</f>
        <v>-9.0055212372791349E-2</v>
      </c>
      <c r="G15" s="120">
        <f>IFERROR('Tablas evol IO zona'!G15/'Tablas evol IO zona'!G28-1,"-")</f>
        <v>-5.4542690575146824E-2</v>
      </c>
      <c r="H15" s="120">
        <f>IFERROR('Tablas evol IO zona'!H15/'Tablas evol IO zona'!H28-1,"-")</f>
        <v>-0.16782912417106721</v>
      </c>
      <c r="I15" s="120">
        <f>IFERROR('Tablas evol IO zona'!I15/'Tablas evol IO zona'!I28-1,"-")</f>
        <v>-9.8080599497010756E-2</v>
      </c>
      <c r="J15" s="120">
        <f>IFERROR('Tablas evol IO zona'!J15/'Tablas evol IO zona'!J28-1,"-")</f>
        <v>-6.0628297604490511E-2</v>
      </c>
      <c r="K15" s="120">
        <f>IFERROR('Tablas evol IO zona'!K15/'Tablas evol IO zona'!K28-1,"-")</f>
        <v>-9.6751631345300404E-2</v>
      </c>
      <c r="L15" s="120">
        <f>IFERROR('Tablas evol IO zona'!L15/'Tablas evol IO zona'!L28-1,"-")</f>
        <v>-7.6514199942942507E-2</v>
      </c>
    </row>
    <row r="16" spans="3:12" hidden="1" outlineLevel="1">
      <c r="C16" s="41" t="s">
        <v>73</v>
      </c>
      <c r="D16" s="120">
        <f>IFERROR('Tablas evol IO zona'!D16/'Tablas evol IO zona'!D29-1,"-")</f>
        <v>-3.0338795948830821E-2</v>
      </c>
      <c r="E16" s="120">
        <f>IFERROR('Tablas evol IO zona'!E16/'Tablas evol IO zona'!E29-1,"-")</f>
        <v>-0.15059583581588376</v>
      </c>
      <c r="F16" s="120">
        <f>IFERROR('Tablas evol IO zona'!F16/'Tablas evol IO zona'!F29-1,"-")</f>
        <v>-7.5085057124521404E-2</v>
      </c>
      <c r="G16" s="120">
        <f>IFERROR('Tablas evol IO zona'!G16/'Tablas evol IO zona'!G29-1,"-")</f>
        <v>-4.0499124318455038E-2</v>
      </c>
      <c r="H16" s="120">
        <f>IFERROR('Tablas evol IO zona'!H16/'Tablas evol IO zona'!H29-1,"-")</f>
        <v>-0.17204803249705636</v>
      </c>
      <c r="I16" s="120">
        <f>IFERROR('Tablas evol IO zona'!I16/'Tablas evol IO zona'!I29-1,"-")</f>
        <v>-8.9633892677917104E-2</v>
      </c>
      <c r="J16" s="120">
        <f>IFERROR('Tablas evol IO zona'!J16/'Tablas evol IO zona'!J29-1,"-")</f>
        <v>-6.2358975251137649E-2</v>
      </c>
      <c r="K16" s="120">
        <f>IFERROR('Tablas evol IO zona'!K16/'Tablas evol IO zona'!K29-1,"-")</f>
        <v>-0.1351318529536264</v>
      </c>
      <c r="L16" s="120">
        <f>IFERROR('Tablas evol IO zona'!L16/'Tablas evol IO zona'!L29-1,"-")</f>
        <v>-9.5231853005462996E-2</v>
      </c>
    </row>
    <row r="17" spans="3:12" hidden="1" outlineLevel="1">
      <c r="C17" s="41" t="s">
        <v>74</v>
      </c>
      <c r="D17" s="120">
        <f>IFERROR('Tablas evol IO zona'!D17/'Tablas evol IO zona'!D30-1,"-")</f>
        <v>-0.16525535996062068</v>
      </c>
      <c r="E17" s="120">
        <f>IFERROR('Tablas evol IO zona'!E17/'Tablas evol IO zona'!E30-1,"-")</f>
        <v>-0.21807270579177496</v>
      </c>
      <c r="F17" s="120">
        <f>IFERROR('Tablas evol IO zona'!F17/'Tablas evol IO zona'!F30-1,"-")</f>
        <v>-0.18416107587675112</v>
      </c>
      <c r="G17" s="120">
        <f>IFERROR('Tablas evol IO zona'!G17/'Tablas evol IO zona'!G30-1,"-")</f>
        <v>-0.16785089746903992</v>
      </c>
      <c r="H17" s="120">
        <f>IFERROR('Tablas evol IO zona'!H17/'Tablas evol IO zona'!H30-1,"-")</f>
        <v>-0.24267360898242429</v>
      </c>
      <c r="I17" s="120">
        <f>IFERROR('Tablas evol IO zona'!I17/'Tablas evol IO zona'!I30-1,"-")</f>
        <v>-0.19490890088108193</v>
      </c>
      <c r="J17" s="120">
        <f>IFERROR('Tablas evol IO zona'!J17/'Tablas evol IO zona'!J30-1,"-")</f>
        <v>-9.6925539197951327E-2</v>
      </c>
      <c r="K17" s="120">
        <f>IFERROR('Tablas evol IO zona'!K17/'Tablas evol IO zona'!K30-1,"-")</f>
        <v>-0.11182092508637309</v>
      </c>
      <c r="L17" s="120">
        <f>IFERROR('Tablas evol IO zona'!L17/'Tablas evol IO zona'!L30-1,"-")</f>
        <v>-0.10228116041542146</v>
      </c>
    </row>
    <row r="18" spans="3:12" hidden="1" outlineLevel="1">
      <c r="C18" s="41" t="s">
        <v>75</v>
      </c>
      <c r="D18" s="120">
        <f>IFERROR('Tablas evol IO zona'!D18/'Tablas evol IO zona'!D31-1,"-")</f>
        <v>-0.1662211039471615</v>
      </c>
      <c r="E18" s="120">
        <f>IFERROR('Tablas evol IO zona'!E18/'Tablas evol IO zona'!E31-1,"-")</f>
        <v>-0.25122210414452717</v>
      </c>
      <c r="F18" s="120">
        <f>IFERROR('Tablas evol IO zona'!F18/'Tablas evol IO zona'!F31-1,"-")</f>
        <v>-0.19441517386722873</v>
      </c>
      <c r="G18" s="120">
        <f>IFERROR('Tablas evol IO zona'!G18/'Tablas evol IO zona'!G31-1,"-")</f>
        <v>-0.17412514976595828</v>
      </c>
      <c r="H18" s="120">
        <f>IFERROR('Tablas evol IO zona'!H18/'Tablas evol IO zona'!H31-1,"-")</f>
        <v>-0.27678792296016208</v>
      </c>
      <c r="I18" s="120">
        <f>IFERROR('Tablas evol IO zona'!I18/'Tablas evol IO zona'!I31-1,"-")</f>
        <v>-0.20878819958320638</v>
      </c>
      <c r="J18" s="120">
        <f>IFERROR('Tablas evol IO zona'!J18/'Tablas evol IO zona'!J31-1,"-")</f>
        <v>-0.10530589180506589</v>
      </c>
      <c r="K18" s="120">
        <f>IFERROR('Tablas evol IO zona'!K18/'Tablas evol IO zona'!K31-1,"-")</f>
        <v>-8.7214623177495842E-2</v>
      </c>
      <c r="L18" s="120">
        <f>IFERROR('Tablas evol IO zona'!L18/'Tablas evol IO zona'!L31-1,"-")</f>
        <v>-9.6216339181741883E-2</v>
      </c>
    </row>
    <row r="19" spans="3:12" hidden="1" outlineLevel="1">
      <c r="C19" s="41" t="s">
        <v>76</v>
      </c>
      <c r="D19" s="120">
        <f>IFERROR('Tablas evol IO zona'!D19/'Tablas evol IO zona'!D32-1,"-")</f>
        <v>-0.14727488151658774</v>
      </c>
      <c r="E19" s="120">
        <f>IFERROR('Tablas evol IO zona'!E19/'Tablas evol IO zona'!E32-1,"-")</f>
        <v>-0.31999475203358696</v>
      </c>
      <c r="F19" s="120">
        <f>IFERROR('Tablas evol IO zona'!F19/'Tablas evol IO zona'!F32-1,"-")</f>
        <v>-0.21242756750092462</v>
      </c>
      <c r="G19" s="120">
        <f>IFERROR('Tablas evol IO zona'!G19/'Tablas evol IO zona'!G32-1,"-")</f>
        <v>-0.16320138624645808</v>
      </c>
      <c r="H19" s="120">
        <f>IFERROR('Tablas evol IO zona'!H19/'Tablas evol IO zona'!H32-1,"-")</f>
        <v>-0.33175469990150708</v>
      </c>
      <c r="I19" s="120">
        <f>IFERROR('Tablas evol IO zona'!I19/'Tablas evol IO zona'!I32-1,"-")</f>
        <v>-0.22749569985056239</v>
      </c>
      <c r="J19" s="120">
        <f>IFERROR('Tablas evol IO zona'!J19/'Tablas evol IO zona'!J32-1,"-")</f>
        <v>-0.1121541633274602</v>
      </c>
      <c r="K19" s="120">
        <f>IFERROR('Tablas evol IO zona'!K19/'Tablas evol IO zona'!K32-1,"-")</f>
        <v>-0.12720596534062967</v>
      </c>
      <c r="L19" s="120">
        <f>IFERROR('Tablas evol IO zona'!L19/'Tablas evol IO zona'!L32-1,"-")</f>
        <v>-0.11812677448346953</v>
      </c>
    </row>
    <row r="20" spans="3:12" hidden="1" outlineLevel="1">
      <c r="C20" s="41" t="s">
        <v>77</v>
      </c>
      <c r="D20" s="120">
        <f>IFERROR('Tablas evol IO zona'!D20/'Tablas evol IO zona'!D33-1,"-")</f>
        <v>-0.18330176307737145</v>
      </c>
      <c r="E20" s="120">
        <f>IFERROR('Tablas evol IO zona'!E20/'Tablas evol IO zona'!E33-1,"-")</f>
        <v>-0.25870646766169147</v>
      </c>
      <c r="F20" s="120">
        <f>IFERROR('Tablas evol IO zona'!F20/'Tablas evol IO zona'!F33-1,"-")</f>
        <v>-0.21124387254901955</v>
      </c>
      <c r="G20" s="120">
        <f>IFERROR('Tablas evol IO zona'!G20/'Tablas evol IO zona'!G33-1,"-")</f>
        <v>-0.18419364375114877</v>
      </c>
      <c r="H20" s="120">
        <f>IFERROR('Tablas evol IO zona'!H20/'Tablas evol IO zona'!H33-1,"-")</f>
        <v>-0.28005923459353321</v>
      </c>
      <c r="I20" s="120">
        <f>IFERROR('Tablas evol IO zona'!I20/'Tablas evol IO zona'!I33-1,"-")</f>
        <v>-0.22060438124206727</v>
      </c>
      <c r="J20" s="120">
        <f>IFERROR('Tablas evol IO zona'!J20/'Tablas evol IO zona'!J33-1,"-")</f>
        <v>-0.13501929437830051</v>
      </c>
      <c r="K20" s="120">
        <f>IFERROR('Tablas evol IO zona'!K20/'Tablas evol IO zona'!K33-1,"-")</f>
        <v>-0.1521213939758681</v>
      </c>
      <c r="L20" s="120">
        <f>IFERROR('Tablas evol IO zona'!L20/'Tablas evol IO zona'!L33-1,"-")</f>
        <v>-0.14143615653805086</v>
      </c>
    </row>
    <row r="21" spans="3:12" hidden="1" outlineLevel="1">
      <c r="C21" s="41" t="s">
        <v>78</v>
      </c>
      <c r="D21" s="120">
        <f>IFERROR('Tablas evol IO zona'!D21/'Tablas evol IO zona'!D34-1,"-")</f>
        <v>-0.17708496149167519</v>
      </c>
      <c r="E21" s="120">
        <f>IFERROR('Tablas evol IO zona'!E21/'Tablas evol IO zona'!E34-1,"-")</f>
        <v>-0.17906828201868008</v>
      </c>
      <c r="F21" s="120">
        <f>IFERROR('Tablas evol IO zona'!F21/'Tablas evol IO zona'!F34-1,"-")</f>
        <v>-0.18013992350100216</v>
      </c>
      <c r="G21" s="120">
        <f>IFERROR('Tablas evol IO zona'!G21/'Tablas evol IO zona'!G34-1,"-")</f>
        <v>-0.17885999950334952</v>
      </c>
      <c r="H21" s="120">
        <f>IFERROR('Tablas evol IO zona'!H21/'Tablas evol IO zona'!H34-1,"-")</f>
        <v>-0.20002119832815357</v>
      </c>
      <c r="I21" s="120">
        <f>IFERROR('Tablas evol IO zona'!I21/'Tablas evol IO zona'!I34-1,"-")</f>
        <v>-0.18818405348738709</v>
      </c>
      <c r="J21" s="120">
        <f>IFERROR('Tablas evol IO zona'!J21/'Tablas evol IO zona'!J34-1,"-")</f>
        <v>-0.15316143787072856</v>
      </c>
      <c r="K21" s="120">
        <f>IFERROR('Tablas evol IO zona'!K21/'Tablas evol IO zona'!K34-1,"-")</f>
        <v>-0.18639408255965206</v>
      </c>
      <c r="L21" s="120">
        <f>IFERROR('Tablas evol IO zona'!L21/'Tablas evol IO zona'!L34-1,"-")</f>
        <v>-0.16609189311090755</v>
      </c>
    </row>
    <row r="22" spans="3:12" hidden="1" outlineLevel="1">
      <c r="C22" s="41" t="s">
        <v>79</v>
      </c>
      <c r="D22" s="120">
        <f>IFERROR('Tablas evol IO zona'!D22/'Tablas evol IO zona'!D35-1,"-")</f>
        <v>-0.18952234206471485</v>
      </c>
      <c r="E22" s="120">
        <f>IFERROR('Tablas evol IO zona'!E22/'Tablas evol IO zona'!E35-1,"-")</f>
        <v>-0.30945839874411307</v>
      </c>
      <c r="F22" s="120">
        <f>IFERROR('Tablas evol IO zona'!F22/'Tablas evol IO zona'!F35-1,"-")</f>
        <v>-0.23709852038975099</v>
      </c>
      <c r="G22" s="120">
        <f>IFERROR('Tablas evol IO zona'!G22/'Tablas evol IO zona'!G35-1,"-")</f>
        <v>-0.18161639788765238</v>
      </c>
      <c r="H22" s="120">
        <f>IFERROR('Tablas evol IO zona'!H22/'Tablas evol IO zona'!H35-1,"-")</f>
        <v>-0.32059580435275215</v>
      </c>
      <c r="I22" s="120">
        <f>IFERROR('Tablas evol IO zona'!I22/'Tablas evol IO zona'!I35-1,"-")</f>
        <v>-0.23625715694773508</v>
      </c>
      <c r="J22" s="120">
        <f>IFERROR('Tablas evol IO zona'!J22/'Tablas evol IO zona'!J35-1,"-")</f>
        <v>-0.18201943100019602</v>
      </c>
      <c r="K22" s="120">
        <f>IFERROR('Tablas evol IO zona'!K22/'Tablas evol IO zona'!K35-1,"-")</f>
        <v>-0.18558229154173478</v>
      </c>
      <c r="L22" s="120">
        <f>IFERROR('Tablas evol IO zona'!L22/'Tablas evol IO zona'!L35-1,"-")</f>
        <v>-0.18192074877661413</v>
      </c>
    </row>
    <row r="23" spans="3:12" hidden="1" outlineLevel="1">
      <c r="C23" s="41" t="s">
        <v>80</v>
      </c>
      <c r="D23" s="120">
        <f>IFERROR('Tablas evol IO zona'!D23/'Tablas evol IO zona'!D36-1,"-")</f>
        <v>-0.21336996336996328</v>
      </c>
      <c r="E23" s="120">
        <f>IFERROR('Tablas evol IO zona'!E23/'Tablas evol IO zona'!E36-1,"-")</f>
        <v>-0.28961084086170952</v>
      </c>
      <c r="F23" s="120">
        <f>IFERROR('Tablas evol IO zona'!F23/'Tablas evol IO zona'!F36-1,"-")</f>
        <v>-0.24324716816729597</v>
      </c>
      <c r="G23" s="120">
        <f>IFERROR('Tablas evol IO zona'!G23/'Tablas evol IO zona'!G36-1,"-")</f>
        <v>-0.21103788960450454</v>
      </c>
      <c r="H23" s="120">
        <f>IFERROR('Tablas evol IO zona'!H23/'Tablas evol IO zona'!H36-1,"-")</f>
        <v>-0.29408747060060736</v>
      </c>
      <c r="I23" s="120">
        <f>IFERROR('Tablas evol IO zona'!I23/'Tablas evol IO zona'!I36-1,"-")</f>
        <v>-0.24232484229249884</v>
      </c>
      <c r="J23" s="120">
        <f>IFERROR('Tablas evol IO zona'!J23/'Tablas evol IO zona'!J36-1,"-")</f>
        <v>-0.14903539746940242</v>
      </c>
      <c r="K23" s="120">
        <f>IFERROR('Tablas evol IO zona'!K23/'Tablas evol IO zona'!K36-1,"-")</f>
        <v>-0.11687158638138651</v>
      </c>
      <c r="L23" s="120">
        <f>IFERROR('Tablas evol IO zona'!L23/'Tablas evol IO zona'!L36-1,"-")</f>
        <v>-0.13382983920848956</v>
      </c>
    </row>
    <row r="24" spans="3:12" hidden="1" outlineLevel="1">
      <c r="C24" s="41" t="s">
        <v>81</v>
      </c>
      <c r="D24" s="120">
        <f>IFERROR('Tablas evol IO zona'!D24/'Tablas evol IO zona'!D37-1,"-")</f>
        <v>-0.11793908493224214</v>
      </c>
      <c r="E24" s="120">
        <f>IFERROR('Tablas evol IO zona'!E24/'Tablas evol IO zona'!E37-1,"-")</f>
        <v>-0.1959865240955031</v>
      </c>
      <c r="F24" s="120">
        <f>IFERROR('Tablas evol IO zona'!F24/'Tablas evol IO zona'!F37-1,"-")</f>
        <v>-0.14995834490419324</v>
      </c>
      <c r="G24" s="120">
        <f>IFERROR('Tablas evol IO zona'!G24/'Tablas evol IO zona'!G37-1,"-")</f>
        <v>-0.13225874544869187</v>
      </c>
      <c r="H24" s="120">
        <f>IFERROR('Tablas evol IO zona'!H24/'Tablas evol IO zona'!H37-1,"-")</f>
        <v>-0.19555992744132511</v>
      </c>
      <c r="I24" s="120">
        <f>IFERROR('Tablas evol IO zona'!I24/'Tablas evol IO zona'!I37-1,"-")</f>
        <v>-0.15806672172621117</v>
      </c>
      <c r="J24" s="120">
        <f>IFERROR('Tablas evol IO zona'!J24/'Tablas evol IO zona'!J37-1,"-")</f>
        <v>-0.18518488247492371</v>
      </c>
      <c r="K24" s="120">
        <f>IFERROR('Tablas evol IO zona'!K24/'Tablas evol IO zona'!K37-1,"-")</f>
        <v>-0.16144780441047446</v>
      </c>
      <c r="L24" s="120">
        <f>IFERROR('Tablas evol IO zona'!L24/'Tablas evol IO zona'!L37-1,"-")</f>
        <v>-0.1732634566793938</v>
      </c>
    </row>
    <row r="25" spans="3:12" hidden="1" outlineLevel="1">
      <c r="C25" s="41" t="s">
        <v>82</v>
      </c>
      <c r="D25" s="120">
        <f>IFERROR('Tablas evol IO zona'!D25/'Tablas evol IO zona'!D38-1,"-")</f>
        <v>-0.10352941176470587</v>
      </c>
      <c r="E25" s="120">
        <f>IFERROR('Tablas evol IO zona'!E25/'Tablas evol IO zona'!E38-1,"-")</f>
        <v>-0.10556760665220544</v>
      </c>
      <c r="F25" s="120">
        <f>IFERROR('Tablas evol IO zona'!F25/'Tablas evol IO zona'!F38-1,"-")</f>
        <v>-0.10564242012236569</v>
      </c>
      <c r="G25" s="120">
        <f>IFERROR('Tablas evol IO zona'!G25/'Tablas evol IO zona'!G38-1,"-")</f>
        <v>-0.10312434338408094</v>
      </c>
      <c r="H25" s="120">
        <f>IFERROR('Tablas evol IO zona'!H25/'Tablas evol IO zona'!H38-1,"-")</f>
        <v>-0.1119149702590726</v>
      </c>
      <c r="I25" s="120">
        <f>IFERROR('Tablas evol IO zona'!I25/'Tablas evol IO zona'!I38-1,"-")</f>
        <v>-0.10735954334219688</v>
      </c>
      <c r="J25" s="120">
        <f>IFERROR('Tablas evol IO zona'!J25/'Tablas evol IO zona'!J38-1,"-")</f>
        <v>-0.12626016778099058</v>
      </c>
      <c r="K25" s="120">
        <f>IFERROR('Tablas evol IO zona'!K25/'Tablas evol IO zona'!K38-1,"-")</f>
        <v>-0.1324695898637116</v>
      </c>
      <c r="L25" s="120">
        <f>IFERROR('Tablas evol IO zona'!L25/'Tablas evol IO zona'!L38-1,"-")</f>
        <v>-0.12847181637072957</v>
      </c>
    </row>
    <row r="26" spans="3:12" hidden="1" outlineLevel="1">
      <c r="C26" s="41" t="s">
        <v>83</v>
      </c>
      <c r="D26" s="120">
        <f>IFERROR('Tablas evol IO zona'!D26/'Tablas evol IO zona'!D39-1,"-")</f>
        <v>8.5457705677867146E-3</v>
      </c>
      <c r="E26" s="120">
        <f>IFERROR('Tablas evol IO zona'!E26/'Tablas evol IO zona'!E39-1,"-")</f>
        <v>-0.10965982488876136</v>
      </c>
      <c r="F26" s="120">
        <f>IFERROR('Tablas evol IO zona'!F26/'Tablas evol IO zona'!F39-1,"-")</f>
        <v>-4.0981240981241007E-2</v>
      </c>
      <c r="G26" s="120">
        <f>IFERROR('Tablas evol IO zona'!G26/'Tablas evol IO zona'!G39-1,"-")</f>
        <v>-5.7254637540351538E-3</v>
      </c>
      <c r="H26" s="120">
        <f>IFERROR('Tablas evol IO zona'!H26/'Tablas evol IO zona'!H39-1,"-")</f>
        <v>-0.11976695404937054</v>
      </c>
      <c r="I26" s="120">
        <f>IFERROR('Tablas evol IO zona'!I26/'Tablas evol IO zona'!I39-1,"-")</f>
        <v>-5.3636954126600966E-2</v>
      </c>
      <c r="J26" s="120">
        <f>IFERROR('Tablas evol IO zona'!J26/'Tablas evol IO zona'!J39-1,"-")</f>
        <v>-9.1391321763707012E-2</v>
      </c>
      <c r="K26" s="120">
        <f>IFERROR('Tablas evol IO zona'!K26/'Tablas evol IO zona'!K39-1,"-")</f>
        <v>-0.10679949884998796</v>
      </c>
      <c r="L26" s="120">
        <f>IFERROR('Tablas evol IO zona'!L26/'Tablas evol IO zona'!L39-1,"-")</f>
        <v>-9.7720527496153009E-2</v>
      </c>
    </row>
    <row r="27" spans="3:12" collapsed="1">
      <c r="C27" s="46">
        <v>2009</v>
      </c>
      <c r="D27" s="122">
        <f>IFERROR('Tablas evol IO zona'!D27/'Tablas evol IO zona'!D40-1,"-")</f>
        <v>-0.12795223707563697</v>
      </c>
      <c r="E27" s="122">
        <f>IFERROR('Tablas evol IO zona'!E27/'Tablas evol IO zona'!E40-1,"-")</f>
        <v>-0.20995911866870498</v>
      </c>
      <c r="F27" s="122">
        <f>IFERROR('Tablas evol IO zona'!F27/'Tablas evol IO zona'!F40-1,"-")</f>
        <v>-0.1596462293694515</v>
      </c>
      <c r="G27" s="122">
        <f>IFERROR('Tablas evol IO zona'!G27/'Tablas evol IO zona'!G40-1,"-")</f>
        <v>-0.13323126331064983</v>
      </c>
      <c r="H27" s="122">
        <f>IFERROR('Tablas evol IO zona'!H27/'Tablas evol IO zona'!H40-1,"-")</f>
        <v>-0.22340893230877368</v>
      </c>
      <c r="I27" s="122">
        <f>IFERROR('Tablas evol IO zona'!I27/'Tablas evol IO zona'!I40-1,"-")</f>
        <v>-0.16792748050690598</v>
      </c>
      <c r="J27" s="122">
        <f>IFERROR('Tablas evol IO zona'!J27/'Tablas evol IO zona'!J40-1,"-")</f>
        <v>-0.12245605032118212</v>
      </c>
      <c r="K27" s="122">
        <f>IFERROR('Tablas evol IO zona'!K27/'Tablas evol IO zona'!K40-1,"-")</f>
        <v>-0.13338158388472598</v>
      </c>
      <c r="L27" s="122">
        <f>IFERROR('Tablas evol IO zona'!L27/'Tablas evol IO zona'!L40-1,"-")</f>
        <v>-0.12627383890505806</v>
      </c>
    </row>
    <row r="28" spans="3:12" hidden="1" outlineLevel="1">
      <c r="C28" s="41" t="s">
        <v>72</v>
      </c>
      <c r="D28" s="120">
        <f>IFERROR('Tablas evol IO zona'!D28/'Tablas evol IO zona'!D41-1,"-")</f>
        <v>1.62044250545339E-2</v>
      </c>
      <c r="E28" s="120">
        <f>IFERROR('Tablas evol IO zona'!E28/'Tablas evol IO zona'!E41-1,"-")</f>
        <v>-0.11513012792236443</v>
      </c>
      <c r="F28" s="120">
        <f>IFERROR('Tablas evol IO zona'!F28/'Tablas evol IO zona'!F41-1,"-")</f>
        <v>-3.8198143357175307E-2</v>
      </c>
      <c r="G28" s="120">
        <f>IFERROR('Tablas evol IO zona'!G28/'Tablas evol IO zona'!G41-1,"-")</f>
        <v>-3.4458699523333136E-3</v>
      </c>
      <c r="H28" s="120">
        <f>IFERROR('Tablas evol IO zona'!H28/'Tablas evol IO zona'!H41-1,"-")</f>
        <v>-0.11711241439875475</v>
      </c>
      <c r="I28" s="120">
        <f>IFERROR('Tablas evol IO zona'!I28/'Tablas evol IO zona'!I41-1,"-")</f>
        <v>-5.1074179400162678E-2</v>
      </c>
      <c r="J28" s="120">
        <f>IFERROR('Tablas evol IO zona'!J28/'Tablas evol IO zona'!J41-1,"-")</f>
        <v>-6.0315973161212844E-2</v>
      </c>
      <c r="K28" s="120">
        <f>IFERROR('Tablas evol IO zona'!K28/'Tablas evol IO zona'!K41-1,"-")</f>
        <v>-9.7742533972117629E-2</v>
      </c>
      <c r="L28" s="120">
        <f>IFERROR('Tablas evol IO zona'!L28/'Tablas evol IO zona'!L41-1,"-")</f>
        <v>-7.7130545293367381E-2</v>
      </c>
    </row>
    <row r="29" spans="3:12" hidden="1" outlineLevel="1">
      <c r="C29" s="41" t="s">
        <v>73</v>
      </c>
      <c r="D29" s="120">
        <f>IFERROR('Tablas evol IO zona'!D29/'Tablas evol IO zona'!D42-1,"-")</f>
        <v>-5.572574762946747E-2</v>
      </c>
      <c r="E29" s="120">
        <f>IFERROR('Tablas evol IO zona'!E29/'Tablas evol IO zona'!E42-1,"-")</f>
        <v>-6.6133246244284849E-2</v>
      </c>
      <c r="F29" s="120">
        <f>IFERROR('Tablas evol IO zona'!F29/'Tablas evol IO zona'!F42-1,"-")</f>
        <v>-5.9881151912235198E-2</v>
      </c>
      <c r="G29" s="120">
        <f>IFERROR('Tablas evol IO zona'!G29/'Tablas evol IO zona'!G42-1,"-")</f>
        <v>-5.7138418702015525E-2</v>
      </c>
      <c r="H29" s="120">
        <f>IFERROR('Tablas evol IO zona'!H29/'Tablas evol IO zona'!H42-1,"-")</f>
        <v>-6.3661153407398086E-2</v>
      </c>
      <c r="I29" s="120">
        <f>IFERROR('Tablas evol IO zona'!I29/'Tablas evol IO zona'!I42-1,"-")</f>
        <v>-5.9913953651747121E-2</v>
      </c>
      <c r="J29" s="120">
        <f>IFERROR('Tablas evol IO zona'!J29/'Tablas evol IO zona'!J42-1,"-")</f>
        <v>-8.1368039644258761E-2</v>
      </c>
      <c r="K29" s="120">
        <f>IFERROR('Tablas evol IO zona'!K29/'Tablas evol IO zona'!K42-1,"-")</f>
        <v>-6.3835057202440093E-2</v>
      </c>
      <c r="L29" s="120">
        <f>IFERROR('Tablas evol IO zona'!L29/'Tablas evol IO zona'!L42-1,"-")</f>
        <v>-7.1829271559538221E-2</v>
      </c>
    </row>
    <row r="30" spans="3:12" hidden="1" outlineLevel="1">
      <c r="C30" s="41" t="s">
        <v>74</v>
      </c>
      <c r="D30" s="120">
        <f>IFERROR('Tablas evol IO zona'!D30/'Tablas evol IO zona'!D43-1,"-")</f>
        <v>-2.0738137082601082E-2</v>
      </c>
      <c r="E30" s="120">
        <f>IFERROR('Tablas evol IO zona'!E30/'Tablas evol IO zona'!E43-1,"-")</f>
        <v>-7.1756029499701057E-2</v>
      </c>
      <c r="F30" s="120">
        <f>IFERROR('Tablas evol IO zona'!F30/'Tablas evol IO zona'!F43-1,"-")</f>
        <v>-4.0029514849658776E-2</v>
      </c>
      <c r="G30" s="120">
        <f>IFERROR('Tablas evol IO zona'!G30/'Tablas evol IO zona'!G43-1,"-")</f>
        <v>-2.5165986645335425E-2</v>
      </c>
      <c r="H30" s="120">
        <f>IFERROR('Tablas evol IO zona'!H30/'Tablas evol IO zona'!H43-1,"-")</f>
        <v>-6.4102303424144358E-2</v>
      </c>
      <c r="I30" s="120">
        <f>IFERROR('Tablas evol IO zona'!I30/'Tablas evol IO zona'!I43-1,"-")</f>
        <v>-4.0362252217808869E-2</v>
      </c>
      <c r="J30" s="120">
        <f>IFERROR('Tablas evol IO zona'!J30/'Tablas evol IO zona'!J43-1,"-")</f>
        <v>-4.1643478407860757E-2</v>
      </c>
      <c r="K30" s="120">
        <f>IFERROR('Tablas evol IO zona'!K30/'Tablas evol IO zona'!K43-1,"-")</f>
        <v>-6.2080409540705372E-2</v>
      </c>
      <c r="L30" s="120">
        <f>IFERROR('Tablas evol IO zona'!L30/'Tablas evol IO zona'!L43-1,"-")</f>
        <v>-4.9017781936257276E-2</v>
      </c>
    </row>
    <row r="31" spans="3:12" hidden="1" outlineLevel="1">
      <c r="C31" s="41" t="s">
        <v>75</v>
      </c>
      <c r="D31" s="120">
        <f>IFERROR('Tablas evol IO zona'!D31/'Tablas evol IO zona'!D44-1,"-")</f>
        <v>-5.0186706497386102E-2</v>
      </c>
      <c r="E31" s="120">
        <f>IFERROR('Tablas evol IO zona'!E31/'Tablas evol IO zona'!E44-1,"-")</f>
        <v>-7.454760031471297E-2</v>
      </c>
      <c r="F31" s="120">
        <f>IFERROR('Tablas evol IO zona'!F31/'Tablas evol IO zona'!F44-1,"-")</f>
        <v>-5.9153998678122988E-2</v>
      </c>
      <c r="G31" s="120">
        <f>IFERROR('Tablas evol IO zona'!G31/'Tablas evol IO zona'!G44-1,"-")</f>
        <v>-6.1072060634078551E-2</v>
      </c>
      <c r="H31" s="120">
        <f>IFERROR('Tablas evol IO zona'!H31/'Tablas evol IO zona'!H44-1,"-")</f>
        <v>-6.6107030421169055E-2</v>
      </c>
      <c r="I31" s="120">
        <f>IFERROR('Tablas evol IO zona'!I31/'Tablas evol IO zona'!I44-1,"-")</f>
        <v>-6.3499673109042698E-2</v>
      </c>
      <c r="J31" s="120">
        <f>IFERROR('Tablas evol IO zona'!J31/'Tablas evol IO zona'!J44-1,"-")</f>
        <v>-4.9336467780131121E-2</v>
      </c>
      <c r="K31" s="120">
        <f>IFERROR('Tablas evol IO zona'!K31/'Tablas evol IO zona'!K44-1,"-")</f>
        <v>-4.5480021539517579E-2</v>
      </c>
      <c r="L31" s="120">
        <f>IFERROR('Tablas evol IO zona'!L31/'Tablas evol IO zona'!L44-1,"-")</f>
        <v>-4.5257818262839034E-2</v>
      </c>
    </row>
    <row r="32" spans="3:12" hidden="1" outlineLevel="1">
      <c r="C32" s="41" t="s">
        <v>76</v>
      </c>
      <c r="D32" s="120">
        <f>IFERROR('Tablas evol IO zona'!D32/'Tablas evol IO zona'!D45-1,"-")</f>
        <v>-6.9419931756675712E-3</v>
      </c>
      <c r="E32" s="120">
        <f>IFERROR('Tablas evol IO zona'!E32/'Tablas evol IO zona'!E45-1,"-")</f>
        <v>2.2263948497853958E-2</v>
      </c>
      <c r="F32" s="120">
        <f>IFERROR('Tablas evol IO zona'!F32/'Tablas evol IO zona'!F45-1,"-")</f>
        <v>3.4640603736235676E-3</v>
      </c>
      <c r="G32" s="120">
        <f>IFERROR('Tablas evol IO zona'!G32/'Tablas evol IO zona'!G45-1,"-")</f>
        <v>-1.5923237580563354E-2</v>
      </c>
      <c r="H32" s="120">
        <f>IFERROR('Tablas evol IO zona'!H32/'Tablas evol IO zona'!H45-1,"-")</f>
        <v>2.3238814566745036E-2</v>
      </c>
      <c r="I32" s="120">
        <f>IFERROR('Tablas evol IO zona'!I32/'Tablas evol IO zona'!I45-1,"-")</f>
        <v>-1.446462928901493E-3</v>
      </c>
      <c r="J32" s="120">
        <f>IFERROR('Tablas evol IO zona'!J32/'Tablas evol IO zona'!J45-1,"-")</f>
        <v>-3.5368085990637899E-2</v>
      </c>
      <c r="K32" s="120">
        <f>IFERROR('Tablas evol IO zona'!K32/'Tablas evol IO zona'!K45-1,"-")</f>
        <v>-9.1130295540874373E-3</v>
      </c>
      <c r="L32" s="120">
        <f>IFERROR('Tablas evol IO zona'!L32/'Tablas evol IO zona'!L45-1,"-")</f>
        <v>-2.1725537089390734E-2</v>
      </c>
    </row>
    <row r="33" spans="3:12" hidden="1" outlineLevel="1">
      <c r="C33" s="41" t="s">
        <v>77</v>
      </c>
      <c r="D33" s="120">
        <f>IFERROR('Tablas evol IO zona'!D33/'Tablas evol IO zona'!D46-1,"-")</f>
        <v>-3.3516406139980415E-2</v>
      </c>
      <c r="E33" s="120">
        <f>IFERROR('Tablas evol IO zona'!E33/'Tablas evol IO zona'!E46-1,"-")</f>
        <v>-7.0591861898890218E-2</v>
      </c>
      <c r="F33" s="120">
        <f>IFERROR('Tablas evol IO zona'!F33/'Tablas evol IO zona'!F46-1,"-")</f>
        <v>-4.7980166253463463E-2</v>
      </c>
      <c r="G33" s="120">
        <f>IFERROR('Tablas evol IO zona'!G33/'Tablas evol IO zona'!G46-1,"-")</f>
        <v>-4.7899435432628534E-2</v>
      </c>
      <c r="H33" s="120">
        <f>IFERROR('Tablas evol IO zona'!H33/'Tablas evol IO zona'!H46-1,"-")</f>
        <v>-6.2009256710975902E-2</v>
      </c>
      <c r="I33" s="120">
        <f>IFERROR('Tablas evol IO zona'!I33/'Tablas evol IO zona'!I46-1,"-")</f>
        <v>-5.3598961546696078E-2</v>
      </c>
      <c r="J33" s="120">
        <f>IFERROR('Tablas evol IO zona'!J33/'Tablas evol IO zona'!J46-1,"-")</f>
        <v>2.7130630586603699E-2</v>
      </c>
      <c r="K33" s="120">
        <f>IFERROR('Tablas evol IO zona'!K33/'Tablas evol IO zona'!K46-1,"-")</f>
        <v>2.4315708643786627E-2</v>
      </c>
      <c r="L33" s="120">
        <f>IFERROR('Tablas evol IO zona'!L33/'Tablas evol IO zona'!L46-1,"-")</f>
        <v>2.7911086986943445E-2</v>
      </c>
    </row>
    <row r="34" spans="3:12" hidden="1" outlineLevel="1">
      <c r="C34" s="41" t="s">
        <v>78</v>
      </c>
      <c r="D34" s="120">
        <f>IFERROR('Tablas evol IO zona'!D34/'Tablas evol IO zona'!D47-1,"-")</f>
        <v>1.3042060645582776E-3</v>
      </c>
      <c r="E34" s="120">
        <f>IFERROR('Tablas evol IO zona'!E34/'Tablas evol IO zona'!E47-1,"-")</f>
        <v>-2.8808971384377435E-2</v>
      </c>
      <c r="F34" s="120">
        <f>IFERROR('Tablas evol IO zona'!F34/'Tablas evol IO zona'!F47-1,"-")</f>
        <v>-9.3978419770275323E-3</v>
      </c>
      <c r="G34" s="120">
        <f>IFERROR('Tablas evol IO zona'!G34/'Tablas evol IO zona'!G47-1,"-")</f>
        <v>-7.5305745492681986E-3</v>
      </c>
      <c r="H34" s="120">
        <f>IFERROR('Tablas evol IO zona'!H34/'Tablas evol IO zona'!H47-1,"-")</f>
        <v>-1.5747167450984367E-2</v>
      </c>
      <c r="I34" s="120">
        <f>IFERROR('Tablas evol IO zona'!I34/'Tablas evol IO zona'!I47-1,"-")</f>
        <v>-1.0409112799914855E-2</v>
      </c>
      <c r="J34" s="120">
        <f>IFERROR('Tablas evol IO zona'!J34/'Tablas evol IO zona'!J47-1,"-")</f>
        <v>3.8896391984761358E-2</v>
      </c>
      <c r="K34" s="120">
        <f>IFERROR('Tablas evol IO zona'!K34/'Tablas evol IO zona'!K47-1,"-")</f>
        <v>6.0714924637628398E-2</v>
      </c>
      <c r="L34" s="120">
        <f>IFERROR('Tablas evol IO zona'!L34/'Tablas evol IO zona'!L47-1,"-")</f>
        <v>5.0001488404924466E-2</v>
      </c>
    </row>
    <row r="35" spans="3:12" hidden="1" outlineLevel="1">
      <c r="C35" s="41" t="s">
        <v>79</v>
      </c>
      <c r="D35" s="120">
        <f>IFERROR('Tablas evol IO zona'!D35/'Tablas evol IO zona'!D48-1,"-")</f>
        <v>0.18888662731528583</v>
      </c>
      <c r="E35" s="120">
        <f>IFERROR('Tablas evol IO zona'!E35/'Tablas evol IO zona'!E48-1,"-")</f>
        <v>0.23419714216517318</v>
      </c>
      <c r="F35" s="120">
        <f>IFERROR('Tablas evol IO zona'!F35/'Tablas evol IO zona'!F48-1,"-")</f>
        <v>0.2058311575282854</v>
      </c>
      <c r="G35" s="120">
        <f>IFERROR('Tablas evol IO zona'!G35/'Tablas evol IO zona'!G48-1,"-")</f>
        <v>0.16499637569855374</v>
      </c>
      <c r="H35" s="120">
        <f>IFERROR('Tablas evol IO zona'!H35/'Tablas evol IO zona'!H48-1,"-")</f>
        <v>0.24867173761505867</v>
      </c>
      <c r="I35" s="120">
        <f>IFERROR('Tablas evol IO zona'!I35/'Tablas evol IO zona'!I48-1,"-")</f>
        <v>0.19536202222671006</v>
      </c>
      <c r="J35" s="120">
        <f>IFERROR('Tablas evol IO zona'!J35/'Tablas evol IO zona'!J48-1,"-")</f>
        <v>0.12087633302721446</v>
      </c>
      <c r="K35" s="120">
        <f>IFERROR('Tablas evol IO zona'!K35/'Tablas evol IO zona'!K48-1,"-")</f>
        <v>5.1446538567741174E-2</v>
      </c>
      <c r="L35" s="120">
        <f>IFERROR('Tablas evol IO zona'!L35/'Tablas evol IO zona'!L48-1,"-")</f>
        <v>9.2375821819973281E-2</v>
      </c>
    </row>
    <row r="36" spans="3:12" hidden="1" outlineLevel="1">
      <c r="C36" s="41" t="s">
        <v>80</v>
      </c>
      <c r="D36" s="120">
        <f>IFERROR('Tablas evol IO zona'!D36/'Tablas evol IO zona'!D49-1,"-")</f>
        <v>0.13783864245311084</v>
      </c>
      <c r="E36" s="120">
        <f>IFERROR('Tablas evol IO zona'!E36/'Tablas evol IO zona'!E49-1,"-")</f>
        <v>9.6798780487804992E-2</v>
      </c>
      <c r="F36" s="120">
        <f>IFERROR('Tablas evol IO zona'!F36/'Tablas evol IO zona'!F49-1,"-")</f>
        <v>0.1242448979591837</v>
      </c>
      <c r="G36" s="120">
        <f>IFERROR('Tablas evol IO zona'!G36/'Tablas evol IO zona'!G49-1,"-")</f>
        <v>0.1004502149859785</v>
      </c>
      <c r="H36" s="120">
        <f>IFERROR('Tablas evol IO zona'!H36/'Tablas evol IO zona'!H49-1,"-")</f>
        <v>9.9407263321323214E-2</v>
      </c>
      <c r="I36" s="120">
        <f>IFERROR('Tablas evol IO zona'!I36/'Tablas evol IO zona'!I49-1,"-")</f>
        <v>0.10034298094290861</v>
      </c>
      <c r="J36" s="120">
        <f>IFERROR('Tablas evol IO zona'!J36/'Tablas evol IO zona'!J49-1,"-")</f>
        <v>4.2338111588766658E-2</v>
      </c>
      <c r="K36" s="120">
        <f>IFERROR('Tablas evol IO zona'!K36/'Tablas evol IO zona'!K49-1,"-")</f>
        <v>-1.1537285241852047E-2</v>
      </c>
      <c r="L36" s="120">
        <f>IFERROR('Tablas evol IO zona'!L36/'Tablas evol IO zona'!L49-1,"-")</f>
        <v>1.989692699997514E-2</v>
      </c>
    </row>
    <row r="37" spans="3:12" hidden="1" outlineLevel="1">
      <c r="C37" s="41" t="s">
        <v>81</v>
      </c>
      <c r="D37" s="120">
        <f>IFERROR('Tablas evol IO zona'!D37/'Tablas evol IO zona'!D50-1,"-")</f>
        <v>-1.2978413455171589E-2</v>
      </c>
      <c r="E37" s="120">
        <f>IFERROR('Tablas evol IO zona'!E37/'Tablas evol IO zona'!E50-1,"-")</f>
        <v>-4.2298716452743301E-3</v>
      </c>
      <c r="F37" s="120">
        <f>IFERROR('Tablas evol IO zona'!F37/'Tablas evol IO zona'!F50-1,"-")</f>
        <v>-9.3535075653371491E-3</v>
      </c>
      <c r="G37" s="120">
        <f>IFERROR('Tablas evol IO zona'!G37/'Tablas evol IO zona'!G50-1,"-")</f>
        <v>-1.1985944976361296E-2</v>
      </c>
      <c r="H37" s="120">
        <f>IFERROR('Tablas evol IO zona'!H37/'Tablas evol IO zona'!H50-1,"-")</f>
        <v>4.7385062433562553E-3</v>
      </c>
      <c r="I37" s="120">
        <f>IFERROR('Tablas evol IO zona'!I37/'Tablas evol IO zona'!I50-1,"-")</f>
        <v>-5.4947047783133751E-3</v>
      </c>
      <c r="J37" s="120">
        <f>IFERROR('Tablas evol IO zona'!J37/'Tablas evol IO zona'!J50-1,"-")</f>
        <v>2.6376049317652583E-2</v>
      </c>
      <c r="K37" s="120">
        <f>IFERROR('Tablas evol IO zona'!K37/'Tablas evol IO zona'!K50-1,"-")</f>
        <v>2.7211645529771511E-2</v>
      </c>
      <c r="L37" s="120">
        <f>IFERROR('Tablas evol IO zona'!L37/'Tablas evol IO zona'!L50-1,"-")</f>
        <v>2.7754726081888892E-2</v>
      </c>
    </row>
    <row r="38" spans="3:12" hidden="1" outlineLevel="1">
      <c r="C38" s="41" t="s">
        <v>82</v>
      </c>
      <c r="D38" s="120">
        <f>IFERROR('Tablas evol IO zona'!D38/'Tablas evol IO zona'!D51-1,"-")</f>
        <v>-2.6136957658118298E-4</v>
      </c>
      <c r="E38" s="120">
        <f>IFERROR('Tablas evol IO zona'!E38/'Tablas evol IO zona'!E51-1,"-")</f>
        <v>-1.2283959434366554E-2</v>
      </c>
      <c r="F38" s="120">
        <f>IFERROR('Tablas evol IO zona'!F38/'Tablas evol IO zona'!F51-1,"-")</f>
        <v>-4.6014345648938138E-3</v>
      </c>
      <c r="G38" s="120">
        <f>IFERROR('Tablas evol IO zona'!G38/'Tablas evol IO zona'!G51-1,"-")</f>
        <v>-3.6437232435031497E-3</v>
      </c>
      <c r="H38" s="120">
        <f>IFERROR('Tablas evol IO zona'!H38/'Tablas evol IO zona'!H51-1,"-")</f>
        <v>-5.0888480425337335E-4</v>
      </c>
      <c r="I38" s="120">
        <f>IFERROR('Tablas evol IO zona'!I38/'Tablas evol IO zona'!I51-1,"-")</f>
        <v>-2.3573721573044715E-3</v>
      </c>
      <c r="J38" s="120">
        <f>IFERROR('Tablas evol IO zona'!J38/'Tablas evol IO zona'!J51-1,"-")</f>
        <v>1.6918640067783874E-2</v>
      </c>
      <c r="K38" s="120">
        <f>IFERROR('Tablas evol IO zona'!K38/'Tablas evol IO zona'!K51-1,"-")</f>
        <v>2.0794621297386184E-2</v>
      </c>
      <c r="L38" s="120">
        <f>IFERROR('Tablas evol IO zona'!L38/'Tablas evol IO zona'!L51-1,"-")</f>
        <v>1.9612984767295005E-2</v>
      </c>
    </row>
    <row r="39" spans="3:12" hidden="1" outlineLevel="1">
      <c r="C39" s="41" t="s">
        <v>83</v>
      </c>
      <c r="D39" s="120">
        <f>IFERROR('Tablas evol IO zona'!D39/'Tablas evol IO zona'!D52-1,"-")</f>
        <v>-2.3121387283236983E-3</v>
      </c>
      <c r="E39" s="120">
        <f>IFERROR('Tablas evol IO zona'!E39/'Tablas evol IO zona'!E52-1,"-")</f>
        <v>1.5745735529960614E-2</v>
      </c>
      <c r="F39" s="120">
        <f>IFERROR('Tablas evol IO zona'!F39/'Tablas evol IO zona'!F52-1,"-")</f>
        <v>4.93039443155463E-3</v>
      </c>
      <c r="G39" s="120">
        <f>IFERROR('Tablas evol IO zona'!G39/'Tablas evol IO zona'!G52-1,"-")</f>
        <v>-1.305124631748189E-2</v>
      </c>
      <c r="H39" s="120">
        <f>IFERROR('Tablas evol IO zona'!H39/'Tablas evol IO zona'!H52-1,"-")</f>
        <v>2.6128200880795927E-2</v>
      </c>
      <c r="I39" s="120">
        <f>IFERROR('Tablas evol IO zona'!I39/'Tablas evol IO zona'!I52-1,"-")</f>
        <v>2.7300616295042879E-3</v>
      </c>
      <c r="J39" s="120">
        <f>IFERROR('Tablas evol IO zona'!J39/'Tablas evol IO zona'!J52-1,"-")</f>
        <v>3.0235681433448125E-3</v>
      </c>
      <c r="K39" s="120">
        <f>IFERROR('Tablas evol IO zona'!K39/'Tablas evol IO zona'!K52-1,"-")</f>
        <v>1.9875757805446703E-2</v>
      </c>
      <c r="L39" s="120">
        <f>IFERROR('Tablas evol IO zona'!L39/'Tablas evol IO zona'!L52-1,"-")</f>
        <v>1.1932664685926131E-2</v>
      </c>
    </row>
    <row r="40" spans="3:12" collapsed="1">
      <c r="C40" s="48">
        <v>2008</v>
      </c>
      <c r="D40" s="123">
        <f>IFERROR('Tablas evol IO zona'!D40/'Tablas evol IO zona'!D53-1,"-")</f>
        <v>8.967651580376268E-3</v>
      </c>
      <c r="E40" s="123">
        <f>IFERROR('Tablas evol IO zona'!E40/'Tablas evol IO zona'!E53-1,"-")</f>
        <v>-1.2138033623525279E-2</v>
      </c>
      <c r="F40" s="123">
        <f>IFERROR('Tablas evol IO zona'!F40/'Tablas evol IO zona'!F53-1,"-")</f>
        <v>1.0161953465488427E-3</v>
      </c>
      <c r="G40" s="123">
        <f>IFERROR('Tablas evol IO zona'!G40/'Tablas evol IO zona'!G53-1,"-")</f>
        <v>-1.6170416379774899E-3</v>
      </c>
      <c r="H40" s="123">
        <f>IFERROR('Tablas evol IO zona'!H40/'Tablas evol IO zona'!H53-1,"-")</f>
        <v>-5.4927047965876996E-3</v>
      </c>
      <c r="I40" s="123">
        <f>IFERROR('Tablas evol IO zona'!I40/'Tablas evol IO zona'!I53-1,"-")</f>
        <v>-3.2190574444820319E-3</v>
      </c>
      <c r="J40" s="123">
        <f>IFERROR('Tablas evol IO zona'!J40/'Tablas evol IO zona'!J53-1,"-")</f>
        <v>-1.9928606098897905E-3</v>
      </c>
      <c r="K40" s="123">
        <f>IFERROR('Tablas evol IO zona'!K40/'Tablas evol IO zona'!K53-1,"-")</f>
        <v>-8.6104971440255085E-3</v>
      </c>
      <c r="L40" s="123">
        <f>IFERROR('Tablas evol IO zona'!L40/'Tablas evol IO zona'!L53-1,"-")</f>
        <v>-3.5023520967877309E-3</v>
      </c>
    </row>
    <row r="41" spans="3:12" hidden="1" outlineLevel="1">
      <c r="C41" s="41" t="s">
        <v>72</v>
      </c>
      <c r="D41" s="120">
        <f>IFERROR('Tablas evol IO zona'!D41/'Tablas evol IO zona'!D54-1,"-")</f>
        <v>-9.4150331841333923E-3</v>
      </c>
      <c r="E41" s="120">
        <f>IFERROR('Tablas evol IO zona'!E41/'Tablas evol IO zona'!E54-1,"-")</f>
        <v>3.8320610687023082E-2</v>
      </c>
      <c r="F41" s="120">
        <f>IFERROR('Tablas evol IO zona'!F41/'Tablas evol IO zona'!F54-1,"-")</f>
        <v>9.6803933620159821E-3</v>
      </c>
      <c r="G41" s="120">
        <f>IFERROR('Tablas evol IO zona'!G41/'Tablas evol IO zona'!G54-1,"-")</f>
        <v>-1.6496686105192171E-2</v>
      </c>
      <c r="H41" s="120">
        <f>IFERROR('Tablas evol IO zona'!H41/'Tablas evol IO zona'!H54-1,"-")</f>
        <v>4.6222992760731385E-2</v>
      </c>
      <c r="I41" s="120">
        <f>IFERROR('Tablas evol IO zona'!I41/'Tablas evol IO zona'!I54-1,"-")</f>
        <v>8.7544659282448034E-3</v>
      </c>
      <c r="J41" s="120">
        <f>IFERROR('Tablas evol IO zona'!J41/'Tablas evol IO zona'!J54-1,"-")</f>
        <v>-1.2759417065445255E-2</v>
      </c>
      <c r="K41" s="120">
        <f>IFERROR('Tablas evol IO zona'!K41/'Tablas evol IO zona'!K54-1,"-")</f>
        <v>2.2854591170963223E-2</v>
      </c>
      <c r="L41" s="120">
        <f>IFERROR('Tablas evol IO zona'!L41/'Tablas evol IO zona'!L54-1,"-")</f>
        <v>5.1172792302491832E-3</v>
      </c>
    </row>
    <row r="42" spans="3:12" hidden="1" outlineLevel="1">
      <c r="C42" s="41" t="s">
        <v>73</v>
      </c>
      <c r="D42" s="120">
        <f>IFERROR('Tablas evol IO zona'!D42/'Tablas evol IO zona'!D55-1,"-")</f>
        <v>-2.169259312116445E-2</v>
      </c>
      <c r="E42" s="120">
        <f>IFERROR('Tablas evol IO zona'!E42/'Tablas evol IO zona'!E55-1,"-")</f>
        <v>1.9633507853404897E-3</v>
      </c>
      <c r="F42" s="120">
        <f>IFERROR('Tablas evol IO zona'!F42/'Tablas evol IO zona'!F55-1,"-")</f>
        <v>-1.2042751768779336E-2</v>
      </c>
      <c r="G42" s="120">
        <f>IFERROR('Tablas evol IO zona'!G42/'Tablas evol IO zona'!G55-1,"-")</f>
        <v>-3.8275795708361371E-2</v>
      </c>
      <c r="H42" s="120">
        <f>IFERROR('Tablas evol IO zona'!H42/'Tablas evol IO zona'!H55-1,"-")</f>
        <v>-2.4232409847531056E-3</v>
      </c>
      <c r="I42" s="120">
        <f>IFERROR('Tablas evol IO zona'!I42/'Tablas evol IO zona'!I55-1,"-")</f>
        <v>-2.3915074992008067E-2</v>
      </c>
      <c r="J42" s="120">
        <f>IFERROR('Tablas evol IO zona'!J42/'Tablas evol IO zona'!J55-1,"-")</f>
        <v>1.4892867142954236E-2</v>
      </c>
      <c r="K42" s="120">
        <f>IFERROR('Tablas evol IO zona'!K42/'Tablas evol IO zona'!K55-1,"-")</f>
        <v>6.8071697860010438E-3</v>
      </c>
      <c r="L42" s="120">
        <f>IFERROR('Tablas evol IO zona'!L42/'Tablas evol IO zona'!L55-1,"-")</f>
        <v>1.2115844891495975E-2</v>
      </c>
    </row>
    <row r="43" spans="3:12" hidden="1" outlineLevel="1">
      <c r="C43" s="41" t="s">
        <v>74</v>
      </c>
      <c r="D43" s="120">
        <f>IFERROR('Tablas evol IO zona'!D43/'Tablas evol IO zona'!D56-1,"-")</f>
        <v>-0.14603031667417077</v>
      </c>
      <c r="E43" s="120">
        <f>IFERROR('Tablas evol IO zona'!E43/'Tablas evol IO zona'!E56-1,"-")</f>
        <v>-5.3528945281521301E-3</v>
      </c>
      <c r="F43" s="120">
        <f>IFERROR('Tablas evol IO zona'!F43/'Tablas evol IO zona'!F56-1,"-")</f>
        <v>-9.7252289758534505E-2</v>
      </c>
      <c r="G43" s="120">
        <f>IFERROR('Tablas evol IO zona'!G43/'Tablas evol IO zona'!G56-1,"-")</f>
        <v>-0.15081357549728469</v>
      </c>
      <c r="H43" s="120">
        <f>IFERROR('Tablas evol IO zona'!H43/'Tablas evol IO zona'!H56-1,"-")</f>
        <v>3.8768023575261878E-3</v>
      </c>
      <c r="I43" s="120">
        <f>IFERROR('Tablas evol IO zona'!I43/'Tablas evol IO zona'!I56-1,"-")</f>
        <v>-9.6115897098570047E-2</v>
      </c>
      <c r="J43" s="120">
        <f>IFERROR('Tablas evol IO zona'!J43/'Tablas evol IO zona'!J56-1,"-")</f>
        <v>-6.5320015462092651E-2</v>
      </c>
      <c r="K43" s="120">
        <f>IFERROR('Tablas evol IO zona'!K43/'Tablas evol IO zona'!K56-1,"-")</f>
        <v>-8.0034199743010848E-2</v>
      </c>
      <c r="L43" s="120">
        <f>IFERROR('Tablas evol IO zona'!L43/'Tablas evol IO zona'!L56-1,"-")</f>
        <v>-7.0934011952755394E-2</v>
      </c>
    </row>
    <row r="44" spans="3:12" hidden="1" outlineLevel="1">
      <c r="C44" s="41" t="s">
        <v>75</v>
      </c>
      <c r="D44" s="120">
        <f>IFERROR('Tablas evol IO zona'!D44/'Tablas evol IO zona'!D57-1,"-")</f>
        <v>-0.13164721141374824</v>
      </c>
      <c r="E44" s="120">
        <f>IFERROR('Tablas evol IO zona'!E44/'Tablas evol IO zona'!E57-1,"-")</f>
        <v>-7.7983315197678538E-2</v>
      </c>
      <c r="F44" s="120">
        <f>IFERROR('Tablas evol IO zona'!F44/'Tablas evol IO zona'!F57-1,"-")</f>
        <v>-0.11221945137157108</v>
      </c>
      <c r="G44" s="120">
        <f>IFERROR('Tablas evol IO zona'!G44/'Tablas evol IO zona'!G57-1,"-")</f>
        <v>-0.14947760936739163</v>
      </c>
      <c r="H44" s="120">
        <f>IFERROR('Tablas evol IO zona'!H44/'Tablas evol IO zona'!H57-1,"-")</f>
        <v>-7.6523190850261935E-2</v>
      </c>
      <c r="I44" s="120">
        <f>IFERROR('Tablas evol IO zona'!I44/'Tablas evol IO zona'!I57-1,"-")</f>
        <v>-0.12319806246391929</v>
      </c>
      <c r="J44" s="120">
        <f>IFERROR('Tablas evol IO zona'!J44/'Tablas evol IO zona'!J57-1,"-")</f>
        <v>-6.1958876115664308E-2</v>
      </c>
      <c r="K44" s="120">
        <f>IFERROR('Tablas evol IO zona'!K44/'Tablas evol IO zona'!K57-1,"-")</f>
        <v>-0.11001242145335932</v>
      </c>
      <c r="L44" s="120">
        <f>IFERROR('Tablas evol IO zona'!L44/'Tablas evol IO zona'!L57-1,"-")</f>
        <v>-8.1787987863093048E-2</v>
      </c>
    </row>
    <row r="45" spans="3:12" hidden="1" outlineLevel="1">
      <c r="C45" s="41" t="s">
        <v>76</v>
      </c>
      <c r="D45" s="120">
        <f>IFERROR('Tablas evol IO zona'!D45/'Tablas evol IO zona'!D58-1,"-")</f>
        <v>-4.7624383684446436E-2</v>
      </c>
      <c r="E45" s="120">
        <f>IFERROR('Tablas evol IO zona'!E45/'Tablas evol IO zona'!E58-1,"-")</f>
        <v>-1.2188659247482803E-2</v>
      </c>
      <c r="F45" s="120">
        <f>IFERROR('Tablas evol IO zona'!F45/'Tablas evol IO zona'!F58-1,"-")</f>
        <v>-3.3596365375418435E-2</v>
      </c>
      <c r="G45" s="120">
        <f>IFERROR('Tablas evol IO zona'!G45/'Tablas evol IO zona'!G58-1,"-")</f>
        <v>-6.1808622557898318E-2</v>
      </c>
      <c r="H45" s="120">
        <f>IFERROR('Tablas evol IO zona'!H45/'Tablas evol IO zona'!H58-1,"-")</f>
        <v>-8.9594533095895823E-3</v>
      </c>
      <c r="I45" s="120">
        <f>IFERROR('Tablas evol IO zona'!I45/'Tablas evol IO zona'!I58-1,"-")</f>
        <v>-4.1326115760311088E-2</v>
      </c>
      <c r="J45" s="120">
        <f>IFERROR('Tablas evol IO zona'!J45/'Tablas evol IO zona'!J58-1,"-")</f>
        <v>-4.9180490591834047E-2</v>
      </c>
      <c r="K45" s="120">
        <f>IFERROR('Tablas evol IO zona'!K45/'Tablas evol IO zona'!K58-1,"-")</f>
        <v>-0.10494243483596644</v>
      </c>
      <c r="L45" s="120">
        <f>IFERROR('Tablas evol IO zona'!L45/'Tablas evol IO zona'!L58-1,"-")</f>
        <v>-7.486000149323413E-2</v>
      </c>
    </row>
    <row r="46" spans="3:12" hidden="1" outlineLevel="1">
      <c r="C46" s="41" t="s">
        <v>77</v>
      </c>
      <c r="D46" s="120">
        <f>IFERROR('Tablas evol IO zona'!D46/'Tablas evol IO zona'!D59-1,"-")</f>
        <v>-0.1314823874755382</v>
      </c>
      <c r="E46" s="120">
        <f>IFERROR('Tablas evol IO zona'!E46/'Tablas evol IO zona'!E59-1,"-")</f>
        <v>-3.3517056457619598E-2</v>
      </c>
      <c r="F46" s="120">
        <f>IFERROR('Tablas evol IO zona'!F46/'Tablas evol IO zona'!F59-1,"-")</f>
        <v>-9.5501912676428047E-2</v>
      </c>
      <c r="G46" s="120">
        <f>IFERROR('Tablas evol IO zona'!G46/'Tablas evol IO zona'!G59-1,"-")</f>
        <v>-0.14502628420323715</v>
      </c>
      <c r="H46" s="120">
        <f>IFERROR('Tablas evol IO zona'!H46/'Tablas evol IO zona'!H59-1,"-")</f>
        <v>-1.8777110387962925E-2</v>
      </c>
      <c r="I46" s="120">
        <f>IFERROR('Tablas evol IO zona'!I46/'Tablas evol IO zona'!I59-1,"-")</f>
        <v>-9.8653905873351211E-2</v>
      </c>
      <c r="J46" s="120">
        <f>IFERROR('Tablas evol IO zona'!J46/'Tablas evol IO zona'!J59-1,"-")</f>
        <v>-7.7529898212994941E-2</v>
      </c>
      <c r="K46" s="120">
        <f>IFERROR('Tablas evol IO zona'!K46/'Tablas evol IO zona'!K59-1,"-")</f>
        <v>-0.10856922991970563</v>
      </c>
      <c r="L46" s="120">
        <f>IFERROR('Tablas evol IO zona'!L46/'Tablas evol IO zona'!L59-1,"-")</f>
        <v>-9.0719090399179803E-2</v>
      </c>
    </row>
    <row r="47" spans="3:12" hidden="1" outlineLevel="1">
      <c r="C47" s="41" t="s">
        <v>78</v>
      </c>
      <c r="D47" s="120">
        <f>IFERROR('Tablas evol IO zona'!D47/'Tablas evol IO zona'!D60-1,"-")</f>
        <v>-0.10674239114606088</v>
      </c>
      <c r="E47" s="120">
        <f>IFERROR('Tablas evol IO zona'!E47/'Tablas evol IO zona'!E60-1,"-")</f>
        <v>5.1005893111156331E-2</v>
      </c>
      <c r="F47" s="120">
        <f>IFERROR('Tablas evol IO zona'!F47/'Tablas evol IO zona'!F60-1,"-")</f>
        <v>-5.4156378600823007E-2</v>
      </c>
      <c r="G47" s="120">
        <f>IFERROR('Tablas evol IO zona'!G47/'Tablas evol IO zona'!G60-1,"-")</f>
        <v>-9.7769318188142496E-2</v>
      </c>
      <c r="H47" s="120">
        <f>IFERROR('Tablas evol IO zona'!H47/'Tablas evol IO zona'!H60-1,"-")</f>
        <v>6.31859333685727E-2</v>
      </c>
      <c r="I47" s="120">
        <f>IFERROR('Tablas evol IO zona'!I47/'Tablas evol IO zona'!I60-1,"-")</f>
        <v>-4.3614990471908643E-2</v>
      </c>
      <c r="J47" s="120">
        <f>IFERROR('Tablas evol IO zona'!J47/'Tablas evol IO zona'!J60-1,"-")</f>
        <v>-7.7589670126598342E-2</v>
      </c>
      <c r="K47" s="120">
        <f>IFERROR('Tablas evol IO zona'!K47/'Tablas evol IO zona'!K60-1,"-")</f>
        <v>-8.7333390097681818E-2</v>
      </c>
      <c r="L47" s="120">
        <f>IFERROR('Tablas evol IO zona'!L47/'Tablas evol IO zona'!L60-1,"-")</f>
        <v>-8.1411747683396096E-2</v>
      </c>
    </row>
    <row r="48" spans="3:12" hidden="1" outlineLevel="1">
      <c r="C48" s="41" t="s">
        <v>79</v>
      </c>
      <c r="D48" s="120">
        <f>IFERROR('Tablas evol IO zona'!D48/'Tablas evol IO zona'!D61-1,"-")</f>
        <v>-0.23841264920167415</v>
      </c>
      <c r="E48" s="120">
        <f>IFERROR('Tablas evol IO zona'!E48/'Tablas evol IO zona'!E61-1,"-")</f>
        <v>3.8219763640935378E-2</v>
      </c>
      <c r="F48" s="120">
        <f>IFERROR('Tablas evol IO zona'!F48/'Tablas evol IO zona'!F61-1,"-")</f>
        <v>-0.15592286501377417</v>
      </c>
      <c r="G48" s="120">
        <f>IFERROR('Tablas evol IO zona'!G48/'Tablas evol IO zona'!G61-1,"-")</f>
        <v>-0.21419906545498602</v>
      </c>
      <c r="H48" s="120">
        <f>IFERROR('Tablas evol IO zona'!H48/'Tablas evol IO zona'!H61-1,"-")</f>
        <v>3.4392304868392065E-2</v>
      </c>
      <c r="I48" s="120">
        <f>IFERROR('Tablas evol IO zona'!I48/'Tablas evol IO zona'!I61-1,"-")</f>
        <v>-0.138387886771008</v>
      </c>
      <c r="J48" s="120">
        <f>IFERROR('Tablas evol IO zona'!J48/'Tablas evol IO zona'!J61-1,"-")</f>
        <v>-0.11339864201582606</v>
      </c>
      <c r="K48" s="120">
        <f>IFERROR('Tablas evol IO zona'!K48/'Tablas evol IO zona'!K61-1,"-")</f>
        <v>-7.1795887953440385E-2</v>
      </c>
      <c r="L48" s="120">
        <f>IFERROR('Tablas evol IO zona'!L48/'Tablas evol IO zona'!L61-1,"-")</f>
        <v>-9.5136023733904174E-2</v>
      </c>
    </row>
    <row r="49" spans="3:12" hidden="1" outlineLevel="1">
      <c r="C49" s="41" t="s">
        <v>80</v>
      </c>
      <c r="D49" s="120">
        <f>IFERROR('Tablas evol IO zona'!D49/'Tablas evol IO zona'!D62-1,"-")</f>
        <v>-3.5878300803673935E-2</v>
      </c>
      <c r="E49" s="120">
        <f>IFERROR('Tablas evol IO zona'!E49/'Tablas evol IO zona'!E62-1,"-")</f>
        <v>-0.10626702997275206</v>
      </c>
      <c r="F49" s="120">
        <f>IFERROR('Tablas evol IO zona'!F49/'Tablas evol IO zona'!F62-1,"-")</f>
        <v>-6.0870898497393466E-2</v>
      </c>
      <c r="G49" s="120">
        <f>IFERROR('Tablas evol IO zona'!G49/'Tablas evol IO zona'!G62-1,"-")</f>
        <v>-1.5756227877187223E-3</v>
      </c>
      <c r="H49" s="120">
        <f>IFERROR('Tablas evol IO zona'!H49/'Tablas evol IO zona'!H62-1,"-")</f>
        <v>-0.10282947837003098</v>
      </c>
      <c r="I49" s="120">
        <f>IFERROR('Tablas evol IO zona'!I49/'Tablas evol IO zona'!I62-1,"-")</f>
        <v>-3.8519620323139048E-2</v>
      </c>
      <c r="J49" s="120">
        <f>IFERROR('Tablas evol IO zona'!J49/'Tablas evol IO zona'!J62-1,"-")</f>
        <v>-6.3330440317017289E-2</v>
      </c>
      <c r="K49" s="120">
        <f>IFERROR('Tablas evol IO zona'!K49/'Tablas evol IO zona'!K62-1,"-")</f>
        <v>-0.10122017137004513</v>
      </c>
      <c r="L49" s="120">
        <f>IFERROR('Tablas evol IO zona'!L49/'Tablas evol IO zona'!L62-1,"-")</f>
        <v>-8.0337278871136064E-2</v>
      </c>
    </row>
    <row r="50" spans="3:12" hidden="1" outlineLevel="1">
      <c r="C50" s="41" t="s">
        <v>81</v>
      </c>
      <c r="D50" s="120">
        <f>IFERROR('Tablas evol IO zona'!D50/'Tablas evol IO zona'!D63-1,"-")</f>
        <v>-1.4615685762755959E-2</v>
      </c>
      <c r="E50" s="120">
        <f>IFERROR('Tablas evol IO zona'!E50/'Tablas evol IO zona'!E63-1,"-")</f>
        <v>-7.2875674099981413E-4</v>
      </c>
      <c r="F50" s="120">
        <f>IFERROR('Tablas evol IO zona'!F50/'Tablas evol IO zona'!F63-1,"-")</f>
        <v>-9.1317977374949511E-3</v>
      </c>
      <c r="G50" s="120">
        <f>IFERROR('Tablas evol IO zona'!G50/'Tablas evol IO zona'!G63-1,"-")</f>
        <v>-6.5271990194158969E-3</v>
      </c>
      <c r="H50" s="120">
        <f>IFERROR('Tablas evol IO zona'!H50/'Tablas evol IO zona'!H63-1,"-")</f>
        <v>-2.5198137464400583E-3</v>
      </c>
      <c r="I50" s="120">
        <f>IFERROR('Tablas evol IO zona'!I50/'Tablas evol IO zona'!I63-1,"-")</f>
        <v>-4.6980113297159232E-3</v>
      </c>
      <c r="J50" s="120">
        <f>IFERROR('Tablas evol IO zona'!J50/'Tablas evol IO zona'!J63-1,"-")</f>
        <v>-1.8179552732657811E-3</v>
      </c>
      <c r="K50" s="120">
        <f>IFERROR('Tablas evol IO zona'!K50/'Tablas evol IO zona'!K63-1,"-")</f>
        <v>-5.2454357014952713E-3</v>
      </c>
      <c r="L50" s="120">
        <f>IFERROR('Tablas evol IO zona'!L50/'Tablas evol IO zona'!L63-1,"-")</f>
        <v>-3.1740398771837874E-3</v>
      </c>
    </row>
    <row r="51" spans="3:12" hidden="1" outlineLevel="1">
      <c r="C51" s="41" t="s">
        <v>82</v>
      </c>
      <c r="D51" s="120">
        <f>IFERROR('Tablas evol IO zona'!D51/'Tablas evol IO zona'!D64-1,"-")</f>
        <v>5.6512025233275143E-3</v>
      </c>
      <c r="E51" s="120">
        <f>IFERROR('Tablas evol IO zona'!E51/'Tablas evol IO zona'!E64-1,"-")</f>
        <v>-3.3945080723057686E-2</v>
      </c>
      <c r="F51" s="120">
        <f>IFERROR('Tablas evol IO zona'!F51/'Tablas evol IO zona'!F64-1,"-")</f>
        <v>-9.7829000268024879E-3</v>
      </c>
      <c r="G51" s="120">
        <f>IFERROR('Tablas evol IO zona'!G51/'Tablas evol IO zona'!G64-1,"-")</f>
        <v>1.4698548245674292E-2</v>
      </c>
      <c r="H51" s="120">
        <f>IFERROR('Tablas evol IO zona'!H51/'Tablas evol IO zona'!H64-1,"-")</f>
        <v>-3.26018802491711E-2</v>
      </c>
      <c r="I51" s="120">
        <f>IFERROR('Tablas evol IO zona'!I51/'Tablas evol IO zona'!I64-1,"-")</f>
        <v>-4.0211682885799016E-3</v>
      </c>
      <c r="J51" s="120">
        <f>IFERROR('Tablas evol IO zona'!J51/'Tablas evol IO zona'!J64-1,"-")</f>
        <v>2.9355350128563718E-3</v>
      </c>
      <c r="K51" s="120">
        <f>IFERROR('Tablas evol IO zona'!K51/'Tablas evol IO zona'!K64-1,"-")</f>
        <v>-2.7174367393778431E-2</v>
      </c>
      <c r="L51" s="120">
        <f>IFERROR('Tablas evol IO zona'!L51/'Tablas evol IO zona'!L64-1,"-")</f>
        <v>-1.1654096319740681E-2</v>
      </c>
    </row>
    <row r="52" spans="3:12" hidden="1" outlineLevel="1">
      <c r="C52" s="41" t="s">
        <v>83</v>
      </c>
      <c r="D52" s="120">
        <f>IFERROR('Tablas evol IO zona'!D52/'Tablas evol IO zona'!D65-1,"-")</f>
        <v>4.2011745219093566E-2</v>
      </c>
      <c r="E52" s="120">
        <f>IFERROR('Tablas evol IO zona'!E52/'Tablas evol IO zona'!E65-1,"-")</f>
        <v>1.4044943820224809E-2</v>
      </c>
      <c r="F52" s="120">
        <f>IFERROR('Tablas evol IO zona'!F52/'Tablas evol IO zona'!F65-1,"-")</f>
        <v>3.0638170677028898E-2</v>
      </c>
      <c r="G52" s="120">
        <f>IFERROR('Tablas evol IO zona'!G52/'Tablas evol IO zona'!G65-1,"-")</f>
        <v>6.8104642463841181E-2</v>
      </c>
      <c r="H52" s="120">
        <f>IFERROR('Tablas evol IO zona'!H52/'Tablas evol IO zona'!H65-1,"-")</f>
        <v>1.1819744801921939E-2</v>
      </c>
      <c r="I52" s="120">
        <f>IFERROR('Tablas evol IO zona'!I52/'Tablas evol IO zona'!I65-1,"-")</f>
        <v>4.4571987404986357E-2</v>
      </c>
      <c r="J52" s="120">
        <f>IFERROR('Tablas evol IO zona'!J52/'Tablas evol IO zona'!J65-1,"-")</f>
        <v>1.0119877698535396E-2</v>
      </c>
      <c r="K52" s="120">
        <f>IFERROR('Tablas evol IO zona'!K52/'Tablas evol IO zona'!K65-1,"-")</f>
        <v>-2.5133105556031543E-2</v>
      </c>
      <c r="L52" s="120">
        <f>IFERROR('Tablas evol IO zona'!L52/'Tablas evol IO zona'!L65-1,"-")</f>
        <v>-6.6156871770760572E-3</v>
      </c>
    </row>
    <row r="53" spans="3:12" collapsed="1">
      <c r="C53" s="48">
        <v>2007</v>
      </c>
      <c r="D53" s="123">
        <f>IFERROR('Tablas evol IO zona'!D53/'Tablas evol IO zona'!D66-1,"-")</f>
        <v>-6.9275046379789318E-2</v>
      </c>
      <c r="E53" s="123">
        <f>IFERROR('Tablas evol IO zona'!E53/'Tablas evol IO zona'!E66-1,"-")</f>
        <v>-1.1512297438897701E-2</v>
      </c>
      <c r="F53" s="123">
        <f>IFERROR('Tablas evol IO zona'!F53/'Tablas evol IO zona'!F66-1,"-")</f>
        <v>-4.7618018101246662E-2</v>
      </c>
      <c r="G53" s="123">
        <f>IFERROR('Tablas evol IO zona'!G53/'Tablas evol IO zona'!G66-1,"-")</f>
        <v>-6.7275731314381915E-2</v>
      </c>
      <c r="H53" s="123">
        <f>IFERROR('Tablas evol IO zona'!H53/'Tablas evol IO zona'!H66-1,"-")</f>
        <v>-8.180368586534037E-3</v>
      </c>
      <c r="I53" s="123">
        <f>IFERROR('Tablas evol IO zona'!I53/'Tablas evol IO zona'!I66-1,"-")</f>
        <v>-4.4808691323376393E-2</v>
      </c>
      <c r="J53" s="123">
        <f>IFERROR('Tablas evol IO zona'!J53/'Tablas evol IO zona'!J66-1,"-")</f>
        <v>-4.097905965887827E-2</v>
      </c>
      <c r="K53" s="123">
        <f>IFERROR('Tablas evol IO zona'!K53/'Tablas evol IO zona'!K66-1,"-")</f>
        <v>-5.7281679505599481E-2</v>
      </c>
      <c r="L53" s="123">
        <f>IFERROR('Tablas evol IO zona'!L53/'Tablas evol IO zona'!L66-1,"-")</f>
        <v>-4.782533547071699E-2</v>
      </c>
    </row>
    <row r="54" spans="3:12" ht="15" customHeight="1">
      <c r="C54" s="512" t="s">
        <v>111</v>
      </c>
      <c r="D54" s="513"/>
      <c r="E54" s="513"/>
      <c r="F54" s="513"/>
      <c r="G54" s="513"/>
      <c r="H54" s="513"/>
      <c r="I54" s="513"/>
      <c r="J54" s="513"/>
      <c r="K54" s="513"/>
      <c r="L54" s="517"/>
    </row>
  </sheetData>
  <mergeCells count="6">
    <mergeCell ref="C54:L54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C2:I70"/>
  <sheetViews>
    <sheetView showGridLines="0" showRowColHeaders="0" zoomScaleNormal="100" workbookViewId="0">
      <selection activeCell="K10" sqref="K10"/>
    </sheetView>
  </sheetViews>
  <sheetFormatPr baseColWidth="10" defaultRowHeight="15" outlineLevelRow="1"/>
  <cols>
    <col min="1" max="1" width="14.28515625" style="90" customWidth="1"/>
    <col min="2" max="7" width="11.42578125" style="90"/>
    <col min="8" max="8" width="14" style="90" customWidth="1"/>
    <col min="9" max="10" width="11.42578125" style="90"/>
    <col min="11" max="11" width="14.28515625" style="90" customWidth="1"/>
    <col min="12" max="16384" width="11.42578125" style="90"/>
  </cols>
  <sheetData>
    <row r="2" spans="3:9" ht="42.75" customHeight="1"/>
    <row r="3" spans="3:9" ht="35.25" customHeight="1">
      <c r="C3" s="524" t="s">
        <v>260</v>
      </c>
      <c r="D3" s="524"/>
      <c r="E3" s="524"/>
      <c r="F3" s="524"/>
      <c r="G3" s="524"/>
      <c r="H3" s="524"/>
      <c r="I3" s="524"/>
    </row>
    <row r="4" spans="3:9" ht="45" customHeight="1">
      <c r="C4" s="115"/>
      <c r="D4" s="92" t="s">
        <v>261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</row>
    <row r="5" spans="3:9">
      <c r="C5" s="41" t="s">
        <v>76</v>
      </c>
      <c r="D5" s="246">
        <v>17.694369973190348</v>
      </c>
      <c r="E5" s="246">
        <v>40.925567080816137</v>
      </c>
      <c r="F5" s="246">
        <v>68.41672787938397</v>
      </c>
      <c r="G5" s="246">
        <v>62.430874150026554</v>
      </c>
      <c r="H5" s="246">
        <v>45.362267757525636</v>
      </c>
      <c r="I5" s="246">
        <v>56.103603716788363</v>
      </c>
    </row>
    <row r="6" spans="3:9">
      <c r="C6" s="41" t="s">
        <v>77</v>
      </c>
      <c r="D6" s="246">
        <v>18.273804376026984</v>
      </c>
      <c r="E6" s="246">
        <v>40.697594893423002</v>
      </c>
      <c r="F6" s="246">
        <v>54.602407838547826</v>
      </c>
      <c r="G6" s="246">
        <v>51.328414168153998</v>
      </c>
      <c r="H6" s="246">
        <v>38.863206555999156</v>
      </c>
      <c r="I6" s="246">
        <v>46.707606953148165</v>
      </c>
    </row>
    <row r="7" spans="3:9">
      <c r="C7" s="41" t="s">
        <v>78</v>
      </c>
      <c r="D7" s="246">
        <v>14.030384271671135</v>
      </c>
      <c r="E7" s="246">
        <v>40.005352172982228</v>
      </c>
      <c r="F7" s="246">
        <v>62.640421973498007</v>
      </c>
      <c r="G7" s="246">
        <v>57.250739974861126</v>
      </c>
      <c r="H7" s="246">
        <v>39.823487588488049</v>
      </c>
      <c r="I7" s="246">
        <v>50.348331802877254</v>
      </c>
    </row>
    <row r="8" spans="3:9">
      <c r="C8" s="41" t="s">
        <v>79</v>
      </c>
      <c r="D8" s="246">
        <v>25.21836893539739</v>
      </c>
      <c r="E8" s="246">
        <v>43.068763337269772</v>
      </c>
      <c r="F8" s="246">
        <v>52.648248901283601</v>
      </c>
      <c r="G8" s="246">
        <v>50.211692322180411</v>
      </c>
      <c r="H8" s="246">
        <v>35.848243800725754</v>
      </c>
      <c r="I8" s="246">
        <v>44.522764299890397</v>
      </c>
    </row>
    <row r="9" spans="3:9">
      <c r="C9" s="41" t="s">
        <v>80</v>
      </c>
      <c r="D9" s="246">
        <v>26.058981233243969</v>
      </c>
      <c r="E9" s="246">
        <v>44.504388781845428</v>
      </c>
      <c r="F9" s="246">
        <v>54.403190531326388</v>
      </c>
      <c r="G9" s="246">
        <v>51.885415399586428</v>
      </c>
      <c r="H9" s="246">
        <v>37.043185260749944</v>
      </c>
      <c r="I9" s="246">
        <v>46.00685644322008</v>
      </c>
    </row>
    <row r="10" spans="3:9">
      <c r="C10" s="41" t="s">
        <v>81</v>
      </c>
      <c r="D10" s="246">
        <v>44.287814580991089</v>
      </c>
      <c r="E10" s="246">
        <v>53.471315805830073</v>
      </c>
      <c r="F10" s="246">
        <v>66.355249561135949</v>
      </c>
      <c r="G10" s="246">
        <v>63.414504946027286</v>
      </c>
      <c r="H10" s="246">
        <v>49.123620513771677</v>
      </c>
      <c r="I10" s="246">
        <v>57.754317367220594</v>
      </c>
    </row>
    <row r="11" spans="3:9">
      <c r="C11" s="41" t="s">
        <v>82</v>
      </c>
      <c r="D11" s="246">
        <v>40.836844121026424</v>
      </c>
      <c r="E11" s="246">
        <v>66.540000000000006</v>
      </c>
      <c r="F11" s="246">
        <v>78.05701053095882</v>
      </c>
      <c r="G11" s="246">
        <v>75.03</v>
      </c>
      <c r="H11" s="246">
        <v>58.69</v>
      </c>
      <c r="I11" s="246">
        <v>68.56</v>
      </c>
    </row>
    <row r="12" spans="3:9">
      <c r="C12" s="41" t="s">
        <v>83</v>
      </c>
      <c r="D12" s="246">
        <v>29.231168381907811</v>
      </c>
      <c r="E12" s="246">
        <v>56.37</v>
      </c>
      <c r="F12" s="246">
        <v>75.1402497478866</v>
      </c>
      <c r="G12" s="246">
        <v>70.540000000000006</v>
      </c>
      <c r="H12" s="246">
        <v>55.75</v>
      </c>
      <c r="I12" s="246">
        <v>64.69</v>
      </c>
    </row>
    <row r="13" spans="3:9" ht="30">
      <c r="C13" s="44" t="str">
        <f>actualizaciones!$A$2</f>
        <v xml:space="preserve">acumulado agosto 2010 </v>
      </c>
      <c r="D13" s="247">
        <v>26.839439976169199</v>
      </c>
      <c r="E13" s="247">
        <v>48.191975580913933</v>
      </c>
      <c r="F13" s="247">
        <v>63.905160789246729</v>
      </c>
      <c r="G13" s="247">
        <v>60.140987551404066</v>
      </c>
      <c r="H13" s="247">
        <v>45.037746293136586</v>
      </c>
      <c r="I13" s="247">
        <v>54.252621733387919</v>
      </c>
    </row>
    <row r="14" spans="3:9" hidden="1" outlineLevel="1">
      <c r="C14" s="41" t="s">
        <v>72</v>
      </c>
      <c r="D14" s="246">
        <v>33.261264377756639</v>
      </c>
      <c r="E14" s="246">
        <v>55.074895891602957</v>
      </c>
      <c r="F14" s="246">
        <v>64.261892349332626</v>
      </c>
      <c r="G14" s="246">
        <v>61.904130804387911</v>
      </c>
      <c r="H14" s="246">
        <v>50.960239404084646</v>
      </c>
      <c r="I14" s="246">
        <v>57.508510578039591</v>
      </c>
    </row>
    <row r="15" spans="3:9" hidden="1" outlineLevel="1">
      <c r="C15" s="41" t="s">
        <v>73</v>
      </c>
      <c r="D15" s="246">
        <v>7.2743521000893656</v>
      </c>
      <c r="E15" s="246">
        <v>53.248769000214089</v>
      </c>
      <c r="F15" s="246">
        <v>66.480702531178508</v>
      </c>
      <c r="G15" s="246">
        <v>62.766169738232186</v>
      </c>
      <c r="H15" s="246">
        <v>48.577424149689605</v>
      </c>
      <c r="I15" s="246">
        <v>57.06725197541703</v>
      </c>
    </row>
    <row r="16" spans="3:9" hidden="1" outlineLevel="1">
      <c r="C16" s="41" t="s">
        <v>74</v>
      </c>
      <c r="D16" s="246">
        <v>14.018853238778863</v>
      </c>
      <c r="E16" s="246">
        <v>34.90583628566101</v>
      </c>
      <c r="F16" s="246">
        <v>50.073438217867505</v>
      </c>
      <c r="G16" s="246">
        <v>46.511971342994215</v>
      </c>
      <c r="H16" s="246">
        <v>36.41435409127704</v>
      </c>
      <c r="I16" s="246">
        <v>42.456257611373871</v>
      </c>
    </row>
    <row r="17" spans="3:9" hidden="1" outlineLevel="1">
      <c r="C17" s="41" t="s">
        <v>75</v>
      </c>
      <c r="D17" s="246">
        <v>15.067024128686327</v>
      </c>
      <c r="E17" s="246">
        <v>38.340000000000003</v>
      </c>
      <c r="F17" s="246">
        <v>57.43561360785182</v>
      </c>
      <c r="G17" s="246">
        <v>53.02</v>
      </c>
      <c r="H17" s="246">
        <v>35.229999999999997</v>
      </c>
      <c r="I17" s="246">
        <v>45.87</v>
      </c>
    </row>
    <row r="18" spans="3:9" hidden="1" outlineLevel="1">
      <c r="C18" s="41" t="s">
        <v>76</v>
      </c>
      <c r="D18" s="246">
        <v>24.932975871313673</v>
      </c>
      <c r="E18" s="246">
        <v>54.71</v>
      </c>
      <c r="F18" s="246">
        <v>77.225582685244035</v>
      </c>
      <c r="G18" s="246">
        <v>71.97</v>
      </c>
      <c r="H18" s="246">
        <v>51.83</v>
      </c>
      <c r="I18" s="246">
        <v>63.88</v>
      </c>
    </row>
    <row r="19" spans="3:9" hidden="1" outlineLevel="1">
      <c r="C19" s="41" t="s">
        <v>77</v>
      </c>
      <c r="D19" s="246">
        <v>8.8731298106027854</v>
      </c>
      <c r="E19" s="246">
        <v>47.93</v>
      </c>
      <c r="F19" s="246">
        <v>59.221673915268724</v>
      </c>
      <c r="G19" s="246">
        <v>56.05</v>
      </c>
      <c r="H19" s="246">
        <v>44.7</v>
      </c>
      <c r="I19" s="246">
        <v>51.49</v>
      </c>
    </row>
    <row r="20" spans="3:9" hidden="1" outlineLevel="1">
      <c r="C20" s="41" t="s">
        <v>78</v>
      </c>
      <c r="D20" s="246">
        <v>7.9892761394101877</v>
      </c>
      <c r="E20" s="246">
        <v>42.341306824065448</v>
      </c>
      <c r="F20" s="246">
        <v>53.736687060956264</v>
      </c>
      <c r="G20" s="246">
        <v>50.543441665181312</v>
      </c>
      <c r="H20" s="246">
        <v>41.235400194201695</v>
      </c>
      <c r="I20" s="246">
        <v>46.666435554322959</v>
      </c>
    </row>
    <row r="21" spans="3:9" hidden="1" outlineLevel="1">
      <c r="C21" s="41" t="s">
        <v>79</v>
      </c>
      <c r="D21" s="246">
        <v>6.3391853325261609</v>
      </c>
      <c r="E21" s="246">
        <v>40.81</v>
      </c>
      <c r="F21" s="246">
        <v>50.083209676201058</v>
      </c>
      <c r="G21" s="246">
        <v>47.34</v>
      </c>
      <c r="H21" s="246">
        <v>35.19</v>
      </c>
      <c r="I21" s="246">
        <v>42.28</v>
      </c>
    </row>
    <row r="22" spans="3:9" hidden="1" outlineLevel="1">
      <c r="C22" s="41" t="s">
        <v>80</v>
      </c>
      <c r="D22" s="246">
        <v>23.342269883824844</v>
      </c>
      <c r="E22" s="246">
        <v>51.35</v>
      </c>
      <c r="F22" s="246">
        <v>63.295062567666236</v>
      </c>
      <c r="G22" s="246">
        <v>60.13</v>
      </c>
      <c r="H22" s="246">
        <v>40.89</v>
      </c>
      <c r="I22" s="246">
        <v>52.11</v>
      </c>
    </row>
    <row r="23" spans="3:9" hidden="1" outlineLevel="1">
      <c r="C23" s="41" t="s">
        <v>81</v>
      </c>
      <c r="D23" s="246">
        <v>44.772117962466488</v>
      </c>
      <c r="E23" s="246">
        <v>53.23</v>
      </c>
      <c r="F23" s="246">
        <v>69.371042058044537</v>
      </c>
      <c r="G23" s="246">
        <v>65.739999999999995</v>
      </c>
      <c r="H23" s="246">
        <v>54.89</v>
      </c>
      <c r="I23" s="246">
        <v>61.22</v>
      </c>
    </row>
    <row r="24" spans="3:9" hidden="1" outlineLevel="1">
      <c r="C24" s="41" t="s">
        <v>82</v>
      </c>
      <c r="D24" s="246">
        <v>57.736499425507468</v>
      </c>
      <c r="E24" s="246">
        <v>67.41</v>
      </c>
      <c r="F24" s="246">
        <v>69.16577643973973</v>
      </c>
      <c r="G24" s="246">
        <v>68.58</v>
      </c>
      <c r="H24" s="246">
        <v>61.85</v>
      </c>
      <c r="I24" s="246">
        <v>65.78</v>
      </c>
    </row>
    <row r="25" spans="3:9" hidden="1" outlineLevel="1">
      <c r="C25" s="41" t="s">
        <v>83</v>
      </c>
      <c r="D25" s="246">
        <v>42.194932111043848</v>
      </c>
      <c r="E25" s="246">
        <v>64.16</v>
      </c>
      <c r="F25" s="246">
        <v>71.726253566564083</v>
      </c>
      <c r="G25" s="246">
        <v>69.63</v>
      </c>
      <c r="H25" s="246">
        <v>62.03</v>
      </c>
      <c r="I25" s="246">
        <v>66.459999999999994</v>
      </c>
    </row>
    <row r="26" spans="3:9" collapsed="1">
      <c r="C26" s="46">
        <v>2009</v>
      </c>
      <c r="D26" s="249">
        <v>23.651988688530611</v>
      </c>
      <c r="E26" s="249">
        <v>50.242338495087033</v>
      </c>
      <c r="F26" s="249">
        <v>62.644164410366976</v>
      </c>
      <c r="G26" s="249">
        <v>59.466839486116662</v>
      </c>
      <c r="H26" s="249">
        <v>46.978200907055019</v>
      </c>
      <c r="I26" s="249">
        <v>54.35806956552662</v>
      </c>
    </row>
    <row r="27" spans="3:9" hidden="1" outlineLevel="1">
      <c r="C27" s="41" t="s">
        <v>72</v>
      </c>
      <c r="D27" s="246">
        <v>39.887744402639854</v>
      </c>
      <c r="E27" s="246">
        <v>63.99</v>
      </c>
      <c r="F27" s="246">
        <v>66.599782749319573</v>
      </c>
      <c r="G27" s="246">
        <v>65.22</v>
      </c>
      <c r="H27" s="246">
        <v>60.18</v>
      </c>
      <c r="I27" s="246">
        <v>63.2</v>
      </c>
    </row>
    <row r="28" spans="3:9" hidden="1" outlineLevel="1">
      <c r="C28" s="41" t="s">
        <v>73</v>
      </c>
      <c r="D28" s="246">
        <v>28.730031456238819</v>
      </c>
      <c r="E28" s="246">
        <v>58.46</v>
      </c>
      <c r="F28" s="246">
        <v>65.824271050736584</v>
      </c>
      <c r="G28" s="246">
        <v>64.73</v>
      </c>
      <c r="H28" s="246">
        <v>57.19</v>
      </c>
      <c r="I28" s="246">
        <v>61.7</v>
      </c>
    </row>
    <row r="29" spans="3:9" hidden="1" outlineLevel="1">
      <c r="C29" s="41" t="s">
        <v>74</v>
      </c>
      <c r="D29" s="246">
        <v>22.469623141923147</v>
      </c>
      <c r="E29" s="246">
        <v>46.24</v>
      </c>
      <c r="F29" s="246">
        <v>59.912123320273885</v>
      </c>
      <c r="G29" s="246">
        <v>55.72</v>
      </c>
      <c r="H29" s="246">
        <v>46.57</v>
      </c>
      <c r="I29" s="246">
        <v>52.04</v>
      </c>
    </row>
    <row r="30" spans="3:9" hidden="1" outlineLevel="1">
      <c r="C30" s="41" t="s">
        <v>75</v>
      </c>
      <c r="D30" s="246">
        <v>26.145685560969593</v>
      </c>
      <c r="E30" s="246">
        <v>45.82</v>
      </c>
      <c r="F30" s="246">
        <v>68.164475852220718</v>
      </c>
      <c r="G30" s="246">
        <v>63.59</v>
      </c>
      <c r="H30" s="246">
        <v>47.05</v>
      </c>
      <c r="I30" s="246">
        <v>56.94</v>
      </c>
    </row>
    <row r="31" spans="3:9" hidden="1" outlineLevel="1">
      <c r="C31" s="41" t="s">
        <v>76</v>
      </c>
      <c r="D31" s="246">
        <v>39.357305865663356</v>
      </c>
      <c r="E31" s="246">
        <v>71.8</v>
      </c>
      <c r="F31" s="246">
        <v>90.005248190594756</v>
      </c>
      <c r="G31" s="246">
        <v>84.4</v>
      </c>
      <c r="H31" s="246">
        <v>76.22</v>
      </c>
      <c r="I31" s="246">
        <v>81.11</v>
      </c>
    </row>
    <row r="32" spans="3:9" hidden="1" outlineLevel="1">
      <c r="C32" s="41" t="s">
        <v>77</v>
      </c>
      <c r="D32" s="246">
        <v>25.090976376981434</v>
      </c>
      <c r="E32" s="246">
        <v>47.61</v>
      </c>
      <c r="F32" s="246">
        <v>76.743680812371082</v>
      </c>
      <c r="G32" s="246">
        <v>68.63</v>
      </c>
      <c r="H32" s="246">
        <v>60.3</v>
      </c>
      <c r="I32" s="246">
        <v>65.28</v>
      </c>
    </row>
    <row r="33" spans="3:9" hidden="1" outlineLevel="1">
      <c r="C33" s="41" t="s">
        <v>78</v>
      </c>
      <c r="D33" s="246">
        <v>17.874545118115094</v>
      </c>
      <c r="E33" s="246">
        <v>50.69</v>
      </c>
      <c r="F33" s="246">
        <v>64.237608777903901</v>
      </c>
      <c r="G33" s="246">
        <v>61.42</v>
      </c>
      <c r="H33" s="246">
        <v>50.23</v>
      </c>
      <c r="I33" s="246">
        <v>56.92</v>
      </c>
    </row>
    <row r="34" spans="3:9" hidden="1" outlineLevel="1">
      <c r="C34" s="41" t="s">
        <v>79</v>
      </c>
      <c r="D34" s="246">
        <v>24.128785542465923</v>
      </c>
      <c r="E34" s="246">
        <v>50.03</v>
      </c>
      <c r="F34" s="246">
        <v>62.313109491901919</v>
      </c>
      <c r="G34" s="246">
        <v>58.41</v>
      </c>
      <c r="H34" s="246">
        <v>50.96</v>
      </c>
      <c r="I34" s="246">
        <v>55.42</v>
      </c>
    </row>
    <row r="35" spans="3:9" hidden="1" outlineLevel="1">
      <c r="C35" s="41" t="s">
        <v>80</v>
      </c>
      <c r="D35" s="246">
        <v>28.582002097082587</v>
      </c>
      <c r="E35" s="246">
        <v>71.930000000000007</v>
      </c>
      <c r="F35" s="246">
        <v>77.102998791695654</v>
      </c>
      <c r="G35" s="246">
        <v>76.44</v>
      </c>
      <c r="H35" s="246">
        <v>57.56</v>
      </c>
      <c r="I35" s="246">
        <v>68.86</v>
      </c>
    </row>
    <row r="36" spans="3:9" hidden="1" outlineLevel="1">
      <c r="C36" s="41" t="s">
        <v>81</v>
      </c>
      <c r="D36" s="246">
        <v>60.772219823598348</v>
      </c>
      <c r="E36" s="246">
        <v>72.489999999999995</v>
      </c>
      <c r="F36" s="246">
        <v>75.698680629294671</v>
      </c>
      <c r="G36" s="246">
        <v>74.53</v>
      </c>
      <c r="H36" s="246">
        <v>68.27</v>
      </c>
      <c r="I36" s="246">
        <v>72.02</v>
      </c>
    </row>
    <row r="37" spans="3:9" hidden="1" outlineLevel="1">
      <c r="C37" s="41" t="s">
        <v>82</v>
      </c>
      <c r="D37" s="246">
        <v>57.786961080614319</v>
      </c>
      <c r="E37" s="246">
        <v>73.87</v>
      </c>
      <c r="F37" s="246">
        <v>72.860996179805454</v>
      </c>
      <c r="G37" s="246">
        <v>76.5</v>
      </c>
      <c r="H37" s="246">
        <v>69.150000000000006</v>
      </c>
      <c r="I37" s="246">
        <v>73.55</v>
      </c>
    </row>
    <row r="38" spans="3:9" hidden="1" outlineLevel="1">
      <c r="C38" s="41" t="s">
        <v>83</v>
      </c>
      <c r="D38" s="246">
        <v>46.610744464318756</v>
      </c>
      <c r="E38" s="246">
        <v>65.849999999999994</v>
      </c>
      <c r="F38" s="246">
        <v>70.899393406808002</v>
      </c>
      <c r="G38" s="246">
        <v>69.040000000000006</v>
      </c>
      <c r="H38" s="246">
        <v>69.67</v>
      </c>
      <c r="I38" s="246">
        <v>69.3</v>
      </c>
    </row>
    <row r="39" spans="3:9" collapsed="1">
      <c r="C39" s="48">
        <v>2008</v>
      </c>
      <c r="D39" s="250">
        <v>35.356654024177452</v>
      </c>
      <c r="E39" s="250">
        <v>59.857422892597171</v>
      </c>
      <c r="F39" s="250">
        <v>72.025227996832541</v>
      </c>
      <c r="G39" s="250">
        <v>68.192181683601788</v>
      </c>
      <c r="H39" s="250">
        <v>59.462999975257262</v>
      </c>
      <c r="I39" s="250">
        <v>64.684745240971253</v>
      </c>
    </row>
    <row r="40" spans="3:9" hidden="1" outlineLevel="1">
      <c r="C40" s="41" t="s">
        <v>72</v>
      </c>
      <c r="D40" s="246">
        <v>36.202491216863621</v>
      </c>
      <c r="E40" s="246">
        <v>64.37</v>
      </c>
      <c r="F40" s="246">
        <v>65.348812861347326</v>
      </c>
      <c r="G40" s="246">
        <v>64.180000000000007</v>
      </c>
      <c r="H40" s="246">
        <v>68.010000000000005</v>
      </c>
      <c r="I40" s="246">
        <v>65.709999999999994</v>
      </c>
    </row>
    <row r="41" spans="3:9" hidden="1" outlineLevel="1">
      <c r="C41" s="41" t="s">
        <v>73</v>
      </c>
      <c r="D41" s="246">
        <v>51.19770041520281</v>
      </c>
      <c r="E41" s="246">
        <v>65.12</v>
      </c>
      <c r="F41" s="246">
        <v>67.97761827763108</v>
      </c>
      <c r="G41" s="246">
        <v>68.55</v>
      </c>
      <c r="H41" s="246">
        <v>61.24</v>
      </c>
      <c r="I41" s="246">
        <v>65.63</v>
      </c>
    </row>
    <row r="42" spans="3:9" hidden="1" outlineLevel="1">
      <c r="C42" s="41" t="s">
        <v>74</v>
      </c>
      <c r="D42" s="246">
        <v>26.40796337698286</v>
      </c>
      <c r="E42" s="246">
        <v>49.91</v>
      </c>
      <c r="F42" s="246">
        <v>60.285238998173632</v>
      </c>
      <c r="G42" s="246">
        <v>56.9</v>
      </c>
      <c r="H42" s="246">
        <v>50.17</v>
      </c>
      <c r="I42" s="246">
        <v>54.21</v>
      </c>
    </row>
    <row r="43" spans="3:9" hidden="1" outlineLevel="1">
      <c r="C43" s="41" t="s">
        <v>75</v>
      </c>
      <c r="D43" s="246">
        <v>22.415628659640159</v>
      </c>
      <c r="E43" s="246">
        <v>55.08</v>
      </c>
      <c r="F43" s="246">
        <v>70.027570001046968</v>
      </c>
      <c r="G43" s="246">
        <v>66.95</v>
      </c>
      <c r="H43" s="246">
        <v>50.84</v>
      </c>
      <c r="I43" s="246">
        <v>60.52</v>
      </c>
    </row>
    <row r="44" spans="3:9" hidden="1" outlineLevel="1">
      <c r="C44" s="41" t="s">
        <v>76</v>
      </c>
      <c r="D44" s="246">
        <v>49.53688917278825</v>
      </c>
      <c r="E44" s="246">
        <v>74.12</v>
      </c>
      <c r="F44" s="246">
        <v>89.745588218186896</v>
      </c>
      <c r="G44" s="246">
        <v>84.99</v>
      </c>
      <c r="H44" s="246">
        <v>74.56</v>
      </c>
      <c r="I44" s="246">
        <v>80.83</v>
      </c>
    </row>
    <row r="45" spans="3:9" hidden="1" outlineLevel="1">
      <c r="C45" s="41" t="s">
        <v>77</v>
      </c>
      <c r="D45" s="246">
        <v>22.458213563291814</v>
      </c>
      <c r="E45" s="246">
        <v>52.64</v>
      </c>
      <c r="F45" s="246">
        <v>78.544722729546436</v>
      </c>
      <c r="G45" s="246">
        <v>71.010000000000005</v>
      </c>
      <c r="H45" s="246">
        <v>64.88</v>
      </c>
      <c r="I45" s="246">
        <v>68.569999999999993</v>
      </c>
    </row>
    <row r="46" spans="3:9" hidden="1" outlineLevel="1">
      <c r="C46" s="41" t="s">
        <v>78</v>
      </c>
      <c r="D46" s="246">
        <v>21.678060243537704</v>
      </c>
      <c r="E46" s="246">
        <v>52.73</v>
      </c>
      <c r="F46" s="246">
        <v>63.514535149685315</v>
      </c>
      <c r="G46" s="246">
        <v>61.34</v>
      </c>
      <c r="H46" s="246">
        <v>51.72</v>
      </c>
      <c r="I46" s="246">
        <v>57.46</v>
      </c>
    </row>
    <row r="47" spans="3:9" hidden="1" outlineLevel="1">
      <c r="C47" s="41" t="s">
        <v>79</v>
      </c>
      <c r="D47" s="246">
        <v>15.354625080111088</v>
      </c>
      <c r="E47" s="246">
        <v>44.83</v>
      </c>
      <c r="F47" s="246">
        <v>51.914585229379448</v>
      </c>
      <c r="G47" s="246">
        <v>49.13</v>
      </c>
      <c r="H47" s="246">
        <v>41.29</v>
      </c>
      <c r="I47" s="246">
        <v>45.96</v>
      </c>
    </row>
    <row r="48" spans="3:9" hidden="1" outlineLevel="1">
      <c r="C48" s="41" t="s">
        <v>80</v>
      </c>
      <c r="D48" s="246">
        <v>38.090151676992093</v>
      </c>
      <c r="E48" s="246">
        <v>60.58</v>
      </c>
      <c r="F48" s="246">
        <v>68.113440137911766</v>
      </c>
      <c r="G48" s="246">
        <v>67.180000000000007</v>
      </c>
      <c r="H48" s="246">
        <v>52.48</v>
      </c>
      <c r="I48" s="246">
        <v>61.25</v>
      </c>
    </row>
    <row r="49" spans="3:9" hidden="1" outlineLevel="1">
      <c r="C49" s="41" t="s">
        <v>81</v>
      </c>
      <c r="D49" s="246">
        <v>39.516129032258064</v>
      </c>
      <c r="E49" s="246">
        <v>71.290000000000006</v>
      </c>
      <c r="F49" s="246">
        <v>78.370628259393555</v>
      </c>
      <c r="G49" s="246">
        <v>75.510000000000005</v>
      </c>
      <c r="H49" s="246">
        <v>68.56</v>
      </c>
      <c r="I49" s="246">
        <v>72.7</v>
      </c>
    </row>
    <row r="50" spans="3:9" hidden="1" outlineLevel="1">
      <c r="C50" s="41" t="s">
        <v>82</v>
      </c>
      <c r="D50" s="246">
        <v>53.247169408246101</v>
      </c>
      <c r="E50" s="246">
        <v>76.23</v>
      </c>
      <c r="F50" s="246">
        <v>69.903548000000001</v>
      </c>
      <c r="G50" s="246">
        <v>76.52</v>
      </c>
      <c r="H50" s="246">
        <v>70.010000000000005</v>
      </c>
      <c r="I50" s="246">
        <v>73.89</v>
      </c>
    </row>
    <row r="51" spans="3:9" hidden="1" outlineLevel="1">
      <c r="C51" s="41" t="s">
        <v>83</v>
      </c>
      <c r="D51" s="246">
        <v>38.111514633625291</v>
      </c>
      <c r="E51" s="246">
        <v>70.19</v>
      </c>
      <c r="F51" s="246">
        <v>70.310927485565969</v>
      </c>
      <c r="G51" s="246">
        <v>69.2</v>
      </c>
      <c r="H51" s="246">
        <v>68.59</v>
      </c>
      <c r="I51" s="246">
        <v>68.959999999999994</v>
      </c>
    </row>
    <row r="52" spans="3:9" collapsed="1">
      <c r="C52" s="48">
        <v>2007</v>
      </c>
      <c r="D52" s="250">
        <v>35.179868494937239</v>
      </c>
      <c r="E52" s="250">
        <v>61.317794986025312</v>
      </c>
      <c r="F52" s="250">
        <v>70.871114855156492</v>
      </c>
      <c r="G52" s="250">
        <v>67.58609314856659</v>
      </c>
      <c r="H52" s="250">
        <v>60.193632308135527</v>
      </c>
      <c r="I52" s="250">
        <v>64.619079632949976</v>
      </c>
    </row>
    <row r="53" spans="3:9" hidden="1" outlineLevel="1">
      <c r="C53" s="41" t="s">
        <v>72</v>
      </c>
      <c r="D53" s="246">
        <v>30.324716940824612</v>
      </c>
      <c r="E53" s="246">
        <v>68.489999999999995</v>
      </c>
      <c r="F53" s="246">
        <v>65.257212198257804</v>
      </c>
      <c r="G53" s="246">
        <v>64.790000000000006</v>
      </c>
      <c r="H53" s="246">
        <v>65.5</v>
      </c>
      <c r="I53" s="246">
        <v>65.08</v>
      </c>
    </row>
    <row r="54" spans="3:9" hidden="1" outlineLevel="1">
      <c r="C54" s="41" t="s">
        <v>73</v>
      </c>
      <c r="D54" s="246">
        <v>22.425763725699635</v>
      </c>
      <c r="E54" s="246">
        <v>65.16</v>
      </c>
      <c r="F54" s="246">
        <v>71.258107854325871</v>
      </c>
      <c r="G54" s="246">
        <v>70.069999999999993</v>
      </c>
      <c r="H54" s="246">
        <v>61.12</v>
      </c>
      <c r="I54" s="246">
        <v>66.430000000000007</v>
      </c>
    </row>
    <row r="55" spans="3:9" hidden="1" outlineLevel="1">
      <c r="C55" s="41" t="s">
        <v>74</v>
      </c>
      <c r="D55" s="246">
        <v>29.395428327280495</v>
      </c>
      <c r="E55" s="246">
        <v>53.4</v>
      </c>
      <c r="F55" s="246">
        <v>72.214196630214431</v>
      </c>
      <c r="G55" s="246">
        <v>66.63</v>
      </c>
      <c r="H55" s="246">
        <v>50.44</v>
      </c>
      <c r="I55" s="246">
        <v>60.05</v>
      </c>
    </row>
    <row r="56" spans="3:9" hidden="1" outlineLevel="1">
      <c r="C56" s="41" t="s">
        <v>75</v>
      </c>
      <c r="D56" s="246">
        <v>30.928220465712453</v>
      </c>
      <c r="E56" s="246">
        <v>62.72</v>
      </c>
      <c r="F56" s="246">
        <v>80.682239525398586</v>
      </c>
      <c r="G56" s="246">
        <v>77.099999999999994</v>
      </c>
      <c r="H56" s="246">
        <v>55.14</v>
      </c>
      <c r="I56" s="246">
        <v>68.17</v>
      </c>
    </row>
    <row r="57" spans="3:9" hidden="1" outlineLevel="1">
      <c r="C57" s="41" t="s">
        <v>76</v>
      </c>
      <c r="D57" s="246">
        <v>28.802606280709249</v>
      </c>
      <c r="E57" s="246">
        <v>88.6</v>
      </c>
      <c r="F57" s="246">
        <v>92.153378693979363</v>
      </c>
      <c r="G57" s="246">
        <v>89.24</v>
      </c>
      <c r="H57" s="246">
        <v>75.48</v>
      </c>
      <c r="I57" s="246">
        <v>83.64</v>
      </c>
    </row>
    <row r="58" spans="3:9" hidden="1" outlineLevel="1">
      <c r="C58" s="41" t="s">
        <v>77</v>
      </c>
      <c r="D58" s="246">
        <v>33.684041871395003</v>
      </c>
      <c r="E58" s="246">
        <v>72</v>
      </c>
      <c r="F58" s="246">
        <v>86.803759829343818</v>
      </c>
      <c r="G58" s="246">
        <v>81.760000000000005</v>
      </c>
      <c r="H58" s="246">
        <v>67.13</v>
      </c>
      <c r="I58" s="246">
        <v>75.81</v>
      </c>
    </row>
    <row r="59" spans="3:9" hidden="1" outlineLevel="1">
      <c r="C59" s="41" t="s">
        <v>78</v>
      </c>
      <c r="D59" s="246">
        <v>19.089403973509935</v>
      </c>
      <c r="E59" s="246">
        <v>59.8</v>
      </c>
      <c r="F59" s="246">
        <v>73.514703687117475</v>
      </c>
      <c r="G59" s="246">
        <v>68.67</v>
      </c>
      <c r="H59" s="246">
        <v>49.21</v>
      </c>
      <c r="I59" s="246">
        <v>60.75</v>
      </c>
    </row>
    <row r="60" spans="3:9" hidden="1" outlineLevel="1">
      <c r="C60" s="41" t="s">
        <v>79</v>
      </c>
      <c r="D60" s="246">
        <v>15.808587908566546</v>
      </c>
      <c r="E60" s="246">
        <v>56.62</v>
      </c>
      <c r="F60" s="246">
        <v>69.028357626800343</v>
      </c>
      <c r="G60" s="246">
        <v>64.510000000000005</v>
      </c>
      <c r="H60" s="246">
        <v>39.770000000000003</v>
      </c>
      <c r="I60" s="246">
        <v>54.45</v>
      </c>
    </row>
    <row r="61" spans="3:9" hidden="1" outlineLevel="1">
      <c r="C61" s="41" t="s">
        <v>80</v>
      </c>
      <c r="D61" s="246">
        <v>42.312362030905078</v>
      </c>
      <c r="E61" s="246">
        <v>69.27</v>
      </c>
      <c r="F61" s="246">
        <v>71.031746031746039</v>
      </c>
      <c r="G61" s="246">
        <v>69.680000000000007</v>
      </c>
      <c r="H61" s="246">
        <v>58.72</v>
      </c>
      <c r="I61" s="246">
        <v>65.22</v>
      </c>
    </row>
    <row r="62" spans="3:9" hidden="1" outlineLevel="1">
      <c r="C62" s="41" t="s">
        <v>81</v>
      </c>
      <c r="D62" s="246">
        <v>47.863704336680193</v>
      </c>
      <c r="E62" s="246">
        <v>72.59</v>
      </c>
      <c r="F62" s="246">
        <v>79.120860600282185</v>
      </c>
      <c r="G62" s="246">
        <v>76.63</v>
      </c>
      <c r="H62" s="246">
        <v>68.61</v>
      </c>
      <c r="I62" s="246">
        <v>73.37</v>
      </c>
    </row>
    <row r="63" spans="3:9" hidden="1" outlineLevel="1">
      <c r="C63" s="41" t="s">
        <v>82</v>
      </c>
      <c r="D63" s="246">
        <v>46.227530747398298</v>
      </c>
      <c r="E63" s="246">
        <v>77.94</v>
      </c>
      <c r="F63" s="246">
        <v>76.89047405796174</v>
      </c>
      <c r="G63" s="246">
        <v>76.09</v>
      </c>
      <c r="H63" s="246">
        <v>72.47</v>
      </c>
      <c r="I63" s="246">
        <v>74.62</v>
      </c>
    </row>
    <row r="64" spans="3:9" hidden="1" outlineLevel="1">
      <c r="C64" s="41" t="s">
        <v>83</v>
      </c>
      <c r="D64" s="246">
        <v>27.205725272377698</v>
      </c>
      <c r="E64" s="246">
        <v>69.989999999999995</v>
      </c>
      <c r="F64" s="246">
        <v>67.122921572309778</v>
      </c>
      <c r="G64" s="246">
        <v>66.41</v>
      </c>
      <c r="H64" s="246">
        <v>67.64</v>
      </c>
      <c r="I64" s="246">
        <v>66.91</v>
      </c>
    </row>
    <row r="65" spans="3:9" collapsed="1">
      <c r="C65" s="48">
        <v>2006</v>
      </c>
      <c r="D65" s="250">
        <v>31.22199038374308</v>
      </c>
      <c r="E65" s="250">
        <v>68.007352176174791</v>
      </c>
      <c r="F65" s="250">
        <v>75.841640645608521</v>
      </c>
      <c r="G65" s="250">
        <v>72.616612336092587</v>
      </c>
      <c r="H65" s="250">
        <v>60.894669860007411</v>
      </c>
      <c r="I65" s="250">
        <v>67.849960269218485</v>
      </c>
    </row>
    <row r="66" spans="3:9" ht="15" customHeight="1">
      <c r="C66" s="525" t="s">
        <v>67</v>
      </c>
      <c r="D66" s="525"/>
      <c r="E66" s="525"/>
      <c r="F66" s="525"/>
      <c r="G66" s="525"/>
      <c r="H66" s="525"/>
      <c r="I66" s="525"/>
    </row>
    <row r="68" spans="3:9" ht="30" customHeight="1"/>
    <row r="70" spans="3:9" ht="30" customHeight="1"/>
  </sheetData>
  <mergeCells count="2">
    <mergeCell ref="C3:I3"/>
    <mergeCell ref="C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C3:I53"/>
  <sheetViews>
    <sheetView showGridLines="0" showRowColHeaders="0" zoomScaleNormal="100" workbookViewId="0">
      <selection activeCell="D13" sqref="D13"/>
    </sheetView>
  </sheetViews>
  <sheetFormatPr baseColWidth="10" defaultRowHeight="15" outlineLevelRow="1"/>
  <cols>
    <col min="1" max="1" width="14.28515625" style="90" customWidth="1"/>
    <col min="2" max="7" width="11.42578125" style="90"/>
    <col min="8" max="8" width="14" style="90" customWidth="1"/>
    <col min="9" max="10" width="11.42578125" style="90"/>
    <col min="11" max="11" width="14.28515625" style="90" customWidth="1"/>
    <col min="12" max="16384" width="11.42578125" style="90"/>
  </cols>
  <sheetData>
    <row r="3" spans="3:9" ht="48" customHeight="1">
      <c r="C3" s="524" t="s">
        <v>262</v>
      </c>
      <c r="D3" s="524"/>
      <c r="E3" s="524"/>
      <c r="F3" s="524"/>
      <c r="G3" s="524"/>
      <c r="H3" s="524"/>
      <c r="I3" s="524"/>
    </row>
    <row r="4" spans="3:9" ht="30">
      <c r="C4" s="115"/>
      <c r="D4" s="92" t="s">
        <v>263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</row>
    <row r="5" spans="3:9">
      <c r="C5" s="41" t="s">
        <v>76</v>
      </c>
      <c r="D5" s="120">
        <f>IFERROR('tablas evol IO CAT '!D5/'tablas evol IO CAT '!D18-1,"-")</f>
        <v>-0.29032258064516125</v>
      </c>
      <c r="E5" s="120">
        <f>IFERROR('tablas evol IO CAT '!E5/'tablas evol IO CAT '!E18-1,"-")</f>
        <v>-0.25195454065406442</v>
      </c>
      <c r="F5" s="120">
        <f>IFERROR('tablas evol IO CAT '!F5/'tablas evol IO CAT '!F18-1,"-")</f>
        <v>-0.11406653727383564</v>
      </c>
      <c r="G5" s="120">
        <f>IFERROR('tablas evol IO CAT '!G5/'tablas evol IO CAT '!G18-1,"-")</f>
        <v>-0.132543085312956</v>
      </c>
      <c r="H5" s="120">
        <f>IFERROR('tablas evol IO CAT '!H5/'tablas evol IO CAT '!H18-1,"-")</f>
        <v>-0.12478742509115115</v>
      </c>
      <c r="I5" s="120">
        <f>IFERROR('tablas evol IO CAT '!I5/'tablas evol IO CAT '!I18-1,"-")</f>
        <v>-0.12173444400769629</v>
      </c>
    </row>
    <row r="6" spans="3:9">
      <c r="C6" s="41" t="s">
        <v>77</v>
      </c>
      <c r="D6" s="120">
        <f>IFERROR('tablas evol IO CAT '!D6/'tablas evol IO CAT '!D19-1,"-")</f>
        <v>1.0594541910331383</v>
      </c>
      <c r="E6" s="120">
        <f>IFERROR('tablas evol IO CAT '!E6/'tablas evol IO CAT '!E19-1,"-")</f>
        <v>-0.1508951618313582</v>
      </c>
      <c r="F6" s="120">
        <f>IFERROR('tablas evol IO CAT '!F6/'tablas evol IO CAT '!F19-1,"-")</f>
        <v>-7.79995864914238E-2</v>
      </c>
      <c r="G6" s="120">
        <f>IFERROR('tablas evol IO CAT '!G6/'tablas evol IO CAT '!G19-1,"-")</f>
        <v>-8.423881947985723E-2</v>
      </c>
      <c r="H6" s="120">
        <f>IFERROR('tablas evol IO CAT '!H6/'tablas evol IO CAT '!H19-1,"-")</f>
        <v>-0.13057703454140601</v>
      </c>
      <c r="I6" s="120">
        <f>IFERROR('tablas evol IO CAT '!I6/'tablas evol IO CAT '!I19-1,"-")</f>
        <v>-9.28800358681654E-2</v>
      </c>
    </row>
    <row r="7" spans="3:9">
      <c r="C7" s="41" t="s">
        <v>78</v>
      </c>
      <c r="D7" s="120">
        <f>IFERROR('tablas evol IO CAT '!D7/'tablas evol IO CAT '!D20-1,"-")</f>
        <v>0.75615212527964215</v>
      </c>
      <c r="E7" s="120">
        <f>IFERROR('tablas evol IO CAT '!E7/'tablas evol IO CAT '!E20-1,"-")</f>
        <v>-5.5169639916629598E-2</v>
      </c>
      <c r="F7" s="120">
        <f>IFERROR('tablas evol IO CAT '!F7/'tablas evol IO CAT '!F20-1,"-")</f>
        <v>0.16569192109743902</v>
      </c>
      <c r="G7" s="120">
        <f>IFERROR('tablas evol IO CAT '!G7/'tablas evol IO CAT '!G20-1,"-")</f>
        <v>0.13270363253281148</v>
      </c>
      <c r="H7" s="120">
        <f>IFERROR('tablas evol IO CAT '!H7/'tablas evol IO CAT '!H20-1,"-")</f>
        <v>-3.4240303211903411E-2</v>
      </c>
      <c r="I7" s="120">
        <f>IFERROR('tablas evol IO CAT '!I7/'tablas evol IO CAT '!I20-1,"-")</f>
        <v>7.8898167490600635E-2</v>
      </c>
    </row>
    <row r="8" spans="3:9">
      <c r="C8" s="41" t="s">
        <v>79</v>
      </c>
      <c r="D8" s="120">
        <f>IFERROR('tablas evol IO CAT '!D8/'tablas evol IO CAT '!D21-1,"-")</f>
        <v>2.9781718963165078</v>
      </c>
      <c r="E8" s="120">
        <f>IFERROR('tablas evol IO CAT '!E8/'tablas evol IO CAT '!E21-1,"-")</f>
        <v>5.5348280746625012E-2</v>
      </c>
      <c r="F8" s="120">
        <f>IFERROR('tablas evol IO CAT '!F8/'tablas evol IO CAT '!F21-1,"-")</f>
        <v>5.1215551911830026E-2</v>
      </c>
      <c r="G8" s="120">
        <f>IFERROR('tablas evol IO CAT '!G8/'tablas evol IO CAT '!G21-1,"-")</f>
        <v>6.0661012297853922E-2</v>
      </c>
      <c r="H8" s="120">
        <f>IFERROR('tablas evol IO CAT '!H8/'tablas evol IO CAT '!H21-1,"-")</f>
        <v>1.8705422015508955E-2</v>
      </c>
      <c r="I8" s="120">
        <f>IFERROR('tablas evol IO CAT '!I8/'tablas evol IO CAT '!I21-1,"-")</f>
        <v>5.3045513242440778E-2</v>
      </c>
    </row>
    <row r="9" spans="3:9">
      <c r="C9" s="41" t="s">
        <v>80</v>
      </c>
      <c r="D9" s="120">
        <f>IFERROR('tablas evol IO CAT '!D9/'tablas evol IO CAT '!D22-1,"-")</f>
        <v>0.11638591117917296</v>
      </c>
      <c r="E9" s="120">
        <f>IFERROR('tablas evol IO CAT '!E9/'tablas evol IO CAT '!E22-1,"-")</f>
        <v>-0.13331277932141328</v>
      </c>
      <c r="F9" s="120">
        <f>IFERROR('tablas evol IO CAT '!F9/'tablas evol IO CAT '!F22-1,"-")</f>
        <v>-0.14048286984208125</v>
      </c>
      <c r="G9" s="120">
        <f>IFERROR('tablas evol IO CAT '!G9/'tablas evol IO CAT '!G22-1,"-")</f>
        <v>-0.13711266589744842</v>
      </c>
      <c r="H9" s="120">
        <f>IFERROR('tablas evol IO CAT '!H9/'tablas evol IO CAT '!H22-1,"-")</f>
        <v>-9.4077151852532626E-2</v>
      </c>
      <c r="I9" s="120">
        <f>IFERROR('tablas evol IO CAT '!I9/'tablas evol IO CAT '!I22-1,"-")</f>
        <v>-0.11712039065016155</v>
      </c>
    </row>
    <row r="10" spans="3:9">
      <c r="C10" s="41" t="s">
        <v>81</v>
      </c>
      <c r="D10" s="120">
        <f>IFERROR('tablas evol IO CAT '!D10/'tablas evol IO CAT '!D23-1,"-")</f>
        <v>-1.0817075526366682E-2</v>
      </c>
      <c r="E10" s="120">
        <f>IFERROR('tablas evol IO CAT '!E10/'tablas evol IO CAT '!E23-1,"-")</f>
        <v>4.5334549282374237E-3</v>
      </c>
      <c r="F10" s="120">
        <f>IFERROR('tablas evol IO CAT '!F10/'tablas evol IO CAT '!F23-1,"-")</f>
        <v>-4.347336305522409E-2</v>
      </c>
      <c r="G10" s="120">
        <f>IFERROR('tablas evol IO CAT '!G10/'tablas evol IO CAT '!G23-1,"-")</f>
        <v>-3.5374126163259967E-2</v>
      </c>
      <c r="H10" s="120">
        <f>IFERROR('tablas evol IO CAT '!H10/'tablas evol IO CAT '!H23-1,"-")</f>
        <v>-0.10505337012622196</v>
      </c>
      <c r="I10" s="120">
        <f>IFERROR('tablas evol IO CAT '!I10/'tablas evol IO CAT '!I23-1,"-")</f>
        <v>-5.6610301090810222E-2</v>
      </c>
    </row>
    <row r="11" spans="3:9">
      <c r="C11" s="41" t="s">
        <v>82</v>
      </c>
      <c r="D11" s="120">
        <f>IFERROR('tablas evol IO CAT '!D11/'tablas evol IO CAT '!D24-1,"-")</f>
        <v>-0.29270315091210619</v>
      </c>
      <c r="E11" s="120">
        <f>IFERROR('tablas evol IO CAT '!E11/'tablas evol IO CAT '!E24-1,"-")</f>
        <v>-1.290609701824641E-2</v>
      </c>
      <c r="F11" s="120">
        <f>IFERROR('tablas evol IO CAT '!F11/'tablas evol IO CAT '!F24-1,"-")</f>
        <v>0.12854961729469672</v>
      </c>
      <c r="G11" s="120">
        <f>IFERROR('tablas evol IO CAT '!G11/'tablas evol IO CAT '!G24-1,"-")</f>
        <v>9.4050743657043023E-2</v>
      </c>
      <c r="H11" s="120">
        <f>IFERROR('tablas evol IO CAT '!H11/'tablas evol IO CAT '!H24-1,"-")</f>
        <v>-5.1091350040420425E-2</v>
      </c>
      <c r="I11" s="120">
        <f>IFERROR('tablas evol IO CAT '!I11/'tablas evol IO CAT '!I24-1,"-")</f>
        <v>4.2262085740346622E-2</v>
      </c>
    </row>
    <row r="12" spans="3:9">
      <c r="C12" s="41" t="s">
        <v>83</v>
      </c>
      <c r="D12" s="120">
        <f>IFERROR('tablas evol IO CAT '!D12/'tablas evol IO CAT '!D25-1,"-")</f>
        <v>-0.30723508915761422</v>
      </c>
      <c r="E12" s="120">
        <f>IFERROR('tablas evol IO CAT '!E12/'tablas evol IO CAT '!E25-1,"-")</f>
        <v>-0.12141521197007477</v>
      </c>
      <c r="F12" s="120">
        <f>IFERROR('tablas evol IO CAT '!F12/'tablas evol IO CAT '!F25-1,"-")</f>
        <v>4.759758124205149E-2</v>
      </c>
      <c r="G12" s="120">
        <f>IFERROR('tablas evol IO CAT '!G12/'tablas evol IO CAT '!G25-1,"-")</f>
        <v>1.3069079419790519E-2</v>
      </c>
      <c r="H12" s="120">
        <f>IFERROR('tablas evol IO CAT '!H12/'tablas evol IO CAT '!H25-1,"-")</f>
        <v>-0.10124133483798159</v>
      </c>
      <c r="I12" s="120">
        <f>IFERROR('tablas evol IO CAT '!I12/'tablas evol IO CAT '!I25-1,"-")</f>
        <v>-2.6632560938910532E-2</v>
      </c>
    </row>
    <row r="13" spans="3:9" ht="30">
      <c r="C13" s="44" t="str">
        <f>actualizaciones!$A$2</f>
        <v xml:space="preserve">acumulado agosto 2010 </v>
      </c>
      <c r="D13" s="121">
        <v>3.8375835602872943E-3</v>
      </c>
      <c r="E13" s="121">
        <v>-8.416887435981224E-2</v>
      </c>
      <c r="F13" s="121">
        <v>-5.1841571997228719E-3</v>
      </c>
      <c r="G13" s="121">
        <v>-1.7516827723285777E-2</v>
      </c>
      <c r="H13" s="121">
        <v>-8.0761872644128485E-2</v>
      </c>
      <c r="I13" s="121">
        <v>-3.4132629540424619E-2</v>
      </c>
    </row>
    <row r="14" spans="3:9" hidden="1" outlineLevel="1">
      <c r="C14" s="41" t="s">
        <v>72</v>
      </c>
      <c r="D14" s="120">
        <f>IFERROR('tablas evol IO CAT '!D14/'tablas evol IO CAT '!D27-1,"-")</f>
        <v>-0.16612822118978132</v>
      </c>
      <c r="E14" s="120">
        <f>IFERROR('tablas evol IO CAT '!E14/'tablas evol IO CAT '!E27-1,"-")</f>
        <v>-0.13932027048596729</v>
      </c>
      <c r="F14" s="120">
        <f>IFERROR('tablas evol IO CAT '!F14/'tablas evol IO CAT '!F27-1,"-")</f>
        <v>-3.5103573967902091E-2</v>
      </c>
      <c r="G14" s="120">
        <f>IFERROR('tablas evol IO CAT '!G14/'tablas evol IO CAT '!G27-1,"-")</f>
        <v>-5.0841294014291494E-2</v>
      </c>
      <c r="H14" s="120">
        <f>IFERROR('tablas evol IO CAT '!H14/'tablas evol IO CAT '!H27-1,"-")</f>
        <v>-0.15320306739639999</v>
      </c>
      <c r="I14" s="120">
        <f>IFERROR('tablas evol IO CAT '!I14/'tablas evol IO CAT '!I27-1,"-")</f>
        <v>-9.0055212372791349E-2</v>
      </c>
    </row>
    <row r="15" spans="3:9" hidden="1" outlineLevel="1">
      <c r="C15" s="41" t="s">
        <v>73</v>
      </c>
      <c r="D15" s="120">
        <f>IFERROR('tablas evol IO CAT '!D15/'tablas evol IO CAT '!D28-1,"-")</f>
        <v>-0.74680319751234681</v>
      </c>
      <c r="E15" s="120">
        <f>IFERROR('tablas evol IO CAT '!E15/'tablas evol IO CAT '!E28-1,"-")</f>
        <v>-8.9141823465376469E-2</v>
      </c>
      <c r="F15" s="120">
        <f>IFERROR('tablas evol IO CAT '!F15/'tablas evol IO CAT '!F28-1,"-")</f>
        <v>9.9724838568429064E-3</v>
      </c>
      <c r="G15" s="120">
        <f>IFERROR('tablas evol IO CAT '!G15/'tablas evol IO CAT '!G28-1,"-")</f>
        <v>-3.0338795948830821E-2</v>
      </c>
      <c r="H15" s="120">
        <f>IFERROR('tablas evol IO CAT '!H15/'tablas evol IO CAT '!H28-1,"-")</f>
        <v>-0.15059583581588376</v>
      </c>
      <c r="I15" s="120">
        <f>IFERROR('tablas evol IO CAT '!I15/'tablas evol IO CAT '!I28-1,"-")</f>
        <v>-7.5085057124521404E-2</v>
      </c>
    </row>
    <row r="16" spans="3:9" hidden="1" outlineLevel="1">
      <c r="C16" s="41" t="s">
        <v>74</v>
      </c>
      <c r="D16" s="120">
        <f>IFERROR('tablas evol IO CAT '!D16/'tablas evol IO CAT '!D29-1,"-")</f>
        <v>-0.37609753620554021</v>
      </c>
      <c r="E16" s="120">
        <f>IFERROR('tablas evol IO CAT '!E16/'tablas evol IO CAT '!E29-1,"-")</f>
        <v>-0.24511599728241762</v>
      </c>
      <c r="F16" s="120">
        <f>IFERROR('tablas evol IO CAT '!F16/'tablas evol IO CAT '!F29-1,"-")</f>
        <v>-0.1642186014642053</v>
      </c>
      <c r="G16" s="120">
        <f>IFERROR('tablas evol IO CAT '!G16/'tablas evol IO CAT '!G29-1,"-")</f>
        <v>-0.16525535996062068</v>
      </c>
      <c r="H16" s="120">
        <f>IFERROR('tablas evol IO CAT '!H16/'tablas evol IO CAT '!H29-1,"-")</f>
        <v>-0.21807270579177496</v>
      </c>
      <c r="I16" s="120">
        <f>IFERROR('tablas evol IO CAT '!I16/'tablas evol IO CAT '!I29-1,"-")</f>
        <v>-0.18416107587675112</v>
      </c>
    </row>
    <row r="17" spans="3:9" hidden="1" outlineLevel="1">
      <c r="C17" s="41" t="s">
        <v>75</v>
      </c>
      <c r="D17" s="120">
        <f>IFERROR('tablas evol IO CAT '!D17/'tablas evol IO CAT '!D30-1,"-")</f>
        <v>-0.4237280910630068</v>
      </c>
      <c r="E17" s="120">
        <f>IFERROR('tablas evol IO CAT '!E17/'tablas evol IO CAT '!E30-1,"-")</f>
        <v>-0.16324749017896112</v>
      </c>
      <c r="F17" s="120">
        <f>IFERROR('tablas evol IO CAT '!F17/'tablas evol IO CAT '!F30-1,"-")</f>
        <v>-0.15739668075243274</v>
      </c>
      <c r="G17" s="120">
        <f>IFERROR('tablas evol IO CAT '!G17/'tablas evol IO CAT '!G30-1,"-")</f>
        <v>-0.1662211039471615</v>
      </c>
      <c r="H17" s="120">
        <f>IFERROR('tablas evol IO CAT '!H17/'tablas evol IO CAT '!H30-1,"-")</f>
        <v>-0.25122210414452717</v>
      </c>
      <c r="I17" s="120">
        <f>IFERROR('tablas evol IO CAT '!I17/'tablas evol IO CAT '!I30-1,"-")</f>
        <v>-0.19441517386722873</v>
      </c>
    </row>
    <row r="18" spans="3:9" hidden="1" outlineLevel="1">
      <c r="C18" s="41" t="s">
        <v>76</v>
      </c>
      <c r="D18" s="120">
        <f>IFERROR('tablas evol IO CAT '!D18/'tablas evol IO CAT '!D31-1,"-")</f>
        <v>-0.36649688481177156</v>
      </c>
      <c r="E18" s="120">
        <f>IFERROR('tablas evol IO CAT '!E18/'tablas evol IO CAT '!E31-1,"-")</f>
        <v>-0.23802228412256266</v>
      </c>
      <c r="F18" s="120">
        <f>IFERROR('tablas evol IO CAT '!F18/'tablas evol IO CAT '!F31-1,"-")</f>
        <v>-0.1419880036138399</v>
      </c>
      <c r="G18" s="120">
        <f>IFERROR('tablas evol IO CAT '!G18/'tablas evol IO CAT '!G31-1,"-")</f>
        <v>-0.14727488151658774</v>
      </c>
      <c r="H18" s="120">
        <f>IFERROR('tablas evol IO CAT '!H18/'tablas evol IO CAT '!H31-1,"-")</f>
        <v>-0.31999475203358696</v>
      </c>
      <c r="I18" s="120">
        <f>IFERROR('tablas evol IO CAT '!I18/'tablas evol IO CAT '!I31-1,"-")</f>
        <v>-0.21242756750092462</v>
      </c>
    </row>
    <row r="19" spans="3:9" hidden="1" outlineLevel="1">
      <c r="C19" s="41" t="s">
        <v>77</v>
      </c>
      <c r="D19" s="120">
        <f>IFERROR('tablas evol IO CAT '!D19/'tablas evol IO CAT '!D32-1,"-")</f>
        <v>-0.64636171676670862</v>
      </c>
      <c r="E19" s="120">
        <f>IFERROR('tablas evol IO CAT '!E19/'tablas evol IO CAT '!E32-1,"-")</f>
        <v>6.7212770426381407E-3</v>
      </c>
      <c r="F19" s="120">
        <f>IFERROR('tablas evol IO CAT '!F19/'tablas evol IO CAT '!F32-1,"-")</f>
        <v>-0.22831856267021544</v>
      </c>
      <c r="G19" s="120">
        <f>IFERROR('tablas evol IO CAT '!G19/'tablas evol IO CAT '!G32-1,"-")</f>
        <v>-0.18330176307737145</v>
      </c>
      <c r="H19" s="120">
        <f>IFERROR('tablas evol IO CAT '!H19/'tablas evol IO CAT '!H32-1,"-")</f>
        <v>-0.25870646766169147</v>
      </c>
      <c r="I19" s="120">
        <f>IFERROR('tablas evol IO CAT '!I19/'tablas evol IO CAT '!I32-1,"-")</f>
        <v>-0.21124387254901955</v>
      </c>
    </row>
    <row r="20" spans="3:9" hidden="1" outlineLevel="1">
      <c r="C20" s="41" t="s">
        <v>78</v>
      </c>
      <c r="D20" s="120">
        <f>IFERROR('tablas evol IO CAT '!D20/'tablas evol IO CAT '!D33-1,"-")</f>
        <v>-0.55303611439524714</v>
      </c>
      <c r="E20" s="120">
        <f>IFERROR('tablas evol IO CAT '!E20/'tablas evol IO CAT '!E33-1,"-")</f>
        <v>-0.16470098985864179</v>
      </c>
      <c r="F20" s="120">
        <f>IFERROR('tablas evol IO CAT '!F20/'tablas evol IO CAT '!F33-1,"-")</f>
        <v>-0.1634699970425999</v>
      </c>
      <c r="G20" s="120">
        <f>IFERROR('tablas evol IO CAT '!G20/'tablas evol IO CAT '!G33-1,"-")</f>
        <v>-0.17708496149167519</v>
      </c>
      <c r="H20" s="120">
        <f>IFERROR('tablas evol IO CAT '!H20/'tablas evol IO CAT '!H33-1,"-")</f>
        <v>-0.17906828201868008</v>
      </c>
      <c r="I20" s="120">
        <f>IFERROR('tablas evol IO CAT '!I20/'tablas evol IO CAT '!I33-1,"-")</f>
        <v>-0.18013992350100216</v>
      </c>
    </row>
    <row r="21" spans="3:9" hidden="1" outlineLevel="1">
      <c r="C21" s="41" t="s">
        <v>79</v>
      </c>
      <c r="D21" s="120">
        <f>IFERROR('tablas evol IO CAT '!D21/'tablas evol IO CAT '!D34-1,"-")</f>
        <v>-0.73727706596051479</v>
      </c>
      <c r="E21" s="120">
        <f>IFERROR('tablas evol IO CAT '!E21/'tablas evol IO CAT '!E34-1,"-")</f>
        <v>-0.18428942634419343</v>
      </c>
      <c r="F21" s="120">
        <f>IFERROR('tablas evol IO CAT '!F21/'tablas evol IO CAT '!F34-1,"-")</f>
        <v>-0.1962652789344469</v>
      </c>
      <c r="G21" s="120">
        <f>IFERROR('tablas evol IO CAT '!G21/'tablas evol IO CAT '!G34-1,"-")</f>
        <v>-0.18952234206471485</v>
      </c>
      <c r="H21" s="120">
        <f>IFERROR('tablas evol IO CAT '!H21/'tablas evol IO CAT '!H34-1,"-")</f>
        <v>-0.30945839874411307</v>
      </c>
      <c r="I21" s="120">
        <f>IFERROR('tablas evol IO CAT '!I21/'tablas evol IO CAT '!I34-1,"-")</f>
        <v>-0.23709852038975099</v>
      </c>
    </row>
    <row r="22" spans="3:9" hidden="1" outlineLevel="1">
      <c r="C22" s="41" t="s">
        <v>80</v>
      </c>
      <c r="D22" s="120">
        <f>IFERROR('tablas evol IO CAT '!D22/'tablas evol IO CAT '!D35-1,"-")</f>
        <v>-0.18332278457822138</v>
      </c>
      <c r="E22" s="120">
        <f>IFERROR('tablas evol IO CAT '!E22/'tablas evol IO CAT '!E35-1,"-")</f>
        <v>-0.28611149728903107</v>
      </c>
      <c r="F22" s="120">
        <f>IFERROR('tablas evol IO CAT '!F22/'tablas evol IO CAT '!F35-1,"-")</f>
        <v>-0.17908429555812033</v>
      </c>
      <c r="G22" s="120">
        <f>IFERROR('tablas evol IO CAT '!G22/'tablas evol IO CAT '!G35-1,"-")</f>
        <v>-0.21336996336996328</v>
      </c>
      <c r="H22" s="120">
        <f>IFERROR('tablas evol IO CAT '!H22/'tablas evol IO CAT '!H35-1,"-")</f>
        <v>-0.28961084086170952</v>
      </c>
      <c r="I22" s="120">
        <f>IFERROR('tablas evol IO CAT '!I22/'tablas evol IO CAT '!I35-1,"-")</f>
        <v>-0.24324716816729597</v>
      </c>
    </row>
    <row r="23" spans="3:9" hidden="1" outlineLevel="1">
      <c r="C23" s="41" t="s">
        <v>81</v>
      </c>
      <c r="D23" s="120">
        <f>IFERROR('tablas evol IO CAT '!D23/'tablas evol IO CAT '!D36-1,"-")</f>
        <v>-0.26327986549734173</v>
      </c>
      <c r="E23" s="120">
        <f>IFERROR('tablas evol IO CAT '!E23/'tablas evol IO CAT '!E36-1,"-")</f>
        <v>-0.26569181956131882</v>
      </c>
      <c r="F23" s="120">
        <f>IFERROR('tablas evol IO CAT '!F23/'tablas evol IO CAT '!F36-1,"-")</f>
        <v>-8.3589813173063354E-2</v>
      </c>
      <c r="G23" s="120">
        <f>IFERROR('tablas evol IO CAT '!G23/'tablas evol IO CAT '!G36-1,"-")</f>
        <v>-0.11793908493224214</v>
      </c>
      <c r="H23" s="120">
        <f>IFERROR('tablas evol IO CAT '!H23/'tablas evol IO CAT '!H36-1,"-")</f>
        <v>-0.1959865240955031</v>
      </c>
      <c r="I23" s="120">
        <f>IFERROR('tablas evol IO CAT '!I23/'tablas evol IO CAT '!I36-1,"-")</f>
        <v>-0.14995834490419324</v>
      </c>
    </row>
    <row r="24" spans="3:9" hidden="1" outlineLevel="1">
      <c r="C24" s="41" t="s">
        <v>82</v>
      </c>
      <c r="D24" s="120">
        <f>IFERROR('tablas evol IO CAT '!D24/'tablas evol IO CAT '!D37-1,"-")</f>
        <v>-8.7323600624122921E-4</v>
      </c>
      <c r="E24" s="120">
        <f>IFERROR('tablas evol IO CAT '!E24/'tablas evol IO CAT '!E37-1,"-")</f>
        <v>-8.7450927304724591E-2</v>
      </c>
      <c r="F24" s="120">
        <f>IFERROR('tablas evol IO CAT '!F24/'tablas evol IO CAT '!F37-1,"-")</f>
        <v>-5.0716020008108376E-2</v>
      </c>
      <c r="G24" s="120">
        <f>IFERROR('tablas evol IO CAT '!G24/'tablas evol IO CAT '!G37-1,"-")</f>
        <v>-0.10352941176470587</v>
      </c>
      <c r="H24" s="120">
        <f>IFERROR('tablas evol IO CAT '!H24/'tablas evol IO CAT '!H37-1,"-")</f>
        <v>-0.10556760665220544</v>
      </c>
      <c r="I24" s="120">
        <f>IFERROR('tablas evol IO CAT '!I24/'tablas evol IO CAT '!I37-1,"-")</f>
        <v>-0.10564242012236569</v>
      </c>
    </row>
    <row r="25" spans="3:9" hidden="1" outlineLevel="1">
      <c r="C25" s="41" t="s">
        <v>83</v>
      </c>
      <c r="D25" s="120">
        <f>IFERROR('tablas evol IO CAT '!D25/'tablas evol IO CAT '!D38-1,"-")</f>
        <v>-9.4738078183996377E-2</v>
      </c>
      <c r="E25" s="120">
        <f>IFERROR('tablas evol IO CAT '!E25/'tablas evol IO CAT '!E38-1,"-")</f>
        <v>-2.5664388762338564E-2</v>
      </c>
      <c r="F25" s="120">
        <f>IFERROR('tablas evol IO CAT '!F25/'tablas evol IO CAT '!F38-1,"-")</f>
        <v>1.1662443358460228E-2</v>
      </c>
      <c r="G25" s="120">
        <f>IFERROR('tablas evol IO CAT '!G25/'tablas evol IO CAT '!G38-1,"-")</f>
        <v>8.5457705677867146E-3</v>
      </c>
      <c r="H25" s="120">
        <f>IFERROR('tablas evol IO CAT '!H25/'tablas evol IO CAT '!H38-1,"-")</f>
        <v>-0.10965982488876136</v>
      </c>
      <c r="I25" s="120">
        <f>IFERROR('tablas evol IO CAT '!I25/'tablas evol IO CAT '!I38-1,"-")</f>
        <v>-4.0981240981241007E-2</v>
      </c>
    </row>
    <row r="26" spans="3:9" collapsed="1">
      <c r="C26" s="46">
        <v>2009</v>
      </c>
      <c r="D26" s="122">
        <f>IFERROR('tablas evol IO CAT '!D26/'tablas evol IO CAT '!D39-1,"-")</f>
        <v>-0.33104561669333876</v>
      </c>
      <c r="E26" s="122">
        <f>IFERROR('tablas evol IO CAT '!E26/'tablas evol IO CAT '!E39-1,"-")</f>
        <v>-0.16063311671073088</v>
      </c>
      <c r="F26" s="122">
        <f>IFERROR('tablas evol IO CAT '!F26/'tablas evol IO CAT '!F39-1,"-")</f>
        <v>-0.13024691274671307</v>
      </c>
      <c r="G26" s="122">
        <f>IFERROR('tablas evol IO CAT '!G26/'tablas evol IO CAT '!G39-1,"-")</f>
        <v>-0.12795223707563697</v>
      </c>
      <c r="H26" s="122">
        <f>IFERROR('tablas evol IO CAT '!H26/'tablas evol IO CAT '!H39-1,"-")</f>
        <v>-0.20995911866870498</v>
      </c>
      <c r="I26" s="122">
        <f>IFERROR('tablas evol IO CAT '!I26/'tablas evol IO CAT '!I39-1,"-")</f>
        <v>-0.1596462293694515</v>
      </c>
    </row>
    <row r="27" spans="3:9" hidden="1" outlineLevel="1">
      <c r="C27" s="41" t="s">
        <v>72</v>
      </c>
      <c r="D27" s="120">
        <f>IFERROR('tablas evol IO CAT '!D27/'tablas evol IO CAT '!D40-1,"-")</f>
        <v>0.1017955688104577</v>
      </c>
      <c r="E27" s="120">
        <f>IFERROR('tablas evol IO CAT '!E27/'tablas evol IO CAT '!E40-1,"-")</f>
        <v>-5.9033711356222263E-3</v>
      </c>
      <c r="F27" s="120">
        <f>IFERROR('tablas evol IO CAT '!F27/'tablas evol IO CAT '!F40-1,"-")</f>
        <v>1.9142962713438516E-2</v>
      </c>
      <c r="G27" s="120">
        <f>IFERROR('tablas evol IO CAT '!G27/'tablas evol IO CAT '!G40-1,"-")</f>
        <v>1.62044250545339E-2</v>
      </c>
      <c r="H27" s="120">
        <f>IFERROR('tablas evol IO CAT '!H27/'tablas evol IO CAT '!H40-1,"-")</f>
        <v>-0.11513012792236443</v>
      </c>
      <c r="I27" s="120">
        <f>IFERROR('tablas evol IO CAT '!I27/'tablas evol IO CAT '!I40-1,"-")</f>
        <v>-3.8198143357175307E-2</v>
      </c>
    </row>
    <row r="28" spans="3:9" hidden="1" outlineLevel="1">
      <c r="C28" s="41" t="s">
        <v>73</v>
      </c>
      <c r="D28" s="120">
        <f>IFERROR('tablas evol IO CAT '!D28/'tablas evol IO CAT '!D41-1,"-")</f>
        <v>-0.43884136937315199</v>
      </c>
      <c r="E28" s="120">
        <f>IFERROR('tablas evol IO CAT '!E28/'tablas evol IO CAT '!E41-1,"-")</f>
        <v>-0.10227272727272729</v>
      </c>
      <c r="F28" s="120">
        <f>IFERROR('tablas evol IO CAT '!F28/'tablas evol IO CAT '!F41-1,"-")</f>
        <v>-3.1677297343662314E-2</v>
      </c>
      <c r="G28" s="120">
        <f>IFERROR('tablas evol IO CAT '!G28/'tablas evol IO CAT '!G41-1,"-")</f>
        <v>-5.572574762946747E-2</v>
      </c>
      <c r="H28" s="120">
        <f>IFERROR('tablas evol IO CAT '!H28/'tablas evol IO CAT '!H41-1,"-")</f>
        <v>-6.6133246244284849E-2</v>
      </c>
      <c r="I28" s="120">
        <f>IFERROR('tablas evol IO CAT '!I28/'tablas evol IO CAT '!I41-1,"-")</f>
        <v>-5.9881151912235198E-2</v>
      </c>
    </row>
    <row r="29" spans="3:9" hidden="1" outlineLevel="1">
      <c r="C29" s="41" t="s">
        <v>74</v>
      </c>
      <c r="D29" s="120">
        <f>IFERROR('tablas evol IO CAT '!D29/'tablas evol IO CAT '!D42-1,"-")</f>
        <v>-0.14913456894946941</v>
      </c>
      <c r="E29" s="120">
        <f>IFERROR('tablas evol IO CAT '!E29/'tablas evol IO CAT '!E42-1,"-")</f>
        <v>-7.3532358244840612E-2</v>
      </c>
      <c r="F29" s="120">
        <f>IFERROR('tablas evol IO CAT '!F29/'tablas evol IO CAT '!F42-1,"-")</f>
        <v>-6.1891714141010246E-3</v>
      </c>
      <c r="G29" s="120">
        <f>IFERROR('tablas evol IO CAT '!G29/'tablas evol IO CAT '!G42-1,"-")</f>
        <v>-2.0738137082601082E-2</v>
      </c>
      <c r="H29" s="120">
        <f>IFERROR('tablas evol IO CAT '!H29/'tablas evol IO CAT '!H42-1,"-")</f>
        <v>-7.1756029499701057E-2</v>
      </c>
      <c r="I29" s="120">
        <f>IFERROR('tablas evol IO CAT '!I29/'tablas evol IO CAT '!I42-1,"-")</f>
        <v>-4.0029514849658776E-2</v>
      </c>
    </row>
    <row r="30" spans="3:9" hidden="1" outlineLevel="1">
      <c r="C30" s="41" t="s">
        <v>75</v>
      </c>
      <c r="D30" s="120">
        <f>IFERROR('tablas evol IO CAT '!D30/'tablas evol IO CAT '!D43-1,"-")</f>
        <v>0.16640429576911586</v>
      </c>
      <c r="E30" s="120">
        <f>IFERROR('tablas evol IO CAT '!E30/'tablas evol IO CAT '!E43-1,"-")</f>
        <v>-0.16811909949164849</v>
      </c>
      <c r="F30" s="120">
        <f>IFERROR('tablas evol IO CAT '!F30/'tablas evol IO CAT '!F43-1,"-")</f>
        <v>-2.6605152067941118E-2</v>
      </c>
      <c r="G30" s="120">
        <f>IFERROR('tablas evol IO CAT '!G30/'tablas evol IO CAT '!G43-1,"-")</f>
        <v>-5.0186706497386102E-2</v>
      </c>
      <c r="H30" s="120">
        <f>IFERROR('tablas evol IO CAT '!H30/'tablas evol IO CAT '!H43-1,"-")</f>
        <v>-7.454760031471297E-2</v>
      </c>
      <c r="I30" s="120">
        <f>IFERROR('tablas evol IO CAT '!I30/'tablas evol IO CAT '!I43-1,"-")</f>
        <v>-5.9153998678122988E-2</v>
      </c>
    </row>
    <row r="31" spans="3:9" hidden="1" outlineLevel="1">
      <c r="C31" s="41" t="s">
        <v>76</v>
      </c>
      <c r="D31" s="120">
        <f>IFERROR('tablas evol IO CAT '!D31/'tablas evol IO CAT '!D44-1,"-")</f>
        <v>-0.20549500538109633</v>
      </c>
      <c r="E31" s="120">
        <f>IFERROR('tablas evol IO CAT '!E31/'tablas evol IO CAT '!E44-1,"-")</f>
        <v>-3.1300593631948259E-2</v>
      </c>
      <c r="F31" s="120">
        <f>IFERROR('tablas evol IO CAT '!F31/'tablas evol IO CAT '!F44-1,"-")</f>
        <v>2.8932895484130583E-3</v>
      </c>
      <c r="G31" s="120">
        <f>IFERROR('tablas evol IO CAT '!G31/'tablas evol IO CAT '!G44-1,"-")</f>
        <v>-6.9419931756675712E-3</v>
      </c>
      <c r="H31" s="120">
        <f>IFERROR('tablas evol IO CAT '!H31/'tablas evol IO CAT '!H44-1,"-")</f>
        <v>2.2263948497853958E-2</v>
      </c>
      <c r="I31" s="120">
        <f>IFERROR('tablas evol IO CAT '!I31/'tablas evol IO CAT '!I44-1,"-")</f>
        <v>3.4640603736235676E-3</v>
      </c>
    </row>
    <row r="32" spans="3:9" hidden="1" outlineLevel="1">
      <c r="C32" s="41" t="s">
        <v>77</v>
      </c>
      <c r="D32" s="120">
        <f>IFERROR('tablas evol IO CAT '!D32/'tablas evol IO CAT '!D45-1,"-")</f>
        <v>0.11722939610801908</v>
      </c>
      <c r="E32" s="120">
        <f>IFERROR('tablas evol IO CAT '!E32/'tablas evol IO CAT '!E45-1,"-")</f>
        <v>-9.555471124620063E-2</v>
      </c>
      <c r="F32" s="120">
        <f>IFERROR('tablas evol IO CAT '!F32/'tablas evol IO CAT '!F45-1,"-")</f>
        <v>-2.2930145458363804E-2</v>
      </c>
      <c r="G32" s="120">
        <f>IFERROR('tablas evol IO CAT '!G32/'tablas evol IO CAT '!G45-1,"-")</f>
        <v>-3.3516406139980415E-2</v>
      </c>
      <c r="H32" s="120">
        <f>IFERROR('tablas evol IO CAT '!H32/'tablas evol IO CAT '!H45-1,"-")</f>
        <v>-7.0591861898890218E-2</v>
      </c>
      <c r="I32" s="120">
        <f>IFERROR('tablas evol IO CAT '!I32/'tablas evol IO CAT '!I45-1,"-")</f>
        <v>-4.7980166253463463E-2</v>
      </c>
    </row>
    <row r="33" spans="3:9" hidden="1" outlineLevel="1">
      <c r="C33" s="41" t="s">
        <v>78</v>
      </c>
      <c r="D33" s="120">
        <f>IFERROR('tablas evol IO CAT '!D33/'tablas evol IO CAT '!D46-1,"-")</f>
        <v>-0.17545458785024137</v>
      </c>
      <c r="E33" s="120">
        <f>IFERROR('tablas evol IO CAT '!E33/'tablas evol IO CAT '!E46-1,"-")</f>
        <v>-3.8687654086857592E-2</v>
      </c>
      <c r="F33" s="120">
        <f>IFERROR('tablas evol IO CAT '!F33/'tablas evol IO CAT '!F46-1,"-")</f>
        <v>1.1384380386544768E-2</v>
      </c>
      <c r="G33" s="120">
        <f>IFERROR('tablas evol IO CAT '!G33/'tablas evol IO CAT '!G46-1,"-")</f>
        <v>1.3042060645582776E-3</v>
      </c>
      <c r="H33" s="120">
        <f>IFERROR('tablas evol IO CAT '!H33/'tablas evol IO CAT '!H46-1,"-")</f>
        <v>-2.8808971384377435E-2</v>
      </c>
      <c r="I33" s="120">
        <f>IFERROR('tablas evol IO CAT '!I33/'tablas evol IO CAT '!I46-1,"-")</f>
        <v>-9.3978419770275323E-3</v>
      </c>
    </row>
    <row r="34" spans="3:9" hidden="1" outlineLevel="1">
      <c r="C34" s="41" t="s">
        <v>79</v>
      </c>
      <c r="D34" s="120">
        <f>IFERROR('tablas evol IO CAT '!D34/'tablas evol IO CAT '!D47-1,"-")</f>
        <v>0.57143436694654581</v>
      </c>
      <c r="E34" s="120">
        <f>IFERROR('tablas evol IO CAT '!E34/'tablas evol IO CAT '!E47-1,"-")</f>
        <v>0.11599375418246716</v>
      </c>
      <c r="F34" s="120">
        <f>IFERROR('tablas evol IO CAT '!F34/'tablas evol IO CAT '!F47-1,"-")</f>
        <v>0.20030063259828856</v>
      </c>
      <c r="G34" s="120">
        <f>IFERROR('tablas evol IO CAT '!G34/'tablas evol IO CAT '!G47-1,"-")</f>
        <v>0.18888662731528583</v>
      </c>
      <c r="H34" s="120">
        <f>IFERROR('tablas evol IO CAT '!H34/'tablas evol IO CAT '!H47-1,"-")</f>
        <v>0.23419714216517318</v>
      </c>
      <c r="I34" s="120">
        <f>IFERROR('tablas evol IO CAT '!I34/'tablas evol IO CAT '!I47-1,"-")</f>
        <v>0.2058311575282854</v>
      </c>
    </row>
    <row r="35" spans="3:9" hidden="1" outlineLevel="1">
      <c r="C35" s="41" t="s">
        <v>80</v>
      </c>
      <c r="D35" s="120">
        <f>IFERROR('tablas evol IO CAT '!D35/'tablas evol IO CAT '!D48-1,"-")</f>
        <v>-0.24962225565651375</v>
      </c>
      <c r="E35" s="120">
        <f>IFERROR('tablas evol IO CAT '!E35/'tablas evol IO CAT '!E48-1,"-")</f>
        <v>0.1873555628920438</v>
      </c>
      <c r="F35" s="120">
        <f>IFERROR('tablas evol IO CAT '!F35/'tablas evol IO CAT '!F48-1,"-")</f>
        <v>0.13197921930800138</v>
      </c>
      <c r="G35" s="120">
        <f>IFERROR('tablas evol IO CAT '!G35/'tablas evol IO CAT '!G48-1,"-")</f>
        <v>0.13783864245311084</v>
      </c>
      <c r="H35" s="120">
        <f>IFERROR('tablas evol IO CAT '!H35/'tablas evol IO CAT '!H48-1,"-")</f>
        <v>9.6798780487804992E-2</v>
      </c>
      <c r="I35" s="120">
        <f>IFERROR('tablas evol IO CAT '!I35/'tablas evol IO CAT '!I48-1,"-")</f>
        <v>0.1242448979591837</v>
      </c>
    </row>
    <row r="36" spans="3:9" hidden="1" outlineLevel="1">
      <c r="C36" s="41" t="s">
        <v>81</v>
      </c>
      <c r="D36" s="120">
        <f>IFERROR('tablas evol IO CAT '!D36/'tablas evol IO CAT '!D49-1,"-")</f>
        <v>0.53790923635228483</v>
      </c>
      <c r="E36" s="120">
        <f>IFERROR('tablas evol IO CAT '!E36/'tablas evol IO CAT '!E49-1,"-")</f>
        <v>1.6832655351381565E-2</v>
      </c>
      <c r="F36" s="120">
        <f>IFERROR('tablas evol IO CAT '!F36/'tablas evol IO CAT '!F49-1,"-")</f>
        <v>-3.4093737532066126E-2</v>
      </c>
      <c r="G36" s="120">
        <f>IFERROR('tablas evol IO CAT '!G36/'tablas evol IO CAT '!G49-1,"-")</f>
        <v>-1.2978413455171589E-2</v>
      </c>
      <c r="H36" s="120">
        <f>IFERROR('tablas evol IO CAT '!H36/'tablas evol IO CAT '!H49-1,"-")</f>
        <v>-4.2298716452743301E-3</v>
      </c>
      <c r="I36" s="120">
        <f>IFERROR('tablas evol IO CAT '!I36/'tablas evol IO CAT '!I49-1,"-")</f>
        <v>-9.3535075653371491E-3</v>
      </c>
    </row>
    <row r="37" spans="3:9" hidden="1" outlineLevel="1">
      <c r="C37" s="41" t="s">
        <v>82</v>
      </c>
      <c r="D37" s="120">
        <f>IFERROR('tablas evol IO CAT '!D37/'tablas evol IO CAT '!D50-1,"-")</f>
        <v>8.5258835780764874E-2</v>
      </c>
      <c r="E37" s="120">
        <f>IFERROR('tablas evol IO CAT '!E37/'tablas evol IO CAT '!E50-1,"-")</f>
        <v>-3.0958940049849115E-2</v>
      </c>
      <c r="F37" s="120">
        <f>IFERROR('tablas evol IO CAT '!F37/'tablas evol IO CAT '!F50-1,"-")</f>
        <v>4.2307554686715765E-2</v>
      </c>
      <c r="G37" s="120">
        <f>IFERROR('tablas evol IO CAT '!G37/'tablas evol IO CAT '!G50-1,"-")</f>
        <v>-2.6136957658118298E-4</v>
      </c>
      <c r="H37" s="120">
        <f>IFERROR('tablas evol IO CAT '!H37/'tablas evol IO CAT '!H50-1,"-")</f>
        <v>-1.2283959434366554E-2</v>
      </c>
      <c r="I37" s="120">
        <f>IFERROR('tablas evol IO CAT '!I37/'tablas evol IO CAT '!I50-1,"-")</f>
        <v>-4.6014345648938138E-3</v>
      </c>
    </row>
    <row r="38" spans="3:9" hidden="1" outlineLevel="1">
      <c r="C38" s="41" t="s">
        <v>83</v>
      </c>
      <c r="D38" s="120">
        <f>IFERROR('tablas evol IO CAT '!D38/'tablas evol IO CAT '!D51-1,"-")</f>
        <v>0.22300950021006782</v>
      </c>
      <c r="E38" s="120">
        <f>IFERROR('tablas evol IO CAT '!E38/'tablas evol IO CAT '!E51-1,"-")</f>
        <v>-6.1832169824761363E-2</v>
      </c>
      <c r="F38" s="120">
        <f>IFERROR('tablas evol IO CAT '!F38/'tablas evol IO CAT '!F51-1,"-")</f>
        <v>8.3694802826037584E-3</v>
      </c>
      <c r="G38" s="120">
        <f>IFERROR('tablas evol IO CAT '!G38/'tablas evol IO CAT '!G51-1,"-")</f>
        <v>-2.3121387283236983E-3</v>
      </c>
      <c r="H38" s="120">
        <f>IFERROR('tablas evol IO CAT '!H38/'tablas evol IO CAT '!H51-1,"-")</f>
        <v>1.5745735529960614E-2</v>
      </c>
      <c r="I38" s="120">
        <f>IFERROR('tablas evol IO CAT '!I38/'tablas evol IO CAT '!I51-1,"-")</f>
        <v>4.93039443155463E-3</v>
      </c>
    </row>
    <row r="39" spans="3:9" collapsed="1">
      <c r="C39" s="48">
        <v>2008</v>
      </c>
      <c r="D39" s="123">
        <f>IFERROR('tablas evol IO CAT '!D39/'tablas evol IO CAT '!D52-1,"-")</f>
        <v>5.0251901670881338E-3</v>
      </c>
      <c r="E39" s="123">
        <f>IFERROR('tablas evol IO CAT '!E39/'tablas evol IO CAT '!E52-1,"-")</f>
        <v>-2.3816448288151437E-2</v>
      </c>
      <c r="F39" s="123">
        <f>IFERROR('tablas evol IO CAT '!F39/'tablas evol IO CAT '!F52-1,"-")</f>
        <v>1.6284675978849528E-2</v>
      </c>
      <c r="G39" s="123">
        <f>IFERROR('tablas evol IO CAT '!G39/'tablas evol IO CAT '!G52-1,"-")</f>
        <v>8.967651580376268E-3</v>
      </c>
      <c r="H39" s="123">
        <f>IFERROR('tablas evol IO CAT '!H39/'tablas evol IO CAT '!H52-1,"-")</f>
        <v>-1.2138033623525279E-2</v>
      </c>
      <c r="I39" s="123">
        <f>IFERROR('tablas evol IO CAT '!I39/'tablas evol IO CAT '!I52-1,"-")</f>
        <v>1.0161953465488427E-3</v>
      </c>
    </row>
    <row r="40" spans="3:9" hidden="1" outlineLevel="1">
      <c r="C40" s="41" t="s">
        <v>72</v>
      </c>
      <c r="D40" s="120">
        <f>IFERROR('tablas evol IO CAT '!D40/'tablas evol IO CAT '!D53-1,"-")</f>
        <v>0.19382783646451984</v>
      </c>
      <c r="E40" s="120">
        <f>IFERROR('tablas evol IO CAT '!E40/'tablas evol IO CAT '!E53-1,"-")</f>
        <v>-6.0154767119287356E-2</v>
      </c>
      <c r="F40" s="120">
        <f>IFERROR('tablas evol IO CAT '!F40/'tablas evol IO CAT '!F53-1,"-")</f>
        <v>1.4036864279649564E-3</v>
      </c>
      <c r="G40" s="120">
        <f>IFERROR('tablas evol IO CAT '!G40/'tablas evol IO CAT '!G53-1,"-")</f>
        <v>-9.4150331841333923E-3</v>
      </c>
      <c r="H40" s="120">
        <f>IFERROR('tablas evol IO CAT '!H40/'tablas evol IO CAT '!H53-1,"-")</f>
        <v>3.8320610687023082E-2</v>
      </c>
      <c r="I40" s="120">
        <f>IFERROR('tablas evol IO CAT '!I40/'tablas evol IO CAT '!I53-1,"-")</f>
        <v>9.6803933620159821E-3</v>
      </c>
    </row>
    <row r="41" spans="3:9" hidden="1" outlineLevel="1">
      <c r="C41" s="41" t="s">
        <v>73</v>
      </c>
      <c r="D41" s="120">
        <f>IFERROR('tablas evol IO CAT '!D41/'tablas evol IO CAT '!D54-1,"-")</f>
        <v>1.2829858122749642</v>
      </c>
      <c r="E41" s="120">
        <f>IFERROR('tablas evol IO CAT '!E41/'tablas evol IO CAT '!E54-1,"-")</f>
        <v>-6.1387354205022504E-4</v>
      </c>
      <c r="F41" s="120">
        <f>IFERROR('tablas evol IO CAT '!F41/'tablas evol IO CAT '!F54-1,"-")</f>
        <v>-4.6036720248047391E-2</v>
      </c>
      <c r="G41" s="120">
        <f>IFERROR('tablas evol IO CAT '!G41/'tablas evol IO CAT '!G54-1,"-")</f>
        <v>-2.169259312116445E-2</v>
      </c>
      <c r="H41" s="120">
        <f>IFERROR('tablas evol IO CAT '!H41/'tablas evol IO CAT '!H54-1,"-")</f>
        <v>1.9633507853404897E-3</v>
      </c>
      <c r="I41" s="120">
        <f>IFERROR('tablas evol IO CAT '!I41/'tablas evol IO CAT '!I54-1,"-")</f>
        <v>-1.2042751768779336E-2</v>
      </c>
    </row>
    <row r="42" spans="3:9" hidden="1" outlineLevel="1">
      <c r="C42" s="41" t="s">
        <v>74</v>
      </c>
      <c r="D42" s="120">
        <f>IFERROR('tablas evol IO CAT '!D42/'tablas evol IO CAT '!D55-1,"-")</f>
        <v>-0.10163025750249444</v>
      </c>
      <c r="E42" s="120">
        <f>IFERROR('tablas evol IO CAT '!E42/'tablas evol IO CAT '!E55-1,"-")</f>
        <v>-6.5355805243445753E-2</v>
      </c>
      <c r="F42" s="120">
        <f>IFERROR('tablas evol IO CAT '!F42/'tablas evol IO CAT '!F55-1,"-")</f>
        <v>-0.16518853893958185</v>
      </c>
      <c r="G42" s="120">
        <f>IFERROR('tablas evol IO CAT '!G42/'tablas evol IO CAT '!G55-1,"-")</f>
        <v>-0.14603031667417077</v>
      </c>
      <c r="H42" s="120">
        <f>IFERROR('tablas evol IO CAT '!H42/'tablas evol IO CAT '!H55-1,"-")</f>
        <v>-5.3528945281521301E-3</v>
      </c>
      <c r="I42" s="120">
        <f>IFERROR('tablas evol IO CAT '!I42/'tablas evol IO CAT '!I55-1,"-")</f>
        <v>-9.7252289758534505E-2</v>
      </c>
    </row>
    <row r="43" spans="3:9" hidden="1" outlineLevel="1">
      <c r="C43" s="41" t="s">
        <v>75</v>
      </c>
      <c r="D43" s="120">
        <f>IFERROR('tablas evol IO CAT '!D43/'tablas evol IO CAT '!D56-1,"-")</f>
        <v>-0.27523703846813619</v>
      </c>
      <c r="E43" s="120">
        <f>IFERROR('tablas evol IO CAT '!E43/'tablas evol IO CAT '!E56-1,"-")</f>
        <v>-0.12181122448979598</v>
      </c>
      <c r="F43" s="120">
        <f>IFERROR('tablas evol IO CAT '!F43/'tablas evol IO CAT '!F56-1,"-")</f>
        <v>-0.13205718615430295</v>
      </c>
      <c r="G43" s="120">
        <f>IFERROR('tablas evol IO CAT '!G43/'tablas evol IO CAT '!G56-1,"-")</f>
        <v>-0.13164721141374824</v>
      </c>
      <c r="H43" s="120">
        <f>IFERROR('tablas evol IO CAT '!H43/'tablas evol IO CAT '!H56-1,"-")</f>
        <v>-7.7983315197678538E-2</v>
      </c>
      <c r="I43" s="120">
        <f>IFERROR('tablas evol IO CAT '!I43/'tablas evol IO CAT '!I56-1,"-")</f>
        <v>-0.11221945137157108</v>
      </c>
    </row>
    <row r="44" spans="3:9" hidden="1" outlineLevel="1">
      <c r="C44" s="41" t="s">
        <v>76</v>
      </c>
      <c r="D44" s="120">
        <f>IFERROR('tablas evol IO CAT '!D44/'tablas evol IO CAT '!D57-1,"-")</f>
        <v>0.71987523247040097</v>
      </c>
      <c r="E44" s="120">
        <f>IFERROR('tablas evol IO CAT '!E44/'tablas evol IO CAT '!E57-1,"-")</f>
        <v>-0.16343115124153484</v>
      </c>
      <c r="F44" s="120">
        <f>IFERROR('tablas evol IO CAT '!F44/'tablas evol IO CAT '!F57-1,"-")</f>
        <v>-2.6128075930761052E-2</v>
      </c>
      <c r="G44" s="120">
        <f>IFERROR('tablas evol IO CAT '!G44/'tablas evol IO CAT '!G57-1,"-")</f>
        <v>-4.7624383684446436E-2</v>
      </c>
      <c r="H44" s="120">
        <f>IFERROR('tablas evol IO CAT '!H44/'tablas evol IO CAT '!H57-1,"-")</f>
        <v>-1.2188659247482803E-2</v>
      </c>
      <c r="I44" s="120">
        <f>IFERROR('tablas evol IO CAT '!I44/'tablas evol IO CAT '!I57-1,"-")</f>
        <v>-3.3596365375418435E-2</v>
      </c>
    </row>
    <row r="45" spans="3:9" hidden="1" outlineLevel="1">
      <c r="C45" s="41" t="s">
        <v>77</v>
      </c>
      <c r="D45" s="120">
        <f>IFERROR('tablas evol IO CAT '!D45/'tablas evol IO CAT '!D58-1,"-")</f>
        <v>-0.33326844655291599</v>
      </c>
      <c r="E45" s="120">
        <f>IFERROR('tablas evol IO CAT '!E45/'tablas evol IO CAT '!E58-1,"-")</f>
        <v>-0.26888888888888884</v>
      </c>
      <c r="F45" s="120">
        <f>IFERROR('tablas evol IO CAT '!F45/'tablas evol IO CAT '!F58-1,"-")</f>
        <v>-9.5146075654264806E-2</v>
      </c>
      <c r="G45" s="120">
        <f>IFERROR('tablas evol IO CAT '!G45/'tablas evol IO CAT '!G58-1,"-")</f>
        <v>-0.1314823874755382</v>
      </c>
      <c r="H45" s="120">
        <f>IFERROR('tablas evol IO CAT '!H45/'tablas evol IO CAT '!H58-1,"-")</f>
        <v>-3.3517056457619598E-2</v>
      </c>
      <c r="I45" s="120">
        <f>IFERROR('tablas evol IO CAT '!I45/'tablas evol IO CAT '!I58-1,"-")</f>
        <v>-9.5501912676428047E-2</v>
      </c>
    </row>
    <row r="46" spans="3:9" hidden="1" outlineLevel="1">
      <c r="C46" s="41" t="s">
        <v>78</v>
      </c>
      <c r="D46" s="120">
        <f>IFERROR('tablas evol IO CAT '!D46/'tablas evol IO CAT '!D59-1,"-")</f>
        <v>0.13560697199451632</v>
      </c>
      <c r="E46" s="120">
        <f>IFERROR('tablas evol IO CAT '!E46/'tablas evol IO CAT '!E59-1,"-")</f>
        <v>-0.11822742474916392</v>
      </c>
      <c r="F46" s="120">
        <f>IFERROR('tablas evol IO CAT '!F46/'tablas evol IO CAT '!F59-1,"-")</f>
        <v>-0.13602950207067976</v>
      </c>
      <c r="G46" s="120">
        <f>IFERROR('tablas evol IO CAT '!G46/'tablas evol IO CAT '!G59-1,"-")</f>
        <v>-0.10674239114606088</v>
      </c>
      <c r="H46" s="120">
        <f>IFERROR('tablas evol IO CAT '!H46/'tablas evol IO CAT '!H59-1,"-")</f>
        <v>5.1005893111156331E-2</v>
      </c>
      <c r="I46" s="120">
        <f>IFERROR('tablas evol IO CAT '!I46/'tablas evol IO CAT '!I59-1,"-")</f>
        <v>-5.4156378600823007E-2</v>
      </c>
    </row>
    <row r="47" spans="3:9" hidden="1" outlineLevel="1">
      <c r="C47" s="41" t="s">
        <v>79</v>
      </c>
      <c r="D47" s="120">
        <f>IFERROR('tablas evol IO CAT '!D47/'tablas evol IO CAT '!D60-1,"-")</f>
        <v>-2.8716216216216228E-2</v>
      </c>
      <c r="E47" s="120">
        <f>IFERROR('tablas evol IO CAT '!E47/'tablas evol IO CAT '!E60-1,"-")</f>
        <v>-0.20823030731190395</v>
      </c>
      <c r="F47" s="120">
        <f>IFERROR('tablas evol IO CAT '!F47/'tablas evol IO CAT '!F60-1,"-")</f>
        <v>-0.24792379517336871</v>
      </c>
      <c r="G47" s="120">
        <f>IFERROR('tablas evol IO CAT '!G47/'tablas evol IO CAT '!G60-1,"-")</f>
        <v>-0.23841264920167415</v>
      </c>
      <c r="H47" s="120">
        <f>IFERROR('tablas evol IO CAT '!H47/'tablas evol IO CAT '!H60-1,"-")</f>
        <v>3.8219763640935378E-2</v>
      </c>
      <c r="I47" s="120">
        <f>IFERROR('tablas evol IO CAT '!I47/'tablas evol IO CAT '!I60-1,"-")</f>
        <v>-0.15592286501377417</v>
      </c>
    </row>
    <row r="48" spans="3:9" hidden="1" outlineLevel="1">
      <c r="C48" s="41" t="s">
        <v>80</v>
      </c>
      <c r="D48" s="120">
        <f>IFERROR('tablas evol IO CAT '!D48/'tablas evol IO CAT '!D61-1,"-")</f>
        <v>-9.9786685291382904E-2</v>
      </c>
      <c r="E48" s="120">
        <f>IFERROR('tablas evol IO CAT '!E48/'tablas evol IO CAT '!E61-1,"-")</f>
        <v>-0.12545113324671575</v>
      </c>
      <c r="F48" s="120">
        <f>IFERROR('tablas evol IO CAT '!F48/'tablas evol IO CAT '!F61-1,"-")</f>
        <v>-4.108452990202438E-2</v>
      </c>
      <c r="G48" s="120">
        <f>IFERROR('tablas evol IO CAT '!G48/'tablas evol IO CAT '!G61-1,"-")</f>
        <v>-3.5878300803673935E-2</v>
      </c>
      <c r="H48" s="120">
        <f>IFERROR('tablas evol IO CAT '!H48/'tablas evol IO CAT '!H61-1,"-")</f>
        <v>-0.10626702997275206</v>
      </c>
      <c r="I48" s="120">
        <f>IFERROR('tablas evol IO CAT '!I48/'tablas evol IO CAT '!I61-1,"-")</f>
        <v>-6.0870898497393466E-2</v>
      </c>
    </row>
    <row r="49" spans="3:9" hidden="1" outlineLevel="1">
      <c r="C49" s="41" t="s">
        <v>81</v>
      </c>
      <c r="D49" s="120">
        <f>IFERROR('tablas evol IO CAT '!D49/'tablas evol IO CAT '!D62-1,"-")</f>
        <v>-0.17440303503682208</v>
      </c>
      <c r="E49" s="120">
        <f>IFERROR('tablas evol IO CAT '!E49/'tablas evol IO CAT '!E62-1,"-")</f>
        <v>-1.7908802865408413E-2</v>
      </c>
      <c r="F49" s="120">
        <f>IFERROR('tablas evol IO CAT '!F49/'tablas evol IO CAT '!F62-1,"-")</f>
        <v>-9.4821054169114127E-3</v>
      </c>
      <c r="G49" s="120">
        <f>IFERROR('tablas evol IO CAT '!G49/'tablas evol IO CAT '!G62-1,"-")</f>
        <v>-1.4615685762755959E-2</v>
      </c>
      <c r="H49" s="120">
        <f>IFERROR('tablas evol IO CAT '!H49/'tablas evol IO CAT '!H62-1,"-")</f>
        <v>-7.2875674099981413E-4</v>
      </c>
      <c r="I49" s="120">
        <f>IFERROR('tablas evol IO CAT '!I49/'tablas evol IO CAT '!I62-1,"-")</f>
        <v>-9.1317977374949511E-3</v>
      </c>
    </row>
    <row r="50" spans="3:9" hidden="1" outlineLevel="1">
      <c r="C50" s="41" t="s">
        <v>82</v>
      </c>
      <c r="D50" s="120">
        <f>IFERROR('tablas evol IO CAT '!D50/'tablas evol IO CAT '!D63-1,"-")</f>
        <v>0.15184974294225895</v>
      </c>
      <c r="E50" s="120">
        <f>IFERROR('tablas evol IO CAT '!E50/'tablas evol IO CAT '!E63-1,"-")</f>
        <v>-2.1939953810623525E-2</v>
      </c>
      <c r="F50" s="120">
        <f>IFERROR('tablas evol IO CAT '!F50/'tablas evol IO CAT '!F63-1,"-")</f>
        <v>-9.0868552230473187E-2</v>
      </c>
      <c r="G50" s="120">
        <f>IFERROR('tablas evol IO CAT '!G50/'tablas evol IO CAT '!G63-1,"-")</f>
        <v>5.6512025233275143E-3</v>
      </c>
      <c r="H50" s="120">
        <f>IFERROR('tablas evol IO CAT '!H50/'tablas evol IO CAT '!H63-1,"-")</f>
        <v>-3.3945080723057686E-2</v>
      </c>
      <c r="I50" s="120">
        <f>IFERROR('tablas evol IO CAT '!I50/'tablas evol IO CAT '!I63-1,"-")</f>
        <v>-9.7829000268024879E-3</v>
      </c>
    </row>
    <row r="51" spans="3:9" hidden="1" outlineLevel="1">
      <c r="C51" s="41" t="s">
        <v>83</v>
      </c>
      <c r="D51" s="120">
        <f>IFERROR('tablas evol IO CAT '!D51/'tablas evol IO CAT '!D64-1,"-")</f>
        <v>0.40086376128778944</v>
      </c>
      <c r="E51" s="120">
        <f>IFERROR('tablas evol IO CAT '!E51/'tablas evol IO CAT '!E64-1,"-")</f>
        <v>2.8575510787256508E-3</v>
      </c>
      <c r="F51" s="120">
        <f>IFERROR('tablas evol IO CAT '!F51/'tablas evol IO CAT '!F64-1,"-")</f>
        <v>4.7495041016977213E-2</v>
      </c>
      <c r="G51" s="120">
        <f>IFERROR('tablas evol IO CAT '!G51/'tablas evol IO CAT '!G64-1,"-")</f>
        <v>4.2011745219093566E-2</v>
      </c>
      <c r="H51" s="120">
        <f>IFERROR('tablas evol IO CAT '!H51/'tablas evol IO CAT '!H64-1,"-")</f>
        <v>1.4044943820224809E-2</v>
      </c>
      <c r="I51" s="120">
        <f>IFERROR('tablas evol IO CAT '!I51/'tablas evol IO CAT '!I64-1,"-")</f>
        <v>3.0638170677028898E-2</v>
      </c>
    </row>
    <row r="52" spans="3:9" collapsed="1">
      <c r="C52" s="48">
        <v>2007</v>
      </c>
      <c r="D52" s="123">
        <f>IFERROR('tablas evol IO CAT '!D52/'tablas evol IO CAT '!D65-1,"-")</f>
        <v>0.12676572065229319</v>
      </c>
      <c r="E52" s="123">
        <f>IFERROR('tablas evol IO CAT '!E52/'tablas evol IO CAT '!E65-1,"-")</f>
        <v>-9.8365205762165342E-2</v>
      </c>
      <c r="F52" s="123">
        <f>IFERROR('tablas evol IO CAT '!F52/'tablas evol IO CAT '!F65-1,"-")</f>
        <v>-6.553821552566641E-2</v>
      </c>
      <c r="G52" s="123">
        <f>IFERROR('tablas evol IO CAT '!G52/'tablas evol IO CAT '!G65-1,"-")</f>
        <v>-6.9275046379789318E-2</v>
      </c>
      <c r="H52" s="123">
        <f>IFERROR('tablas evol IO CAT '!H52/'tablas evol IO CAT '!H65-1,"-")</f>
        <v>-1.1512297438897701E-2</v>
      </c>
      <c r="I52" s="123">
        <f>IFERROR('tablas evol IO CAT '!I52/'tablas evol IO CAT '!I65-1,"-")</f>
        <v>-4.7618018101246662E-2</v>
      </c>
    </row>
    <row r="53" spans="3:9" ht="15" customHeight="1">
      <c r="C53" s="525" t="s">
        <v>67</v>
      </c>
      <c r="D53" s="525"/>
      <c r="E53" s="525"/>
      <c r="F53" s="525"/>
      <c r="G53" s="525"/>
      <c r="H53" s="525"/>
      <c r="I53" s="525"/>
    </row>
  </sheetData>
  <mergeCells count="2">
    <mergeCell ref="C3:I3"/>
    <mergeCell ref="C53:I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7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543" t="s">
        <v>264</v>
      </c>
      <c r="D7" s="544"/>
      <c r="E7" s="544"/>
      <c r="F7" s="545"/>
    </row>
    <row r="8" spans="3:7" ht="37.5" customHeight="1">
      <c r="C8" s="21" t="s">
        <v>61</v>
      </c>
      <c r="D8" s="22" t="str">
        <f>actualizaciones!A3</f>
        <v>acumulado agosto 2009</v>
      </c>
      <c r="E8" s="22" t="str">
        <f>actualizaciones!A2</f>
        <v xml:space="preserve">acumulado agosto 2010 </v>
      </c>
      <c r="F8" s="251" t="s">
        <v>265</v>
      </c>
    </row>
    <row r="9" spans="3:7">
      <c r="C9" s="24" t="s">
        <v>266</v>
      </c>
      <c r="D9" s="252">
        <v>56.169846288081601</v>
      </c>
      <c r="E9" s="252">
        <v>54.252621733387919</v>
      </c>
      <c r="F9" s="27">
        <f>E9/D9-1</f>
        <v>-3.4132629540424619E-2</v>
      </c>
      <c r="G9" s="253"/>
    </row>
    <row r="10" spans="3:7">
      <c r="C10" s="28" t="s">
        <v>267</v>
      </c>
      <c r="D10" s="254">
        <v>61.213249497229548</v>
      </c>
      <c r="E10" s="254">
        <v>60.140987551404066</v>
      </c>
      <c r="F10" s="31">
        <f>E10/D10-1</f>
        <v>-1.7516827723285777E-2</v>
      </c>
      <c r="G10" s="253"/>
    </row>
    <row r="11" spans="3:7">
      <c r="C11" s="241" t="s">
        <v>268</v>
      </c>
      <c r="D11" s="255">
        <v>48.994645623201819</v>
      </c>
      <c r="E11" s="255">
        <v>45.037746293136586</v>
      </c>
      <c r="F11" s="237">
        <f>E11/D11-1</f>
        <v>-8.0761872644128485E-2</v>
      </c>
      <c r="G11" s="253"/>
    </row>
    <row r="12" spans="3:7">
      <c r="C12" s="33" t="s">
        <v>67</v>
      </c>
      <c r="D12" s="34"/>
      <c r="E12" s="34"/>
      <c r="F12" s="256"/>
    </row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6:L22"/>
  <sheetViews>
    <sheetView showGridLines="0" showRowColHeaders="0" showOutlineSymbols="0" zoomScaleNormal="100" workbookViewId="0">
      <selection activeCell="G8" sqref="G8"/>
    </sheetView>
  </sheetViews>
  <sheetFormatPr baseColWidth="10" defaultRowHeight="12.75"/>
  <cols>
    <col min="1" max="1" width="13.28515625" style="142" customWidth="1"/>
    <col min="2" max="2" width="30.85546875" style="142" customWidth="1"/>
    <col min="3" max="5" width="12.7109375" style="142" customWidth="1"/>
    <col min="6" max="6" width="10.7109375" style="142" customWidth="1"/>
    <col min="7" max="12" width="11.42578125" style="142"/>
    <col min="13" max="13" width="13.7109375" style="142" customWidth="1"/>
    <col min="14" max="256" width="11.42578125" style="142"/>
    <col min="257" max="257" width="13.28515625" style="142" customWidth="1"/>
    <col min="258" max="258" width="30.85546875" style="142" customWidth="1"/>
    <col min="259" max="261" width="12.7109375" style="142" customWidth="1"/>
    <col min="262" max="262" width="10.7109375" style="142" customWidth="1"/>
    <col min="263" max="268" width="11.42578125" style="142"/>
    <col min="269" max="269" width="13.7109375" style="142" customWidth="1"/>
    <col min="270" max="512" width="11.42578125" style="142"/>
    <col min="513" max="513" width="13.28515625" style="142" customWidth="1"/>
    <col min="514" max="514" width="30.85546875" style="142" customWidth="1"/>
    <col min="515" max="517" width="12.7109375" style="142" customWidth="1"/>
    <col min="518" max="518" width="10.7109375" style="142" customWidth="1"/>
    <col min="519" max="524" width="11.42578125" style="142"/>
    <col min="525" max="525" width="13.7109375" style="142" customWidth="1"/>
    <col min="526" max="768" width="11.42578125" style="142"/>
    <col min="769" max="769" width="13.28515625" style="142" customWidth="1"/>
    <col min="770" max="770" width="30.85546875" style="142" customWidth="1"/>
    <col min="771" max="773" width="12.7109375" style="142" customWidth="1"/>
    <col min="774" max="774" width="10.7109375" style="142" customWidth="1"/>
    <col min="775" max="780" width="11.42578125" style="142"/>
    <col min="781" max="781" width="13.7109375" style="142" customWidth="1"/>
    <col min="782" max="1024" width="11.42578125" style="142"/>
    <col min="1025" max="1025" width="13.28515625" style="142" customWidth="1"/>
    <col min="1026" max="1026" width="30.85546875" style="142" customWidth="1"/>
    <col min="1027" max="1029" width="12.7109375" style="142" customWidth="1"/>
    <col min="1030" max="1030" width="10.7109375" style="142" customWidth="1"/>
    <col min="1031" max="1036" width="11.42578125" style="142"/>
    <col min="1037" max="1037" width="13.7109375" style="142" customWidth="1"/>
    <col min="1038" max="1280" width="11.42578125" style="142"/>
    <col min="1281" max="1281" width="13.28515625" style="142" customWidth="1"/>
    <col min="1282" max="1282" width="30.85546875" style="142" customWidth="1"/>
    <col min="1283" max="1285" width="12.7109375" style="142" customWidth="1"/>
    <col min="1286" max="1286" width="10.7109375" style="142" customWidth="1"/>
    <col min="1287" max="1292" width="11.42578125" style="142"/>
    <col min="1293" max="1293" width="13.7109375" style="142" customWidth="1"/>
    <col min="1294" max="1536" width="11.42578125" style="142"/>
    <col min="1537" max="1537" width="13.28515625" style="142" customWidth="1"/>
    <col min="1538" max="1538" width="30.85546875" style="142" customWidth="1"/>
    <col min="1539" max="1541" width="12.7109375" style="142" customWidth="1"/>
    <col min="1542" max="1542" width="10.7109375" style="142" customWidth="1"/>
    <col min="1543" max="1548" width="11.42578125" style="142"/>
    <col min="1549" max="1549" width="13.7109375" style="142" customWidth="1"/>
    <col min="1550" max="1792" width="11.42578125" style="142"/>
    <col min="1793" max="1793" width="13.28515625" style="142" customWidth="1"/>
    <col min="1794" max="1794" width="30.85546875" style="142" customWidth="1"/>
    <col min="1795" max="1797" width="12.7109375" style="142" customWidth="1"/>
    <col min="1798" max="1798" width="10.7109375" style="142" customWidth="1"/>
    <col min="1799" max="1804" width="11.42578125" style="142"/>
    <col min="1805" max="1805" width="13.7109375" style="142" customWidth="1"/>
    <col min="1806" max="2048" width="11.42578125" style="142"/>
    <col min="2049" max="2049" width="13.28515625" style="142" customWidth="1"/>
    <col min="2050" max="2050" width="30.85546875" style="142" customWidth="1"/>
    <col min="2051" max="2053" width="12.7109375" style="142" customWidth="1"/>
    <col min="2054" max="2054" width="10.7109375" style="142" customWidth="1"/>
    <col min="2055" max="2060" width="11.42578125" style="142"/>
    <col min="2061" max="2061" width="13.7109375" style="142" customWidth="1"/>
    <col min="2062" max="2304" width="11.42578125" style="142"/>
    <col min="2305" max="2305" width="13.28515625" style="142" customWidth="1"/>
    <col min="2306" max="2306" width="30.85546875" style="142" customWidth="1"/>
    <col min="2307" max="2309" width="12.7109375" style="142" customWidth="1"/>
    <col min="2310" max="2310" width="10.7109375" style="142" customWidth="1"/>
    <col min="2311" max="2316" width="11.42578125" style="142"/>
    <col min="2317" max="2317" width="13.7109375" style="142" customWidth="1"/>
    <col min="2318" max="2560" width="11.42578125" style="142"/>
    <col min="2561" max="2561" width="13.28515625" style="142" customWidth="1"/>
    <col min="2562" max="2562" width="30.85546875" style="142" customWidth="1"/>
    <col min="2563" max="2565" width="12.7109375" style="142" customWidth="1"/>
    <col min="2566" max="2566" width="10.7109375" style="142" customWidth="1"/>
    <col min="2567" max="2572" width="11.42578125" style="142"/>
    <col min="2573" max="2573" width="13.7109375" style="142" customWidth="1"/>
    <col min="2574" max="2816" width="11.42578125" style="142"/>
    <col min="2817" max="2817" width="13.28515625" style="142" customWidth="1"/>
    <col min="2818" max="2818" width="30.85546875" style="142" customWidth="1"/>
    <col min="2819" max="2821" width="12.7109375" style="142" customWidth="1"/>
    <col min="2822" max="2822" width="10.7109375" style="142" customWidth="1"/>
    <col min="2823" max="2828" width="11.42578125" style="142"/>
    <col min="2829" max="2829" width="13.7109375" style="142" customWidth="1"/>
    <col min="2830" max="3072" width="11.42578125" style="142"/>
    <col min="3073" max="3073" width="13.28515625" style="142" customWidth="1"/>
    <col min="3074" max="3074" width="30.85546875" style="142" customWidth="1"/>
    <col min="3075" max="3077" width="12.7109375" style="142" customWidth="1"/>
    <col min="3078" max="3078" width="10.7109375" style="142" customWidth="1"/>
    <col min="3079" max="3084" width="11.42578125" style="142"/>
    <col min="3085" max="3085" width="13.7109375" style="142" customWidth="1"/>
    <col min="3086" max="3328" width="11.42578125" style="142"/>
    <col min="3329" max="3329" width="13.28515625" style="142" customWidth="1"/>
    <col min="3330" max="3330" width="30.85546875" style="142" customWidth="1"/>
    <col min="3331" max="3333" width="12.7109375" style="142" customWidth="1"/>
    <col min="3334" max="3334" width="10.7109375" style="142" customWidth="1"/>
    <col min="3335" max="3340" width="11.42578125" style="142"/>
    <col min="3341" max="3341" width="13.7109375" style="142" customWidth="1"/>
    <col min="3342" max="3584" width="11.42578125" style="142"/>
    <col min="3585" max="3585" width="13.28515625" style="142" customWidth="1"/>
    <col min="3586" max="3586" width="30.85546875" style="142" customWidth="1"/>
    <col min="3587" max="3589" width="12.7109375" style="142" customWidth="1"/>
    <col min="3590" max="3590" width="10.7109375" style="142" customWidth="1"/>
    <col min="3591" max="3596" width="11.42578125" style="142"/>
    <col min="3597" max="3597" width="13.7109375" style="142" customWidth="1"/>
    <col min="3598" max="3840" width="11.42578125" style="142"/>
    <col min="3841" max="3841" width="13.28515625" style="142" customWidth="1"/>
    <col min="3842" max="3842" width="30.85546875" style="142" customWidth="1"/>
    <col min="3843" max="3845" width="12.7109375" style="142" customWidth="1"/>
    <col min="3846" max="3846" width="10.7109375" style="142" customWidth="1"/>
    <col min="3847" max="3852" width="11.42578125" style="142"/>
    <col min="3853" max="3853" width="13.7109375" style="142" customWidth="1"/>
    <col min="3854" max="4096" width="11.42578125" style="142"/>
    <col min="4097" max="4097" width="13.28515625" style="142" customWidth="1"/>
    <col min="4098" max="4098" width="30.85546875" style="142" customWidth="1"/>
    <col min="4099" max="4101" width="12.7109375" style="142" customWidth="1"/>
    <col min="4102" max="4102" width="10.7109375" style="142" customWidth="1"/>
    <col min="4103" max="4108" width="11.42578125" style="142"/>
    <col min="4109" max="4109" width="13.7109375" style="142" customWidth="1"/>
    <col min="4110" max="4352" width="11.42578125" style="142"/>
    <col min="4353" max="4353" width="13.28515625" style="142" customWidth="1"/>
    <col min="4354" max="4354" width="30.85546875" style="142" customWidth="1"/>
    <col min="4355" max="4357" width="12.7109375" style="142" customWidth="1"/>
    <col min="4358" max="4358" width="10.7109375" style="142" customWidth="1"/>
    <col min="4359" max="4364" width="11.42578125" style="142"/>
    <col min="4365" max="4365" width="13.7109375" style="142" customWidth="1"/>
    <col min="4366" max="4608" width="11.42578125" style="142"/>
    <col min="4609" max="4609" width="13.28515625" style="142" customWidth="1"/>
    <col min="4610" max="4610" width="30.85546875" style="142" customWidth="1"/>
    <col min="4611" max="4613" width="12.7109375" style="142" customWidth="1"/>
    <col min="4614" max="4614" width="10.7109375" style="142" customWidth="1"/>
    <col min="4615" max="4620" width="11.42578125" style="142"/>
    <col min="4621" max="4621" width="13.7109375" style="142" customWidth="1"/>
    <col min="4622" max="4864" width="11.42578125" style="142"/>
    <col min="4865" max="4865" width="13.28515625" style="142" customWidth="1"/>
    <col min="4866" max="4866" width="30.85546875" style="142" customWidth="1"/>
    <col min="4867" max="4869" width="12.7109375" style="142" customWidth="1"/>
    <col min="4870" max="4870" width="10.7109375" style="142" customWidth="1"/>
    <col min="4871" max="4876" width="11.42578125" style="142"/>
    <col min="4877" max="4877" width="13.7109375" style="142" customWidth="1"/>
    <col min="4878" max="5120" width="11.42578125" style="142"/>
    <col min="5121" max="5121" width="13.28515625" style="142" customWidth="1"/>
    <col min="5122" max="5122" width="30.85546875" style="142" customWidth="1"/>
    <col min="5123" max="5125" width="12.7109375" style="142" customWidth="1"/>
    <col min="5126" max="5126" width="10.7109375" style="142" customWidth="1"/>
    <col min="5127" max="5132" width="11.42578125" style="142"/>
    <col min="5133" max="5133" width="13.7109375" style="142" customWidth="1"/>
    <col min="5134" max="5376" width="11.42578125" style="142"/>
    <col min="5377" max="5377" width="13.28515625" style="142" customWidth="1"/>
    <col min="5378" max="5378" width="30.85546875" style="142" customWidth="1"/>
    <col min="5379" max="5381" width="12.7109375" style="142" customWidth="1"/>
    <col min="5382" max="5382" width="10.7109375" style="142" customWidth="1"/>
    <col min="5383" max="5388" width="11.42578125" style="142"/>
    <col min="5389" max="5389" width="13.7109375" style="142" customWidth="1"/>
    <col min="5390" max="5632" width="11.42578125" style="142"/>
    <col min="5633" max="5633" width="13.28515625" style="142" customWidth="1"/>
    <col min="5634" max="5634" width="30.85546875" style="142" customWidth="1"/>
    <col min="5635" max="5637" width="12.7109375" style="142" customWidth="1"/>
    <col min="5638" max="5638" width="10.7109375" style="142" customWidth="1"/>
    <col min="5639" max="5644" width="11.42578125" style="142"/>
    <col min="5645" max="5645" width="13.7109375" style="142" customWidth="1"/>
    <col min="5646" max="5888" width="11.42578125" style="142"/>
    <col min="5889" max="5889" width="13.28515625" style="142" customWidth="1"/>
    <col min="5890" max="5890" width="30.85546875" style="142" customWidth="1"/>
    <col min="5891" max="5893" width="12.7109375" style="142" customWidth="1"/>
    <col min="5894" max="5894" width="10.7109375" style="142" customWidth="1"/>
    <col min="5895" max="5900" width="11.42578125" style="142"/>
    <col min="5901" max="5901" width="13.7109375" style="142" customWidth="1"/>
    <col min="5902" max="6144" width="11.42578125" style="142"/>
    <col min="6145" max="6145" width="13.28515625" style="142" customWidth="1"/>
    <col min="6146" max="6146" width="30.85546875" style="142" customWidth="1"/>
    <col min="6147" max="6149" width="12.7109375" style="142" customWidth="1"/>
    <col min="6150" max="6150" width="10.7109375" style="142" customWidth="1"/>
    <col min="6151" max="6156" width="11.42578125" style="142"/>
    <col min="6157" max="6157" width="13.7109375" style="142" customWidth="1"/>
    <col min="6158" max="6400" width="11.42578125" style="142"/>
    <col min="6401" max="6401" width="13.28515625" style="142" customWidth="1"/>
    <col min="6402" max="6402" width="30.85546875" style="142" customWidth="1"/>
    <col min="6403" max="6405" width="12.7109375" style="142" customWidth="1"/>
    <col min="6406" max="6406" width="10.7109375" style="142" customWidth="1"/>
    <col min="6407" max="6412" width="11.42578125" style="142"/>
    <col min="6413" max="6413" width="13.7109375" style="142" customWidth="1"/>
    <col min="6414" max="6656" width="11.42578125" style="142"/>
    <col min="6657" max="6657" width="13.28515625" style="142" customWidth="1"/>
    <col min="6658" max="6658" width="30.85546875" style="142" customWidth="1"/>
    <col min="6659" max="6661" width="12.7109375" style="142" customWidth="1"/>
    <col min="6662" max="6662" width="10.7109375" style="142" customWidth="1"/>
    <col min="6663" max="6668" width="11.42578125" style="142"/>
    <col min="6669" max="6669" width="13.7109375" style="142" customWidth="1"/>
    <col min="6670" max="6912" width="11.42578125" style="142"/>
    <col min="6913" max="6913" width="13.28515625" style="142" customWidth="1"/>
    <col min="6914" max="6914" width="30.85546875" style="142" customWidth="1"/>
    <col min="6915" max="6917" width="12.7109375" style="142" customWidth="1"/>
    <col min="6918" max="6918" width="10.7109375" style="142" customWidth="1"/>
    <col min="6919" max="6924" width="11.42578125" style="142"/>
    <col min="6925" max="6925" width="13.7109375" style="142" customWidth="1"/>
    <col min="6926" max="7168" width="11.42578125" style="142"/>
    <col min="7169" max="7169" width="13.28515625" style="142" customWidth="1"/>
    <col min="7170" max="7170" width="30.85546875" style="142" customWidth="1"/>
    <col min="7171" max="7173" width="12.7109375" style="142" customWidth="1"/>
    <col min="7174" max="7174" width="10.7109375" style="142" customWidth="1"/>
    <col min="7175" max="7180" width="11.42578125" style="142"/>
    <col min="7181" max="7181" width="13.7109375" style="142" customWidth="1"/>
    <col min="7182" max="7424" width="11.42578125" style="142"/>
    <col min="7425" max="7425" width="13.28515625" style="142" customWidth="1"/>
    <col min="7426" max="7426" width="30.85546875" style="142" customWidth="1"/>
    <col min="7427" max="7429" width="12.7109375" style="142" customWidth="1"/>
    <col min="7430" max="7430" width="10.7109375" style="142" customWidth="1"/>
    <col min="7431" max="7436" width="11.42578125" style="142"/>
    <col min="7437" max="7437" width="13.7109375" style="142" customWidth="1"/>
    <col min="7438" max="7680" width="11.42578125" style="142"/>
    <col min="7681" max="7681" width="13.28515625" style="142" customWidth="1"/>
    <col min="7682" max="7682" width="30.85546875" style="142" customWidth="1"/>
    <col min="7683" max="7685" width="12.7109375" style="142" customWidth="1"/>
    <col min="7686" max="7686" width="10.7109375" style="142" customWidth="1"/>
    <col min="7687" max="7692" width="11.42578125" style="142"/>
    <col min="7693" max="7693" width="13.7109375" style="142" customWidth="1"/>
    <col min="7694" max="7936" width="11.42578125" style="142"/>
    <col min="7937" max="7937" width="13.28515625" style="142" customWidth="1"/>
    <col min="7938" max="7938" width="30.85546875" style="142" customWidth="1"/>
    <col min="7939" max="7941" width="12.7109375" style="142" customWidth="1"/>
    <col min="7942" max="7942" width="10.7109375" style="142" customWidth="1"/>
    <col min="7943" max="7948" width="11.42578125" style="142"/>
    <col min="7949" max="7949" width="13.7109375" style="142" customWidth="1"/>
    <col min="7950" max="8192" width="11.42578125" style="142"/>
    <col min="8193" max="8193" width="13.28515625" style="142" customWidth="1"/>
    <col min="8194" max="8194" width="30.85546875" style="142" customWidth="1"/>
    <col min="8195" max="8197" width="12.7109375" style="142" customWidth="1"/>
    <col min="8198" max="8198" width="10.7109375" style="142" customWidth="1"/>
    <col min="8199" max="8204" width="11.42578125" style="142"/>
    <col min="8205" max="8205" width="13.7109375" style="142" customWidth="1"/>
    <col min="8206" max="8448" width="11.42578125" style="142"/>
    <col min="8449" max="8449" width="13.28515625" style="142" customWidth="1"/>
    <col min="8450" max="8450" width="30.85546875" style="142" customWidth="1"/>
    <col min="8451" max="8453" width="12.7109375" style="142" customWidth="1"/>
    <col min="8454" max="8454" width="10.7109375" style="142" customWidth="1"/>
    <col min="8455" max="8460" width="11.42578125" style="142"/>
    <col min="8461" max="8461" width="13.7109375" style="142" customWidth="1"/>
    <col min="8462" max="8704" width="11.42578125" style="142"/>
    <col min="8705" max="8705" width="13.28515625" style="142" customWidth="1"/>
    <col min="8706" max="8706" width="30.85546875" style="142" customWidth="1"/>
    <col min="8707" max="8709" width="12.7109375" style="142" customWidth="1"/>
    <col min="8710" max="8710" width="10.7109375" style="142" customWidth="1"/>
    <col min="8711" max="8716" width="11.42578125" style="142"/>
    <col min="8717" max="8717" width="13.7109375" style="142" customWidth="1"/>
    <col min="8718" max="8960" width="11.42578125" style="142"/>
    <col min="8961" max="8961" width="13.28515625" style="142" customWidth="1"/>
    <col min="8962" max="8962" width="30.85546875" style="142" customWidth="1"/>
    <col min="8963" max="8965" width="12.7109375" style="142" customWidth="1"/>
    <col min="8966" max="8966" width="10.7109375" style="142" customWidth="1"/>
    <col min="8967" max="8972" width="11.42578125" style="142"/>
    <col min="8973" max="8973" width="13.7109375" style="142" customWidth="1"/>
    <col min="8974" max="9216" width="11.42578125" style="142"/>
    <col min="9217" max="9217" width="13.28515625" style="142" customWidth="1"/>
    <col min="9218" max="9218" width="30.85546875" style="142" customWidth="1"/>
    <col min="9219" max="9221" width="12.7109375" style="142" customWidth="1"/>
    <col min="9222" max="9222" width="10.7109375" style="142" customWidth="1"/>
    <col min="9223" max="9228" width="11.42578125" style="142"/>
    <col min="9229" max="9229" width="13.7109375" style="142" customWidth="1"/>
    <col min="9230" max="9472" width="11.42578125" style="142"/>
    <col min="9473" max="9473" width="13.28515625" style="142" customWidth="1"/>
    <col min="9474" max="9474" width="30.85546875" style="142" customWidth="1"/>
    <col min="9475" max="9477" width="12.7109375" style="142" customWidth="1"/>
    <col min="9478" max="9478" width="10.7109375" style="142" customWidth="1"/>
    <col min="9479" max="9484" width="11.42578125" style="142"/>
    <col min="9485" max="9485" width="13.7109375" style="142" customWidth="1"/>
    <col min="9486" max="9728" width="11.42578125" style="142"/>
    <col min="9729" max="9729" width="13.28515625" style="142" customWidth="1"/>
    <col min="9730" max="9730" width="30.85546875" style="142" customWidth="1"/>
    <col min="9731" max="9733" width="12.7109375" style="142" customWidth="1"/>
    <col min="9734" max="9734" width="10.7109375" style="142" customWidth="1"/>
    <col min="9735" max="9740" width="11.42578125" style="142"/>
    <col min="9741" max="9741" width="13.7109375" style="142" customWidth="1"/>
    <col min="9742" max="9984" width="11.42578125" style="142"/>
    <col min="9985" max="9985" width="13.28515625" style="142" customWidth="1"/>
    <col min="9986" max="9986" width="30.85546875" style="142" customWidth="1"/>
    <col min="9987" max="9989" width="12.7109375" style="142" customWidth="1"/>
    <col min="9990" max="9990" width="10.7109375" style="142" customWidth="1"/>
    <col min="9991" max="9996" width="11.42578125" style="142"/>
    <col min="9997" max="9997" width="13.7109375" style="142" customWidth="1"/>
    <col min="9998" max="10240" width="11.42578125" style="142"/>
    <col min="10241" max="10241" width="13.28515625" style="142" customWidth="1"/>
    <col min="10242" max="10242" width="30.85546875" style="142" customWidth="1"/>
    <col min="10243" max="10245" width="12.7109375" style="142" customWidth="1"/>
    <col min="10246" max="10246" width="10.7109375" style="142" customWidth="1"/>
    <col min="10247" max="10252" width="11.42578125" style="142"/>
    <col min="10253" max="10253" width="13.7109375" style="142" customWidth="1"/>
    <col min="10254" max="10496" width="11.42578125" style="142"/>
    <col min="10497" max="10497" width="13.28515625" style="142" customWidth="1"/>
    <col min="10498" max="10498" width="30.85546875" style="142" customWidth="1"/>
    <col min="10499" max="10501" width="12.7109375" style="142" customWidth="1"/>
    <col min="10502" max="10502" width="10.7109375" style="142" customWidth="1"/>
    <col min="10503" max="10508" width="11.42578125" style="142"/>
    <col min="10509" max="10509" width="13.7109375" style="142" customWidth="1"/>
    <col min="10510" max="10752" width="11.42578125" style="142"/>
    <col min="10753" max="10753" width="13.28515625" style="142" customWidth="1"/>
    <col min="10754" max="10754" width="30.85546875" style="142" customWidth="1"/>
    <col min="10755" max="10757" width="12.7109375" style="142" customWidth="1"/>
    <col min="10758" max="10758" width="10.7109375" style="142" customWidth="1"/>
    <col min="10759" max="10764" width="11.42578125" style="142"/>
    <col min="10765" max="10765" width="13.7109375" style="142" customWidth="1"/>
    <col min="10766" max="11008" width="11.42578125" style="142"/>
    <col min="11009" max="11009" width="13.28515625" style="142" customWidth="1"/>
    <col min="11010" max="11010" width="30.85546875" style="142" customWidth="1"/>
    <col min="11011" max="11013" width="12.7109375" style="142" customWidth="1"/>
    <col min="11014" max="11014" width="10.7109375" style="142" customWidth="1"/>
    <col min="11015" max="11020" width="11.42578125" style="142"/>
    <col min="11021" max="11021" width="13.7109375" style="142" customWidth="1"/>
    <col min="11022" max="11264" width="11.42578125" style="142"/>
    <col min="11265" max="11265" width="13.28515625" style="142" customWidth="1"/>
    <col min="11266" max="11266" width="30.85546875" style="142" customWidth="1"/>
    <col min="11267" max="11269" width="12.7109375" style="142" customWidth="1"/>
    <col min="11270" max="11270" width="10.7109375" style="142" customWidth="1"/>
    <col min="11271" max="11276" width="11.42578125" style="142"/>
    <col min="11277" max="11277" width="13.7109375" style="142" customWidth="1"/>
    <col min="11278" max="11520" width="11.42578125" style="142"/>
    <col min="11521" max="11521" width="13.28515625" style="142" customWidth="1"/>
    <col min="11522" max="11522" width="30.85546875" style="142" customWidth="1"/>
    <col min="11523" max="11525" width="12.7109375" style="142" customWidth="1"/>
    <col min="11526" max="11526" width="10.7109375" style="142" customWidth="1"/>
    <col min="11527" max="11532" width="11.42578125" style="142"/>
    <col min="11533" max="11533" width="13.7109375" style="142" customWidth="1"/>
    <col min="11534" max="11776" width="11.42578125" style="142"/>
    <col min="11777" max="11777" width="13.28515625" style="142" customWidth="1"/>
    <col min="11778" max="11778" width="30.85546875" style="142" customWidth="1"/>
    <col min="11779" max="11781" width="12.7109375" style="142" customWidth="1"/>
    <col min="11782" max="11782" width="10.7109375" style="142" customWidth="1"/>
    <col min="11783" max="11788" width="11.42578125" style="142"/>
    <col min="11789" max="11789" width="13.7109375" style="142" customWidth="1"/>
    <col min="11790" max="12032" width="11.42578125" style="142"/>
    <col min="12033" max="12033" width="13.28515625" style="142" customWidth="1"/>
    <col min="12034" max="12034" width="30.85546875" style="142" customWidth="1"/>
    <col min="12035" max="12037" width="12.7109375" style="142" customWidth="1"/>
    <col min="12038" max="12038" width="10.7109375" style="142" customWidth="1"/>
    <col min="12039" max="12044" width="11.42578125" style="142"/>
    <col min="12045" max="12045" width="13.7109375" style="142" customWidth="1"/>
    <col min="12046" max="12288" width="11.42578125" style="142"/>
    <col min="12289" max="12289" width="13.28515625" style="142" customWidth="1"/>
    <col min="12290" max="12290" width="30.85546875" style="142" customWidth="1"/>
    <col min="12291" max="12293" width="12.7109375" style="142" customWidth="1"/>
    <col min="12294" max="12294" width="10.7109375" style="142" customWidth="1"/>
    <col min="12295" max="12300" width="11.42578125" style="142"/>
    <col min="12301" max="12301" width="13.7109375" style="142" customWidth="1"/>
    <col min="12302" max="12544" width="11.42578125" style="142"/>
    <col min="12545" max="12545" width="13.28515625" style="142" customWidth="1"/>
    <col min="12546" max="12546" width="30.85546875" style="142" customWidth="1"/>
    <col min="12547" max="12549" width="12.7109375" style="142" customWidth="1"/>
    <col min="12550" max="12550" width="10.7109375" style="142" customWidth="1"/>
    <col min="12551" max="12556" width="11.42578125" style="142"/>
    <col min="12557" max="12557" width="13.7109375" style="142" customWidth="1"/>
    <col min="12558" max="12800" width="11.42578125" style="142"/>
    <col min="12801" max="12801" width="13.28515625" style="142" customWidth="1"/>
    <col min="12802" max="12802" width="30.85546875" style="142" customWidth="1"/>
    <col min="12803" max="12805" width="12.7109375" style="142" customWidth="1"/>
    <col min="12806" max="12806" width="10.7109375" style="142" customWidth="1"/>
    <col min="12807" max="12812" width="11.42578125" style="142"/>
    <col min="12813" max="12813" width="13.7109375" style="142" customWidth="1"/>
    <col min="12814" max="13056" width="11.42578125" style="142"/>
    <col min="13057" max="13057" width="13.28515625" style="142" customWidth="1"/>
    <col min="13058" max="13058" width="30.85546875" style="142" customWidth="1"/>
    <col min="13059" max="13061" width="12.7109375" style="142" customWidth="1"/>
    <col min="13062" max="13062" width="10.7109375" style="142" customWidth="1"/>
    <col min="13063" max="13068" width="11.42578125" style="142"/>
    <col min="13069" max="13069" width="13.7109375" style="142" customWidth="1"/>
    <col min="13070" max="13312" width="11.42578125" style="142"/>
    <col min="13313" max="13313" width="13.28515625" style="142" customWidth="1"/>
    <col min="13314" max="13314" width="30.85546875" style="142" customWidth="1"/>
    <col min="13315" max="13317" width="12.7109375" style="142" customWidth="1"/>
    <col min="13318" max="13318" width="10.7109375" style="142" customWidth="1"/>
    <col min="13319" max="13324" width="11.42578125" style="142"/>
    <col min="13325" max="13325" width="13.7109375" style="142" customWidth="1"/>
    <col min="13326" max="13568" width="11.42578125" style="142"/>
    <col min="13569" max="13569" width="13.28515625" style="142" customWidth="1"/>
    <col min="13570" max="13570" width="30.85546875" style="142" customWidth="1"/>
    <col min="13571" max="13573" width="12.7109375" style="142" customWidth="1"/>
    <col min="13574" max="13574" width="10.7109375" style="142" customWidth="1"/>
    <col min="13575" max="13580" width="11.42578125" style="142"/>
    <col min="13581" max="13581" width="13.7109375" style="142" customWidth="1"/>
    <col min="13582" max="13824" width="11.42578125" style="142"/>
    <col min="13825" max="13825" width="13.28515625" style="142" customWidth="1"/>
    <col min="13826" max="13826" width="30.85546875" style="142" customWidth="1"/>
    <col min="13827" max="13829" width="12.7109375" style="142" customWidth="1"/>
    <col min="13830" max="13830" width="10.7109375" style="142" customWidth="1"/>
    <col min="13831" max="13836" width="11.42578125" style="142"/>
    <col min="13837" max="13837" width="13.7109375" style="142" customWidth="1"/>
    <col min="13838" max="14080" width="11.42578125" style="142"/>
    <col min="14081" max="14081" width="13.28515625" style="142" customWidth="1"/>
    <col min="14082" max="14082" width="30.85546875" style="142" customWidth="1"/>
    <col min="14083" max="14085" width="12.7109375" style="142" customWidth="1"/>
    <col min="14086" max="14086" width="10.7109375" style="142" customWidth="1"/>
    <col min="14087" max="14092" width="11.42578125" style="142"/>
    <col min="14093" max="14093" width="13.7109375" style="142" customWidth="1"/>
    <col min="14094" max="14336" width="11.42578125" style="142"/>
    <col min="14337" max="14337" width="13.28515625" style="142" customWidth="1"/>
    <col min="14338" max="14338" width="30.85546875" style="142" customWidth="1"/>
    <col min="14339" max="14341" width="12.7109375" style="142" customWidth="1"/>
    <col min="14342" max="14342" width="10.7109375" style="142" customWidth="1"/>
    <col min="14343" max="14348" width="11.42578125" style="142"/>
    <col min="14349" max="14349" width="13.7109375" style="142" customWidth="1"/>
    <col min="14350" max="14592" width="11.42578125" style="142"/>
    <col min="14593" max="14593" width="13.28515625" style="142" customWidth="1"/>
    <col min="14594" max="14594" width="30.85546875" style="142" customWidth="1"/>
    <col min="14595" max="14597" width="12.7109375" style="142" customWidth="1"/>
    <col min="14598" max="14598" width="10.7109375" style="142" customWidth="1"/>
    <col min="14599" max="14604" width="11.42578125" style="142"/>
    <col min="14605" max="14605" width="13.7109375" style="142" customWidth="1"/>
    <col min="14606" max="14848" width="11.42578125" style="142"/>
    <col min="14849" max="14849" width="13.28515625" style="142" customWidth="1"/>
    <col min="14850" max="14850" width="30.85546875" style="142" customWidth="1"/>
    <col min="14851" max="14853" width="12.7109375" style="142" customWidth="1"/>
    <col min="14854" max="14854" width="10.7109375" style="142" customWidth="1"/>
    <col min="14855" max="14860" width="11.42578125" style="142"/>
    <col min="14861" max="14861" width="13.7109375" style="142" customWidth="1"/>
    <col min="14862" max="15104" width="11.42578125" style="142"/>
    <col min="15105" max="15105" width="13.28515625" style="142" customWidth="1"/>
    <col min="15106" max="15106" width="30.85546875" style="142" customWidth="1"/>
    <col min="15107" max="15109" width="12.7109375" style="142" customWidth="1"/>
    <col min="15110" max="15110" width="10.7109375" style="142" customWidth="1"/>
    <col min="15111" max="15116" width="11.42578125" style="142"/>
    <col min="15117" max="15117" width="13.7109375" style="142" customWidth="1"/>
    <col min="15118" max="15360" width="11.42578125" style="142"/>
    <col min="15361" max="15361" width="13.28515625" style="142" customWidth="1"/>
    <col min="15362" max="15362" width="30.85546875" style="142" customWidth="1"/>
    <col min="15363" max="15365" width="12.7109375" style="142" customWidth="1"/>
    <col min="15366" max="15366" width="10.7109375" style="142" customWidth="1"/>
    <col min="15367" max="15372" width="11.42578125" style="142"/>
    <col min="15373" max="15373" width="13.7109375" style="142" customWidth="1"/>
    <col min="15374" max="15616" width="11.42578125" style="142"/>
    <col min="15617" max="15617" width="13.28515625" style="142" customWidth="1"/>
    <col min="15618" max="15618" width="30.85546875" style="142" customWidth="1"/>
    <col min="15619" max="15621" width="12.7109375" style="142" customWidth="1"/>
    <col min="15622" max="15622" width="10.7109375" style="142" customWidth="1"/>
    <col min="15623" max="15628" width="11.42578125" style="142"/>
    <col min="15629" max="15629" width="13.7109375" style="142" customWidth="1"/>
    <col min="15630" max="15872" width="11.42578125" style="142"/>
    <col min="15873" max="15873" width="13.28515625" style="142" customWidth="1"/>
    <col min="15874" max="15874" width="30.85546875" style="142" customWidth="1"/>
    <col min="15875" max="15877" width="12.7109375" style="142" customWidth="1"/>
    <col min="15878" max="15878" width="10.7109375" style="142" customWidth="1"/>
    <col min="15879" max="15884" width="11.42578125" style="142"/>
    <col min="15885" max="15885" width="13.7109375" style="142" customWidth="1"/>
    <col min="15886" max="16128" width="11.42578125" style="142"/>
    <col min="16129" max="16129" width="13.28515625" style="142" customWidth="1"/>
    <col min="16130" max="16130" width="30.85546875" style="142" customWidth="1"/>
    <col min="16131" max="16133" width="12.7109375" style="142" customWidth="1"/>
    <col min="16134" max="16134" width="10.7109375" style="142" customWidth="1"/>
    <col min="16135" max="16140" width="11.42578125" style="142"/>
    <col min="16141" max="16141" width="13.7109375" style="142" customWidth="1"/>
    <col min="16142" max="16384" width="11.42578125" style="142"/>
  </cols>
  <sheetData>
    <row r="6" spans="2:6" ht="30" customHeight="1">
      <c r="B6" s="543" t="s">
        <v>269</v>
      </c>
      <c r="C6" s="544"/>
      <c r="D6" s="544"/>
      <c r="E6" s="545"/>
    </row>
    <row r="7" spans="2:6" ht="40.5" customHeight="1">
      <c r="B7" s="21" t="s">
        <v>270</v>
      </c>
      <c r="C7" s="159" t="str">
        <f>actualizaciones!A3</f>
        <v>acumulado agosto 2009</v>
      </c>
      <c r="D7" s="159" t="str">
        <f>actualizaciones!A2</f>
        <v xml:space="preserve">acumulado agosto 2010 </v>
      </c>
      <c r="E7" s="257" t="s">
        <v>265</v>
      </c>
    </row>
    <row r="8" spans="2:6" ht="15" customHeight="1">
      <c r="B8" s="71" t="s">
        <v>122</v>
      </c>
      <c r="C8" s="258"/>
      <c r="D8" s="259"/>
      <c r="E8" s="260"/>
    </row>
    <row r="9" spans="2:6">
      <c r="B9" s="261" t="s">
        <v>137</v>
      </c>
      <c r="C9" s="252">
        <v>54.723637700711748</v>
      </c>
      <c r="D9" s="252">
        <v>55.867241183010883</v>
      </c>
      <c r="E9" s="262">
        <f>D9/C9-1</f>
        <v>2.0897797192386935E-2</v>
      </c>
    </row>
    <row r="10" spans="2:6">
      <c r="B10" s="263" t="s">
        <v>250</v>
      </c>
      <c r="C10" s="254">
        <v>63.249036967091889</v>
      </c>
      <c r="D10" s="254">
        <v>65.332502463578365</v>
      </c>
      <c r="E10" s="264">
        <f t="shared" ref="E10:E15" si="0">D10/C10-1</f>
        <v>3.2940667500921617E-2</v>
      </c>
      <c r="F10" s="265"/>
    </row>
    <row r="11" spans="2:6">
      <c r="B11" s="266" t="s">
        <v>255</v>
      </c>
      <c r="C11" s="267">
        <v>46.942964397151059</v>
      </c>
      <c r="D11" s="267">
        <v>46.919716091694326</v>
      </c>
      <c r="E11" s="268">
        <f t="shared" si="0"/>
        <v>-4.9524578933801688E-4</v>
      </c>
      <c r="F11" s="265"/>
    </row>
    <row r="12" spans="2:6" ht="15" customHeight="1">
      <c r="B12" s="71" t="s">
        <v>271</v>
      </c>
      <c r="C12" s="269"/>
      <c r="D12" s="269"/>
      <c r="E12" s="270"/>
    </row>
    <row r="13" spans="2:6">
      <c r="B13" s="261" t="s">
        <v>137</v>
      </c>
      <c r="C13" s="252">
        <v>54.774034446641942</v>
      </c>
      <c r="D13" s="252">
        <v>52.079611656776997</v>
      </c>
      <c r="E13" s="262">
        <f t="shared" si="0"/>
        <v>-4.9191607247585756E-2</v>
      </c>
    </row>
    <row r="14" spans="2:6">
      <c r="B14" s="263" t="s">
        <v>250</v>
      </c>
      <c r="C14" s="254">
        <v>59.443497775051526</v>
      </c>
      <c r="D14" s="254">
        <v>57.741617084978486</v>
      </c>
      <c r="E14" s="264">
        <f t="shared" si="0"/>
        <v>-2.8630224562379625E-2</v>
      </c>
      <c r="F14" s="265"/>
    </row>
    <row r="15" spans="2:6">
      <c r="B15" s="266" t="s">
        <v>255</v>
      </c>
      <c r="C15" s="271">
        <v>48.138185536077415</v>
      </c>
      <c r="D15" s="271">
        <v>43.155779083222015</v>
      </c>
      <c r="E15" s="264">
        <f t="shared" si="0"/>
        <v>-0.10350216563774117</v>
      </c>
      <c r="F15" s="265"/>
    </row>
    <row r="16" spans="2:6" ht="15" customHeight="1">
      <c r="B16" s="71" t="s">
        <v>118</v>
      </c>
      <c r="C16" s="269"/>
      <c r="D16" s="269"/>
      <c r="E16" s="281"/>
      <c r="F16" s="265"/>
    </row>
    <row r="17" spans="2:12">
      <c r="B17" s="261" t="s">
        <v>137</v>
      </c>
      <c r="C17" s="252">
        <v>56.169846288081601</v>
      </c>
      <c r="D17" s="252">
        <v>54.252621733387919</v>
      </c>
      <c r="E17" s="262">
        <f>D17/C17-1</f>
        <v>-3.4132629540424619E-2</v>
      </c>
    </row>
    <row r="18" spans="2:12">
      <c r="B18" s="263" t="s">
        <v>250</v>
      </c>
      <c r="C18" s="254">
        <v>61.213249497229548</v>
      </c>
      <c r="D18" s="254">
        <v>60.140987551404066</v>
      </c>
      <c r="E18" s="264">
        <f>D18/C18-1</f>
        <v>-1.7516827723285777E-2</v>
      </c>
      <c r="F18" s="265"/>
    </row>
    <row r="19" spans="2:12">
      <c r="B19" s="263" t="s">
        <v>255</v>
      </c>
      <c r="C19" s="255">
        <v>48.994645623201819</v>
      </c>
      <c r="D19" s="255">
        <v>45.037746293136586</v>
      </c>
      <c r="E19" s="264">
        <f>D19/C19-1</f>
        <v>-8.0761872644128485E-2</v>
      </c>
      <c r="F19" s="265"/>
    </row>
    <row r="20" spans="2:12" ht="22.5" customHeight="1">
      <c r="B20" s="569" t="s">
        <v>204</v>
      </c>
      <c r="C20" s="569"/>
      <c r="D20" s="569"/>
      <c r="E20" s="569"/>
    </row>
    <row r="21" spans="2:12" ht="15" customHeight="1" thickBot="1">
      <c r="B21" s="272"/>
      <c r="C21" s="273"/>
      <c r="D21" s="273"/>
    </row>
    <row r="22" spans="2:12" ht="30" customHeight="1" thickBot="1">
      <c r="B22" s="243"/>
      <c r="C22" s="243"/>
      <c r="D22" s="243"/>
      <c r="E22" s="50" t="s">
        <v>84</v>
      </c>
      <c r="F22" s="243"/>
      <c r="G22" s="243"/>
      <c r="H22" s="243"/>
      <c r="I22" s="243"/>
      <c r="J22" s="243"/>
      <c r="K22" s="243"/>
      <c r="L22" s="243"/>
    </row>
  </sheetData>
  <mergeCells count="2">
    <mergeCell ref="B6:E6"/>
    <mergeCell ref="B20:E20"/>
  </mergeCells>
  <hyperlinks>
    <hyperlink ref="E22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3"/>
    </row>
    <row r="4" spans="21:21">
      <c r="U4" s="253"/>
    </row>
    <row r="5" spans="21:21">
      <c r="U5" s="253"/>
    </row>
    <row r="8" spans="21:21" ht="25.5" customHeight="1"/>
    <row r="9" spans="21:21" ht="25.5" customHeight="1"/>
    <row r="11" spans="21:21">
      <c r="U11" s="253"/>
    </row>
    <row r="12" spans="21:21">
      <c r="U12" s="253"/>
    </row>
    <row r="15" spans="21:21">
      <c r="U15" s="253"/>
    </row>
    <row r="16" spans="21:21">
      <c r="U16" s="253"/>
    </row>
    <row r="17" spans="2:21">
      <c r="U17" s="253"/>
    </row>
    <row r="19" spans="2:21">
      <c r="U19" s="253"/>
    </row>
    <row r="20" spans="2:21">
      <c r="U20" s="253"/>
    </row>
    <row r="21" spans="2:21">
      <c r="U21" s="253"/>
    </row>
    <row r="23" spans="2:21">
      <c r="U23" s="253"/>
    </row>
    <row r="24" spans="2:21" ht="16.5" customHeight="1">
      <c r="U24" s="253"/>
    </row>
    <row r="25" spans="2:21">
      <c r="U25" s="253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C2:F54"/>
  <sheetViews>
    <sheetView showGridLines="0" showRowColHeaders="0" zoomScaleNormal="100" workbookViewId="0"/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6" ht="43.5" customHeight="1"/>
    <row r="3" spans="3:6" ht="41.25" customHeight="1">
      <c r="C3" s="483" t="s">
        <v>87</v>
      </c>
      <c r="D3" s="483"/>
      <c r="E3" s="483"/>
      <c r="F3" s="483"/>
    </row>
    <row r="4" spans="3:6" ht="15" customHeight="1">
      <c r="C4" s="487"/>
      <c r="D4" s="489" t="s">
        <v>88</v>
      </c>
      <c r="E4" s="489" t="s">
        <v>70</v>
      </c>
      <c r="F4" s="489" t="s">
        <v>71</v>
      </c>
    </row>
    <row r="5" spans="3:6">
      <c r="C5" s="488"/>
      <c r="D5" s="490"/>
      <c r="E5" s="490"/>
      <c r="F5" s="490"/>
    </row>
    <row r="6" spans="3:6">
      <c r="C6" s="41" t="s">
        <v>76</v>
      </c>
      <c r="D6" s="51">
        <f>IFERROR('tab. Turistas alojados tip'!D5/'tab. Turistas alojados tip'!D18-1,"-")</f>
        <v>-0.13198965184897116</v>
      </c>
      <c r="E6" s="51">
        <f>IFERROR('tab. Turistas alojados tip'!E5/'tab. Turistas alojados tip'!E18-1,"-")</f>
        <v>-0.25932130890425609</v>
      </c>
      <c r="F6" s="51">
        <f>IFERROR('tab. Turistas alojados tip'!F5/'tab. Turistas alojados tip'!F18-1,"-")</f>
        <v>-0.17295716497505587</v>
      </c>
    </row>
    <row r="7" spans="3:6">
      <c r="C7" s="41" t="s">
        <v>77</v>
      </c>
      <c r="D7" s="51">
        <f>IFERROR('tab. Turistas alojados tip'!D6/'tab. Turistas alojados tip'!D19-1,"-")</f>
        <v>-0.11341969668523266</v>
      </c>
      <c r="E7" s="51">
        <f>IFERROR('tab. Turistas alojados tip'!E6/'tab. Turistas alojados tip'!E19-1,"-")</f>
        <v>-0.21927547230099453</v>
      </c>
      <c r="F7" s="51">
        <f>IFERROR('tab. Turistas alojados tip'!F6/'tab. Turistas alojados tip'!F19-1,"-")</f>
        <v>-0.14973826294296599</v>
      </c>
    </row>
    <row r="8" spans="3:6">
      <c r="C8" s="41" t="s">
        <v>78</v>
      </c>
      <c r="D8" s="51">
        <f>IFERROR('tab. Turistas alojados tip'!D7/'tab. Turistas alojados tip'!D20-1,"-")</f>
        <v>7.9227443941653819E-2</v>
      </c>
      <c r="E8" s="51">
        <f>IFERROR('tab. Turistas alojados tip'!E7/'tab. Turistas alojados tip'!E20-1,"-")</f>
        <v>-2.2190599012762879E-2</v>
      </c>
      <c r="F8" s="51">
        <f>IFERROR('tab. Turistas alojados tip'!F7/'tab. Turistas alojados tip'!F20-1,"-")</f>
        <v>4.2469860099284329E-2</v>
      </c>
    </row>
    <row r="9" spans="3:6">
      <c r="C9" s="41" t="s">
        <v>79</v>
      </c>
      <c r="D9" s="51">
        <f>IFERROR('tab. Turistas alojados tip'!D8/'tab. Turistas alojados tip'!D21-1,"-")</f>
        <v>8.2153971045866525E-2</v>
      </c>
      <c r="E9" s="51">
        <f>IFERROR('tab. Turistas alojados tip'!E8/'tab. Turistas alojados tip'!E21-1,"-")</f>
        <v>-0.13311417240659573</v>
      </c>
      <c r="F9" s="51">
        <f>IFERROR('tab. Turistas alojados tip'!F8/'tab. Turistas alojados tip'!F21-1,"-")</f>
        <v>8.6423492934657453E-3</v>
      </c>
    </row>
    <row r="10" spans="3:6">
      <c r="C10" s="41" t="s">
        <v>80</v>
      </c>
      <c r="D10" s="51">
        <f>IFERROR('tab. Turistas alojados tip'!D9/'tab. Turistas alojados tip'!D22-1,"-")</f>
        <v>-0.13682239101030069</v>
      </c>
      <c r="E10" s="51">
        <f>IFERROR('tab. Turistas alojados tip'!E9/'tab. Turistas alojados tip'!E22-1,"-")</f>
        <v>-0.18086295551084286</v>
      </c>
      <c r="F10" s="51">
        <f>IFERROR('tab. Turistas alojados tip'!F9/'tab. Turistas alojados tip'!F22-1,"-")</f>
        <v>-0.15080942913944906</v>
      </c>
    </row>
    <row r="11" spans="3:6">
      <c r="C11" s="41" t="s">
        <v>81</v>
      </c>
      <c r="D11" s="51">
        <f>IFERROR('tab. Turistas alojados tip'!D10/'tab. Turistas alojados tip'!D23-1,"-")</f>
        <v>-3.9997139656282044E-2</v>
      </c>
      <c r="E11" s="51">
        <f>IFERROR('tab. Turistas alojados tip'!E10/'tab. Turistas alojados tip'!E23-1,"-")</f>
        <v>-0.18380960578412808</v>
      </c>
      <c r="F11" s="51">
        <f>IFERROR('tab. Turistas alojados tip'!F10/'tab. Turistas alojados tip'!F23-1,"-")</f>
        <v>-9.1257727530718369E-2</v>
      </c>
    </row>
    <row r="12" spans="3:6">
      <c r="C12" s="41" t="s">
        <v>82</v>
      </c>
      <c r="D12" s="51">
        <f>IFERROR('tab. Turistas alojados tip'!D11/'tab. Turistas alojados tip'!D24-1,"-")</f>
        <v>-4.4818414576549226E-2</v>
      </c>
      <c r="E12" s="51">
        <f>IFERROR('tab. Turistas alojados tip'!E11/'tab. Turistas alojados tip'!E24-1,"-")</f>
        <v>-0.12843453862036103</v>
      </c>
      <c r="F12" s="51">
        <f>IFERROR('tab. Turistas alojados tip'!F11/'tab. Turistas alojados tip'!F24-1,"-")</f>
        <v>-7.1534896309076723E-2</v>
      </c>
    </row>
    <row r="13" spans="3:6">
      <c r="C13" s="41" t="s">
        <v>83</v>
      </c>
      <c r="D13" s="51">
        <f>IFERROR('tab. Turistas alojados tip'!D12/'tab. Turistas alojados tip'!D25-1,"-")</f>
        <v>3.9140875133404585E-2</v>
      </c>
      <c r="E13" s="51">
        <f>IFERROR('tab. Turistas alojados tip'!E12/'tab. Turistas alojados tip'!E25-1,"-")</f>
        <v>-7.0044488383588677E-2</v>
      </c>
      <c r="F13" s="51">
        <f>IFERROR('tab. Turistas alojados tip'!F12/'tab. Turistas alojados tip'!F25-1,"-")</f>
        <v>8.664009703691633E-4</v>
      </c>
    </row>
    <row r="14" spans="3:6" ht="30">
      <c r="C14" s="44" t="str">
        <f>actualizaciones!$A$2</f>
        <v xml:space="preserve">acumulado agosto 2010 </v>
      </c>
      <c r="D14" s="52">
        <v>-4.4582089169871386E-2</v>
      </c>
      <c r="E14" s="52">
        <v>-0.155877010174856</v>
      </c>
      <c r="F14" s="52">
        <v>-8.2212789367879457E-2</v>
      </c>
    </row>
    <row r="15" spans="3:6" hidden="1" outlineLevel="1">
      <c r="C15" s="41" t="s">
        <v>72</v>
      </c>
      <c r="D15" s="51">
        <f>IFERROR('tab. Turistas alojados tip'!D14/'tab. Turistas alojados tip'!D27-1,"-")</f>
        <v>-7.439255633461217E-2</v>
      </c>
      <c r="E15" s="51">
        <f>IFERROR('tab. Turistas alojados tip'!E14/'tab. Turistas alojados tip'!E27-1,"-")</f>
        <v>-0.13086001980851769</v>
      </c>
      <c r="F15" s="51">
        <f>IFERROR('tab. Turistas alojados tip'!F14/'tab. Turistas alojados tip'!F27-1,"-")</f>
        <v>-9.4056275687638302E-2</v>
      </c>
    </row>
    <row r="16" spans="3:6" hidden="1" outlineLevel="1">
      <c r="C16" s="41" t="s">
        <v>73</v>
      </c>
      <c r="D16" s="51">
        <f>IFERROR('tab. Turistas alojados tip'!D15/'tab. Turistas alojados tip'!D28-1,"-")</f>
        <v>-7.2355158208431969E-2</v>
      </c>
      <c r="E16" s="51">
        <f>IFERROR('tab. Turistas alojados tip'!E15/'tab. Turistas alojados tip'!E28-1,"-")</f>
        <v>-0.18415669205658325</v>
      </c>
      <c r="F16" s="51">
        <f>IFERROR('tab. Turistas alojados tip'!F15/'tab. Turistas alojados tip'!F28-1,"-")</f>
        <v>-0.10979289035285889</v>
      </c>
    </row>
    <row r="17" spans="3:6" hidden="1" outlineLevel="1">
      <c r="C17" s="41" t="s">
        <v>74</v>
      </c>
      <c r="D17" s="51">
        <f>IFERROR('tab. Turistas alojados tip'!D16/'tab. Turistas alojados tip'!D29-1,"-")</f>
        <v>-0.1044361428904973</v>
      </c>
      <c r="E17" s="51">
        <f>IFERROR('tab. Turistas alojados tip'!E16/'tab. Turistas alojados tip'!E29-1,"-")</f>
        <v>-0.15245207031086128</v>
      </c>
      <c r="F17" s="51">
        <f>IFERROR('tab. Turistas alojados tip'!F16/'tab. Turistas alojados tip'!F29-1,"-")</f>
        <v>-0.12160439197804007</v>
      </c>
    </row>
    <row r="18" spans="3:6" hidden="1" outlineLevel="1">
      <c r="C18" s="41" t="s">
        <v>75</v>
      </c>
      <c r="D18" s="51">
        <f>IFERROR('tab. Turistas alojados tip'!D17/'tab. Turistas alojados tip'!D30-1,"-")</f>
        <v>-0.17924012285942692</v>
      </c>
      <c r="E18" s="51">
        <f>IFERROR('tab. Turistas alojados tip'!E17/'tab. Turistas alojados tip'!E30-1,"-")</f>
        <v>-0.20473549863568352</v>
      </c>
      <c r="F18" s="51">
        <f>IFERROR('tab. Turistas alojados tip'!F17/'tab. Turistas alojados tip'!F30-1,"-")</f>
        <v>-0.18748576634024139</v>
      </c>
    </row>
    <row r="19" spans="3:6" hidden="1" outlineLevel="1">
      <c r="C19" s="41" t="s">
        <v>76</v>
      </c>
      <c r="D19" s="51">
        <f>IFERROR('tab. Turistas alojados tip'!D18/'tab. Turistas alojados tip'!D31-1,"-")</f>
        <v>-0.14170234380669033</v>
      </c>
      <c r="E19" s="51">
        <f>IFERROR('tab. Turistas alojados tip'!E18/'tab. Turistas alojados tip'!E31-1,"-")</f>
        <v>-0.26807378225364609</v>
      </c>
      <c r="F19" s="51">
        <f>IFERROR('tab. Turistas alojados tip'!F18/'tab. Turistas alojados tip'!F31-1,"-")</f>
        <v>-0.18687170113956397</v>
      </c>
    </row>
    <row r="20" spans="3:6" hidden="1" outlineLevel="1">
      <c r="C20" s="41" t="s">
        <v>77</v>
      </c>
      <c r="D20" s="51">
        <f>IFERROR('tab. Turistas alojados tip'!D19/'tab. Turistas alojados tip'!D32-1,"-")</f>
        <v>-0.15227771097121034</v>
      </c>
      <c r="E20" s="51">
        <f>IFERROR('tab. Turistas alojados tip'!E19/'tab. Turistas alojados tip'!E32-1,"-")</f>
        <v>-0.21553452813635798</v>
      </c>
      <c r="F20" s="51">
        <f>IFERROR('tab. Turistas alojados tip'!F19/'tab. Turistas alojados tip'!F32-1,"-")</f>
        <v>-0.17509947549285587</v>
      </c>
    </row>
    <row r="21" spans="3:6" hidden="1" outlineLevel="1">
      <c r="C21" s="41" t="s">
        <v>78</v>
      </c>
      <c r="D21" s="51">
        <f>IFERROR('tab. Turistas alojados tip'!D20/'tab. Turistas alojados tip'!D33-1,"-")</f>
        <v>-0.17154645220742226</v>
      </c>
      <c r="E21" s="51">
        <f>IFERROR('tab. Turistas alojados tip'!E20/'tab. Turistas alojados tip'!E33-1,"-")</f>
        <v>-0.11318373624640143</v>
      </c>
      <c r="F21" s="51">
        <f>IFERROR('tab. Turistas alojados tip'!F20/'tab. Turistas alojados tip'!F33-1,"-")</f>
        <v>-0.1513029204568771</v>
      </c>
    </row>
    <row r="22" spans="3:6" hidden="1" outlineLevel="1">
      <c r="C22" s="41" t="s">
        <v>79</v>
      </c>
      <c r="D22" s="51">
        <f>IFERROR('tab. Turistas alojados tip'!D21/'tab. Turistas alojados tip'!D34-1,"-")</f>
        <v>-0.22820684181947282</v>
      </c>
      <c r="E22" s="51">
        <f>IFERROR('tab. Turistas alojados tip'!E21/'tab. Turistas alojados tip'!E34-1,"-")</f>
        <v>-0.27764794572182439</v>
      </c>
      <c r="F22" s="51">
        <f>IFERROR('tab. Turistas alojados tip'!F21/'tab. Turistas alojados tip'!F34-1,"-")</f>
        <v>-0.2458340052679675</v>
      </c>
    </row>
    <row r="23" spans="3:6" hidden="1" outlineLevel="1">
      <c r="C23" s="41" t="s">
        <v>80</v>
      </c>
      <c r="D23" s="51">
        <f>IFERROR('tab. Turistas alojados tip'!D22/'tab. Turistas alojados tip'!D35-1,"-")</f>
        <v>-6.9855218333849445E-2</v>
      </c>
      <c r="E23" s="51">
        <f>IFERROR('tab. Turistas alojados tip'!E22/'tab. Turistas alojados tip'!E35-1,"-")</f>
        <v>-0.11285204284014283</v>
      </c>
      <c r="F23" s="51">
        <f>IFERROR('tab. Turistas alojados tip'!F22/'tab. Turistas alojados tip'!F35-1,"-")</f>
        <v>-8.3955563649608433E-2</v>
      </c>
    </row>
    <row r="24" spans="3:6" hidden="1" outlineLevel="1">
      <c r="C24" s="41" t="s">
        <v>81</v>
      </c>
      <c r="D24" s="51">
        <f>IFERROR('tab. Turistas alojados tip'!D23/'tab. Turistas alojados tip'!D36-1,"-")</f>
        <v>-0.2876523924338642</v>
      </c>
      <c r="E24" s="51">
        <f>IFERROR('tab. Turistas alojados tip'!E23/'tab. Turistas alojados tip'!E36-1,"-")</f>
        <v>-0.21616515989744978</v>
      </c>
      <c r="F24" s="51">
        <f>IFERROR('tab. Turistas alojados tip'!F23/'tab. Turistas alojados tip'!F36-1,"-")</f>
        <v>-0.26371727393887368</v>
      </c>
    </row>
    <row r="25" spans="3:6" hidden="1" outlineLevel="1">
      <c r="C25" s="41" t="s">
        <v>82</v>
      </c>
      <c r="D25" s="51">
        <f>IFERROR('tab. Turistas alojados tip'!D24/'tab. Turistas alojados tip'!D37-1,"-")</f>
        <v>-0.15639482458531673</v>
      </c>
      <c r="E25" s="51">
        <f>IFERROR('tab. Turistas alojados tip'!E24/'tab. Turistas alojados tip'!E37-1,"-")</f>
        <v>-9.7903433783848359E-2</v>
      </c>
      <c r="F25" s="51">
        <f>IFERROR('tab. Turistas alojados tip'!F24/'tab. Turistas alojados tip'!F37-1,"-")</f>
        <v>-0.13854807215923992</v>
      </c>
    </row>
    <row r="26" spans="3:6" hidden="1" outlineLevel="1">
      <c r="C26" s="41" t="s">
        <v>83</v>
      </c>
      <c r="D26" s="51">
        <f>IFERROR('tab. Turistas alojados tip'!D25/'tab. Turistas alojados tip'!D38-1,"-")</f>
        <v>-0.13401109057301297</v>
      </c>
      <c r="E26" s="51">
        <f>IFERROR('tab. Turistas alojados tip'!E25/'tab. Turistas alojados tip'!E38-1,"-")</f>
        <v>-0.10557962684587496</v>
      </c>
      <c r="F26" s="51">
        <f>IFERROR('tab. Turistas alojados tip'!F25/'tab. Turistas alojados tip'!F38-1,"-")</f>
        <v>-0.12425263285683941</v>
      </c>
    </row>
    <row r="27" spans="3:6" collapsed="1">
      <c r="C27" s="46">
        <v>2009</v>
      </c>
      <c r="D27" s="53">
        <f>IFERROR('tab. Turistas alojados tip'!D26/'tab. Turistas alojados tip'!D39-1,"-")</f>
        <v>-0.15062205900371217</v>
      </c>
      <c r="E27" s="53">
        <f>IFERROR('tab. Turistas alojados tip'!E26/'tab. Turistas alojados tip'!E39-1,"-")</f>
        <v>-0.18061525441524107</v>
      </c>
      <c r="F27" s="53">
        <f>IFERROR('tab. Turistas alojados tip'!F26/'tab. Turistas alojados tip'!F39-1,"-")</f>
        <v>-0.16088823451900369</v>
      </c>
    </row>
    <row r="28" spans="3:6" hidden="1" outlineLevel="1">
      <c r="C28" s="41" t="s">
        <v>72</v>
      </c>
      <c r="D28" s="51">
        <f>IFERROR('tab. Turistas alojados tip'!D27/'tab. Turistas alojados tip'!D40-1,"-")</f>
        <v>-0.10145616641901933</v>
      </c>
      <c r="E28" s="51">
        <f>IFERROR('tab. Turistas alojados tip'!E27/'tab. Turistas alojados tip'!E40-1,"-")</f>
        <v>-0.14558725009696416</v>
      </c>
      <c r="F28" s="51">
        <f>IFERROR('tab. Turistas alojados tip'!F27/'tab. Turistas alojados tip'!F40-1,"-")</f>
        <v>-0.11733218326652795</v>
      </c>
    </row>
    <row r="29" spans="3:6" hidden="1" outlineLevel="1">
      <c r="C29" s="41" t="s">
        <v>73</v>
      </c>
      <c r="D29" s="51">
        <f>IFERROR('tab. Turistas alojados tip'!D28/'tab. Turistas alojados tip'!D41-1,"-")</f>
        <v>-0.11717253786779647</v>
      </c>
      <c r="E29" s="51">
        <f>IFERROR('tab. Turistas alojados tip'!E28/'tab. Turistas alojados tip'!E41-1,"-")</f>
        <v>-6.0903331289597351E-2</v>
      </c>
      <c r="F29" s="51">
        <f>IFERROR('tab. Turistas alojados tip'!F28/'tab. Turistas alojados tip'!F41-1,"-")</f>
        <v>-9.9096614932114857E-2</v>
      </c>
    </row>
    <row r="30" spans="3:6" hidden="1" outlineLevel="1">
      <c r="C30" s="41" t="s">
        <v>74</v>
      </c>
      <c r="D30" s="51">
        <f>IFERROR('tab. Turistas alojados tip'!D29/'tab. Turistas alojados tip'!D42-1,"-")</f>
        <v>-0.156856569156266</v>
      </c>
      <c r="E30" s="51">
        <f>IFERROR('tab. Turistas alojados tip'!E29/'tab. Turistas alojados tip'!E42-1,"-")</f>
        <v>-0.16007751937984493</v>
      </c>
      <c r="F30" s="51">
        <f>IFERROR('tab. Turistas alojados tip'!F29/'tab. Turistas alojados tip'!F42-1,"-")</f>
        <v>-0.15801106367930484</v>
      </c>
    </row>
    <row r="31" spans="3:6" hidden="1" outlineLevel="1">
      <c r="C31" s="41" t="s">
        <v>75</v>
      </c>
      <c r="D31" s="51">
        <f>IFERROR('tab. Turistas alojados tip'!D30/'tab. Turistas alojados tip'!D43-1,"-")</f>
        <v>-0.15353657667925069</v>
      </c>
      <c r="E31" s="51">
        <f>IFERROR('tab. Turistas alojados tip'!E30/'tab. Turistas alojados tip'!E43-1,"-")</f>
        <v>-0.10908092848180673</v>
      </c>
      <c r="F31" s="51">
        <f>IFERROR('tab. Turistas alojados tip'!F30/'tab. Turistas alojados tip'!F43-1,"-")</f>
        <v>-0.13965221650746995</v>
      </c>
    </row>
    <row r="32" spans="3:6" hidden="1" outlineLevel="1">
      <c r="C32" s="41" t="s">
        <v>76</v>
      </c>
      <c r="D32" s="51">
        <f>IFERROR('tab. Turistas alojados tip'!D31/'tab. Turistas alojados tip'!D44-1,"-")</f>
        <v>-7.1548878259112048E-2</v>
      </c>
      <c r="E32" s="51">
        <f>IFERROR('tab. Turistas alojados tip'!E31/'tab. Turistas alojados tip'!E44-1,"-")</f>
        <v>-4.7205926220542871E-2</v>
      </c>
      <c r="F32" s="51">
        <f>IFERROR('tab. Turistas alojados tip'!F31/'tab. Turistas alojados tip'!F44-1,"-")</f>
        <v>-6.2992057181304184E-2</v>
      </c>
    </row>
    <row r="33" spans="3:6" ht="25.5" hidden="1" customHeight="1" outlineLevel="1">
      <c r="C33" s="41" t="s">
        <v>77</v>
      </c>
      <c r="D33" s="51">
        <f>IFERROR('tab. Turistas alojados tip'!D32/'tab. Turistas alojados tip'!D45-1,"-")</f>
        <v>-0.11099232800905545</v>
      </c>
      <c r="E33" s="51">
        <f>IFERROR('tab. Turistas alojados tip'!E32/'tab. Turistas alojados tip'!E45-1,"-")</f>
        <v>-0.12169079200836586</v>
      </c>
      <c r="F33" s="51">
        <f>IFERROR('tab. Turistas alojados tip'!F32/'tab. Turistas alojados tip'!F45-1,"-")</f>
        <v>-0.11488203629960181</v>
      </c>
    </row>
    <row r="34" spans="3:6" hidden="1" outlineLevel="1">
      <c r="C34" s="41" t="s">
        <v>78</v>
      </c>
      <c r="D34" s="51">
        <f>IFERROR('tab. Turistas alojados tip'!D33/'tab. Turistas alojados tip'!D46-1,"-")</f>
        <v>-9.0808690519260438E-2</v>
      </c>
      <c r="E34" s="51">
        <f>IFERROR('tab. Turistas alojados tip'!E33/'tab. Turistas alojados tip'!E46-1,"-")</f>
        <v>-0.15165607226497158</v>
      </c>
      <c r="F34" s="51">
        <f>IFERROR('tab. Turistas alojados tip'!F33/'tab. Turistas alojados tip'!F46-1,"-")</f>
        <v>-0.11287876029948907</v>
      </c>
    </row>
    <row r="35" spans="3:6" hidden="1" outlineLevel="1">
      <c r="C35" s="41" t="s">
        <v>79</v>
      </c>
      <c r="D35" s="51">
        <f>IFERROR('tab. Turistas alojados tip'!D34/'tab. Turistas alojados tip'!D47-1,"-")</f>
        <v>0.17834379229728059</v>
      </c>
      <c r="E35" s="51">
        <f>IFERROR('tab. Turistas alojados tip'!E34/'tab. Turistas alojados tip'!E47-1,"-")</f>
        <v>0.2495290128108516</v>
      </c>
      <c r="F35" s="51">
        <f>IFERROR('tab. Turistas alojados tip'!F34/'tab. Turistas alojados tip'!F47-1,"-")</f>
        <v>0.20277369195209083</v>
      </c>
    </row>
    <row r="36" spans="3:6" hidden="1" outlineLevel="1">
      <c r="C36" s="41" t="s">
        <v>80</v>
      </c>
      <c r="D36" s="51">
        <f>IFERROR('tab. Turistas alojados tip'!D35/'tab. Turistas alojados tip'!D48-1,"-")</f>
        <v>-4.380818419055732E-2</v>
      </c>
      <c r="E36" s="51">
        <f>IFERROR('tab. Turistas alojados tip'!E35/'tab. Turistas alojados tip'!E48-1,"-")</f>
        <v>-4.7349128972527632E-2</v>
      </c>
      <c r="F36" s="51">
        <f>IFERROR('tab. Turistas alojados tip'!F35/'tab. Turistas alojados tip'!F48-1,"-")</f>
        <v>-4.4972296071756901E-2</v>
      </c>
    </row>
    <row r="37" spans="3:6" hidden="1" outlineLevel="1">
      <c r="C37" s="41" t="s">
        <v>81</v>
      </c>
      <c r="D37" s="51">
        <f>IFERROR('tab. Turistas alojados tip'!D36/'tab. Turistas alojados tip'!D49-1,"-")</f>
        <v>0.12129924033280659</v>
      </c>
      <c r="E37" s="51">
        <f>IFERROR('tab. Turistas alojados tip'!E36/'tab. Turistas alojados tip'!E49-1,"-")</f>
        <v>8.5264506681310692E-2</v>
      </c>
      <c r="F37" s="51">
        <f>IFERROR('tab. Turistas alojados tip'!F36/'tab. Turistas alojados tip'!F49-1,"-")</f>
        <v>0.10897066559783553</v>
      </c>
    </row>
    <row r="38" spans="3:6" hidden="1" outlineLevel="1">
      <c r="C38" s="41" t="s">
        <v>82</v>
      </c>
      <c r="D38" s="51">
        <f>IFERROR('tab. Turistas alojados tip'!D37/'tab. Turistas alojados tip'!D50-1,"-")</f>
        <v>1.0082396051767528E-2</v>
      </c>
      <c r="E38" s="51">
        <f>IFERROR('tab. Turistas alojados tip'!E37/'tab. Turistas alojados tip'!E50-1,"-")</f>
        <v>-2.5247713414634498E-3</v>
      </c>
      <c r="F38" s="51">
        <f>IFERROR('tab. Turistas alojados tip'!F37/'tab. Turistas alojados tip'!F50-1,"-")</f>
        <v>6.2020732225855912E-3</v>
      </c>
    </row>
    <row r="39" spans="3:6" hidden="1" outlineLevel="1">
      <c r="C39" s="41" t="s">
        <v>83</v>
      </c>
      <c r="D39" s="51">
        <f>IFERROR('tab. Turistas alojados tip'!D38/'tab. Turistas alojados tip'!D51-1,"-")</f>
        <v>-1.1194882339501944E-2</v>
      </c>
      <c r="E39" s="51">
        <f>IFERROR('tab. Turistas alojados tip'!E38/'tab. Turistas alojados tip'!E51-1,"-")</f>
        <v>3.0600026608718078E-3</v>
      </c>
      <c r="F39" s="51">
        <f>IFERROR('tab. Turistas alojados tip'!F38/'tab. Turistas alojados tip'!F51-1,"-")</f>
        <v>-6.3481053695019218E-3</v>
      </c>
    </row>
    <row r="40" spans="3:6" collapsed="1">
      <c r="C40" s="48">
        <v>2008</v>
      </c>
      <c r="D40" s="54">
        <f>IFERROR('tab. Turistas alojados tip'!D39/'tab. Turistas alojados tip'!D52-1,"-")</f>
        <v>-5.2804752584562853E-2</v>
      </c>
      <c r="E40" s="54">
        <f>IFERROR('tab. Turistas alojados tip'!E39/'tab. Turistas alojados tip'!E52-1,"-")</f>
        <v>-5.2478468091777031E-2</v>
      </c>
      <c r="F40" s="54">
        <f>IFERROR('tab. Turistas alojados tip'!F39/'tab. Turistas alojados tip'!F52-1,"-")</f>
        <v>-5.2693096088199387E-2</v>
      </c>
    </row>
    <row r="41" spans="3:6" hidden="1" outlineLevel="1">
      <c r="C41" s="41" t="s">
        <v>72</v>
      </c>
      <c r="D41" s="51">
        <f>IFERROR('tab. Turistas alojados tip'!D40/'tab. Turistas alojados tip'!D53-1,"-")</f>
        <v>3.3053622595169863E-2</v>
      </c>
      <c r="E41" s="51">
        <f>IFERROR('tab. Turistas alojados tip'!E40/'tab. Turistas alojados tip'!E53-1,"-")</f>
        <v>3.6699930547940296E-2</v>
      </c>
      <c r="F41" s="51">
        <f>IFERROR('tab. Turistas alojados tip'!F40/'tab. Turistas alojados tip'!F53-1,"-")</f>
        <v>3.436241258511874E-2</v>
      </c>
    </row>
    <row r="42" spans="3:6" hidden="1" outlineLevel="1">
      <c r="C42" s="41" t="s">
        <v>73</v>
      </c>
      <c r="D42" s="51">
        <f>IFERROR('tab. Turistas alojados tip'!D41/'tab. Turistas alojados tip'!D54-1,"-")</f>
        <v>4.7222559863862923E-2</v>
      </c>
      <c r="E42" s="51">
        <f>IFERROR('tab. Turistas alojados tip'!E41/'tab. Turistas alojados tip'!E54-1,"-")</f>
        <v>1.2749927557229812E-2</v>
      </c>
      <c r="F42" s="51">
        <f>IFERROR('tab. Turistas alojados tip'!F41/'tab. Turistas alojados tip'!F54-1,"-")</f>
        <v>3.5895482800364586E-2</v>
      </c>
    </row>
    <row r="43" spans="3:6" hidden="1" outlineLevel="1">
      <c r="C43" s="41" t="s">
        <v>74</v>
      </c>
      <c r="D43" s="51">
        <f>IFERROR('tab. Turistas alojados tip'!D42/'tab. Turistas alojados tip'!D55-1,"-")</f>
        <v>-2.5177509115332897E-2</v>
      </c>
      <c r="E43" s="51">
        <f>IFERROR('tab. Turistas alojados tip'!E42/'tab. Turistas alojados tip'!E55-1,"-")</f>
        <v>5.3608553608553544E-2</v>
      </c>
      <c r="F43" s="51">
        <f>IFERROR('tab. Turistas alojados tip'!F42/'tab. Turistas alojados tip'!F55-1,"-")</f>
        <v>1.6699137211244608E-3</v>
      </c>
    </row>
    <row r="44" spans="3:6" hidden="1" outlineLevel="1">
      <c r="C44" s="41" t="s">
        <v>75</v>
      </c>
      <c r="D44" s="51">
        <f>IFERROR('tab. Turistas alojados tip'!D43/'tab. Turistas alojados tip'!D56-1,"-")</f>
        <v>-8.3720854341051143E-2</v>
      </c>
      <c r="E44" s="51">
        <f>IFERROR('tab. Turistas alojados tip'!E43/'tab. Turistas alojados tip'!E56-1,"-")</f>
        <v>-0.14710898572049624</v>
      </c>
      <c r="F44" s="51">
        <f>IFERROR('tab. Turistas alojados tip'!F43/'tab. Turistas alojados tip'!F56-1,"-")</f>
        <v>-0.10450707314398511</v>
      </c>
    </row>
    <row r="45" spans="3:6" hidden="1" outlineLevel="1">
      <c r="C45" s="41" t="s">
        <v>76</v>
      </c>
      <c r="D45" s="51">
        <f>IFERROR('tab. Turistas alojados tip'!D44/'tab. Turistas alojados tip'!D57-1,"-")</f>
        <v>2.3528113751396296E-2</v>
      </c>
      <c r="E45" s="51">
        <f>IFERROR('tab. Turistas alojados tip'!E44/'tab. Turistas alojados tip'!E57-1,"-")</f>
        <v>-4.7501237011380315E-3</v>
      </c>
      <c r="F45" s="51">
        <f>IFERROR('tab. Turistas alojados tip'!F44/'tab. Turistas alojados tip'!F57-1,"-")</f>
        <v>1.3406653738189389E-2</v>
      </c>
    </row>
    <row r="46" spans="3:6" hidden="1" outlineLevel="1">
      <c r="C46" s="41" t="s">
        <v>77</v>
      </c>
      <c r="D46" s="51">
        <f>IFERROR('tab. Turistas alojados tip'!D45/'tab. Turistas alojados tip'!D58-1,"-")</f>
        <v>-4.0921564488405004E-2</v>
      </c>
      <c r="E46" s="51">
        <f>IFERROR('tab. Turistas alojados tip'!E45/'tab. Turistas alojados tip'!E58-1,"-")</f>
        <v>-1.4108199034130964E-2</v>
      </c>
      <c r="F46" s="51">
        <f>IFERROR('tab. Turistas alojados tip'!F45/'tab. Turistas alojados tip'!F58-1,"-")</f>
        <v>-3.1343283582089598E-2</v>
      </c>
    </row>
    <row r="47" spans="3:6" hidden="1" outlineLevel="1">
      <c r="C47" s="41" t="s">
        <v>78</v>
      </c>
      <c r="D47" s="51">
        <f>IFERROR('tab. Turistas alojados tip'!D46/'tab. Turistas alojados tip'!D59-1,"-")</f>
        <v>1.8165955796820565E-2</v>
      </c>
      <c r="E47" s="51">
        <f>IFERROR('tab. Turistas alojados tip'!E46/'tab. Turistas alojados tip'!E59-1,"-")</f>
        <v>4.7852760736196265E-2</v>
      </c>
      <c r="F47" s="51">
        <f>IFERROR('tab. Turistas alojados tip'!F46/'tab. Turistas alojados tip'!F59-1,"-")</f>
        <v>2.8737282316958934E-2</v>
      </c>
    </row>
    <row r="48" spans="3:6" hidden="1" outlineLevel="1">
      <c r="C48" s="41" t="s">
        <v>79</v>
      </c>
      <c r="D48" s="51">
        <f>IFERROR('tab. Turistas alojados tip'!D47/'tab. Turistas alojados tip'!D60-1,"-")</f>
        <v>-0.14813106643466589</v>
      </c>
      <c r="E48" s="51">
        <f>IFERROR('tab. Turistas alojados tip'!E47/'tab. Turistas alojados tip'!E60-1,"-")</f>
        <v>-2.609972019632123E-2</v>
      </c>
      <c r="F48" s="51">
        <f>IFERROR('tab. Turistas alojados tip'!F47/'tab. Turistas alojados tip'!F60-1,"-")</f>
        <v>-0.10985295387183103</v>
      </c>
    </row>
    <row r="49" spans="3:6" hidden="1" outlineLevel="1">
      <c r="C49" s="41" t="s">
        <v>80</v>
      </c>
      <c r="D49" s="51">
        <f>IFERROR('tab. Turistas alojados tip'!D48/'tab. Turistas alojados tip'!D61-1,"-")</f>
        <v>-1.2807863772564487E-2</v>
      </c>
      <c r="E49" s="51">
        <f>IFERROR('tab. Turistas alojados tip'!E48/'tab. Turistas alojados tip'!E61-1,"-")</f>
        <v>-0.12993588689791224</v>
      </c>
      <c r="F49" s="51">
        <f>IFERROR('tab. Turistas alojados tip'!F48/'tab. Turistas alojados tip'!F61-1,"-")</f>
        <v>-5.4646669876801335E-2</v>
      </c>
    </row>
    <row r="50" spans="3:6" hidden="1" outlineLevel="1">
      <c r="C50" s="41" t="s">
        <v>81</v>
      </c>
      <c r="D50" s="51">
        <f>IFERROR('tab. Turistas alojados tip'!D49/'tab. Turistas alojados tip'!D62-1,"-")</f>
        <v>3.1703628042192955E-2</v>
      </c>
      <c r="E50" s="51">
        <f>IFERROR('tab. Turistas alojados tip'!E49/'tab. Turistas alojados tip'!E62-1,"-")</f>
        <v>-8.8896952104499105E-3</v>
      </c>
      <c r="F50" s="51">
        <f>IFERROR('tab. Turistas alojados tip'!F49/'tab. Turistas alojados tip'!F62-1,"-")</f>
        <v>1.7446380099147341E-2</v>
      </c>
    </row>
    <row r="51" spans="3:6" hidden="1" outlineLevel="1">
      <c r="C51" s="41" t="s">
        <v>82</v>
      </c>
      <c r="D51" s="51">
        <f>IFERROR('tab. Turistas alojados tip'!D50/'tab. Turistas alojados tip'!D63-1,"-")</f>
        <v>-6.857816016997309E-3</v>
      </c>
      <c r="E51" s="51">
        <f>IFERROR('tab. Turistas alojados tip'!E50/'tab. Turistas alojados tip'!E63-1,"-")</f>
        <v>-9.7584042644656477E-2</v>
      </c>
      <c r="F51" s="51">
        <f>IFERROR('tab. Turistas alojados tip'!F50/'tab. Turistas alojados tip'!F63-1,"-")</f>
        <v>-3.6667184564753708E-2</v>
      </c>
    </row>
    <row r="52" spans="3:6" hidden="1" outlineLevel="1">
      <c r="C52" s="41" t="s">
        <v>83</v>
      </c>
      <c r="D52" s="51">
        <f>IFERROR('tab. Turistas alojados tip'!D51/'tab. Turistas alojados tip'!D64-1,"-")</f>
        <v>3.8877812589005911E-2</v>
      </c>
      <c r="E52" s="51">
        <f>IFERROR('tab. Turistas alojados tip'!E51/'tab. Turistas alojados tip'!E64-1,"-")</f>
        <v>-6.9415211918616659E-2</v>
      </c>
      <c r="F52" s="51">
        <f>IFERROR('tab. Turistas alojados tip'!F51/'tab. Turistas alojados tip'!F64-1,"-")</f>
        <v>-6.6302005635665573E-4</v>
      </c>
    </row>
    <row r="53" spans="3:6" collapsed="1">
      <c r="C53" s="48">
        <v>2007</v>
      </c>
      <c r="D53" s="54">
        <f>IFERROR('tab. Turistas alojados tip'!D52/'tab. Turistas alojados tip'!D65-1,"-")</f>
        <v>-1.1486091581775382E-2</v>
      </c>
      <c r="E53" s="54">
        <f>IFERROR('tab. Turistas alojados tip'!E52/'tab. Turistas alojados tip'!E65-1,"-")</f>
        <v>-2.8433770227722088E-2</v>
      </c>
      <c r="F53" s="54">
        <f>IFERROR('tab. Turistas alojados tip'!F52/'tab. Turistas alojados tip'!F65-1,"-")</f>
        <v>-1.7351839799851221E-2</v>
      </c>
    </row>
    <row r="54" spans="3:6" ht="27" customHeight="1">
      <c r="C54" s="484" t="s">
        <v>85</v>
      </c>
      <c r="D54" s="485"/>
      <c r="E54" s="485"/>
      <c r="F54" s="486"/>
    </row>
  </sheetData>
  <mergeCells count="6">
    <mergeCell ref="C54:F54"/>
    <mergeCell ref="C3:F3"/>
    <mergeCell ref="C4:C5"/>
    <mergeCell ref="D4:D5"/>
    <mergeCell ref="E4:E5"/>
    <mergeCell ref="F4:F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42"/>
    <col min="2" max="2" width="37.42578125" style="142" customWidth="1"/>
    <col min="3" max="5" width="11.7109375" style="142" customWidth="1"/>
    <col min="6" max="6" width="10.5703125" style="142" customWidth="1"/>
    <col min="7" max="7" width="10.7109375" style="142" customWidth="1"/>
    <col min="8" max="13" width="11.42578125" style="142"/>
    <col min="14" max="14" width="13.7109375" style="142" customWidth="1"/>
    <col min="15" max="257" width="11.42578125" style="142"/>
    <col min="258" max="258" width="37.42578125" style="142" customWidth="1"/>
    <col min="259" max="261" width="11.7109375" style="142" customWidth="1"/>
    <col min="262" max="262" width="10.5703125" style="142" customWidth="1"/>
    <col min="263" max="263" width="10.7109375" style="142" customWidth="1"/>
    <col min="264" max="269" width="11.42578125" style="142"/>
    <col min="270" max="270" width="13.7109375" style="142" customWidth="1"/>
    <col min="271" max="513" width="11.42578125" style="142"/>
    <col min="514" max="514" width="37.42578125" style="142" customWidth="1"/>
    <col min="515" max="517" width="11.7109375" style="142" customWidth="1"/>
    <col min="518" max="518" width="10.5703125" style="142" customWidth="1"/>
    <col min="519" max="519" width="10.7109375" style="142" customWidth="1"/>
    <col min="520" max="525" width="11.42578125" style="142"/>
    <col min="526" max="526" width="13.7109375" style="142" customWidth="1"/>
    <col min="527" max="769" width="11.42578125" style="142"/>
    <col min="770" max="770" width="37.42578125" style="142" customWidth="1"/>
    <col min="771" max="773" width="11.7109375" style="142" customWidth="1"/>
    <col min="774" max="774" width="10.5703125" style="142" customWidth="1"/>
    <col min="775" max="775" width="10.7109375" style="142" customWidth="1"/>
    <col min="776" max="781" width="11.42578125" style="142"/>
    <col min="782" max="782" width="13.7109375" style="142" customWidth="1"/>
    <col min="783" max="1025" width="11.42578125" style="142"/>
    <col min="1026" max="1026" width="37.42578125" style="142" customWidth="1"/>
    <col min="1027" max="1029" width="11.7109375" style="142" customWidth="1"/>
    <col min="1030" max="1030" width="10.5703125" style="142" customWidth="1"/>
    <col min="1031" max="1031" width="10.7109375" style="142" customWidth="1"/>
    <col min="1032" max="1037" width="11.42578125" style="142"/>
    <col min="1038" max="1038" width="13.7109375" style="142" customWidth="1"/>
    <col min="1039" max="1281" width="11.42578125" style="142"/>
    <col min="1282" max="1282" width="37.42578125" style="142" customWidth="1"/>
    <col min="1283" max="1285" width="11.7109375" style="142" customWidth="1"/>
    <col min="1286" max="1286" width="10.5703125" style="142" customWidth="1"/>
    <col min="1287" max="1287" width="10.7109375" style="142" customWidth="1"/>
    <col min="1288" max="1293" width="11.42578125" style="142"/>
    <col min="1294" max="1294" width="13.7109375" style="142" customWidth="1"/>
    <col min="1295" max="1537" width="11.42578125" style="142"/>
    <col min="1538" max="1538" width="37.42578125" style="142" customWidth="1"/>
    <col min="1539" max="1541" width="11.7109375" style="142" customWidth="1"/>
    <col min="1542" max="1542" width="10.5703125" style="142" customWidth="1"/>
    <col min="1543" max="1543" width="10.7109375" style="142" customWidth="1"/>
    <col min="1544" max="1549" width="11.42578125" style="142"/>
    <col min="1550" max="1550" width="13.7109375" style="142" customWidth="1"/>
    <col min="1551" max="1793" width="11.42578125" style="142"/>
    <col min="1794" max="1794" width="37.42578125" style="142" customWidth="1"/>
    <col min="1795" max="1797" width="11.7109375" style="142" customWidth="1"/>
    <col min="1798" max="1798" width="10.5703125" style="142" customWidth="1"/>
    <col min="1799" max="1799" width="10.7109375" style="142" customWidth="1"/>
    <col min="1800" max="1805" width="11.42578125" style="142"/>
    <col min="1806" max="1806" width="13.7109375" style="142" customWidth="1"/>
    <col min="1807" max="2049" width="11.42578125" style="142"/>
    <col min="2050" max="2050" width="37.42578125" style="142" customWidth="1"/>
    <col min="2051" max="2053" width="11.7109375" style="142" customWidth="1"/>
    <col min="2054" max="2054" width="10.5703125" style="142" customWidth="1"/>
    <col min="2055" max="2055" width="10.7109375" style="142" customWidth="1"/>
    <col min="2056" max="2061" width="11.42578125" style="142"/>
    <col min="2062" max="2062" width="13.7109375" style="142" customWidth="1"/>
    <col min="2063" max="2305" width="11.42578125" style="142"/>
    <col min="2306" max="2306" width="37.42578125" style="142" customWidth="1"/>
    <col min="2307" max="2309" width="11.7109375" style="142" customWidth="1"/>
    <col min="2310" max="2310" width="10.5703125" style="142" customWidth="1"/>
    <col min="2311" max="2311" width="10.7109375" style="142" customWidth="1"/>
    <col min="2312" max="2317" width="11.42578125" style="142"/>
    <col min="2318" max="2318" width="13.7109375" style="142" customWidth="1"/>
    <col min="2319" max="2561" width="11.42578125" style="142"/>
    <col min="2562" max="2562" width="37.42578125" style="142" customWidth="1"/>
    <col min="2563" max="2565" width="11.7109375" style="142" customWidth="1"/>
    <col min="2566" max="2566" width="10.5703125" style="142" customWidth="1"/>
    <col min="2567" max="2567" width="10.7109375" style="142" customWidth="1"/>
    <col min="2568" max="2573" width="11.42578125" style="142"/>
    <col min="2574" max="2574" width="13.7109375" style="142" customWidth="1"/>
    <col min="2575" max="2817" width="11.42578125" style="142"/>
    <col min="2818" max="2818" width="37.42578125" style="142" customWidth="1"/>
    <col min="2819" max="2821" width="11.7109375" style="142" customWidth="1"/>
    <col min="2822" max="2822" width="10.5703125" style="142" customWidth="1"/>
    <col min="2823" max="2823" width="10.7109375" style="142" customWidth="1"/>
    <col min="2824" max="2829" width="11.42578125" style="142"/>
    <col min="2830" max="2830" width="13.7109375" style="142" customWidth="1"/>
    <col min="2831" max="3073" width="11.42578125" style="142"/>
    <col min="3074" max="3074" width="37.42578125" style="142" customWidth="1"/>
    <col min="3075" max="3077" width="11.7109375" style="142" customWidth="1"/>
    <col min="3078" max="3078" width="10.5703125" style="142" customWidth="1"/>
    <col min="3079" max="3079" width="10.7109375" style="142" customWidth="1"/>
    <col min="3080" max="3085" width="11.42578125" style="142"/>
    <col min="3086" max="3086" width="13.7109375" style="142" customWidth="1"/>
    <col min="3087" max="3329" width="11.42578125" style="142"/>
    <col min="3330" max="3330" width="37.42578125" style="142" customWidth="1"/>
    <col min="3331" max="3333" width="11.7109375" style="142" customWidth="1"/>
    <col min="3334" max="3334" width="10.5703125" style="142" customWidth="1"/>
    <col min="3335" max="3335" width="10.7109375" style="142" customWidth="1"/>
    <col min="3336" max="3341" width="11.42578125" style="142"/>
    <col min="3342" max="3342" width="13.7109375" style="142" customWidth="1"/>
    <col min="3343" max="3585" width="11.42578125" style="142"/>
    <col min="3586" max="3586" width="37.42578125" style="142" customWidth="1"/>
    <col min="3587" max="3589" width="11.7109375" style="142" customWidth="1"/>
    <col min="3590" max="3590" width="10.5703125" style="142" customWidth="1"/>
    <col min="3591" max="3591" width="10.7109375" style="142" customWidth="1"/>
    <col min="3592" max="3597" width="11.42578125" style="142"/>
    <col min="3598" max="3598" width="13.7109375" style="142" customWidth="1"/>
    <col min="3599" max="3841" width="11.42578125" style="142"/>
    <col min="3842" max="3842" width="37.42578125" style="142" customWidth="1"/>
    <col min="3843" max="3845" width="11.7109375" style="142" customWidth="1"/>
    <col min="3846" max="3846" width="10.5703125" style="142" customWidth="1"/>
    <col min="3847" max="3847" width="10.7109375" style="142" customWidth="1"/>
    <col min="3848" max="3853" width="11.42578125" style="142"/>
    <col min="3854" max="3854" width="13.7109375" style="142" customWidth="1"/>
    <col min="3855" max="4097" width="11.42578125" style="142"/>
    <col min="4098" max="4098" width="37.42578125" style="142" customWidth="1"/>
    <col min="4099" max="4101" width="11.7109375" style="142" customWidth="1"/>
    <col min="4102" max="4102" width="10.5703125" style="142" customWidth="1"/>
    <col min="4103" max="4103" width="10.7109375" style="142" customWidth="1"/>
    <col min="4104" max="4109" width="11.42578125" style="142"/>
    <col min="4110" max="4110" width="13.7109375" style="142" customWidth="1"/>
    <col min="4111" max="4353" width="11.42578125" style="142"/>
    <col min="4354" max="4354" width="37.42578125" style="142" customWidth="1"/>
    <col min="4355" max="4357" width="11.7109375" style="142" customWidth="1"/>
    <col min="4358" max="4358" width="10.5703125" style="142" customWidth="1"/>
    <col min="4359" max="4359" width="10.7109375" style="142" customWidth="1"/>
    <col min="4360" max="4365" width="11.42578125" style="142"/>
    <col min="4366" max="4366" width="13.7109375" style="142" customWidth="1"/>
    <col min="4367" max="4609" width="11.42578125" style="142"/>
    <col min="4610" max="4610" width="37.42578125" style="142" customWidth="1"/>
    <col min="4611" max="4613" width="11.7109375" style="142" customWidth="1"/>
    <col min="4614" max="4614" width="10.5703125" style="142" customWidth="1"/>
    <col min="4615" max="4615" width="10.7109375" style="142" customWidth="1"/>
    <col min="4616" max="4621" width="11.42578125" style="142"/>
    <col min="4622" max="4622" width="13.7109375" style="142" customWidth="1"/>
    <col min="4623" max="4865" width="11.42578125" style="142"/>
    <col min="4866" max="4866" width="37.42578125" style="142" customWidth="1"/>
    <col min="4867" max="4869" width="11.7109375" style="142" customWidth="1"/>
    <col min="4870" max="4870" width="10.5703125" style="142" customWidth="1"/>
    <col min="4871" max="4871" width="10.7109375" style="142" customWidth="1"/>
    <col min="4872" max="4877" width="11.42578125" style="142"/>
    <col min="4878" max="4878" width="13.7109375" style="142" customWidth="1"/>
    <col min="4879" max="5121" width="11.42578125" style="142"/>
    <col min="5122" max="5122" width="37.42578125" style="142" customWidth="1"/>
    <col min="5123" max="5125" width="11.7109375" style="142" customWidth="1"/>
    <col min="5126" max="5126" width="10.5703125" style="142" customWidth="1"/>
    <col min="5127" max="5127" width="10.7109375" style="142" customWidth="1"/>
    <col min="5128" max="5133" width="11.42578125" style="142"/>
    <col min="5134" max="5134" width="13.7109375" style="142" customWidth="1"/>
    <col min="5135" max="5377" width="11.42578125" style="142"/>
    <col min="5378" max="5378" width="37.42578125" style="142" customWidth="1"/>
    <col min="5379" max="5381" width="11.7109375" style="142" customWidth="1"/>
    <col min="5382" max="5382" width="10.5703125" style="142" customWidth="1"/>
    <col min="5383" max="5383" width="10.7109375" style="142" customWidth="1"/>
    <col min="5384" max="5389" width="11.42578125" style="142"/>
    <col min="5390" max="5390" width="13.7109375" style="142" customWidth="1"/>
    <col min="5391" max="5633" width="11.42578125" style="142"/>
    <col min="5634" max="5634" width="37.42578125" style="142" customWidth="1"/>
    <col min="5635" max="5637" width="11.7109375" style="142" customWidth="1"/>
    <col min="5638" max="5638" width="10.5703125" style="142" customWidth="1"/>
    <col min="5639" max="5639" width="10.7109375" style="142" customWidth="1"/>
    <col min="5640" max="5645" width="11.42578125" style="142"/>
    <col min="5646" max="5646" width="13.7109375" style="142" customWidth="1"/>
    <col min="5647" max="5889" width="11.42578125" style="142"/>
    <col min="5890" max="5890" width="37.42578125" style="142" customWidth="1"/>
    <col min="5891" max="5893" width="11.7109375" style="142" customWidth="1"/>
    <col min="5894" max="5894" width="10.5703125" style="142" customWidth="1"/>
    <col min="5895" max="5895" width="10.7109375" style="142" customWidth="1"/>
    <col min="5896" max="5901" width="11.42578125" style="142"/>
    <col min="5902" max="5902" width="13.7109375" style="142" customWidth="1"/>
    <col min="5903" max="6145" width="11.42578125" style="142"/>
    <col min="6146" max="6146" width="37.42578125" style="142" customWidth="1"/>
    <col min="6147" max="6149" width="11.7109375" style="142" customWidth="1"/>
    <col min="6150" max="6150" width="10.5703125" style="142" customWidth="1"/>
    <col min="6151" max="6151" width="10.7109375" style="142" customWidth="1"/>
    <col min="6152" max="6157" width="11.42578125" style="142"/>
    <col min="6158" max="6158" width="13.7109375" style="142" customWidth="1"/>
    <col min="6159" max="6401" width="11.42578125" style="142"/>
    <col min="6402" max="6402" width="37.42578125" style="142" customWidth="1"/>
    <col min="6403" max="6405" width="11.7109375" style="142" customWidth="1"/>
    <col min="6406" max="6406" width="10.5703125" style="142" customWidth="1"/>
    <col min="6407" max="6407" width="10.7109375" style="142" customWidth="1"/>
    <col min="6408" max="6413" width="11.42578125" style="142"/>
    <col min="6414" max="6414" width="13.7109375" style="142" customWidth="1"/>
    <col min="6415" max="6657" width="11.42578125" style="142"/>
    <col min="6658" max="6658" width="37.42578125" style="142" customWidth="1"/>
    <col min="6659" max="6661" width="11.7109375" style="142" customWidth="1"/>
    <col min="6662" max="6662" width="10.5703125" style="142" customWidth="1"/>
    <col min="6663" max="6663" width="10.7109375" style="142" customWidth="1"/>
    <col min="6664" max="6669" width="11.42578125" style="142"/>
    <col min="6670" max="6670" width="13.7109375" style="142" customWidth="1"/>
    <col min="6671" max="6913" width="11.42578125" style="142"/>
    <col min="6914" max="6914" width="37.42578125" style="142" customWidth="1"/>
    <col min="6915" max="6917" width="11.7109375" style="142" customWidth="1"/>
    <col min="6918" max="6918" width="10.5703125" style="142" customWidth="1"/>
    <col min="6919" max="6919" width="10.7109375" style="142" customWidth="1"/>
    <col min="6920" max="6925" width="11.42578125" style="142"/>
    <col min="6926" max="6926" width="13.7109375" style="142" customWidth="1"/>
    <col min="6927" max="7169" width="11.42578125" style="142"/>
    <col min="7170" max="7170" width="37.42578125" style="142" customWidth="1"/>
    <col min="7171" max="7173" width="11.7109375" style="142" customWidth="1"/>
    <col min="7174" max="7174" width="10.5703125" style="142" customWidth="1"/>
    <col min="7175" max="7175" width="10.7109375" style="142" customWidth="1"/>
    <col min="7176" max="7181" width="11.42578125" style="142"/>
    <col min="7182" max="7182" width="13.7109375" style="142" customWidth="1"/>
    <col min="7183" max="7425" width="11.42578125" style="142"/>
    <col min="7426" max="7426" width="37.42578125" style="142" customWidth="1"/>
    <col min="7427" max="7429" width="11.7109375" style="142" customWidth="1"/>
    <col min="7430" max="7430" width="10.5703125" style="142" customWidth="1"/>
    <col min="7431" max="7431" width="10.7109375" style="142" customWidth="1"/>
    <col min="7432" max="7437" width="11.42578125" style="142"/>
    <col min="7438" max="7438" width="13.7109375" style="142" customWidth="1"/>
    <col min="7439" max="7681" width="11.42578125" style="142"/>
    <col min="7682" max="7682" width="37.42578125" style="142" customWidth="1"/>
    <col min="7683" max="7685" width="11.7109375" style="142" customWidth="1"/>
    <col min="7686" max="7686" width="10.5703125" style="142" customWidth="1"/>
    <col min="7687" max="7687" width="10.7109375" style="142" customWidth="1"/>
    <col min="7688" max="7693" width="11.42578125" style="142"/>
    <col min="7694" max="7694" width="13.7109375" style="142" customWidth="1"/>
    <col min="7695" max="7937" width="11.42578125" style="142"/>
    <col min="7938" max="7938" width="37.42578125" style="142" customWidth="1"/>
    <col min="7939" max="7941" width="11.7109375" style="142" customWidth="1"/>
    <col min="7942" max="7942" width="10.5703125" style="142" customWidth="1"/>
    <col min="7943" max="7943" width="10.7109375" style="142" customWidth="1"/>
    <col min="7944" max="7949" width="11.42578125" style="142"/>
    <col min="7950" max="7950" width="13.7109375" style="142" customWidth="1"/>
    <col min="7951" max="8193" width="11.42578125" style="142"/>
    <col min="8194" max="8194" width="37.42578125" style="142" customWidth="1"/>
    <col min="8195" max="8197" width="11.7109375" style="142" customWidth="1"/>
    <col min="8198" max="8198" width="10.5703125" style="142" customWidth="1"/>
    <col min="8199" max="8199" width="10.7109375" style="142" customWidth="1"/>
    <col min="8200" max="8205" width="11.42578125" style="142"/>
    <col min="8206" max="8206" width="13.7109375" style="142" customWidth="1"/>
    <col min="8207" max="8449" width="11.42578125" style="142"/>
    <col min="8450" max="8450" width="37.42578125" style="142" customWidth="1"/>
    <col min="8451" max="8453" width="11.7109375" style="142" customWidth="1"/>
    <col min="8454" max="8454" width="10.5703125" style="142" customWidth="1"/>
    <col min="8455" max="8455" width="10.7109375" style="142" customWidth="1"/>
    <col min="8456" max="8461" width="11.42578125" style="142"/>
    <col min="8462" max="8462" width="13.7109375" style="142" customWidth="1"/>
    <col min="8463" max="8705" width="11.42578125" style="142"/>
    <col min="8706" max="8706" width="37.42578125" style="142" customWidth="1"/>
    <col min="8707" max="8709" width="11.7109375" style="142" customWidth="1"/>
    <col min="8710" max="8710" width="10.5703125" style="142" customWidth="1"/>
    <col min="8711" max="8711" width="10.7109375" style="142" customWidth="1"/>
    <col min="8712" max="8717" width="11.42578125" style="142"/>
    <col min="8718" max="8718" width="13.7109375" style="142" customWidth="1"/>
    <col min="8719" max="8961" width="11.42578125" style="142"/>
    <col min="8962" max="8962" width="37.42578125" style="142" customWidth="1"/>
    <col min="8963" max="8965" width="11.7109375" style="142" customWidth="1"/>
    <col min="8966" max="8966" width="10.5703125" style="142" customWidth="1"/>
    <col min="8967" max="8967" width="10.7109375" style="142" customWidth="1"/>
    <col min="8968" max="8973" width="11.42578125" style="142"/>
    <col min="8974" max="8974" width="13.7109375" style="142" customWidth="1"/>
    <col min="8975" max="9217" width="11.42578125" style="142"/>
    <col min="9218" max="9218" width="37.42578125" style="142" customWidth="1"/>
    <col min="9219" max="9221" width="11.7109375" style="142" customWidth="1"/>
    <col min="9222" max="9222" width="10.5703125" style="142" customWidth="1"/>
    <col min="9223" max="9223" width="10.7109375" style="142" customWidth="1"/>
    <col min="9224" max="9229" width="11.42578125" style="142"/>
    <col min="9230" max="9230" width="13.7109375" style="142" customWidth="1"/>
    <col min="9231" max="9473" width="11.42578125" style="142"/>
    <col min="9474" max="9474" width="37.42578125" style="142" customWidth="1"/>
    <col min="9475" max="9477" width="11.7109375" style="142" customWidth="1"/>
    <col min="9478" max="9478" width="10.5703125" style="142" customWidth="1"/>
    <col min="9479" max="9479" width="10.7109375" style="142" customWidth="1"/>
    <col min="9480" max="9485" width="11.42578125" style="142"/>
    <col min="9486" max="9486" width="13.7109375" style="142" customWidth="1"/>
    <col min="9487" max="9729" width="11.42578125" style="142"/>
    <col min="9730" max="9730" width="37.42578125" style="142" customWidth="1"/>
    <col min="9731" max="9733" width="11.7109375" style="142" customWidth="1"/>
    <col min="9734" max="9734" width="10.5703125" style="142" customWidth="1"/>
    <col min="9735" max="9735" width="10.7109375" style="142" customWidth="1"/>
    <col min="9736" max="9741" width="11.42578125" style="142"/>
    <col min="9742" max="9742" width="13.7109375" style="142" customWidth="1"/>
    <col min="9743" max="9985" width="11.42578125" style="142"/>
    <col min="9986" max="9986" width="37.42578125" style="142" customWidth="1"/>
    <col min="9987" max="9989" width="11.7109375" style="142" customWidth="1"/>
    <col min="9990" max="9990" width="10.5703125" style="142" customWidth="1"/>
    <col min="9991" max="9991" width="10.7109375" style="142" customWidth="1"/>
    <col min="9992" max="9997" width="11.42578125" style="142"/>
    <col min="9998" max="9998" width="13.7109375" style="142" customWidth="1"/>
    <col min="9999" max="10241" width="11.42578125" style="142"/>
    <col min="10242" max="10242" width="37.42578125" style="142" customWidth="1"/>
    <col min="10243" max="10245" width="11.7109375" style="142" customWidth="1"/>
    <col min="10246" max="10246" width="10.5703125" style="142" customWidth="1"/>
    <col min="10247" max="10247" width="10.7109375" style="142" customWidth="1"/>
    <col min="10248" max="10253" width="11.42578125" style="142"/>
    <col min="10254" max="10254" width="13.7109375" style="142" customWidth="1"/>
    <col min="10255" max="10497" width="11.42578125" style="142"/>
    <col min="10498" max="10498" width="37.42578125" style="142" customWidth="1"/>
    <col min="10499" max="10501" width="11.7109375" style="142" customWidth="1"/>
    <col min="10502" max="10502" width="10.5703125" style="142" customWidth="1"/>
    <col min="10503" max="10503" width="10.7109375" style="142" customWidth="1"/>
    <col min="10504" max="10509" width="11.42578125" style="142"/>
    <col min="10510" max="10510" width="13.7109375" style="142" customWidth="1"/>
    <col min="10511" max="10753" width="11.42578125" style="142"/>
    <col min="10754" max="10754" width="37.42578125" style="142" customWidth="1"/>
    <col min="10755" max="10757" width="11.7109375" style="142" customWidth="1"/>
    <col min="10758" max="10758" width="10.5703125" style="142" customWidth="1"/>
    <col min="10759" max="10759" width="10.7109375" style="142" customWidth="1"/>
    <col min="10760" max="10765" width="11.42578125" style="142"/>
    <col min="10766" max="10766" width="13.7109375" style="142" customWidth="1"/>
    <col min="10767" max="11009" width="11.42578125" style="142"/>
    <col min="11010" max="11010" width="37.42578125" style="142" customWidth="1"/>
    <col min="11011" max="11013" width="11.7109375" style="142" customWidth="1"/>
    <col min="11014" max="11014" width="10.5703125" style="142" customWidth="1"/>
    <col min="11015" max="11015" width="10.7109375" style="142" customWidth="1"/>
    <col min="11016" max="11021" width="11.42578125" style="142"/>
    <col min="11022" max="11022" width="13.7109375" style="142" customWidth="1"/>
    <col min="11023" max="11265" width="11.42578125" style="142"/>
    <col min="11266" max="11266" width="37.42578125" style="142" customWidth="1"/>
    <col min="11267" max="11269" width="11.7109375" style="142" customWidth="1"/>
    <col min="11270" max="11270" width="10.5703125" style="142" customWidth="1"/>
    <col min="11271" max="11271" width="10.7109375" style="142" customWidth="1"/>
    <col min="11272" max="11277" width="11.42578125" style="142"/>
    <col min="11278" max="11278" width="13.7109375" style="142" customWidth="1"/>
    <col min="11279" max="11521" width="11.42578125" style="142"/>
    <col min="11522" max="11522" width="37.42578125" style="142" customWidth="1"/>
    <col min="11523" max="11525" width="11.7109375" style="142" customWidth="1"/>
    <col min="11526" max="11526" width="10.5703125" style="142" customWidth="1"/>
    <col min="11527" max="11527" width="10.7109375" style="142" customWidth="1"/>
    <col min="11528" max="11533" width="11.42578125" style="142"/>
    <col min="11534" max="11534" width="13.7109375" style="142" customWidth="1"/>
    <col min="11535" max="11777" width="11.42578125" style="142"/>
    <col min="11778" max="11778" width="37.42578125" style="142" customWidth="1"/>
    <col min="11779" max="11781" width="11.7109375" style="142" customWidth="1"/>
    <col min="11782" max="11782" width="10.5703125" style="142" customWidth="1"/>
    <col min="11783" max="11783" width="10.7109375" style="142" customWidth="1"/>
    <col min="11784" max="11789" width="11.42578125" style="142"/>
    <col min="11790" max="11790" width="13.7109375" style="142" customWidth="1"/>
    <col min="11791" max="12033" width="11.42578125" style="142"/>
    <col min="12034" max="12034" width="37.42578125" style="142" customWidth="1"/>
    <col min="12035" max="12037" width="11.7109375" style="142" customWidth="1"/>
    <col min="12038" max="12038" width="10.5703125" style="142" customWidth="1"/>
    <col min="12039" max="12039" width="10.7109375" style="142" customWidth="1"/>
    <col min="12040" max="12045" width="11.42578125" style="142"/>
    <col min="12046" max="12046" width="13.7109375" style="142" customWidth="1"/>
    <col min="12047" max="12289" width="11.42578125" style="142"/>
    <col min="12290" max="12290" width="37.42578125" style="142" customWidth="1"/>
    <col min="12291" max="12293" width="11.7109375" style="142" customWidth="1"/>
    <col min="12294" max="12294" width="10.5703125" style="142" customWidth="1"/>
    <col min="12295" max="12295" width="10.7109375" style="142" customWidth="1"/>
    <col min="12296" max="12301" width="11.42578125" style="142"/>
    <col min="12302" max="12302" width="13.7109375" style="142" customWidth="1"/>
    <col min="12303" max="12545" width="11.42578125" style="142"/>
    <col min="12546" max="12546" width="37.42578125" style="142" customWidth="1"/>
    <col min="12547" max="12549" width="11.7109375" style="142" customWidth="1"/>
    <col min="12550" max="12550" width="10.5703125" style="142" customWidth="1"/>
    <col min="12551" max="12551" width="10.7109375" style="142" customWidth="1"/>
    <col min="12552" max="12557" width="11.42578125" style="142"/>
    <col min="12558" max="12558" width="13.7109375" style="142" customWidth="1"/>
    <col min="12559" max="12801" width="11.42578125" style="142"/>
    <col min="12802" max="12802" width="37.42578125" style="142" customWidth="1"/>
    <col min="12803" max="12805" width="11.7109375" style="142" customWidth="1"/>
    <col min="12806" max="12806" width="10.5703125" style="142" customWidth="1"/>
    <col min="12807" max="12807" width="10.7109375" style="142" customWidth="1"/>
    <col min="12808" max="12813" width="11.42578125" style="142"/>
    <col min="12814" max="12814" width="13.7109375" style="142" customWidth="1"/>
    <col min="12815" max="13057" width="11.42578125" style="142"/>
    <col min="13058" max="13058" width="37.42578125" style="142" customWidth="1"/>
    <col min="13059" max="13061" width="11.7109375" style="142" customWidth="1"/>
    <col min="13062" max="13062" width="10.5703125" style="142" customWidth="1"/>
    <col min="13063" max="13063" width="10.7109375" style="142" customWidth="1"/>
    <col min="13064" max="13069" width="11.42578125" style="142"/>
    <col min="13070" max="13070" width="13.7109375" style="142" customWidth="1"/>
    <col min="13071" max="13313" width="11.42578125" style="142"/>
    <col min="13314" max="13314" width="37.42578125" style="142" customWidth="1"/>
    <col min="13315" max="13317" width="11.7109375" style="142" customWidth="1"/>
    <col min="13318" max="13318" width="10.5703125" style="142" customWidth="1"/>
    <col min="13319" max="13319" width="10.7109375" style="142" customWidth="1"/>
    <col min="13320" max="13325" width="11.42578125" style="142"/>
    <col min="13326" max="13326" width="13.7109375" style="142" customWidth="1"/>
    <col min="13327" max="13569" width="11.42578125" style="142"/>
    <col min="13570" max="13570" width="37.42578125" style="142" customWidth="1"/>
    <col min="13571" max="13573" width="11.7109375" style="142" customWidth="1"/>
    <col min="13574" max="13574" width="10.5703125" style="142" customWidth="1"/>
    <col min="13575" max="13575" width="10.7109375" style="142" customWidth="1"/>
    <col min="13576" max="13581" width="11.42578125" style="142"/>
    <col min="13582" max="13582" width="13.7109375" style="142" customWidth="1"/>
    <col min="13583" max="13825" width="11.42578125" style="142"/>
    <col min="13826" max="13826" width="37.42578125" style="142" customWidth="1"/>
    <col min="13827" max="13829" width="11.7109375" style="142" customWidth="1"/>
    <col min="13830" max="13830" width="10.5703125" style="142" customWidth="1"/>
    <col min="13831" max="13831" width="10.7109375" style="142" customWidth="1"/>
    <col min="13832" max="13837" width="11.42578125" style="142"/>
    <col min="13838" max="13838" width="13.7109375" style="142" customWidth="1"/>
    <col min="13839" max="14081" width="11.42578125" style="142"/>
    <col min="14082" max="14082" width="37.42578125" style="142" customWidth="1"/>
    <col min="14083" max="14085" width="11.7109375" style="142" customWidth="1"/>
    <col min="14086" max="14086" width="10.5703125" style="142" customWidth="1"/>
    <col min="14087" max="14087" width="10.7109375" style="142" customWidth="1"/>
    <col min="14088" max="14093" width="11.42578125" style="142"/>
    <col min="14094" max="14094" width="13.7109375" style="142" customWidth="1"/>
    <col min="14095" max="14337" width="11.42578125" style="142"/>
    <col min="14338" max="14338" width="37.42578125" style="142" customWidth="1"/>
    <col min="14339" max="14341" width="11.7109375" style="142" customWidth="1"/>
    <col min="14342" max="14342" width="10.5703125" style="142" customWidth="1"/>
    <col min="14343" max="14343" width="10.7109375" style="142" customWidth="1"/>
    <col min="14344" max="14349" width="11.42578125" style="142"/>
    <col min="14350" max="14350" width="13.7109375" style="142" customWidth="1"/>
    <col min="14351" max="14593" width="11.42578125" style="142"/>
    <col min="14594" max="14594" width="37.42578125" style="142" customWidth="1"/>
    <col min="14595" max="14597" width="11.7109375" style="142" customWidth="1"/>
    <col min="14598" max="14598" width="10.5703125" style="142" customWidth="1"/>
    <col min="14599" max="14599" width="10.7109375" style="142" customWidth="1"/>
    <col min="14600" max="14605" width="11.42578125" style="142"/>
    <col min="14606" max="14606" width="13.7109375" style="142" customWidth="1"/>
    <col min="14607" max="14849" width="11.42578125" style="142"/>
    <col min="14850" max="14850" width="37.42578125" style="142" customWidth="1"/>
    <col min="14851" max="14853" width="11.7109375" style="142" customWidth="1"/>
    <col min="14854" max="14854" width="10.5703125" style="142" customWidth="1"/>
    <col min="14855" max="14855" width="10.7109375" style="142" customWidth="1"/>
    <col min="14856" max="14861" width="11.42578125" style="142"/>
    <col min="14862" max="14862" width="13.7109375" style="142" customWidth="1"/>
    <col min="14863" max="15105" width="11.42578125" style="142"/>
    <col min="15106" max="15106" width="37.42578125" style="142" customWidth="1"/>
    <col min="15107" max="15109" width="11.7109375" style="142" customWidth="1"/>
    <col min="15110" max="15110" width="10.5703125" style="142" customWidth="1"/>
    <col min="15111" max="15111" width="10.7109375" style="142" customWidth="1"/>
    <col min="15112" max="15117" width="11.42578125" style="142"/>
    <col min="15118" max="15118" width="13.7109375" style="142" customWidth="1"/>
    <col min="15119" max="15361" width="11.42578125" style="142"/>
    <col min="15362" max="15362" width="37.42578125" style="142" customWidth="1"/>
    <col min="15363" max="15365" width="11.7109375" style="142" customWidth="1"/>
    <col min="15366" max="15366" width="10.5703125" style="142" customWidth="1"/>
    <col min="15367" max="15367" width="10.7109375" style="142" customWidth="1"/>
    <col min="15368" max="15373" width="11.42578125" style="142"/>
    <col min="15374" max="15374" width="13.7109375" style="142" customWidth="1"/>
    <col min="15375" max="15617" width="11.42578125" style="142"/>
    <col min="15618" max="15618" width="37.42578125" style="142" customWidth="1"/>
    <col min="15619" max="15621" width="11.7109375" style="142" customWidth="1"/>
    <col min="15622" max="15622" width="10.5703125" style="142" customWidth="1"/>
    <col min="15623" max="15623" width="10.7109375" style="142" customWidth="1"/>
    <col min="15624" max="15629" width="11.42578125" style="142"/>
    <col min="15630" max="15630" width="13.7109375" style="142" customWidth="1"/>
    <col min="15631" max="15873" width="11.42578125" style="142"/>
    <col min="15874" max="15874" width="37.42578125" style="142" customWidth="1"/>
    <col min="15875" max="15877" width="11.7109375" style="142" customWidth="1"/>
    <col min="15878" max="15878" width="10.5703125" style="142" customWidth="1"/>
    <col min="15879" max="15879" width="10.7109375" style="142" customWidth="1"/>
    <col min="15880" max="15885" width="11.42578125" style="142"/>
    <col min="15886" max="15886" width="13.7109375" style="142" customWidth="1"/>
    <col min="15887" max="16129" width="11.42578125" style="142"/>
    <col min="16130" max="16130" width="37.42578125" style="142" customWidth="1"/>
    <col min="16131" max="16133" width="11.7109375" style="142" customWidth="1"/>
    <col min="16134" max="16134" width="10.5703125" style="142" customWidth="1"/>
    <col min="16135" max="16135" width="10.7109375" style="142" customWidth="1"/>
    <col min="16136" max="16141" width="11.42578125" style="142"/>
    <col min="16142" max="16142" width="13.7109375" style="142" customWidth="1"/>
    <col min="16143" max="16384" width="11.42578125" style="142"/>
  </cols>
  <sheetData>
    <row r="1" spans="2:6">
      <c r="C1" s="274"/>
      <c r="D1" s="273"/>
      <c r="E1" s="273"/>
      <c r="F1" s="273"/>
    </row>
    <row r="2" spans="2:6">
      <c r="C2" s="274"/>
      <c r="D2" s="273"/>
      <c r="E2" s="273"/>
      <c r="F2" s="273"/>
    </row>
    <row r="3" spans="2:6">
      <c r="C3" s="274"/>
      <c r="D3" s="273"/>
      <c r="E3" s="273"/>
      <c r="F3" s="273"/>
    </row>
    <row r="4" spans="2:6">
      <c r="B4" s="274"/>
      <c r="C4" s="273"/>
      <c r="D4" s="273"/>
      <c r="E4" s="273"/>
    </row>
    <row r="5" spans="2:6">
      <c r="B5" s="274"/>
      <c r="C5" s="273"/>
      <c r="D5" s="273"/>
      <c r="E5" s="273"/>
    </row>
    <row r="6" spans="2:6">
      <c r="B6" s="274"/>
      <c r="C6" s="273"/>
      <c r="D6" s="273"/>
      <c r="E6" s="273"/>
    </row>
    <row r="7" spans="2:6" ht="42.75" customHeight="1">
      <c r="B7" s="543" t="s">
        <v>272</v>
      </c>
      <c r="C7" s="544"/>
      <c r="D7" s="544"/>
      <c r="E7" s="545"/>
    </row>
    <row r="8" spans="2:6" ht="35.25" customHeight="1">
      <c r="B8" s="275" t="s">
        <v>246</v>
      </c>
      <c r="C8" s="159" t="str">
        <f>actualizaciones!A3</f>
        <v>acumulado agosto 2009</v>
      </c>
      <c r="D8" s="159" t="str">
        <f>actualizaciones!A2</f>
        <v xml:space="preserve">acumulado agosto 2010 </v>
      </c>
      <c r="E8" s="257" t="s">
        <v>265</v>
      </c>
    </row>
    <row r="9" spans="2:6" ht="15" customHeight="1">
      <c r="B9" s="276" t="s">
        <v>247</v>
      </c>
      <c r="C9" s="258"/>
      <c r="D9" s="259"/>
      <c r="E9" s="277"/>
    </row>
    <row r="10" spans="2:6">
      <c r="B10" s="278" t="s">
        <v>266</v>
      </c>
      <c r="C10" s="252">
        <v>56.169846288081601</v>
      </c>
      <c r="D10" s="252">
        <v>54.252621733387919</v>
      </c>
      <c r="E10" s="279">
        <f>D10/C10-1</f>
        <v>-3.4132629540424619E-2</v>
      </c>
    </row>
    <row r="11" spans="2:6" ht="15" customHeight="1">
      <c r="B11" s="276" t="s">
        <v>249</v>
      </c>
      <c r="C11" s="280"/>
      <c r="D11" s="280"/>
      <c r="E11" s="281"/>
    </row>
    <row r="12" spans="2:6">
      <c r="B12" s="282" t="s">
        <v>250</v>
      </c>
      <c r="C12" s="254">
        <v>61.213249497229548</v>
      </c>
      <c r="D12" s="254">
        <v>60.140987551404066</v>
      </c>
      <c r="E12" s="264">
        <f>D12/C12-1</f>
        <v>-1.7516827723285777E-2</v>
      </c>
    </row>
    <row r="13" spans="2:6">
      <c r="B13" s="282" t="s">
        <v>273</v>
      </c>
      <c r="C13" s="254">
        <v>64.238181620994311</v>
      </c>
      <c r="D13" s="254">
        <v>63.905160789246729</v>
      </c>
      <c r="E13" s="264">
        <f>D13/C13-1</f>
        <v>-5.1841571997228719E-3</v>
      </c>
    </row>
    <row r="14" spans="2:6">
      <c r="B14" s="282" t="s">
        <v>252</v>
      </c>
      <c r="C14" s="254">
        <v>52.62102830063413</v>
      </c>
      <c r="D14" s="254">
        <v>48.191975580913933</v>
      </c>
      <c r="E14" s="264">
        <f>D14/C14-1</f>
        <v>-8.416887435981224E-2</v>
      </c>
    </row>
    <row r="15" spans="2:6">
      <c r="B15" s="282" t="s">
        <v>253</v>
      </c>
      <c r="C15" s="254">
        <v>26.7368351371926</v>
      </c>
      <c r="D15" s="254">
        <v>26.839439976169199</v>
      </c>
      <c r="E15" s="264">
        <f>D15/C15-1</f>
        <v>3.8375835602872943E-3</v>
      </c>
    </row>
    <row r="16" spans="2:6" ht="15" customHeight="1">
      <c r="B16" s="276" t="s">
        <v>254</v>
      </c>
      <c r="C16" s="280"/>
      <c r="D16" s="280"/>
      <c r="E16" s="281"/>
    </row>
    <row r="17" spans="2:12">
      <c r="B17" s="283" t="s">
        <v>255</v>
      </c>
      <c r="C17" s="255">
        <v>48.994645623201819</v>
      </c>
      <c r="D17" s="255">
        <v>45.037746293136586</v>
      </c>
      <c r="E17" s="284">
        <f>D17/C17-1</f>
        <v>-8.0761872644128485E-2</v>
      </c>
    </row>
    <row r="18" spans="2:12" ht="22.5" customHeight="1">
      <c r="B18" s="570" t="s">
        <v>204</v>
      </c>
      <c r="C18" s="571"/>
      <c r="D18" s="571"/>
      <c r="E18" s="572"/>
    </row>
    <row r="19" spans="2:12" ht="15" customHeight="1" thickBot="1"/>
    <row r="20" spans="2:12" ht="30" customHeight="1" thickBot="1">
      <c r="E20" s="50" t="s">
        <v>84</v>
      </c>
    </row>
    <row r="28" spans="2:12"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</row>
  </sheetData>
  <mergeCells count="2">
    <mergeCell ref="B7:E7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3:L69"/>
  <sheetViews>
    <sheetView showGridLines="0" showRowColHeaders="0" zoomScaleNormal="100" workbookViewId="0"/>
  </sheetViews>
  <sheetFormatPr baseColWidth="10" defaultRowHeight="12.75" outlineLevelRow="1"/>
  <cols>
    <col min="1" max="1" width="13.7109375" style="243" customWidth="1"/>
    <col min="2" max="2" width="12.140625" style="243" customWidth="1"/>
    <col min="3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>
      <c r="B5" s="242"/>
    </row>
    <row r="6" spans="2:12" ht="27.75" customHeight="1" thickBot="1">
      <c r="B6" s="538" t="s">
        <v>274</v>
      </c>
      <c r="C6" s="539"/>
      <c r="D6" s="539"/>
      <c r="E6" s="539"/>
      <c r="F6" s="539"/>
    </row>
    <row r="7" spans="2:12" ht="36.75" thickBot="1">
      <c r="B7" s="213"/>
      <c r="C7" s="214" t="s">
        <v>275</v>
      </c>
      <c r="D7" s="214" t="s">
        <v>219</v>
      </c>
      <c r="E7" s="214" t="s">
        <v>220</v>
      </c>
      <c r="F7" s="214" t="s">
        <v>221</v>
      </c>
      <c r="H7" s="50" t="s">
        <v>84</v>
      </c>
    </row>
    <row r="8" spans="2:12" ht="15">
      <c r="B8" s="215" t="s">
        <v>226</v>
      </c>
      <c r="C8" s="285">
        <v>56.103603716788363</v>
      </c>
      <c r="D8" s="30">
        <f t="shared" ref="D8:D14" si="0">IFERROR((C8-C9)/C9,"-")</f>
        <v>0.20116630623070048</v>
      </c>
      <c r="E8" s="31">
        <f t="shared" ref="E8:E55" si="1">C8/C21-1</f>
        <v>-0.12173444400769629</v>
      </c>
      <c r="F8" s="286">
        <f>((SUM(C8:C15,C17:C20)/SUM(C21:C28,C30:C33))-1)</f>
        <v>-6.7524424138949324E-2</v>
      </c>
      <c r="G8" s="17"/>
      <c r="H8" s="17"/>
      <c r="I8" s="17"/>
      <c r="J8" s="17"/>
      <c r="K8" s="17"/>
      <c r="L8" s="17"/>
    </row>
    <row r="9" spans="2:12" ht="15">
      <c r="B9" s="215" t="s">
        <v>227</v>
      </c>
      <c r="C9" s="285">
        <v>46.707606953148165</v>
      </c>
      <c r="D9" s="30">
        <f t="shared" si="0"/>
        <v>-7.2310734424790482E-2</v>
      </c>
      <c r="E9" s="31">
        <f t="shared" si="1"/>
        <v>-9.28800358681654E-2</v>
      </c>
      <c r="F9" s="286">
        <f>((SUM(C9:C15,C17:C21)/SUM(C22:C28,C30:C34))-1)</f>
        <v>-7.9350672416971579E-2</v>
      </c>
      <c r="G9" s="17"/>
      <c r="H9" s="17"/>
      <c r="I9" s="17"/>
      <c r="J9" s="17"/>
      <c r="K9" s="17"/>
      <c r="L9" s="17"/>
    </row>
    <row r="10" spans="2:12" ht="15">
      <c r="B10" s="215" t="s">
        <v>228</v>
      </c>
      <c r="C10" s="285">
        <v>50.348331802877254</v>
      </c>
      <c r="D10" s="30">
        <f t="shared" si="0"/>
        <v>0.13084469472173357</v>
      </c>
      <c r="E10" s="31">
        <f t="shared" si="1"/>
        <v>7.8898167490600635E-2</v>
      </c>
      <c r="F10" s="286">
        <f>((SUM(C10:C15,C17:C22)/SUM(C23:C28,C30:C35))-1)</f>
        <v>-9.042161722915365E-2</v>
      </c>
      <c r="G10" s="17"/>
      <c r="H10" s="17"/>
      <c r="I10" s="17"/>
      <c r="J10" s="17"/>
      <c r="K10" s="17"/>
      <c r="L10" s="17"/>
    </row>
    <row r="11" spans="2:12" ht="15">
      <c r="B11" s="215" t="s">
        <v>229</v>
      </c>
      <c r="C11" s="285">
        <v>44.522764299890397</v>
      </c>
      <c r="D11" s="30">
        <f t="shared" si="0"/>
        <v>-3.2258064516129094E-2</v>
      </c>
      <c r="E11" s="31">
        <f t="shared" si="1"/>
        <v>5.3045513242440778E-2</v>
      </c>
      <c r="F11" s="286">
        <f>((SUM(C11:C15,C17:C23)/SUM(C24:C28,C30:C36))-1)</f>
        <v>-0.10836313330370095</v>
      </c>
      <c r="G11" s="17"/>
      <c r="H11" s="17"/>
      <c r="I11" s="17"/>
      <c r="J11" s="17"/>
      <c r="K11" s="17"/>
      <c r="L11" s="17"/>
    </row>
    <row r="12" spans="2:12" ht="15">
      <c r="B12" s="215" t="s">
        <v>230</v>
      </c>
      <c r="C12" s="285">
        <v>46.00685644322008</v>
      </c>
      <c r="D12" s="30">
        <f t="shared" si="0"/>
        <v>-0.20340403037415133</v>
      </c>
      <c r="E12" s="31">
        <f t="shared" si="1"/>
        <v>-0.11712039065016155</v>
      </c>
      <c r="F12" s="286">
        <f>((SUM(C12:C15,C17:C24)/SUM(C25:C28,C30:C37))-1)</f>
        <v>-0.12727298283671418</v>
      </c>
      <c r="G12" s="17"/>
      <c r="H12" s="17"/>
      <c r="I12" s="17"/>
      <c r="J12" s="17"/>
      <c r="K12" s="17"/>
      <c r="L12" s="17"/>
    </row>
    <row r="13" spans="2:12" ht="15">
      <c r="B13" s="215" t="s">
        <v>231</v>
      </c>
      <c r="C13" s="285">
        <v>57.754317367220594</v>
      </c>
      <c r="D13" s="30">
        <f t="shared" si="0"/>
        <v>-0.15760913991801936</v>
      </c>
      <c r="E13" s="31">
        <f t="shared" si="1"/>
        <v>-5.6610301090810222E-2</v>
      </c>
      <c r="F13" s="286">
        <f>((SUM(C13:C15,C17:C25)/SUM(C26:C28,C30:C38))-1)</f>
        <v>-0.13855221929665795</v>
      </c>
      <c r="G13" s="17"/>
      <c r="I13" s="17"/>
      <c r="J13" s="17"/>
      <c r="K13" s="17"/>
      <c r="L13" s="17"/>
    </row>
    <row r="14" spans="2:12" ht="15">
      <c r="B14" s="215" t="s">
        <v>232</v>
      </c>
      <c r="C14" s="285">
        <v>68.56</v>
      </c>
      <c r="D14" s="30">
        <f t="shared" si="0"/>
        <v>5.982377492657296E-2</v>
      </c>
      <c r="E14" s="31">
        <f t="shared" si="1"/>
        <v>4.2262085740346622E-2</v>
      </c>
      <c r="F14" s="286">
        <f>((SUM(C14:C15,C17:C26)/SUM(C27:C28,C30:C39))-1)</f>
        <v>-0.14617625570481296</v>
      </c>
    </row>
    <row r="15" spans="2:12" ht="15">
      <c r="B15" s="215" t="s">
        <v>233</v>
      </c>
      <c r="C15" s="285">
        <v>64.69</v>
      </c>
      <c r="D15" s="30" t="s">
        <v>234</v>
      </c>
      <c r="E15" s="31">
        <f t="shared" si="1"/>
        <v>-2.6632560938910532E-2</v>
      </c>
      <c r="F15" s="286">
        <f>((SUM(C15,C17:C27)/SUM(C28,C30:C40))-1)</f>
        <v>-0.15834718071214804</v>
      </c>
    </row>
    <row r="16" spans="2:12" ht="30">
      <c r="B16" s="287" t="s">
        <v>150</v>
      </c>
      <c r="C16" s="288">
        <v>54.252621733387919</v>
      </c>
      <c r="D16" s="245"/>
      <c r="E16" s="289">
        <v>-3.4132629540424619E-2</v>
      </c>
      <c r="F16" s="289" t="s">
        <v>234</v>
      </c>
    </row>
    <row r="17" spans="2:6" ht="15" hidden="1" outlineLevel="1">
      <c r="B17" s="215" t="s">
        <v>222</v>
      </c>
      <c r="C17" s="285">
        <v>57.508510578039591</v>
      </c>
      <c r="D17" s="30">
        <f t="shared" ref="D17:D27" si="2">IFERROR((C17-C18)/C18,"-")</f>
        <v>7.7322560198385395E-3</v>
      </c>
      <c r="E17" s="31">
        <f t="shared" si="1"/>
        <v>-9.0055212372791349E-2</v>
      </c>
      <c r="F17" s="286">
        <f>((SUM(C17:C28)/SUM(C30:C41))-1)</f>
        <v>-0.15914617858263957</v>
      </c>
    </row>
    <row r="18" spans="2:6" ht="15" hidden="1" outlineLevel="1">
      <c r="B18" s="215" t="s">
        <v>223</v>
      </c>
      <c r="C18" s="285">
        <v>57.06725197541703</v>
      </c>
      <c r="D18" s="30">
        <f t="shared" si="2"/>
        <v>0.34414230518822103</v>
      </c>
      <c r="E18" s="31">
        <f t="shared" si="1"/>
        <v>-7.5085057124521404E-2</v>
      </c>
      <c r="F18" s="286">
        <f>((SUM(C18:C28,C30)/SUM(C31:C41,C43))-1)</f>
        <v>-0.15454844303638193</v>
      </c>
    </row>
    <row r="19" spans="2:6" ht="15" hidden="1" outlineLevel="1">
      <c r="B19" s="215" t="s">
        <v>224</v>
      </c>
      <c r="C19" s="285">
        <v>42.456257611373871</v>
      </c>
      <c r="D19" s="30">
        <f t="shared" si="2"/>
        <v>-7.4422114423939964E-2</v>
      </c>
      <c r="E19" s="31">
        <f t="shared" si="1"/>
        <v>-0.18416107587675112</v>
      </c>
      <c r="F19" s="286">
        <f>((SUM(C19:C28,C30:C31)/SUM(C32:C41,C43:C44))-1)</f>
        <v>-0.15287476281241597</v>
      </c>
    </row>
    <row r="20" spans="2:6" ht="15" hidden="1" outlineLevel="1">
      <c r="B20" s="215" t="s">
        <v>225</v>
      </c>
      <c r="C20" s="285">
        <v>45.87</v>
      </c>
      <c r="D20" s="30">
        <f t="shared" si="2"/>
        <v>-0.28193487789605515</v>
      </c>
      <c r="E20" s="31">
        <f t="shared" si="1"/>
        <v>-0.19441517386722873</v>
      </c>
      <c r="F20" s="286">
        <f>((SUM(C20:C28,C30:C32)/SUM(C33:C41,C43:C45))-1)</f>
        <v>-0.14300728001232843</v>
      </c>
    </row>
    <row r="21" spans="2:6" ht="15" hidden="1" outlineLevel="1">
      <c r="B21" s="215" t="s">
        <v>226</v>
      </c>
      <c r="C21" s="285">
        <v>63.88</v>
      </c>
      <c r="D21" s="30">
        <f t="shared" si="2"/>
        <v>0.24062924839774713</v>
      </c>
      <c r="E21" s="31">
        <f t="shared" si="1"/>
        <v>-0.21242756750092462</v>
      </c>
      <c r="F21" s="286">
        <f>((SUM(C21:C28,C30:C33)/SUM(C34:C41,C43:C46))-1)</f>
        <v>-0.13285932614571061</v>
      </c>
    </row>
    <row r="22" spans="2:6" ht="15" hidden="1" outlineLevel="1">
      <c r="B22" s="215" t="s">
        <v>227</v>
      </c>
      <c r="C22" s="285">
        <v>51.49</v>
      </c>
      <c r="D22" s="30">
        <f t="shared" si="2"/>
        <v>0.10336260715824504</v>
      </c>
      <c r="E22" s="31">
        <f t="shared" si="1"/>
        <v>-0.21124387254901955</v>
      </c>
      <c r="F22" s="286">
        <f>((SUM(C22:C28,C30:C34)/SUM(C35:C41,C43:C47))-1)</f>
        <v>-0.11069275540206436</v>
      </c>
    </row>
    <row r="23" spans="2:6" ht="15" hidden="1" outlineLevel="1">
      <c r="B23" s="215" t="s">
        <v>228</v>
      </c>
      <c r="C23" s="285">
        <v>46.666435554322959</v>
      </c>
      <c r="D23" s="30">
        <f t="shared" si="2"/>
        <v>0.10374729314860354</v>
      </c>
      <c r="E23" s="31">
        <f t="shared" si="1"/>
        <v>-0.18013992350100216</v>
      </c>
      <c r="F23" s="286">
        <f>((SUM(C23:C28,C30:C35)/SUM(C36:C41,C43:C48))-1)</f>
        <v>-9.6967385660455596E-2</v>
      </c>
    </row>
    <row r="24" spans="2:6" ht="15" hidden="1" outlineLevel="1">
      <c r="B24" s="215" t="s">
        <v>229</v>
      </c>
      <c r="C24" s="285">
        <v>42.28</v>
      </c>
      <c r="D24" s="30">
        <f t="shared" si="2"/>
        <v>-0.18863941661869119</v>
      </c>
      <c r="E24" s="31">
        <f t="shared" si="1"/>
        <v>-0.23709852038975099</v>
      </c>
      <c r="F24" s="286">
        <f>((SUM(C24:C28,C30:C36)/SUM(C37:C41,C43:C49))-1)</f>
        <v>-8.463791536208487E-2</v>
      </c>
    </row>
    <row r="25" spans="2:6" ht="15" hidden="1" outlineLevel="1">
      <c r="B25" s="215" t="s">
        <v>230</v>
      </c>
      <c r="C25" s="285">
        <v>52.11</v>
      </c>
      <c r="D25" s="30">
        <f t="shared" si="2"/>
        <v>-0.14880757922247631</v>
      </c>
      <c r="E25" s="31">
        <f t="shared" si="1"/>
        <v>-0.24324716816729597</v>
      </c>
      <c r="F25" s="286">
        <f>((SUM(C25:C28,C30:C37)/SUM(C38:C41,C43:C50))-1)</f>
        <v>-5.6783624236539154E-2</v>
      </c>
    </row>
    <row r="26" spans="2:6" ht="15" hidden="1" outlineLevel="1">
      <c r="B26" s="215" t="s">
        <v>231</v>
      </c>
      <c r="C26" s="285">
        <v>61.22</v>
      </c>
      <c r="D26" s="30">
        <f t="shared" si="2"/>
        <v>-6.9321982365460666E-2</v>
      </c>
      <c r="E26" s="31">
        <f t="shared" si="1"/>
        <v>-0.14995834490419324</v>
      </c>
      <c r="F26" s="286">
        <f>((SUM(C26:C28,C30:C38)/SUM(C39:C41,C43:C51))-1)</f>
        <v>-2.5909343105250282E-2</v>
      </c>
    </row>
    <row r="27" spans="2:6" ht="15" hidden="1" outlineLevel="1">
      <c r="B27" s="215" t="s">
        <v>232</v>
      </c>
      <c r="C27" s="285">
        <v>65.78</v>
      </c>
      <c r="D27" s="30">
        <f t="shared" si="2"/>
        <v>-1.023171832681301E-2</v>
      </c>
      <c r="E27" s="31">
        <f t="shared" si="1"/>
        <v>-0.10564242012236569</v>
      </c>
      <c r="F27" s="286">
        <f>((SUM(C27:C28,C30:C39)/SUM(C40:C41,C43:C52))-1)</f>
        <v>-1.2840181000141948E-2</v>
      </c>
    </row>
    <row r="28" spans="2:6" ht="15" hidden="1" outlineLevel="1">
      <c r="B28" s="215" t="s">
        <v>233</v>
      </c>
      <c r="C28" s="285">
        <v>66.459999999999994</v>
      </c>
      <c r="D28" s="30" t="s">
        <v>234</v>
      </c>
      <c r="E28" s="31">
        <f t="shared" si="1"/>
        <v>-4.0981240981241007E-2</v>
      </c>
      <c r="F28" s="286">
        <f>((SUM(C28,C30:C40)/SUM(C41,C43:C53))-1)</f>
        <v>-3.260183240338721E-3</v>
      </c>
    </row>
    <row r="29" spans="2:6" ht="15" collapsed="1">
      <c r="B29" s="220">
        <v>2009</v>
      </c>
      <c r="C29" s="290">
        <v>54.35806956552662</v>
      </c>
      <c r="D29" s="221"/>
      <c r="E29" s="291">
        <f t="shared" si="1"/>
        <v>-0.1596462293694515</v>
      </c>
      <c r="F29" s="291">
        <f>C29/C42-1</f>
        <v>-0.1596462293694515</v>
      </c>
    </row>
    <row r="30" spans="2:6" ht="15" hidden="1" outlineLevel="1">
      <c r="B30" s="215" t="s">
        <v>222</v>
      </c>
      <c r="C30" s="285">
        <v>63.2</v>
      </c>
      <c r="D30" s="30">
        <f t="shared" ref="D30:D40" si="3">IFERROR((C30-C31)/C31,"-")</f>
        <v>2.4311183144246351E-2</v>
      </c>
      <c r="E30" s="31">
        <f t="shared" si="1"/>
        <v>-3.8198143357175307E-2</v>
      </c>
      <c r="F30" s="286">
        <f>((SUM(C30:C41)/SUM(C43:C54))-1)</f>
        <v>8.3796361948706988E-4</v>
      </c>
    </row>
    <row r="31" spans="2:6" ht="15" hidden="1" outlineLevel="1">
      <c r="B31" s="215" t="s">
        <v>223</v>
      </c>
      <c r="C31" s="285">
        <v>61.7</v>
      </c>
      <c r="D31" s="30">
        <f t="shared" si="3"/>
        <v>0.1856264411990777</v>
      </c>
      <c r="E31" s="31">
        <f t="shared" si="1"/>
        <v>-5.9881151912235198E-2</v>
      </c>
      <c r="F31" s="286">
        <f>((SUM(C31:C41,C43)/SUM(C44:C54,C56))-1)</f>
        <v>4.8899440043350673E-3</v>
      </c>
    </row>
    <row r="32" spans="2:6" ht="15" hidden="1" outlineLevel="1">
      <c r="B32" s="215" t="s">
        <v>224</v>
      </c>
      <c r="C32" s="285">
        <v>52.04</v>
      </c>
      <c r="D32" s="30">
        <f t="shared" si="3"/>
        <v>-8.60554970144011E-2</v>
      </c>
      <c r="E32" s="31">
        <f t="shared" si="1"/>
        <v>-4.0029514849658776E-2</v>
      </c>
      <c r="F32" s="286">
        <f>((SUM(C32:C41,C43:C44)/SUM(C45:C54,C56:C57))-1)</f>
        <v>8.9191348954706928E-3</v>
      </c>
    </row>
    <row r="33" spans="2:6" ht="15" hidden="1" outlineLevel="1">
      <c r="B33" s="215" t="s">
        <v>225</v>
      </c>
      <c r="C33" s="285">
        <v>56.94</v>
      </c>
      <c r="D33" s="30">
        <f t="shared" si="3"/>
        <v>-0.29799038342991002</v>
      </c>
      <c r="E33" s="31">
        <f t="shared" si="1"/>
        <v>-5.9153998678122988E-2</v>
      </c>
      <c r="F33" s="286">
        <f>((SUM(C33:C41,C43:C45)/SUM(C46:C54,C56:C58))-1)</f>
        <v>4.1576052193936786E-3</v>
      </c>
    </row>
    <row r="34" spans="2:6" ht="15" hidden="1" outlineLevel="1">
      <c r="B34" s="215" t="s">
        <v>226</v>
      </c>
      <c r="C34" s="285">
        <v>81.11</v>
      </c>
      <c r="D34" s="30">
        <f t="shared" si="3"/>
        <v>0.24249387254901958</v>
      </c>
      <c r="E34" s="31">
        <f t="shared" si="1"/>
        <v>3.4640603736235676E-3</v>
      </c>
      <c r="F34" s="286">
        <f>((SUM(C34:C41,C43:C46)/SUM(C47:C54,C56:C59))-1)</f>
        <v>-1.0388294166084888E-3</v>
      </c>
    </row>
    <row r="35" spans="2:6" ht="15" hidden="1" outlineLevel="1">
      <c r="B35" s="215" t="s">
        <v>227</v>
      </c>
      <c r="C35" s="285">
        <v>65.28</v>
      </c>
      <c r="D35" s="30">
        <f t="shared" si="3"/>
        <v>0.14687280393534785</v>
      </c>
      <c r="E35" s="31">
        <f t="shared" si="1"/>
        <v>-4.7980166253463463E-2</v>
      </c>
      <c r="F35" s="286">
        <f>((SUM(C35:C41,C43:C47)/SUM(C48:C54,C56:C60))-1)</f>
        <v>-4.9358715411025322E-3</v>
      </c>
    </row>
    <row r="36" spans="2:6" ht="15" hidden="1" outlineLevel="1">
      <c r="B36" s="215" t="s">
        <v>228</v>
      </c>
      <c r="C36" s="285">
        <v>56.92</v>
      </c>
      <c r="D36" s="30">
        <f t="shared" si="3"/>
        <v>2.7066041140382531E-2</v>
      </c>
      <c r="E36" s="31">
        <f t="shared" si="1"/>
        <v>-9.3978419770275323E-3</v>
      </c>
      <c r="F36" s="286">
        <f>((SUM(C36:C41,C43:C48)/SUM(C49:C54,C56:C61))-1)</f>
        <v>-9.8323742807103764E-3</v>
      </c>
    </row>
    <row r="37" spans="2:6" ht="15" hidden="1" outlineLevel="1">
      <c r="B37" s="215" t="s">
        <v>229</v>
      </c>
      <c r="C37" s="285">
        <v>55.42</v>
      </c>
      <c r="D37" s="30">
        <f t="shared" si="3"/>
        <v>-0.19517862329363925</v>
      </c>
      <c r="E37" s="31">
        <f t="shared" si="1"/>
        <v>0.2058311575282854</v>
      </c>
      <c r="F37" s="286">
        <f>((SUM(C37:C41,C43:C49)/SUM(C50:C54,C56:C62))-1)</f>
        <v>-1.3218054292441273E-2</v>
      </c>
    </row>
    <row r="38" spans="2:6" ht="15" hidden="1" outlineLevel="1">
      <c r="B38" s="215" t="s">
        <v>230</v>
      </c>
      <c r="C38" s="285">
        <v>68.86</v>
      </c>
      <c r="D38" s="30">
        <f t="shared" si="3"/>
        <v>-4.3876700916412062E-2</v>
      </c>
      <c r="E38" s="31">
        <f t="shared" si="1"/>
        <v>0.1242448979591837</v>
      </c>
      <c r="F38" s="286">
        <f>((SUM(C38:C41,C43:C50)/SUM(C51:C54,C56:C63))-1)</f>
        <v>-3.5207968638280018E-2</v>
      </c>
    </row>
    <row r="39" spans="2:6" ht="15" hidden="1" outlineLevel="1">
      <c r="B39" s="215" t="s">
        <v>231</v>
      </c>
      <c r="C39" s="285">
        <v>72.02</v>
      </c>
      <c r="D39" s="30">
        <f t="shared" si="3"/>
        <v>-2.0802175390890566E-2</v>
      </c>
      <c r="E39" s="31">
        <f t="shared" si="1"/>
        <v>-9.3535075653371491E-3</v>
      </c>
      <c r="F39" s="286">
        <f>((SUM(C39:C41,C43:C51)/SUM(C52:C54,C56:C64))-1)</f>
        <v>-4.9242470710912256E-2</v>
      </c>
    </row>
    <row r="40" spans="2:6" ht="15" hidden="1" outlineLevel="1">
      <c r="B40" s="215" t="s">
        <v>232</v>
      </c>
      <c r="C40" s="285">
        <v>73.55</v>
      </c>
      <c r="D40" s="30">
        <f t="shared" si="3"/>
        <v>6.1327561327561328E-2</v>
      </c>
      <c r="E40" s="31">
        <f t="shared" si="1"/>
        <v>-4.6014345648938138E-3</v>
      </c>
      <c r="F40" s="286">
        <f>((SUM(C40:C41,C43:C52)/SUM(C53:C54,C56:C65))-1)</f>
        <v>-4.9189772253683373E-2</v>
      </c>
    </row>
    <row r="41" spans="2:6" ht="15" hidden="1" outlineLevel="1">
      <c r="B41" s="215" t="s">
        <v>233</v>
      </c>
      <c r="C41" s="285">
        <v>69.3</v>
      </c>
      <c r="D41" s="30" t="s">
        <v>234</v>
      </c>
      <c r="E41" s="31">
        <f t="shared" si="1"/>
        <v>4.93039443155463E-3</v>
      </c>
      <c r="F41" s="286">
        <f>((SUM(C41,C43:C53)/SUM(C54,C56:C66))-1)</f>
        <v>-4.9623415589982178E-2</v>
      </c>
    </row>
    <row r="42" spans="2:6" ht="15" collapsed="1">
      <c r="B42" s="222">
        <v>2008</v>
      </c>
      <c r="C42" s="292">
        <v>64.684745240971253</v>
      </c>
      <c r="D42" s="224"/>
      <c r="E42" s="293">
        <f t="shared" si="1"/>
        <v>1.0161953465488427E-3</v>
      </c>
      <c r="F42" s="293">
        <f>C42/C55-1</f>
        <v>1.0161953465488427E-3</v>
      </c>
    </row>
    <row r="43" spans="2:6" ht="15" hidden="1" outlineLevel="1">
      <c r="B43" s="215" t="s">
        <v>222</v>
      </c>
      <c r="C43" s="285">
        <v>65.709999999999994</v>
      </c>
      <c r="D43" s="30">
        <f t="shared" ref="D43:D53" si="4">IFERROR((C43-C44)/C44,"-")</f>
        <v>1.2189547463050175E-3</v>
      </c>
      <c r="E43" s="31">
        <f t="shared" si="1"/>
        <v>9.6803933620159821E-3</v>
      </c>
      <c r="F43" s="286" t="s">
        <v>234</v>
      </c>
    </row>
    <row r="44" spans="2:6" ht="15" hidden="1" outlineLevel="1">
      <c r="B44" s="215" t="s">
        <v>223</v>
      </c>
      <c r="C44" s="285">
        <v>65.63</v>
      </c>
      <c r="D44" s="30">
        <f t="shared" si="4"/>
        <v>0.21066223943921775</v>
      </c>
      <c r="E44" s="31">
        <f t="shared" si="1"/>
        <v>-1.2042751768779336E-2</v>
      </c>
      <c r="F44" s="286" t="s">
        <v>234</v>
      </c>
    </row>
    <row r="45" spans="2:6" ht="15" hidden="1" outlineLevel="1">
      <c r="B45" s="215" t="s">
        <v>224</v>
      </c>
      <c r="C45" s="285">
        <v>54.21</v>
      </c>
      <c r="D45" s="30">
        <f t="shared" si="4"/>
        <v>-0.10426305353602118</v>
      </c>
      <c r="E45" s="31">
        <f t="shared" si="1"/>
        <v>-9.7252289758534505E-2</v>
      </c>
      <c r="F45" s="286" t="s">
        <v>234</v>
      </c>
    </row>
    <row r="46" spans="2:6" ht="15" hidden="1" outlineLevel="1">
      <c r="B46" s="215" t="s">
        <v>225</v>
      </c>
      <c r="C46" s="285">
        <v>60.52</v>
      </c>
      <c r="D46" s="30">
        <f t="shared" si="4"/>
        <v>-0.25126809352963003</v>
      </c>
      <c r="E46" s="31">
        <f t="shared" si="1"/>
        <v>-0.11221945137157108</v>
      </c>
      <c r="F46" s="286" t="s">
        <v>234</v>
      </c>
    </row>
    <row r="47" spans="2:6" ht="15" hidden="1" outlineLevel="1">
      <c r="B47" s="215" t="s">
        <v>226</v>
      </c>
      <c r="C47" s="285">
        <v>80.83</v>
      </c>
      <c r="D47" s="30">
        <f t="shared" si="4"/>
        <v>0.17879539157065782</v>
      </c>
      <c r="E47" s="31">
        <f t="shared" si="1"/>
        <v>-3.3596365375418435E-2</v>
      </c>
      <c r="F47" s="286" t="s">
        <v>234</v>
      </c>
    </row>
    <row r="48" spans="2:6" ht="15" hidden="1" outlineLevel="1">
      <c r="B48" s="215" t="s">
        <v>227</v>
      </c>
      <c r="C48" s="285">
        <v>68.569999999999993</v>
      </c>
      <c r="D48" s="30">
        <f t="shared" si="4"/>
        <v>0.19335189697180633</v>
      </c>
      <c r="E48" s="31">
        <f t="shared" si="1"/>
        <v>-9.5501912676428047E-2</v>
      </c>
      <c r="F48" s="286" t="s">
        <v>234</v>
      </c>
    </row>
    <row r="49" spans="2:6" ht="15" hidden="1" outlineLevel="1">
      <c r="B49" s="215" t="s">
        <v>228</v>
      </c>
      <c r="C49" s="285">
        <v>57.46</v>
      </c>
      <c r="D49" s="30">
        <f t="shared" si="4"/>
        <v>0.25021758050478676</v>
      </c>
      <c r="E49" s="31">
        <f t="shared" si="1"/>
        <v>-5.4156378600823007E-2</v>
      </c>
      <c r="F49" s="286" t="s">
        <v>234</v>
      </c>
    </row>
    <row r="50" spans="2:6" ht="15" hidden="1" outlineLevel="1">
      <c r="B50" s="215" t="s">
        <v>229</v>
      </c>
      <c r="C50" s="285">
        <v>45.96</v>
      </c>
      <c r="D50" s="30">
        <f t="shared" si="4"/>
        <v>-0.24963265306122448</v>
      </c>
      <c r="E50" s="31">
        <f t="shared" si="1"/>
        <v>-0.15592286501377417</v>
      </c>
      <c r="F50" s="286" t="s">
        <v>234</v>
      </c>
    </row>
    <row r="51" spans="2:6" ht="15" hidden="1" outlineLevel="1">
      <c r="B51" s="215" t="s">
        <v>230</v>
      </c>
      <c r="C51" s="285">
        <v>61.25</v>
      </c>
      <c r="D51" s="30">
        <f t="shared" si="4"/>
        <v>-0.15749656121045397</v>
      </c>
      <c r="E51" s="31">
        <f t="shared" si="1"/>
        <v>-6.0870898497393466E-2</v>
      </c>
      <c r="F51" s="286" t="s">
        <v>234</v>
      </c>
    </row>
    <row r="52" spans="2:6" ht="15" hidden="1" outlineLevel="1">
      <c r="B52" s="215" t="s">
        <v>231</v>
      </c>
      <c r="C52" s="285">
        <v>72.7</v>
      </c>
      <c r="D52" s="30">
        <f t="shared" si="4"/>
        <v>-1.6105020977128133E-2</v>
      </c>
      <c r="E52" s="31">
        <f t="shared" si="1"/>
        <v>-9.1317977374949511E-3</v>
      </c>
      <c r="F52" s="286" t="s">
        <v>234</v>
      </c>
    </row>
    <row r="53" spans="2:6" ht="15" hidden="1" outlineLevel="1">
      <c r="B53" s="215" t="s">
        <v>232</v>
      </c>
      <c r="C53" s="285">
        <v>73.89</v>
      </c>
      <c r="D53" s="30">
        <f t="shared" si="4"/>
        <v>7.1490719257540705E-2</v>
      </c>
      <c r="E53" s="31">
        <f t="shared" si="1"/>
        <v>-9.7829000268024879E-3</v>
      </c>
      <c r="F53" s="286" t="s">
        <v>234</v>
      </c>
    </row>
    <row r="54" spans="2:6" ht="15" hidden="1" outlineLevel="1">
      <c r="B54" s="215" t="s">
        <v>233</v>
      </c>
      <c r="C54" s="285">
        <v>68.959999999999994</v>
      </c>
      <c r="D54" s="30" t="s">
        <v>234</v>
      </c>
      <c r="E54" s="31">
        <f t="shared" si="1"/>
        <v>3.0638170677028898E-2</v>
      </c>
      <c r="F54" s="286" t="s">
        <v>234</v>
      </c>
    </row>
    <row r="55" spans="2:6" ht="15" collapsed="1">
      <c r="B55" s="222">
        <v>2007</v>
      </c>
      <c r="C55" s="292">
        <v>64.619079632949976</v>
      </c>
      <c r="D55" s="224"/>
      <c r="E55" s="293">
        <f t="shared" si="1"/>
        <v>-4.7618018101246662E-2</v>
      </c>
      <c r="F55" s="293">
        <f>C55/C68-1</f>
        <v>-4.7618018101246662E-2</v>
      </c>
    </row>
    <row r="56" spans="2:6" ht="15" hidden="1" outlineLevel="1">
      <c r="B56" s="215" t="s">
        <v>222</v>
      </c>
      <c r="C56" s="285">
        <v>65.08</v>
      </c>
      <c r="D56" s="30">
        <f t="shared" ref="D56:D66" si="5">IFERROR((C56-C57)/C57,"-")</f>
        <v>-2.032214360981497E-2</v>
      </c>
      <c r="E56" s="294" t="s">
        <v>234</v>
      </c>
      <c r="F56" s="286" t="s">
        <v>234</v>
      </c>
    </row>
    <row r="57" spans="2:6" ht="15" hidden="1" outlineLevel="1">
      <c r="B57" s="215" t="s">
        <v>223</v>
      </c>
      <c r="C57" s="285">
        <v>66.430000000000007</v>
      </c>
      <c r="D57" s="30">
        <f t="shared" si="5"/>
        <v>0.10624479600333073</v>
      </c>
      <c r="E57" s="294" t="s">
        <v>234</v>
      </c>
      <c r="F57" s="286" t="s">
        <v>234</v>
      </c>
    </row>
    <row r="58" spans="2:6" ht="15" hidden="1" outlineLevel="1">
      <c r="B58" s="215" t="s">
        <v>224</v>
      </c>
      <c r="C58" s="285">
        <v>60.05</v>
      </c>
      <c r="D58" s="30">
        <f t="shared" si="5"/>
        <v>-0.11911397975649118</v>
      </c>
      <c r="E58" s="294" t="s">
        <v>234</v>
      </c>
      <c r="F58" s="286" t="s">
        <v>234</v>
      </c>
    </row>
    <row r="59" spans="2:6" ht="15" hidden="1" outlineLevel="1">
      <c r="B59" s="215" t="s">
        <v>225</v>
      </c>
      <c r="C59" s="285">
        <v>68.17</v>
      </c>
      <c r="D59" s="30">
        <f t="shared" si="5"/>
        <v>-0.18495934959349591</v>
      </c>
      <c r="E59" s="294" t="s">
        <v>234</v>
      </c>
      <c r="F59" s="286" t="s">
        <v>234</v>
      </c>
    </row>
    <row r="60" spans="2:6" ht="15" hidden="1" outlineLevel="1">
      <c r="B60" s="215" t="s">
        <v>226</v>
      </c>
      <c r="C60" s="285">
        <v>83.64</v>
      </c>
      <c r="D60" s="30">
        <f t="shared" si="5"/>
        <v>0.10328452710724176</v>
      </c>
      <c r="E60" s="294" t="s">
        <v>234</v>
      </c>
      <c r="F60" s="286" t="s">
        <v>234</v>
      </c>
    </row>
    <row r="61" spans="2:6" ht="15" hidden="1" outlineLevel="1">
      <c r="B61" s="215" t="s">
        <v>227</v>
      </c>
      <c r="C61" s="285">
        <v>75.81</v>
      </c>
      <c r="D61" s="30">
        <f t="shared" si="5"/>
        <v>0.24790123456790128</v>
      </c>
      <c r="E61" s="294" t="s">
        <v>234</v>
      </c>
      <c r="F61" s="286" t="s">
        <v>234</v>
      </c>
    </row>
    <row r="62" spans="2:6" ht="15" hidden="1" outlineLevel="1">
      <c r="B62" s="215" t="s">
        <v>228</v>
      </c>
      <c r="C62" s="285">
        <v>60.75</v>
      </c>
      <c r="D62" s="30">
        <f t="shared" si="5"/>
        <v>0.11570247933884292</v>
      </c>
      <c r="E62" s="294" t="s">
        <v>234</v>
      </c>
      <c r="F62" s="286" t="s">
        <v>234</v>
      </c>
    </row>
    <row r="63" spans="2:6" ht="15" hidden="1" outlineLevel="1">
      <c r="B63" s="215" t="s">
        <v>229</v>
      </c>
      <c r="C63" s="285">
        <v>54.45</v>
      </c>
      <c r="D63" s="30">
        <f t="shared" si="5"/>
        <v>-0.16513339466421337</v>
      </c>
      <c r="E63" s="294" t="s">
        <v>234</v>
      </c>
      <c r="F63" s="286" t="s">
        <v>234</v>
      </c>
    </row>
    <row r="64" spans="2:6" ht="15" hidden="1" outlineLevel="1">
      <c r="B64" s="215" t="s">
        <v>230</v>
      </c>
      <c r="C64" s="285">
        <v>65.22</v>
      </c>
      <c r="D64" s="30">
        <f t="shared" si="5"/>
        <v>-0.11108082322475134</v>
      </c>
      <c r="E64" s="294" t="s">
        <v>234</v>
      </c>
      <c r="F64" s="286" t="s">
        <v>234</v>
      </c>
    </row>
    <row r="65" spans="2:6" ht="15" hidden="1" outlineLevel="1">
      <c r="B65" s="215" t="s">
        <v>231</v>
      </c>
      <c r="C65" s="285">
        <v>73.37</v>
      </c>
      <c r="D65" s="30">
        <f t="shared" si="5"/>
        <v>-1.6751541141785044E-2</v>
      </c>
      <c r="E65" s="294" t="s">
        <v>234</v>
      </c>
      <c r="F65" s="286" t="s">
        <v>234</v>
      </c>
    </row>
    <row r="66" spans="2:6" ht="15" hidden="1" outlineLevel="1">
      <c r="B66" s="215" t="s">
        <v>232</v>
      </c>
      <c r="C66" s="285">
        <v>74.62</v>
      </c>
      <c r="D66" s="30">
        <f t="shared" si="5"/>
        <v>0.11522941264385007</v>
      </c>
      <c r="E66" s="294" t="s">
        <v>234</v>
      </c>
      <c r="F66" s="286" t="s">
        <v>234</v>
      </c>
    </row>
    <row r="67" spans="2:6" ht="15" hidden="1" outlineLevel="1">
      <c r="B67" s="215" t="s">
        <v>233</v>
      </c>
      <c r="C67" s="285">
        <v>66.91</v>
      </c>
      <c r="D67" s="30" t="s">
        <v>234</v>
      </c>
      <c r="E67" s="294" t="s">
        <v>234</v>
      </c>
      <c r="F67" s="286" t="s">
        <v>234</v>
      </c>
    </row>
    <row r="68" spans="2:6" ht="15" collapsed="1">
      <c r="B68" s="222">
        <v>2006</v>
      </c>
      <c r="C68" s="292">
        <v>67.849960269218485</v>
      </c>
      <c r="D68" s="224"/>
      <c r="E68" s="295" t="s">
        <v>234</v>
      </c>
      <c r="F68" s="295" t="s">
        <v>234</v>
      </c>
    </row>
    <row r="69" spans="2:6">
      <c r="B69" s="561" t="s">
        <v>235</v>
      </c>
      <c r="C69" s="562"/>
      <c r="D69" s="562"/>
      <c r="E69" s="562"/>
      <c r="F69" s="562"/>
    </row>
  </sheetData>
  <mergeCells count="2">
    <mergeCell ref="B6:F6"/>
    <mergeCell ref="B69:F69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J28" s="17"/>
      <c r="K28" s="17"/>
      <c r="L28" s="17"/>
    </row>
    <row r="30" spans="2:12">
      <c r="I30" s="17"/>
    </row>
    <row r="32" spans="2:12" ht="15" customHeight="1" thickBot="1"/>
    <row r="33" spans="9:9" ht="30" customHeight="1" thickBot="1">
      <c r="I33" s="50" t="s">
        <v>86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C2:L67"/>
  <sheetViews>
    <sheetView showGridLines="0" showRowColHeaders="0" zoomScaleNormal="100" workbookViewId="0"/>
  </sheetViews>
  <sheetFormatPr baseColWidth="10" defaultRowHeight="15" outlineLevelRow="1"/>
  <cols>
    <col min="1" max="1" width="14.7109375" style="90" customWidth="1"/>
    <col min="2" max="3" width="11.42578125" style="90"/>
    <col min="4" max="4" width="9" style="90" customWidth="1"/>
    <col min="5" max="5" width="13.85546875" style="90" customWidth="1"/>
    <col min="6" max="6" width="9" style="90" customWidth="1"/>
    <col min="7" max="7" width="11.42578125" style="90" customWidth="1"/>
    <col min="8" max="8" width="14.140625" style="90" customWidth="1"/>
    <col min="9" max="9" width="11.42578125" style="90" customWidth="1"/>
    <col min="10" max="10" width="8.5703125" style="90" customWidth="1"/>
    <col min="11" max="11" width="12.85546875" style="90" customWidth="1"/>
    <col min="12" max="12" width="9.85546875" style="90" customWidth="1"/>
    <col min="13" max="16384" width="11.42578125" style="90"/>
  </cols>
  <sheetData>
    <row r="2" spans="3:12" ht="44.25" customHeight="1"/>
    <row r="3" spans="3:12" ht="27" customHeight="1">
      <c r="C3" s="504" t="s">
        <v>276</v>
      </c>
      <c r="D3" s="504"/>
      <c r="E3" s="504"/>
      <c r="F3" s="504"/>
      <c r="G3" s="504"/>
      <c r="H3" s="504"/>
      <c r="I3" s="504"/>
      <c r="J3" s="504"/>
      <c r="K3" s="504"/>
      <c r="L3" s="504"/>
    </row>
    <row r="4" spans="3:12" ht="15" customHeight="1">
      <c r="C4" s="505"/>
      <c r="D4" s="507" t="s">
        <v>118</v>
      </c>
      <c r="E4" s="508"/>
      <c r="F4" s="508"/>
      <c r="G4" s="566" t="s">
        <v>121</v>
      </c>
      <c r="H4" s="567"/>
      <c r="I4" s="568"/>
      <c r="J4" s="507" t="s">
        <v>122</v>
      </c>
      <c r="K4" s="508"/>
      <c r="L4" s="508"/>
    </row>
    <row r="5" spans="3:12" ht="30">
      <c r="C5" s="506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76</v>
      </c>
      <c r="D6" s="246">
        <v>6.0916528684133633</v>
      </c>
      <c r="E6" s="246">
        <v>6.4413590644400598</v>
      </c>
      <c r="F6" s="246">
        <v>6.1924175610838397</v>
      </c>
      <c r="G6" s="246">
        <v>6.0240981111807361</v>
      </c>
      <c r="H6" s="246">
        <v>6.4722982661973667</v>
      </c>
      <c r="I6" s="246">
        <v>6.1548790383932648</v>
      </c>
      <c r="J6" s="246">
        <v>7.1276676102871104</v>
      </c>
      <c r="K6" s="246">
        <v>8.7108064125964866</v>
      </c>
      <c r="L6" s="246">
        <v>7.746673459473171</v>
      </c>
    </row>
    <row r="7" spans="3:12">
      <c r="C7" s="41" t="s">
        <v>77</v>
      </c>
      <c r="D7" s="246">
        <v>6.0494823529411761</v>
      </c>
      <c r="E7" s="246">
        <v>5.8663221977797102</v>
      </c>
      <c r="F7" s="246">
        <v>5.9917804245168984</v>
      </c>
      <c r="G7" s="246">
        <v>5.9388482259760886</v>
      </c>
      <c r="H7" s="246">
        <v>5.8974227763304805</v>
      </c>
      <c r="I7" s="246">
        <v>5.9257692590144675</v>
      </c>
      <c r="J7" s="246">
        <v>6.9889456488111854</v>
      </c>
      <c r="K7" s="246">
        <v>7.5239870035713325</v>
      </c>
      <c r="L7" s="246">
        <v>7.2097221329657692</v>
      </c>
    </row>
    <row r="8" spans="3:12">
      <c r="C8" s="41" t="s">
        <v>78</v>
      </c>
      <c r="D8" s="246">
        <v>6.6148602749994145</v>
      </c>
      <c r="E8" s="246">
        <v>5.8588775695834094</v>
      </c>
      <c r="F8" s="246">
        <v>6.3578595834815008</v>
      </c>
      <c r="G8" s="246">
        <v>6.47218398593846</v>
      </c>
      <c r="H8" s="246">
        <v>5.8663726107960512</v>
      </c>
      <c r="I8" s="246">
        <v>6.2691408779883426</v>
      </c>
      <c r="J8" s="246">
        <v>6.7755757993181804</v>
      </c>
      <c r="K8" s="246">
        <v>7.6140606565341109</v>
      </c>
      <c r="L8" s="246">
        <v>7.0978041995716685</v>
      </c>
    </row>
    <row r="9" spans="3:12">
      <c r="C9" s="41" t="s">
        <v>79</v>
      </c>
      <c r="D9" s="246">
        <v>6.3996899302343024</v>
      </c>
      <c r="E9" s="246">
        <v>7.213086137362307</v>
      </c>
      <c r="F9" s="246">
        <v>6.6384177796622144</v>
      </c>
      <c r="G9" s="246">
        <v>6.4497801749535419</v>
      </c>
      <c r="H9" s="246">
        <v>6.2683697514995718</v>
      </c>
      <c r="I9" s="246">
        <v>6.3958406318672569</v>
      </c>
      <c r="J9" s="246">
        <v>6.3933373048356614</v>
      </c>
      <c r="K9" s="246">
        <v>7.5554122905726429</v>
      </c>
      <c r="L9" s="246">
        <v>6.8049333373927823</v>
      </c>
    </row>
    <row r="10" spans="3:12">
      <c r="C10" s="41" t="s">
        <v>80</v>
      </c>
      <c r="D10" s="246">
        <v>6.1699614271938286</v>
      </c>
      <c r="E10" s="246">
        <v>6.5409934497816593</v>
      </c>
      <c r="F10" s="246">
        <v>6.2836287625418059</v>
      </c>
      <c r="G10" s="246">
        <v>6.11153812749696</v>
      </c>
      <c r="H10" s="246">
        <v>6.5496738210248493</v>
      </c>
      <c r="I10" s="246">
        <v>6.2445680935028802</v>
      </c>
      <c r="J10" s="246">
        <v>6.0891362105718434</v>
      </c>
      <c r="K10" s="246">
        <v>6.8940872998893621</v>
      </c>
      <c r="L10" s="246">
        <v>6.4007866543288472</v>
      </c>
    </row>
    <row r="11" spans="3:12">
      <c r="C11" s="41" t="s">
        <v>81</v>
      </c>
      <c r="D11" s="246">
        <v>8.0254500310366232</v>
      </c>
      <c r="E11" s="246">
        <v>8.658423411547588</v>
      </c>
      <c r="F11" s="246">
        <v>8.2280891289669142</v>
      </c>
      <c r="G11" s="246">
        <v>7.7428671221812309</v>
      </c>
      <c r="H11" s="246">
        <v>8.6174388215728204</v>
      </c>
      <c r="I11" s="246">
        <v>8.0181739312531786</v>
      </c>
      <c r="J11" s="246">
        <v>7.2736123904354244</v>
      </c>
      <c r="K11" s="246">
        <v>8.715186640232556</v>
      </c>
      <c r="L11" s="246">
        <v>7.8598306958386193</v>
      </c>
    </row>
    <row r="12" spans="3:12">
      <c r="C12" s="41" t="s">
        <v>82</v>
      </c>
      <c r="D12" s="246">
        <v>8.99</v>
      </c>
      <c r="E12" s="246">
        <v>10.76</v>
      </c>
      <c r="F12" s="246">
        <v>9.52</v>
      </c>
      <c r="G12" s="246">
        <v>8.7067148379970547</v>
      </c>
      <c r="H12" s="246">
        <v>10.666187607097452</v>
      </c>
      <c r="I12" s="246">
        <v>9.2826782783888735</v>
      </c>
      <c r="J12" s="246">
        <v>7.5194609705397459</v>
      </c>
      <c r="K12" s="246">
        <v>9.3704273188866338</v>
      </c>
      <c r="L12" s="246">
        <v>8.2523955004370215</v>
      </c>
    </row>
    <row r="13" spans="3:12">
      <c r="C13" s="41" t="s">
        <v>83</v>
      </c>
      <c r="D13" s="246">
        <v>9.23</v>
      </c>
      <c r="E13" s="246">
        <v>9.91</v>
      </c>
      <c r="F13" s="246">
        <v>9.4499999999999993</v>
      </c>
      <c r="G13" s="246">
        <v>9.0118412727108375</v>
      </c>
      <c r="H13" s="246">
        <v>9.836966548526485</v>
      </c>
      <c r="I13" s="246">
        <v>9.2739132446144126</v>
      </c>
      <c r="J13" s="246">
        <v>7.8959368115250976</v>
      </c>
      <c r="K13" s="246">
        <v>9.2412418132785419</v>
      </c>
      <c r="L13" s="246">
        <v>8.4440726564932227</v>
      </c>
    </row>
    <row r="14" spans="3:12" ht="30">
      <c r="C14" s="44" t="str">
        <f>actualizaciones!$A$2</f>
        <v xml:space="preserve">acumulado agosto 2010 </v>
      </c>
      <c r="D14" s="247">
        <v>7.1274322572956548</v>
      </c>
      <c r="E14" s="247">
        <v>7.5569484051542037</v>
      </c>
      <c r="F14" s="247">
        <v>7.2610026419889433</v>
      </c>
      <c r="G14" s="247">
        <v>7.0084528770850962</v>
      </c>
      <c r="H14" s="247">
        <v>7.4392206235011988</v>
      </c>
      <c r="I14" s="247">
        <v>7.1414718492902152</v>
      </c>
      <c r="J14" s="247">
        <v>6.9941533826857318</v>
      </c>
      <c r="K14" s="247">
        <v>8.2036398933444179</v>
      </c>
      <c r="L14" s="247">
        <v>7.4696014812196978</v>
      </c>
    </row>
    <row r="15" spans="3:12" hidden="1" outlineLevel="1">
      <c r="C15" s="41" t="s">
        <v>72</v>
      </c>
      <c r="D15" s="246">
        <v>7.78856598380181</v>
      </c>
      <c r="E15" s="246">
        <v>8.5787949290157162</v>
      </c>
      <c r="F15" s="246">
        <v>8.0525689630557888</v>
      </c>
      <c r="G15" s="246">
        <v>7.4625409216821961</v>
      </c>
      <c r="H15" s="246">
        <v>8.524087275869519</v>
      </c>
      <c r="I15" s="246">
        <v>7.8095823269347573</v>
      </c>
      <c r="J15" s="246">
        <v>7.2901726544966161</v>
      </c>
      <c r="K15" s="246">
        <v>8.8860925348156901</v>
      </c>
      <c r="L15" s="246">
        <v>7.9367702362837926</v>
      </c>
    </row>
    <row r="16" spans="3:12" hidden="1" outlineLevel="1">
      <c r="C16" s="41" t="s">
        <v>73</v>
      </c>
      <c r="D16" s="246">
        <v>7.578376718476874</v>
      </c>
      <c r="E16" s="246">
        <v>8.8921254801536485</v>
      </c>
      <c r="F16" s="246">
        <v>7.9815481842889424</v>
      </c>
      <c r="G16" s="246">
        <v>7.3736886632825716</v>
      </c>
      <c r="H16" s="246">
        <v>8.8891494455029552</v>
      </c>
      <c r="I16" s="246">
        <v>7.8315547092946023</v>
      </c>
      <c r="J16" s="246">
        <v>7.4100813325756496</v>
      </c>
      <c r="K16" s="246">
        <v>9.0653683966319587</v>
      </c>
      <c r="L16" s="246">
        <v>8.0625494214662652</v>
      </c>
    </row>
    <row r="17" spans="3:12" hidden="1" outlineLevel="1">
      <c r="C17" s="41" t="s">
        <v>74</v>
      </c>
      <c r="D17" s="246">
        <v>6.4047240399405583</v>
      </c>
      <c r="E17" s="246">
        <v>6.3904370638024055</v>
      </c>
      <c r="F17" s="246">
        <v>6.3997950819672127</v>
      </c>
      <c r="G17" s="246">
        <v>6.2013908205841446</v>
      </c>
      <c r="H17" s="246">
        <v>6.4238658955358758</v>
      </c>
      <c r="I17" s="246">
        <v>6.27682620419169</v>
      </c>
      <c r="J17" s="246">
        <v>6.7678373582799498</v>
      </c>
      <c r="K17" s="246">
        <v>7.6013957581090512</v>
      </c>
      <c r="L17" s="246">
        <v>7.1071007802485235</v>
      </c>
    </row>
    <row r="18" spans="3:12" hidden="1" outlineLevel="1">
      <c r="C18" s="41" t="s">
        <v>75</v>
      </c>
      <c r="D18" s="246">
        <v>6.95</v>
      </c>
      <c r="E18" s="246">
        <v>6.69</v>
      </c>
      <c r="F18" s="246">
        <v>6.86</v>
      </c>
      <c r="G18" s="246">
        <v>6.7751711116355908</v>
      </c>
      <c r="H18" s="246">
        <v>6.760170653664483</v>
      </c>
      <c r="I18" s="246">
        <v>6.7704120272643777</v>
      </c>
      <c r="J18" s="246">
        <v>7.3129138453480973</v>
      </c>
      <c r="K18" s="246">
        <v>8.21835772195546</v>
      </c>
      <c r="L18" s="246">
        <v>7.6717182268346251</v>
      </c>
    </row>
    <row r="19" spans="3:12" hidden="1" outlineLevel="1">
      <c r="C19" s="41" t="s">
        <v>76</v>
      </c>
      <c r="D19" s="246">
        <v>6.43</v>
      </c>
      <c r="E19" s="246">
        <v>6.55</v>
      </c>
      <c r="F19" s="246">
        <v>6.47</v>
      </c>
      <c r="G19" s="246">
        <v>6.3175034131810852</v>
      </c>
      <c r="H19" s="246">
        <v>6.5863148625289458</v>
      </c>
      <c r="I19" s="246">
        <v>6.4041548829336499</v>
      </c>
      <c r="J19" s="246">
        <v>7.2287011612502132</v>
      </c>
      <c r="K19" s="246">
        <v>8.1824950899997972</v>
      </c>
      <c r="L19" s="246">
        <v>7.6315121146174931</v>
      </c>
    </row>
    <row r="20" spans="3:12" hidden="1" outlineLevel="1">
      <c r="C20" s="41" t="s">
        <v>77</v>
      </c>
      <c r="D20" s="246">
        <v>6.18</v>
      </c>
      <c r="E20" s="246">
        <v>6.33</v>
      </c>
      <c r="F20" s="246">
        <v>6.23</v>
      </c>
      <c r="G20" s="246">
        <v>6.0553523809523808</v>
      </c>
      <c r="H20" s="246">
        <v>6.3562009132420094</v>
      </c>
      <c r="I20" s="246">
        <v>6.1584600938967133</v>
      </c>
      <c r="J20" s="246">
        <v>7.023464693330201</v>
      </c>
      <c r="K20" s="246">
        <v>7.7482241736114998</v>
      </c>
      <c r="L20" s="246">
        <v>7.3219014498094177</v>
      </c>
    </row>
    <row r="21" spans="3:12" hidden="1" outlineLevel="1">
      <c r="C21" s="41" t="s">
        <v>78</v>
      </c>
      <c r="D21" s="246">
        <v>6.4516773263897669</v>
      </c>
      <c r="E21" s="246">
        <v>6.6097300662605063</v>
      </c>
      <c r="F21" s="246">
        <v>6.5089613822448582</v>
      </c>
      <c r="G21" s="246">
        <v>6.4512111044721241</v>
      </c>
      <c r="H21" s="246">
        <v>6.6251059193802204</v>
      </c>
      <c r="I21" s="246">
        <v>6.5143124881034309</v>
      </c>
      <c r="J21" s="246">
        <v>6.9611211192475961</v>
      </c>
      <c r="K21" s="246">
        <v>7.9395341662810424</v>
      </c>
      <c r="L21" s="246">
        <v>7.3418586969570514</v>
      </c>
    </row>
    <row r="22" spans="3:12" hidden="1" outlineLevel="1">
      <c r="C22" s="41" t="s">
        <v>79</v>
      </c>
      <c r="D22" s="246">
        <v>6.68</v>
      </c>
      <c r="E22" s="246">
        <v>6.84</v>
      </c>
      <c r="F22" s="246">
        <v>6.74</v>
      </c>
      <c r="G22" s="246">
        <v>6.6369481354479207</v>
      </c>
      <c r="H22" s="246">
        <v>6.8306674797129325</v>
      </c>
      <c r="I22" s="246">
        <v>6.7021780676954181</v>
      </c>
      <c r="J22" s="246">
        <v>6.5399425181473161</v>
      </c>
      <c r="K22" s="246">
        <v>7.5326660709861013</v>
      </c>
      <c r="L22" s="246">
        <v>6.9173748833119699</v>
      </c>
    </row>
    <row r="23" spans="3:12" hidden="1" outlineLevel="1">
      <c r="C23" s="41" t="s">
        <v>80</v>
      </c>
      <c r="D23" s="246">
        <v>6.32</v>
      </c>
      <c r="E23" s="246">
        <v>6.59</v>
      </c>
      <c r="F23" s="246">
        <v>6.4</v>
      </c>
      <c r="G23" s="246">
        <v>6.3216593821211102</v>
      </c>
      <c r="H23" s="246">
        <v>6.6390351758793971</v>
      </c>
      <c r="I23" s="246">
        <v>6.4223406833050642</v>
      </c>
      <c r="J23" s="246">
        <v>6.5143796479969653</v>
      </c>
      <c r="K23" s="246">
        <v>7.6792711835707896</v>
      </c>
      <c r="L23" s="246">
        <v>6.9747460746122414</v>
      </c>
    </row>
    <row r="24" spans="3:12" hidden="1" outlineLevel="1">
      <c r="C24" s="41" t="s">
        <v>81</v>
      </c>
      <c r="D24" s="246">
        <v>8.18</v>
      </c>
      <c r="E24" s="246">
        <v>8.8000000000000007</v>
      </c>
      <c r="F24" s="246">
        <v>8.4</v>
      </c>
      <c r="G24" s="246">
        <v>7.9365272475563202</v>
      </c>
      <c r="H24" s="246">
        <v>8.9337440427757766</v>
      </c>
      <c r="I24" s="246">
        <v>8.2867738116299012</v>
      </c>
      <c r="J24" s="246">
        <v>7.5082973758652605</v>
      </c>
      <c r="K24" s="246">
        <v>8.683283623693379</v>
      </c>
      <c r="L24" s="246">
        <v>8.0229714682008648</v>
      </c>
    </row>
    <row r="25" spans="3:12" hidden="1" outlineLevel="1">
      <c r="C25" s="41" t="s">
        <v>82</v>
      </c>
      <c r="D25" s="246">
        <v>8.0299999999999994</v>
      </c>
      <c r="E25" s="246">
        <v>11.02</v>
      </c>
      <c r="F25" s="246">
        <v>8.99</v>
      </c>
      <c r="G25" s="246">
        <v>7.7962112139357647</v>
      </c>
      <c r="H25" s="246">
        <v>11.127006880733944</v>
      </c>
      <c r="I25" s="246">
        <v>8.8389002737349109</v>
      </c>
      <c r="J25" s="246">
        <v>7.3909330093314338</v>
      </c>
      <c r="K25" s="246">
        <v>9.2279442228612059</v>
      </c>
      <c r="L25" s="246">
        <v>8.1613846082026651</v>
      </c>
    </row>
    <row r="26" spans="3:12" hidden="1" outlineLevel="1">
      <c r="C26" s="41" t="s">
        <v>83</v>
      </c>
      <c r="D26" s="246">
        <v>9.69</v>
      </c>
      <c r="E26" s="246">
        <v>11.42</v>
      </c>
      <c r="F26" s="246">
        <v>10.3</v>
      </c>
      <c r="G26" s="246">
        <v>9.3403791624680714</v>
      </c>
      <c r="H26" s="246">
        <v>11.53751289295484</v>
      </c>
      <c r="I26" s="246">
        <v>10.094456073385459</v>
      </c>
      <c r="J26" s="246">
        <v>8.6229990306885878</v>
      </c>
      <c r="K26" s="246">
        <v>9.440466565204984</v>
      </c>
      <c r="L26" s="246">
        <v>8.9841593780369298</v>
      </c>
    </row>
    <row r="27" spans="3:12" collapsed="1">
      <c r="C27" s="46">
        <v>2009</v>
      </c>
      <c r="D27" s="249">
        <v>7.1655795801883846</v>
      </c>
      <c r="E27" s="249">
        <v>7.8056030131241751</v>
      </c>
      <c r="F27" s="249">
        <v>7.3794988397626575</v>
      </c>
      <c r="G27" s="249">
        <v>7.0135983628884127</v>
      </c>
      <c r="H27" s="249">
        <v>7.852757122095074</v>
      </c>
      <c r="I27" s="249">
        <v>7.2914400840925016</v>
      </c>
      <c r="J27" s="249">
        <v>7.1996530024705416</v>
      </c>
      <c r="K27" s="249">
        <v>8.3575297761506295</v>
      </c>
      <c r="L27" s="249">
        <v>7.6734024642602394</v>
      </c>
    </row>
    <row r="28" spans="3:12" hidden="1" outlineLevel="1">
      <c r="C28" s="41" t="s">
        <v>72</v>
      </c>
      <c r="D28" s="246">
        <v>7.92</v>
      </c>
      <c r="E28" s="246">
        <v>9.18</v>
      </c>
      <c r="F28" s="246">
        <v>8.36</v>
      </c>
      <c r="G28" s="246">
        <v>7.6158632932134287</v>
      </c>
      <c r="H28" s="246">
        <v>9.2407816294987857</v>
      </c>
      <c r="I28" s="246">
        <v>8.1788059206751917</v>
      </c>
      <c r="J28" s="246">
        <v>7.6342594371645598</v>
      </c>
      <c r="K28" s="246">
        <v>8.9204981931407534</v>
      </c>
      <c r="L28" s="246">
        <v>8.1861151673683512</v>
      </c>
    </row>
    <row r="29" spans="3:12" hidden="1" outlineLevel="1">
      <c r="C29" s="41" t="s">
        <v>73</v>
      </c>
      <c r="D29" s="246">
        <v>7.55</v>
      </c>
      <c r="E29" s="246">
        <v>8.91</v>
      </c>
      <c r="F29" s="246">
        <v>8.01</v>
      </c>
      <c r="G29" s="246">
        <v>7.2932781559405937</v>
      </c>
      <c r="H29" s="246">
        <v>9.0447639401593154</v>
      </c>
      <c r="I29" s="246">
        <v>7.8752824512247086</v>
      </c>
      <c r="J29" s="246">
        <v>7.3524945726053526</v>
      </c>
      <c r="K29" s="246">
        <v>8.580988100698848</v>
      </c>
      <c r="L29" s="246">
        <v>7.879770232084125</v>
      </c>
    </row>
    <row r="30" spans="3:12" hidden="1" outlineLevel="1">
      <c r="C30" s="41" t="s">
        <v>74</v>
      </c>
      <c r="D30" s="246">
        <v>7.16</v>
      </c>
      <c r="E30" s="246">
        <v>7.22</v>
      </c>
      <c r="F30" s="246">
        <v>7.18</v>
      </c>
      <c r="G30" s="246">
        <v>6.8586373445689031</v>
      </c>
      <c r="H30" s="246">
        <v>7.4822201317027277</v>
      </c>
      <c r="I30" s="246">
        <v>7.0789179848464707</v>
      </c>
      <c r="J30" s="246">
        <v>7.1015285705422508</v>
      </c>
      <c r="K30" s="246">
        <v>7.9351847322103177</v>
      </c>
      <c r="L30" s="246">
        <v>7.4486247813206532</v>
      </c>
    </row>
    <row r="31" spans="3:12" hidden="1" outlineLevel="1">
      <c r="C31" s="41" t="s">
        <v>75</v>
      </c>
      <c r="D31" s="246">
        <v>7.13</v>
      </c>
      <c r="E31" s="246">
        <v>7.41</v>
      </c>
      <c r="F31" s="246">
        <v>7.22</v>
      </c>
      <c r="G31" s="246">
        <v>6.8191801016840232</v>
      </c>
      <c r="H31" s="246">
        <v>7.5017510101981912</v>
      </c>
      <c r="I31" s="246">
        <v>7.0439957411209981</v>
      </c>
      <c r="J31" s="246">
        <v>7.40442648399166</v>
      </c>
      <c r="K31" s="246">
        <v>8.6590105773176766</v>
      </c>
      <c r="L31" s="246">
        <v>7.8887389838996933</v>
      </c>
    </row>
    <row r="32" spans="3:12" hidden="1" outlineLevel="1">
      <c r="C32" s="41" t="s">
        <v>76</v>
      </c>
      <c r="D32" s="246">
        <v>6.74</v>
      </c>
      <c r="E32" s="246">
        <v>7.35</v>
      </c>
      <c r="F32" s="246">
        <v>6.96</v>
      </c>
      <c r="G32" s="246">
        <v>6.6039405904348509</v>
      </c>
      <c r="H32" s="246">
        <v>7.4932812061054408</v>
      </c>
      <c r="I32" s="246">
        <v>6.9226355262495591</v>
      </c>
      <c r="J32" s="246">
        <v>7.3782563859264165</v>
      </c>
      <c r="K32" s="246">
        <v>8.3994768802081961</v>
      </c>
      <c r="L32" s="246">
        <v>7.8165881545419502</v>
      </c>
    </row>
    <row r="33" spans="3:12" hidden="1" outlineLevel="1">
      <c r="C33" s="41" t="s">
        <v>77</v>
      </c>
      <c r="D33" s="246">
        <v>6.68</v>
      </c>
      <c r="E33" s="246">
        <v>6.98</v>
      </c>
      <c r="F33" s="246">
        <v>6.79</v>
      </c>
      <c r="G33" s="246">
        <v>6.5284708996416931</v>
      </c>
      <c r="H33" s="246">
        <v>7.1945982406340461</v>
      </c>
      <c r="I33" s="246">
        <v>6.7714657726652927</v>
      </c>
      <c r="J33" s="246">
        <v>7.6211765640344291</v>
      </c>
      <c r="K33" s="246">
        <v>8.8755700633432877</v>
      </c>
      <c r="L33" s="246">
        <v>8.1324292818565844</v>
      </c>
    </row>
    <row r="34" spans="3:12" hidden="1" outlineLevel="1">
      <c r="C34" s="41" t="s">
        <v>78</v>
      </c>
      <c r="D34" s="246">
        <v>6.85</v>
      </c>
      <c r="E34" s="246">
        <v>7.09</v>
      </c>
      <c r="F34" s="246">
        <v>6.93</v>
      </c>
      <c r="G34" s="246">
        <v>6.6998081119723079</v>
      </c>
      <c r="H34" s="246">
        <v>7.2187521980727301</v>
      </c>
      <c r="I34" s="246">
        <v>6.8806593945336436</v>
      </c>
      <c r="J34" s="246">
        <v>7.1130840740438721</v>
      </c>
      <c r="K34" s="246">
        <v>8.5435862850016857</v>
      </c>
      <c r="L34" s="246">
        <v>7.6717723038235128</v>
      </c>
    </row>
    <row r="35" spans="3:12" hidden="1" outlineLevel="1">
      <c r="C35" s="41" t="s">
        <v>79</v>
      </c>
      <c r="D35" s="246">
        <v>6.71</v>
      </c>
      <c r="E35" s="246">
        <v>7.1</v>
      </c>
      <c r="F35" s="246">
        <v>6.85</v>
      </c>
      <c r="G35" s="246">
        <v>6.4950844882192484</v>
      </c>
      <c r="H35" s="246">
        <v>7.1880553972033132</v>
      </c>
      <c r="I35" s="246">
        <v>6.7398038937047033</v>
      </c>
      <c r="J35" s="246">
        <v>6.6707015513925381</v>
      </c>
      <c r="K35" s="246">
        <v>8.0442909570206496</v>
      </c>
      <c r="L35" s="246">
        <v>7.1852245362246938</v>
      </c>
    </row>
    <row r="36" spans="3:12" hidden="1" outlineLevel="1">
      <c r="C36" s="41" t="s">
        <v>80</v>
      </c>
      <c r="D36" s="246">
        <v>7.88</v>
      </c>
      <c r="E36" s="246">
        <v>8.17</v>
      </c>
      <c r="F36" s="246">
        <v>7.98</v>
      </c>
      <c r="G36" s="246">
        <v>7.7469056616856777</v>
      </c>
      <c r="H36" s="246">
        <v>8.3107416879795402</v>
      </c>
      <c r="I36" s="246">
        <v>7.9318250658216645</v>
      </c>
      <c r="J36" s="246">
        <v>7.3618816560348685</v>
      </c>
      <c r="K36" s="246">
        <v>8.9058894179213315</v>
      </c>
      <c r="L36" s="246">
        <v>7.9554266761520234</v>
      </c>
    </row>
    <row r="37" spans="3:12" hidden="1" outlineLevel="1">
      <c r="C37" s="41" t="s">
        <v>81</v>
      </c>
      <c r="D37" s="246">
        <v>6.97</v>
      </c>
      <c r="E37" s="246">
        <v>8.51</v>
      </c>
      <c r="F37" s="246">
        <v>7.48</v>
      </c>
      <c r="G37" s="246">
        <v>6.801191830867821</v>
      </c>
      <c r="H37" s="246">
        <v>8.6012122666986741</v>
      </c>
      <c r="I37" s="246">
        <v>7.4003835627384777</v>
      </c>
      <c r="J37" s="246">
        <v>7.1430596918735203</v>
      </c>
      <c r="K37" s="246">
        <v>8.8028733664995844</v>
      </c>
      <c r="L37" s="246">
        <v>7.8397702737544854</v>
      </c>
    </row>
    <row r="38" spans="3:12" hidden="1" outlineLevel="1">
      <c r="C38" s="41" t="s">
        <v>82</v>
      </c>
      <c r="D38" s="246">
        <v>8.26</v>
      </c>
      <c r="E38" s="246">
        <v>11.42</v>
      </c>
      <c r="F38" s="246">
        <v>9.2200000000000006</v>
      </c>
      <c r="G38" s="246">
        <v>7.9572695363014967</v>
      </c>
      <c r="H38" s="246">
        <v>11.493694456199746</v>
      </c>
      <c r="I38" s="246">
        <v>9.0319315843621393</v>
      </c>
      <c r="J38" s="246">
        <v>7.4667640417562788</v>
      </c>
      <c r="K38" s="246">
        <v>9.0456319604563191</v>
      </c>
      <c r="L38" s="246">
        <v>8.1501615505372698</v>
      </c>
    </row>
    <row r="39" spans="3:12" hidden="1" outlineLevel="1">
      <c r="C39" s="41" t="s">
        <v>83</v>
      </c>
      <c r="D39" s="246">
        <v>8.7799999999999994</v>
      </c>
      <c r="E39" s="246">
        <v>11.39</v>
      </c>
      <c r="F39" s="246">
        <v>9.68</v>
      </c>
      <c r="G39" s="246">
        <v>8.59336996110871</v>
      </c>
      <c r="H39" s="246">
        <v>11.527922385234264</v>
      </c>
      <c r="I39" s="246">
        <v>9.5995294308547319</v>
      </c>
      <c r="J39" s="246">
        <v>8.414077465972106</v>
      </c>
      <c r="K39" s="246">
        <v>10.465007250723616</v>
      </c>
      <c r="L39" s="246">
        <v>9.2735322040185775</v>
      </c>
    </row>
    <row r="40" spans="3:12" collapsed="1">
      <c r="C40" s="48">
        <v>2008</v>
      </c>
      <c r="D40" s="250">
        <v>7.3371387603855869</v>
      </c>
      <c r="E40" s="250">
        <v>8.2578290790273261</v>
      </c>
      <c r="F40" s="250">
        <v>7.6522758532067332</v>
      </c>
      <c r="G40" s="250">
        <v>7.1273004573995928</v>
      </c>
      <c r="H40" s="250">
        <v>8.3913982155269018</v>
      </c>
      <c r="I40" s="250">
        <v>7.5597099513997792</v>
      </c>
      <c r="J40" s="250">
        <v>7.3795307445182061</v>
      </c>
      <c r="K40" s="250">
        <v>8.7625754027458651</v>
      </c>
      <c r="L40" s="250">
        <v>7.9477471819107173</v>
      </c>
    </row>
    <row r="41" spans="3:12" hidden="1" outlineLevel="1">
      <c r="C41" s="41" t="s">
        <v>72</v>
      </c>
      <c r="D41" s="246">
        <v>7.31</v>
      </c>
      <c r="E41" s="246">
        <v>9.17</v>
      </c>
      <c r="F41" s="246">
        <v>7.98</v>
      </c>
      <c r="G41" s="246">
        <v>6.9909344128994304</v>
      </c>
      <c r="H41" s="246">
        <v>9.2721421709894329</v>
      </c>
      <c r="I41" s="246">
        <v>7.7911289326189754</v>
      </c>
      <c r="J41" s="246">
        <v>7.4946747507799403</v>
      </c>
      <c r="K41" s="246">
        <v>9.2811047957747217</v>
      </c>
      <c r="L41" s="246">
        <v>8.2647694918966277</v>
      </c>
    </row>
    <row r="42" spans="3:12" hidden="1" outlineLevel="1">
      <c r="C42" s="41" t="s">
        <v>73</v>
      </c>
      <c r="D42" s="246">
        <v>7.38</v>
      </c>
      <c r="E42" s="246">
        <v>9.26</v>
      </c>
      <c r="F42" s="246">
        <v>7.98</v>
      </c>
      <c r="G42" s="246">
        <v>7.2554074490908453</v>
      </c>
      <c r="H42" s="246">
        <v>9.3627922462266948</v>
      </c>
      <c r="I42" s="246">
        <v>7.9344084483539534</v>
      </c>
      <c r="J42" s="246">
        <v>7.3514836457463764</v>
      </c>
      <c r="K42" s="246">
        <v>8.8246249806691068</v>
      </c>
      <c r="L42" s="246">
        <v>7.9760868139794114</v>
      </c>
    </row>
    <row r="43" spans="3:12" hidden="1" outlineLevel="1">
      <c r="C43" s="41" t="s">
        <v>74</v>
      </c>
      <c r="D43" s="246">
        <v>6.44</v>
      </c>
      <c r="E43" s="246">
        <v>6.76</v>
      </c>
      <c r="F43" s="246">
        <v>6.56</v>
      </c>
      <c r="G43" s="246">
        <v>6.2469127065567394</v>
      </c>
      <c r="H43" s="246">
        <v>6.93625140291807</v>
      </c>
      <c r="I43" s="246">
        <v>6.4920131802478709</v>
      </c>
      <c r="J43" s="246">
        <v>6.8196304396794138</v>
      </c>
      <c r="K43" s="246">
        <v>8.1746500745187554</v>
      </c>
      <c r="L43" s="246">
        <v>7.3762587125169112</v>
      </c>
    </row>
    <row r="44" spans="3:12" hidden="1" outlineLevel="1">
      <c r="C44" s="41" t="s">
        <v>75</v>
      </c>
      <c r="D44" s="246">
        <v>6.64</v>
      </c>
      <c r="E44" s="246">
        <v>7.38</v>
      </c>
      <c r="F44" s="246">
        <v>6.87</v>
      </c>
      <c r="G44" s="246">
        <v>6.5054164067885631</v>
      </c>
      <c r="H44" s="246">
        <v>7.4045993031358881</v>
      </c>
      <c r="I44" s="246">
        <v>6.7933523754267737</v>
      </c>
      <c r="J44" s="246">
        <v>7.2523424585656064</v>
      </c>
      <c r="K44" s="246">
        <v>8.8422440723101339</v>
      </c>
      <c r="L44" s="246">
        <v>7.8585780921625918</v>
      </c>
    </row>
    <row r="45" spans="3:12" hidden="1" outlineLevel="1">
      <c r="C45" s="41" t="s">
        <v>76</v>
      </c>
      <c r="D45" s="246">
        <v>6.59</v>
      </c>
      <c r="E45" s="246">
        <v>7.09</v>
      </c>
      <c r="F45" s="246">
        <v>6.76</v>
      </c>
      <c r="G45" s="246">
        <v>6.4873359555931334</v>
      </c>
      <c r="H45" s="246">
        <v>7.0736956666592627</v>
      </c>
      <c r="I45" s="246">
        <v>6.6958114852485942</v>
      </c>
      <c r="J45" s="246">
        <v>7.6296941916488219</v>
      </c>
      <c r="K45" s="246">
        <v>8.4888947899979108</v>
      </c>
      <c r="L45" s="246">
        <v>8.0030798801343952</v>
      </c>
    </row>
    <row r="46" spans="3:12" hidden="1" outlineLevel="1">
      <c r="C46" s="41" t="s">
        <v>77</v>
      </c>
      <c r="D46" s="246">
        <v>6.42</v>
      </c>
      <c r="E46" s="246">
        <v>6.83</v>
      </c>
      <c r="F46" s="246">
        <v>6.57</v>
      </c>
      <c r="G46" s="246">
        <v>6.3027069010154477</v>
      </c>
      <c r="H46" s="246">
        <v>6.911349899261249</v>
      </c>
      <c r="I46" s="246">
        <v>6.5257042349789023</v>
      </c>
      <c r="J46" s="246">
        <v>7.3148288394711001</v>
      </c>
      <c r="K46" s="246">
        <v>8.7486146890279173</v>
      </c>
      <c r="L46" s="246">
        <v>7.8998410481810639</v>
      </c>
    </row>
    <row r="47" spans="3:12" hidden="1" outlineLevel="1">
      <c r="C47" s="41" t="s">
        <v>78</v>
      </c>
      <c r="D47" s="246">
        <v>6.29</v>
      </c>
      <c r="E47" s="246">
        <v>6.3</v>
      </c>
      <c r="F47" s="246">
        <v>6.3</v>
      </c>
      <c r="G47" s="246">
        <v>6.1792361947359371</v>
      </c>
      <c r="H47" s="246">
        <v>6.3635148680253923</v>
      </c>
      <c r="I47" s="246">
        <v>6.2458677912863934</v>
      </c>
      <c r="J47" s="246">
        <v>6.7198768956650268</v>
      </c>
      <c r="K47" s="246">
        <v>7.7306944292503861</v>
      </c>
      <c r="L47" s="246">
        <v>7.1240683090188419</v>
      </c>
    </row>
    <row r="48" spans="3:12" hidden="1" outlineLevel="1">
      <c r="C48" s="41" t="s">
        <v>79</v>
      </c>
      <c r="D48" s="246">
        <v>6.73</v>
      </c>
      <c r="E48" s="246">
        <v>7.32</v>
      </c>
      <c r="F48" s="246">
        <v>6.93</v>
      </c>
      <c r="G48" s="246">
        <v>6.5749503925459409</v>
      </c>
      <c r="H48" s="246">
        <v>7.260250905110718</v>
      </c>
      <c r="I48" s="246">
        <v>6.8071108702472971</v>
      </c>
      <c r="J48" s="246">
        <v>7.2189774087514964</v>
      </c>
      <c r="K48" s="246">
        <v>9.080218882842729</v>
      </c>
      <c r="L48" s="246">
        <v>7.9330001493179685</v>
      </c>
    </row>
    <row r="49" spans="3:12" hidden="1" outlineLevel="1">
      <c r="C49" s="41" t="s">
        <v>80</v>
      </c>
      <c r="D49" s="246">
        <v>6.7</v>
      </c>
      <c r="E49" s="246">
        <v>7.23</v>
      </c>
      <c r="F49" s="246">
        <v>6.87</v>
      </c>
      <c r="G49" s="246">
        <v>6.593434220556988</v>
      </c>
      <c r="H49" s="246">
        <v>7.2651986271111566</v>
      </c>
      <c r="I49" s="246">
        <v>6.8104743083003951</v>
      </c>
      <c r="J49" s="246">
        <v>6.861529837972455</v>
      </c>
      <c r="K49" s="246">
        <v>8.5684325302462625</v>
      </c>
      <c r="L49" s="246">
        <v>7.533085978591493</v>
      </c>
    </row>
    <row r="50" spans="3:12" hidden="1" outlineLevel="1">
      <c r="C50" s="41" t="s">
        <v>81</v>
      </c>
      <c r="D50" s="246">
        <v>8</v>
      </c>
      <c r="E50" s="246">
        <v>9.4499999999999993</v>
      </c>
      <c r="F50" s="246">
        <v>8.5</v>
      </c>
      <c r="G50" s="246">
        <v>7.6119684414231132</v>
      </c>
      <c r="H50" s="246">
        <v>9.441970021413276</v>
      </c>
      <c r="I50" s="246">
        <v>8.2236549430704518</v>
      </c>
      <c r="J50" s="246">
        <v>7.2925896752520405</v>
      </c>
      <c r="K50" s="246">
        <v>8.7033147233623076</v>
      </c>
      <c r="L50" s="246">
        <v>7.9012655691175775</v>
      </c>
    </row>
    <row r="51" spans="3:12" hidden="1" outlineLevel="1">
      <c r="C51" s="41" t="s">
        <v>82</v>
      </c>
      <c r="D51" s="246">
        <v>8.15</v>
      </c>
      <c r="E51" s="246">
        <v>11.34</v>
      </c>
      <c r="F51" s="246">
        <v>9.1300000000000008</v>
      </c>
      <c r="G51" s="246">
        <v>7.7966746907014501</v>
      </c>
      <c r="H51" s="246">
        <v>11.19983853148636</v>
      </c>
      <c r="I51" s="246">
        <v>8.8351464543651055</v>
      </c>
      <c r="J51" s="246">
        <v>7.5315781664715873</v>
      </c>
      <c r="K51" s="246">
        <v>9.4419420689655169</v>
      </c>
      <c r="L51" s="246">
        <v>8.3484333051811106</v>
      </c>
    </row>
    <row r="52" spans="3:12" hidden="1" outlineLevel="1">
      <c r="C52" s="41" t="s">
        <v>83</v>
      </c>
      <c r="D52" s="246">
        <v>8.8000000000000007</v>
      </c>
      <c r="E52" s="246">
        <v>11.45</v>
      </c>
      <c r="F52" s="246">
        <v>9.6999999999999993</v>
      </c>
      <c r="G52" s="246">
        <v>8.3401134170834474</v>
      </c>
      <c r="H52" s="246">
        <v>11.37741024927444</v>
      </c>
      <c r="I52" s="246">
        <v>9.3461462489629827</v>
      </c>
      <c r="J52" s="246">
        <v>8.3597658103436583</v>
      </c>
      <c r="K52" s="246">
        <v>10.348010848852571</v>
      </c>
      <c r="L52" s="246">
        <v>9.1952442241468244</v>
      </c>
    </row>
    <row r="53" spans="3:12" collapsed="1">
      <c r="C53" s="48">
        <v>2007</v>
      </c>
      <c r="D53" s="250">
        <v>7.0627399503161694</v>
      </c>
      <c r="E53" s="250">
        <v>8.1064582158888445</v>
      </c>
      <c r="F53" s="250">
        <v>7.4199065558431485</v>
      </c>
      <c r="G53" s="250">
        <v>6.8687399454798239</v>
      </c>
      <c r="H53" s="250">
        <v>8.1405354947777457</v>
      </c>
      <c r="I53" s="250">
        <v>7.3016014777187719</v>
      </c>
      <c r="J53" s="250">
        <v>7.315456957864213</v>
      </c>
      <c r="K53" s="250">
        <v>8.8378839707738877</v>
      </c>
      <c r="L53" s="250">
        <v>7.9448414634885607</v>
      </c>
    </row>
    <row r="54" spans="3:12" hidden="1" outlineLevel="1">
      <c r="C54" s="41" t="s">
        <v>72</v>
      </c>
      <c r="D54" s="246">
        <v>7.38</v>
      </c>
      <c r="E54" s="246">
        <v>9.1300000000000008</v>
      </c>
      <c r="F54" s="246">
        <v>8.01</v>
      </c>
      <c r="G54" s="246">
        <v>7.0195845592144908</v>
      </c>
      <c r="H54" s="246">
        <v>9.0784661931070776</v>
      </c>
      <c r="I54" s="246">
        <v>7.7406080847633305</v>
      </c>
      <c r="J54" s="246">
        <v>7.2528910387519732</v>
      </c>
      <c r="K54" s="246">
        <v>8.6288749818075967</v>
      </c>
      <c r="L54" s="246">
        <v>7.8535863971272892</v>
      </c>
    </row>
    <row r="55" spans="3:12" hidden="1" outlineLevel="1">
      <c r="C55" s="41" t="s">
        <v>73</v>
      </c>
      <c r="D55" s="246">
        <v>7.65</v>
      </c>
      <c r="E55" s="246">
        <v>9.34</v>
      </c>
      <c r="F55" s="246">
        <v>8.1999999999999993</v>
      </c>
      <c r="G55" s="246">
        <v>7.1976991088833193</v>
      </c>
      <c r="H55" s="246">
        <v>9.3064616968849982</v>
      </c>
      <c r="I55" s="246">
        <v>7.8750930334211491</v>
      </c>
      <c r="J55" s="246">
        <v>7.3103328993139902</v>
      </c>
      <c r="K55" s="246">
        <v>9.7294296213452629</v>
      </c>
      <c r="L55" s="246">
        <v>8.2904838198813042</v>
      </c>
    </row>
    <row r="56" spans="3:12" hidden="1" outlineLevel="1">
      <c r="C56" s="41" t="s">
        <v>74</v>
      </c>
      <c r="D56" s="246">
        <v>7.12</v>
      </c>
      <c r="E56" s="246">
        <v>7.14</v>
      </c>
      <c r="F56" s="246">
        <v>7.13</v>
      </c>
      <c r="G56" s="246">
        <v>6.8900692761246622</v>
      </c>
      <c r="H56" s="246">
        <v>7.2263954270342969</v>
      </c>
      <c r="I56" s="246">
        <v>7.0038447101111325</v>
      </c>
      <c r="J56" s="246">
        <v>6.9720154052692225</v>
      </c>
      <c r="K56" s="246">
        <v>8.3815583091522239</v>
      </c>
      <c r="L56" s="246">
        <v>7.5615202484548449</v>
      </c>
    </row>
    <row r="57" spans="3:12" hidden="1" outlineLevel="1">
      <c r="C57" s="41" t="s">
        <v>75</v>
      </c>
      <c r="D57" s="246">
        <v>6.77</v>
      </c>
      <c r="E57" s="246">
        <v>6.81</v>
      </c>
      <c r="F57" s="246">
        <v>6.79</v>
      </c>
      <c r="G57" s="246">
        <v>6.5987719607497501</v>
      </c>
      <c r="H57" s="246">
        <v>6.885818858188582</v>
      </c>
      <c r="I57" s="246">
        <v>6.6931238844678482</v>
      </c>
      <c r="J57" s="246">
        <v>7.1137429583043188</v>
      </c>
      <c r="K57" s="246">
        <v>8.0849735334299524</v>
      </c>
      <c r="L57" s="246">
        <v>7.5167569827946696</v>
      </c>
    </row>
    <row r="58" spans="3:12" hidden="1" outlineLevel="1">
      <c r="C58" s="41" t="s">
        <v>76</v>
      </c>
      <c r="D58" s="246">
        <v>6.85</v>
      </c>
      <c r="E58" s="246">
        <v>7.12</v>
      </c>
      <c r="F58" s="246">
        <v>6.95</v>
      </c>
      <c r="G58" s="246">
        <v>6.6997647580456441</v>
      </c>
      <c r="H58" s="246">
        <v>7.1760399408946398</v>
      </c>
      <c r="I58" s="246">
        <v>6.8687896773373378</v>
      </c>
      <c r="J58" s="246">
        <v>7.8349005616822618</v>
      </c>
      <c r="K58" s="246">
        <v>9.4413085283377622</v>
      </c>
      <c r="L58" s="246">
        <v>8.5323330813003402</v>
      </c>
    </row>
    <row r="59" spans="3:12" hidden="1" outlineLevel="1">
      <c r="C59" s="41" t="s">
        <v>77</v>
      </c>
      <c r="D59" s="246">
        <v>6.86</v>
      </c>
      <c r="E59" s="246">
        <v>6.95</v>
      </c>
      <c r="F59" s="246">
        <v>6.89</v>
      </c>
      <c r="G59" s="246">
        <v>6.753899361611964</v>
      </c>
      <c r="H59" s="246">
        <v>6.9271331518406791</v>
      </c>
      <c r="I59" s="246">
        <v>6.8158980390779984</v>
      </c>
      <c r="J59" s="246">
        <v>7.7226385088184308</v>
      </c>
      <c r="K59" s="246">
        <v>9.0453183737763219</v>
      </c>
      <c r="L59" s="246">
        <v>8.2857186935611935</v>
      </c>
    </row>
    <row r="60" spans="3:12" hidden="1" outlineLevel="1">
      <c r="C60" s="41" t="s">
        <v>78</v>
      </c>
      <c r="D60" s="246">
        <v>7.17</v>
      </c>
      <c r="E60" s="246">
        <v>6.37</v>
      </c>
      <c r="F60" s="246">
        <v>6.88</v>
      </c>
      <c r="G60" s="246">
        <v>6.8783568935125983</v>
      </c>
      <c r="H60" s="246">
        <v>6.3881357561772907</v>
      </c>
      <c r="I60" s="246">
        <v>6.7066207097867947</v>
      </c>
      <c r="J60" s="246">
        <v>7.2318359075385326</v>
      </c>
      <c r="K60" s="246">
        <v>7.86111439925594</v>
      </c>
      <c r="L60" s="246">
        <v>7.4944380279404124</v>
      </c>
    </row>
    <row r="61" spans="3:12" hidden="1" outlineLevel="1">
      <c r="C61" s="41" t="s">
        <v>79</v>
      </c>
      <c r="D61" s="246">
        <v>7.53</v>
      </c>
      <c r="E61" s="246">
        <v>6.96</v>
      </c>
      <c r="F61" s="246">
        <v>7.35</v>
      </c>
      <c r="G61" s="246">
        <v>7.2897956882130703</v>
      </c>
      <c r="H61" s="246">
        <v>6.9363329768857449</v>
      </c>
      <c r="I61" s="246">
        <v>7.1789284931047384</v>
      </c>
      <c r="J61" s="246">
        <v>7.3574024025965628</v>
      </c>
      <c r="K61" s="246">
        <v>8.8824645600038785</v>
      </c>
      <c r="L61" s="246">
        <v>7.9424678133252566</v>
      </c>
    </row>
    <row r="62" spans="3:12" hidden="1" outlineLevel="1">
      <c r="C62" s="41" t="s">
        <v>80</v>
      </c>
      <c r="D62" s="246">
        <v>6.86</v>
      </c>
      <c r="E62" s="246">
        <v>7.13</v>
      </c>
      <c r="F62" s="246">
        <v>6.95</v>
      </c>
      <c r="G62" s="246">
        <v>6.6106473511547081</v>
      </c>
      <c r="H62" s="246">
        <v>7.1461563546885651</v>
      </c>
      <c r="I62" s="246">
        <v>6.8001783746917788</v>
      </c>
      <c r="J62" s="246">
        <v>6.9023675695302238</v>
      </c>
      <c r="K62" s="246">
        <v>8.4061503393572661</v>
      </c>
      <c r="L62" s="246">
        <v>7.5197519854800294</v>
      </c>
    </row>
    <row r="63" spans="3:12" hidden="1" outlineLevel="1">
      <c r="C63" s="41" t="s">
        <v>81</v>
      </c>
      <c r="D63" s="246">
        <v>8.3800000000000008</v>
      </c>
      <c r="E63" s="246">
        <v>9.5</v>
      </c>
      <c r="F63" s="246">
        <v>8.77</v>
      </c>
      <c r="G63" s="246">
        <v>8.0701029849966019</v>
      </c>
      <c r="H63" s="246">
        <v>9.4674592833876225</v>
      </c>
      <c r="I63" s="246">
        <v>8.5571083133720069</v>
      </c>
      <c r="J63" s="246">
        <v>7.6643628247829731</v>
      </c>
      <c r="K63" s="246">
        <v>8.974658575808073</v>
      </c>
      <c r="L63" s="246">
        <v>8.2385084387826346</v>
      </c>
    </row>
    <row r="64" spans="3:12" hidden="1" outlineLevel="1">
      <c r="C64" s="41" t="s">
        <v>82</v>
      </c>
      <c r="D64" s="246">
        <v>8.0500000000000007</v>
      </c>
      <c r="E64" s="246">
        <v>10.73</v>
      </c>
      <c r="F64" s="246">
        <v>8.93</v>
      </c>
      <c r="G64" s="246">
        <v>7.7402978339350179</v>
      </c>
      <c r="H64" s="246">
        <v>10.717218852076527</v>
      </c>
      <c r="I64" s="246">
        <v>8.7105703422053224</v>
      </c>
      <c r="J64" s="246">
        <v>7.6784499102820192</v>
      </c>
      <c r="K64" s="246">
        <v>9.4987507891882554</v>
      </c>
      <c r="L64" s="246">
        <v>8.4785502344567174</v>
      </c>
    </row>
    <row r="65" spans="3:12" hidden="1" outlineLevel="1">
      <c r="C65" s="41" t="s">
        <v>83</v>
      </c>
      <c r="D65" s="246">
        <v>8.77</v>
      </c>
      <c r="E65" s="246">
        <v>10.65</v>
      </c>
      <c r="F65" s="246">
        <v>9.4600000000000009</v>
      </c>
      <c r="G65" s="246">
        <v>8.4441746538871136</v>
      </c>
      <c r="H65" s="246">
        <v>10.684829698237227</v>
      </c>
      <c r="I65" s="246">
        <v>9.2579415674253323</v>
      </c>
      <c r="J65" s="246">
        <v>8.3304498640344296</v>
      </c>
      <c r="K65" s="246">
        <v>9.6557114846087213</v>
      </c>
      <c r="L65" s="246">
        <v>8.9218626246721655</v>
      </c>
    </row>
    <row r="66" spans="3:12" collapsed="1">
      <c r="C66" s="48">
        <v>2006</v>
      </c>
      <c r="D66" s="250">
        <v>7.3765683111616163</v>
      </c>
      <c r="E66" s="250">
        <v>8.0091762466134586</v>
      </c>
      <c r="F66" s="250">
        <v>7.5955197644926438</v>
      </c>
      <c r="G66" s="250">
        <v>7.123325195925684</v>
      </c>
      <c r="H66" s="250">
        <v>8.0250507857593831</v>
      </c>
      <c r="I66" s="250">
        <v>7.4327458239212172</v>
      </c>
      <c r="J66" s="250">
        <v>7.4390114382072561</v>
      </c>
      <c r="K66" s="250">
        <v>8.8865936288321663</v>
      </c>
      <c r="L66" s="250">
        <v>8.0514511706356231</v>
      </c>
    </row>
    <row r="67" spans="3:12" ht="15" customHeight="1">
      <c r="C67" s="563" t="s">
        <v>111</v>
      </c>
      <c r="D67" s="563"/>
      <c r="E67" s="563"/>
      <c r="F67" s="563"/>
      <c r="G67" s="563"/>
      <c r="H67" s="563"/>
      <c r="I67" s="563"/>
      <c r="J67" s="563"/>
      <c r="K67" s="563"/>
      <c r="L67" s="563"/>
    </row>
  </sheetData>
  <mergeCells count="6">
    <mergeCell ref="C67:L67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C2:L54"/>
  <sheetViews>
    <sheetView showGridLines="0" showRowColHeaders="0" zoomScaleNormal="100" workbookViewId="0">
      <selection activeCell="K63" sqref="K63"/>
    </sheetView>
  </sheetViews>
  <sheetFormatPr baseColWidth="10" defaultRowHeight="15" outlineLevelRow="1"/>
  <cols>
    <col min="1" max="1" width="14.7109375" style="90" customWidth="1"/>
    <col min="2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04" t="s">
        <v>494</v>
      </c>
      <c r="D3" s="504"/>
      <c r="E3" s="504"/>
      <c r="F3" s="504"/>
      <c r="G3" s="504"/>
      <c r="H3" s="504"/>
      <c r="I3" s="504"/>
      <c r="J3" s="504"/>
      <c r="K3" s="504"/>
      <c r="L3" s="504"/>
    </row>
    <row r="4" spans="3:12" ht="15" customHeight="1">
      <c r="C4" s="514"/>
      <c r="D4" s="515" t="s">
        <v>118</v>
      </c>
      <c r="E4" s="516"/>
      <c r="F4" s="516"/>
      <c r="G4" s="515" t="s">
        <v>121</v>
      </c>
      <c r="H4" s="516"/>
      <c r="I4" s="516"/>
      <c r="J4" s="515" t="s">
        <v>126</v>
      </c>
      <c r="K4" s="516"/>
      <c r="L4" s="516"/>
    </row>
    <row r="5" spans="3:12" ht="30">
      <c r="C5" s="506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76</v>
      </c>
      <c r="D6" s="246">
        <v>-0.33834713158663643</v>
      </c>
      <c r="E6" s="246">
        <v>-0.10864093555994003</v>
      </c>
      <c r="F6" s="246">
        <v>-0.27758243891616008</v>
      </c>
      <c r="G6" s="246">
        <v>-0.29340530200034909</v>
      </c>
      <c r="H6" s="246">
        <v>-0.11401659633157912</v>
      </c>
      <c r="I6" s="246">
        <v>-0.24927584454038509</v>
      </c>
      <c r="J6" s="246">
        <v>-0.10103355096310285</v>
      </c>
      <c r="K6" s="246">
        <v>0.52831132259668934</v>
      </c>
      <c r="L6" s="246">
        <v>0.11516134485567786</v>
      </c>
    </row>
    <row r="7" spans="3:12">
      <c r="C7" s="41" t="s">
        <v>77</v>
      </c>
      <c r="D7" s="246">
        <v>-0.13051764705882363</v>
      </c>
      <c r="E7" s="246">
        <v>-0.46367780222028987</v>
      </c>
      <c r="F7" s="246">
        <v>-0.23821957548310202</v>
      </c>
      <c r="G7" s="246">
        <v>-0.11650415497629218</v>
      </c>
      <c r="H7" s="246">
        <v>-0.45877813691152891</v>
      </c>
      <c r="I7" s="246">
        <v>-0.23269083488224584</v>
      </c>
      <c r="J7" s="246">
        <v>-3.4519044519015551E-2</v>
      </c>
      <c r="K7" s="246">
        <v>-0.2242371700401673</v>
      </c>
      <c r="L7" s="246">
        <v>-0.11217931684364846</v>
      </c>
    </row>
    <row r="8" spans="3:12">
      <c r="C8" s="41" t="s">
        <v>78</v>
      </c>
      <c r="D8" s="246">
        <v>0.16318294860964766</v>
      </c>
      <c r="E8" s="246">
        <v>-0.75085249667709686</v>
      </c>
      <c r="F8" s="246">
        <v>-0.15110179876335739</v>
      </c>
      <c r="G8" s="246">
        <v>2.0972881466335913E-2</v>
      </c>
      <c r="H8" s="246">
        <v>-0.75873330858416921</v>
      </c>
      <c r="I8" s="246">
        <v>-0.24517161011508826</v>
      </c>
      <c r="J8" s="246">
        <v>-0.1855453199294157</v>
      </c>
      <c r="K8" s="246">
        <v>-0.32547350974693146</v>
      </c>
      <c r="L8" s="246">
        <v>-0.24405449738538287</v>
      </c>
    </row>
    <row r="9" spans="3:12">
      <c r="C9" s="41" t="s">
        <v>79</v>
      </c>
      <c r="D9" s="246">
        <v>-0.28031006976569728</v>
      </c>
      <c r="E9" s="246">
        <v>0.37308613736230711</v>
      </c>
      <c r="F9" s="246">
        <v>-0.10158222033778586</v>
      </c>
      <c r="G9" s="246">
        <v>-0.18716796049437878</v>
      </c>
      <c r="H9" s="246">
        <v>-0.56229772821336077</v>
      </c>
      <c r="I9" s="246">
        <v>-0.3063374358281612</v>
      </c>
      <c r="J9" s="246">
        <v>-0.14660521331165466</v>
      </c>
      <c r="K9" s="246">
        <v>2.274621958654155E-2</v>
      </c>
      <c r="L9" s="246">
        <v>-0.11244154591918765</v>
      </c>
    </row>
    <row r="10" spans="3:12">
      <c r="C10" s="41" t="s">
        <v>80</v>
      </c>
      <c r="D10" s="246">
        <v>-0.15003857280617172</v>
      </c>
      <c r="E10" s="246">
        <v>-4.900655021834055E-2</v>
      </c>
      <c r="F10" s="246">
        <v>-0.11637123745819444</v>
      </c>
      <c r="G10" s="246">
        <v>-0.21012125462415021</v>
      </c>
      <c r="H10" s="246">
        <v>-8.936135485454777E-2</v>
      </c>
      <c r="I10" s="246">
        <v>-0.17777258980218402</v>
      </c>
      <c r="J10" s="246">
        <v>-0.42524343742512194</v>
      </c>
      <c r="K10" s="246">
        <v>-0.78518388368142755</v>
      </c>
      <c r="L10" s="246">
        <v>-0.57395942028339419</v>
      </c>
    </row>
    <row r="11" spans="3:12">
      <c r="C11" s="41" t="s">
        <v>81</v>
      </c>
      <c r="D11" s="246">
        <v>-0.15454996896337647</v>
      </c>
      <c r="E11" s="246">
        <v>-0.14157658845241272</v>
      </c>
      <c r="F11" s="246">
        <v>-0.17191087103308611</v>
      </c>
      <c r="G11" s="246">
        <v>-0.19366012537508936</v>
      </c>
      <c r="H11" s="246">
        <v>-0.31630522120295623</v>
      </c>
      <c r="I11" s="246">
        <v>-0.26859988037672267</v>
      </c>
      <c r="J11" s="246">
        <v>-0.23468498542983607</v>
      </c>
      <c r="K11" s="246">
        <v>3.1903016539176932E-2</v>
      </c>
      <c r="L11" s="246">
        <v>-0.16314077236224556</v>
      </c>
    </row>
    <row r="12" spans="3:12">
      <c r="C12" s="41" t="s">
        <v>82</v>
      </c>
      <c r="D12" s="246">
        <v>0.96000000000000085</v>
      </c>
      <c r="E12" s="246">
        <v>-0.25999999999999979</v>
      </c>
      <c r="F12" s="246">
        <v>0.52999999999999936</v>
      </c>
      <c r="G12" s="246">
        <v>0.91050362406129004</v>
      </c>
      <c r="H12" s="246">
        <v>-0.460819273636492</v>
      </c>
      <c r="I12" s="246">
        <v>0.44377800465396255</v>
      </c>
      <c r="J12" s="246">
        <v>0.12852796120831211</v>
      </c>
      <c r="K12" s="246">
        <v>0.14248309602542797</v>
      </c>
      <c r="L12" s="246">
        <v>9.1010892234356433E-2</v>
      </c>
    </row>
    <row r="13" spans="3:12">
      <c r="C13" s="41" t="s">
        <v>83</v>
      </c>
      <c r="D13" s="246">
        <v>-0.45999999999999908</v>
      </c>
      <c r="E13" s="246">
        <v>-1.5099999999999998</v>
      </c>
      <c r="F13" s="246">
        <v>-0.85000000000000142</v>
      </c>
      <c r="G13" s="246">
        <v>-0.32853788975723397</v>
      </c>
      <c r="H13" s="246">
        <v>-1.7005463444283553</v>
      </c>
      <c r="I13" s="246">
        <v>-0.82054282877104612</v>
      </c>
      <c r="J13" s="246">
        <v>-0.72706221916349012</v>
      </c>
      <c r="K13" s="246">
        <v>-0.19922475192644207</v>
      </c>
      <c r="L13" s="246">
        <v>-0.54008672154370707</v>
      </c>
    </row>
    <row r="14" spans="3:12" ht="30">
      <c r="C14" s="44" t="str">
        <f>[3]actualizaciones!$A$2</f>
        <v xml:space="preserve">acumulado agosto 2010 </v>
      </c>
      <c r="D14" s="247">
        <v>-2.1406223007897296E-2</v>
      </c>
      <c r="E14" s="247">
        <v>-0.3160943559874303</v>
      </c>
      <c r="F14" s="247">
        <v>-0.13270158715782276</v>
      </c>
      <c r="G14" s="247">
        <v>-2.2283292021191947E-2</v>
      </c>
      <c r="H14" s="247">
        <v>-0.49626503913784514</v>
      </c>
      <c r="I14" s="247">
        <v>-0.19280108264704587</v>
      </c>
      <c r="J14" s="247">
        <v>-0.21166406528729187</v>
      </c>
      <c r="K14" s="247">
        <v>-0.12276891898460285</v>
      </c>
      <c r="L14" s="247">
        <v>-0.19910009287448016</v>
      </c>
    </row>
    <row r="15" spans="3:12" hidden="1" outlineLevel="1">
      <c r="C15" s="41" t="s">
        <v>72</v>
      </c>
      <c r="D15" s="246">
        <v>-0.13143401619818995</v>
      </c>
      <c r="E15" s="246">
        <v>-0.60120507098428355</v>
      </c>
      <c r="F15" s="246">
        <v>-0.30743103694421059</v>
      </c>
      <c r="G15" s="246">
        <v>-0.15332237153123263</v>
      </c>
      <c r="H15" s="246">
        <v>-0.7166943536292667</v>
      </c>
      <c r="I15" s="246">
        <v>-0.36922359374043445</v>
      </c>
      <c r="J15" s="246">
        <v>-0.34408678266794368</v>
      </c>
      <c r="K15" s="246">
        <v>-3.4405658325063371E-2</v>
      </c>
      <c r="L15" s="246">
        <v>-0.24934493108455857</v>
      </c>
    </row>
    <row r="16" spans="3:12" hidden="1" outlineLevel="1">
      <c r="C16" s="41" t="s">
        <v>73</v>
      </c>
      <c r="D16" s="246">
        <v>2.8376718476874174E-2</v>
      </c>
      <c r="E16" s="246">
        <v>-1.7874519846351689E-2</v>
      </c>
      <c r="F16" s="246">
        <v>-2.8451815711057371E-2</v>
      </c>
      <c r="G16" s="246">
        <v>8.0410507341977855E-2</v>
      </c>
      <c r="H16" s="246">
        <v>-0.15561449465636024</v>
      </c>
      <c r="I16" s="246">
        <v>-4.3727741930106312E-2</v>
      </c>
      <c r="J16" s="246">
        <v>5.7586759970297052E-2</v>
      </c>
      <c r="K16" s="246">
        <v>0.48438029593311072</v>
      </c>
      <c r="L16" s="246">
        <v>0.18277918938214022</v>
      </c>
    </row>
    <row r="17" spans="3:12" hidden="1" outlineLevel="1">
      <c r="C17" s="41" t="s">
        <v>74</v>
      </c>
      <c r="D17" s="246">
        <v>-0.75527596005944186</v>
      </c>
      <c r="E17" s="246">
        <v>-0.82956293619759425</v>
      </c>
      <c r="F17" s="246">
        <v>-0.78020491803278702</v>
      </c>
      <c r="G17" s="246">
        <v>-0.65724652398475847</v>
      </c>
      <c r="H17" s="246">
        <v>-1.0583542361668519</v>
      </c>
      <c r="I17" s="246">
        <v>-0.80209178065478071</v>
      </c>
      <c r="J17" s="246">
        <v>-0.33369121226230103</v>
      </c>
      <c r="K17" s="246">
        <v>-0.33378897410126651</v>
      </c>
      <c r="L17" s="246">
        <v>-0.34152400107212966</v>
      </c>
    </row>
    <row r="18" spans="3:12" hidden="1" outlineLevel="1">
      <c r="C18" s="41" t="s">
        <v>75</v>
      </c>
      <c r="D18" s="246">
        <v>-0.17999999999999972</v>
      </c>
      <c r="E18" s="246">
        <v>-0.71999999999999975</v>
      </c>
      <c r="F18" s="246">
        <v>-0.35999999999999943</v>
      </c>
      <c r="G18" s="246">
        <v>-4.4008990048432395E-2</v>
      </c>
      <c r="H18" s="246">
        <v>-0.74158035653370824</v>
      </c>
      <c r="I18" s="246">
        <v>-0.27358371385662039</v>
      </c>
      <c r="J18" s="246">
        <v>-9.1512638643562738E-2</v>
      </c>
      <c r="K18" s="246">
        <v>-0.44065285536221666</v>
      </c>
      <c r="L18" s="246">
        <v>-0.21702075706506818</v>
      </c>
    </row>
    <row r="19" spans="3:12" hidden="1" outlineLevel="1">
      <c r="C19" s="41" t="s">
        <v>76</v>
      </c>
      <c r="D19" s="246">
        <v>-0.3100000000000005</v>
      </c>
      <c r="E19" s="246">
        <v>-0.79999999999999982</v>
      </c>
      <c r="F19" s="246">
        <v>-0.49000000000000021</v>
      </c>
      <c r="G19" s="246">
        <v>-0.28643717725376572</v>
      </c>
      <c r="H19" s="246">
        <v>-0.90696634357649497</v>
      </c>
      <c r="I19" s="246">
        <v>-0.51848064331590926</v>
      </c>
      <c r="J19" s="246">
        <v>-0.1495552246762033</v>
      </c>
      <c r="K19" s="246">
        <v>-0.21698179020839881</v>
      </c>
      <c r="L19" s="246">
        <v>-0.18507603992445709</v>
      </c>
    </row>
    <row r="20" spans="3:12" hidden="1" outlineLevel="1">
      <c r="C20" s="41" t="s">
        <v>77</v>
      </c>
      <c r="D20" s="246">
        <v>-0.5</v>
      </c>
      <c r="E20" s="246">
        <v>-0.65000000000000036</v>
      </c>
      <c r="F20" s="246">
        <v>-0.55999999999999961</v>
      </c>
      <c r="G20" s="246">
        <v>-0.47311851868931232</v>
      </c>
      <c r="H20" s="246">
        <v>-0.83839732739203665</v>
      </c>
      <c r="I20" s="246">
        <v>-0.61300567876857937</v>
      </c>
      <c r="J20" s="246">
        <v>-0.59771187070422815</v>
      </c>
      <c r="K20" s="246">
        <v>-1.1273458897317878</v>
      </c>
      <c r="L20" s="246">
        <v>-0.81052783204716672</v>
      </c>
    </row>
    <row r="21" spans="3:12" hidden="1" outlineLevel="1">
      <c r="C21" s="41" t="s">
        <v>78</v>
      </c>
      <c r="D21" s="246">
        <v>-0.39832267361023277</v>
      </c>
      <c r="E21" s="246">
        <v>-0.48026993373949356</v>
      </c>
      <c r="F21" s="246">
        <v>-0.42103861775514151</v>
      </c>
      <c r="G21" s="246">
        <v>-0.24859700750018376</v>
      </c>
      <c r="H21" s="246">
        <v>-0.59364627869250963</v>
      </c>
      <c r="I21" s="246">
        <v>-0.36634690643021273</v>
      </c>
      <c r="J21" s="246">
        <v>-0.15196295479627597</v>
      </c>
      <c r="K21" s="246">
        <v>-0.60405211872064335</v>
      </c>
      <c r="L21" s="246">
        <v>-0.32991360686646143</v>
      </c>
    </row>
    <row r="22" spans="3:12" hidden="1" outlineLevel="1">
      <c r="C22" s="41" t="s">
        <v>79</v>
      </c>
      <c r="D22" s="246">
        <v>-3.0000000000000249E-2</v>
      </c>
      <c r="E22" s="246">
        <v>-0.25999999999999979</v>
      </c>
      <c r="F22" s="246">
        <v>-0.10999999999999943</v>
      </c>
      <c r="G22" s="246">
        <v>0.14186364722867228</v>
      </c>
      <c r="H22" s="246">
        <v>-0.35738791749038068</v>
      </c>
      <c r="I22" s="246">
        <v>-3.7625826009285213E-2</v>
      </c>
      <c r="J22" s="246">
        <v>-0.13075903324522198</v>
      </c>
      <c r="K22" s="246">
        <v>-0.51162488603454825</v>
      </c>
      <c r="L22" s="246">
        <v>-0.26784965291272389</v>
      </c>
    </row>
    <row r="23" spans="3:12" hidden="1" outlineLevel="1">
      <c r="C23" s="41" t="s">
        <v>80</v>
      </c>
      <c r="D23" s="246">
        <v>-1.5599999999999996</v>
      </c>
      <c r="E23" s="246">
        <v>-1.58</v>
      </c>
      <c r="F23" s="246">
        <v>-1.58</v>
      </c>
      <c r="G23" s="246">
        <v>-1.4252462795645675</v>
      </c>
      <c r="H23" s="246">
        <v>-1.6717065121001431</v>
      </c>
      <c r="I23" s="246">
        <v>-1.5094843825166002</v>
      </c>
      <c r="J23" s="246">
        <v>-0.84750200803790321</v>
      </c>
      <c r="K23" s="246">
        <v>-1.2266182343505418</v>
      </c>
      <c r="L23" s="246">
        <v>-0.98068060153978198</v>
      </c>
    </row>
    <row r="24" spans="3:12" hidden="1" outlineLevel="1">
      <c r="C24" s="41" t="s">
        <v>81</v>
      </c>
      <c r="D24" s="246">
        <v>1.21</v>
      </c>
      <c r="E24" s="246">
        <v>0.29000000000000092</v>
      </c>
      <c r="F24" s="246">
        <v>0.91999999999999993</v>
      </c>
      <c r="G24" s="246">
        <v>1.1353354166884992</v>
      </c>
      <c r="H24" s="246">
        <v>0.33253177607710249</v>
      </c>
      <c r="I24" s="246">
        <v>0.88639024889142348</v>
      </c>
      <c r="J24" s="246">
        <v>0.36523768399174017</v>
      </c>
      <c r="K24" s="246">
        <v>-0.11958974280620538</v>
      </c>
      <c r="L24" s="246">
        <v>0.18320119444637939</v>
      </c>
    </row>
    <row r="25" spans="3:12" hidden="1" outlineLevel="1">
      <c r="C25" s="41" t="s">
        <v>82</v>
      </c>
      <c r="D25" s="246">
        <v>-0.23000000000000043</v>
      </c>
      <c r="E25" s="246">
        <v>-0.40000000000000036</v>
      </c>
      <c r="F25" s="246">
        <v>-0.23000000000000043</v>
      </c>
      <c r="G25" s="246">
        <v>-0.16105832236573203</v>
      </c>
      <c r="H25" s="246">
        <v>-0.36668757546580188</v>
      </c>
      <c r="I25" s="246">
        <v>-0.19303131062722834</v>
      </c>
      <c r="J25" s="246">
        <v>-7.5831032424845013E-2</v>
      </c>
      <c r="K25" s="246">
        <v>0.18231226240488674</v>
      </c>
      <c r="L25" s="246">
        <v>1.1223057665395331E-2</v>
      </c>
    </row>
    <row r="26" spans="3:12" hidden="1" outlineLevel="1">
      <c r="C26" s="41" t="s">
        <v>83</v>
      </c>
      <c r="D26" s="246">
        <v>0.91000000000000014</v>
      </c>
      <c r="E26" s="246">
        <v>2.9999999999999361E-2</v>
      </c>
      <c r="F26" s="246">
        <v>0.62000000000000099</v>
      </c>
      <c r="G26" s="246">
        <v>0.74700920135936144</v>
      </c>
      <c r="H26" s="246">
        <v>9.5905077205760136E-3</v>
      </c>
      <c r="I26" s="246">
        <v>0.49492664253072682</v>
      </c>
      <c r="J26" s="246">
        <v>0.20892156471648171</v>
      </c>
      <c r="K26" s="246">
        <v>-1.0245406855186321</v>
      </c>
      <c r="L26" s="246">
        <v>-0.28937282598164771</v>
      </c>
    </row>
    <row r="27" spans="3:12" collapsed="1">
      <c r="C27" s="46">
        <v>2009</v>
      </c>
      <c r="D27" s="249">
        <v>-0.17155918019720229</v>
      </c>
      <c r="E27" s="249">
        <v>-0.45222606590315095</v>
      </c>
      <c r="F27" s="249">
        <v>-0.27277701344407568</v>
      </c>
      <c r="G27" s="249">
        <v>-0.11370209451118019</v>
      </c>
      <c r="H27" s="249">
        <v>-0.53864109343182776</v>
      </c>
      <c r="I27" s="249">
        <v>-0.26826986730727764</v>
      </c>
      <c r="J27" s="249">
        <v>-0.17987774204766449</v>
      </c>
      <c r="K27" s="249">
        <v>-0.40504562659523557</v>
      </c>
      <c r="L27" s="249">
        <v>-0.27434471765047785</v>
      </c>
    </row>
    <row r="28" spans="3:12" hidden="1" outlineLevel="1">
      <c r="C28" s="41" t="s">
        <v>72</v>
      </c>
      <c r="D28" s="246">
        <v>0.61000000000000032</v>
      </c>
      <c r="E28" s="246">
        <v>9.9999999999997868E-3</v>
      </c>
      <c r="F28" s="246">
        <v>0.37999999999999901</v>
      </c>
      <c r="G28" s="246">
        <v>0.62492888031399829</v>
      </c>
      <c r="H28" s="246">
        <v>-3.1360541490647265E-2</v>
      </c>
      <c r="I28" s="246">
        <v>0.38767698805621631</v>
      </c>
      <c r="J28" s="246">
        <v>0.13958468638461952</v>
      </c>
      <c r="K28" s="246">
        <v>-0.36060660263396827</v>
      </c>
      <c r="L28" s="246">
        <v>-7.8654324528276476E-2</v>
      </c>
    </row>
    <row r="29" spans="3:12" hidden="1" outlineLevel="1">
      <c r="C29" s="41" t="s">
        <v>73</v>
      </c>
      <c r="D29" s="246">
        <v>0.16999999999999993</v>
      </c>
      <c r="E29" s="246">
        <v>-0.34999999999999964</v>
      </c>
      <c r="F29" s="246">
        <v>2.9999999999999361E-2</v>
      </c>
      <c r="G29" s="246">
        <v>3.7870706849748359E-2</v>
      </c>
      <c r="H29" s="246">
        <v>-0.31802830606737942</v>
      </c>
      <c r="I29" s="246">
        <v>-5.9125997129244823E-2</v>
      </c>
      <c r="J29" s="246">
        <v>1.0109268589761911E-3</v>
      </c>
      <c r="K29" s="246">
        <v>-0.24363687997025885</v>
      </c>
      <c r="L29" s="246">
        <v>-9.6316581895286468E-2</v>
      </c>
    </row>
    <row r="30" spans="3:12" hidden="1" outlineLevel="1">
      <c r="C30" s="41" t="s">
        <v>74</v>
      </c>
      <c r="D30" s="246">
        <v>0.71999999999999975</v>
      </c>
      <c r="E30" s="246">
        <v>0.45999999999999996</v>
      </c>
      <c r="F30" s="246">
        <v>0.62000000000000011</v>
      </c>
      <c r="G30" s="246">
        <v>0.6117246380121637</v>
      </c>
      <c r="H30" s="246">
        <v>0.54596872878465774</v>
      </c>
      <c r="I30" s="246">
        <v>0.58690480459859984</v>
      </c>
      <c r="J30" s="246">
        <v>0.28189813086283699</v>
      </c>
      <c r="K30" s="246">
        <v>-0.23946534230843763</v>
      </c>
      <c r="L30" s="246">
        <v>7.2366068803741967E-2</v>
      </c>
    </row>
    <row r="31" spans="3:12" hidden="1" outlineLevel="1">
      <c r="C31" s="41" t="s">
        <v>75</v>
      </c>
      <c r="D31" s="246">
        <v>0.49000000000000021</v>
      </c>
      <c r="E31" s="246">
        <v>3.0000000000000249E-2</v>
      </c>
      <c r="F31" s="246">
        <v>0.34999999999999964</v>
      </c>
      <c r="G31" s="246">
        <v>0.31376369489546008</v>
      </c>
      <c r="H31" s="246">
        <v>9.7151707062303139E-2</v>
      </c>
      <c r="I31" s="246">
        <v>0.25064336569422441</v>
      </c>
      <c r="J31" s="246">
        <v>0.15208402542605359</v>
      </c>
      <c r="K31" s="246">
        <v>-0.18323349499245722</v>
      </c>
      <c r="L31" s="246">
        <v>3.0160891737101458E-2</v>
      </c>
    </row>
    <row r="32" spans="3:12" hidden="1" outlineLevel="1">
      <c r="C32" s="41" t="s">
        <v>76</v>
      </c>
      <c r="D32" s="246">
        <v>0.15000000000000036</v>
      </c>
      <c r="E32" s="246">
        <v>0.25999999999999979</v>
      </c>
      <c r="F32" s="246">
        <v>0.20000000000000018</v>
      </c>
      <c r="G32" s="246">
        <v>0.11660463484171757</v>
      </c>
      <c r="H32" s="246">
        <v>0.41958553944617805</v>
      </c>
      <c r="I32" s="246">
        <v>0.22682404100096498</v>
      </c>
      <c r="J32" s="246">
        <v>-0.25143780572240537</v>
      </c>
      <c r="K32" s="246">
        <v>-8.9417909789714756E-2</v>
      </c>
      <c r="L32" s="246">
        <v>-0.18649172559244498</v>
      </c>
    </row>
    <row r="33" spans="3:12" hidden="1" outlineLevel="1">
      <c r="C33" s="41" t="s">
        <v>77</v>
      </c>
      <c r="D33" s="246">
        <v>0.25999999999999979</v>
      </c>
      <c r="E33" s="246">
        <v>0.15000000000000036</v>
      </c>
      <c r="F33" s="246">
        <v>0.21999999999999975</v>
      </c>
      <c r="G33" s="246">
        <v>0.22576399862624541</v>
      </c>
      <c r="H33" s="246">
        <v>0.28324834137279709</v>
      </c>
      <c r="I33" s="246">
        <v>0.24576153768639042</v>
      </c>
      <c r="J33" s="246">
        <v>0.30634772456332904</v>
      </c>
      <c r="K33" s="246">
        <v>0.12695537431537041</v>
      </c>
      <c r="L33" s="246">
        <v>0.23258823367552051</v>
      </c>
    </row>
    <row r="34" spans="3:12" hidden="1" outlineLevel="1">
      <c r="C34" s="41" t="s">
        <v>78</v>
      </c>
      <c r="D34" s="246">
        <v>0.55999999999999961</v>
      </c>
      <c r="E34" s="246">
        <v>0.79</v>
      </c>
      <c r="F34" s="246">
        <v>0.62999999999999989</v>
      </c>
      <c r="G34" s="246">
        <v>0.52057191723637075</v>
      </c>
      <c r="H34" s="246">
        <v>0.85523733004733771</v>
      </c>
      <c r="I34" s="246">
        <v>0.63479160324725026</v>
      </c>
      <c r="J34" s="246">
        <v>0.39320717837884533</v>
      </c>
      <c r="K34" s="246">
        <v>0.81289185575129963</v>
      </c>
      <c r="L34" s="246">
        <v>0.54770399480467091</v>
      </c>
    </row>
    <row r="35" spans="3:12" hidden="1" outlineLevel="1">
      <c r="C35" s="41" t="s">
        <v>79</v>
      </c>
      <c r="D35" s="246">
        <v>-2.0000000000000462E-2</v>
      </c>
      <c r="E35" s="246">
        <v>-0.22000000000000064</v>
      </c>
      <c r="F35" s="246">
        <v>-8.0000000000000071E-2</v>
      </c>
      <c r="G35" s="246">
        <v>-7.9865904326692494E-2</v>
      </c>
      <c r="H35" s="246">
        <v>-7.219550790740481E-2</v>
      </c>
      <c r="I35" s="246">
        <v>-6.7306976542593766E-2</v>
      </c>
      <c r="J35" s="246">
        <v>-0.54827585735895834</v>
      </c>
      <c r="K35" s="246">
        <v>-1.0359279258220795</v>
      </c>
      <c r="L35" s="246">
        <v>-0.74777561309327467</v>
      </c>
    </row>
    <row r="36" spans="3:12" hidden="1" outlineLevel="1">
      <c r="C36" s="41" t="s">
        <v>80</v>
      </c>
      <c r="D36" s="246">
        <v>1.1799999999999997</v>
      </c>
      <c r="E36" s="246">
        <v>0.9399999999999995</v>
      </c>
      <c r="F36" s="246">
        <v>1.1100000000000003</v>
      </c>
      <c r="G36" s="246">
        <v>1.1534714411286897</v>
      </c>
      <c r="H36" s="246">
        <v>1.0455430608683836</v>
      </c>
      <c r="I36" s="246">
        <v>1.1213507575212693</v>
      </c>
      <c r="J36" s="246">
        <v>0.50035181806241358</v>
      </c>
      <c r="K36" s="246">
        <v>0.33745688767506898</v>
      </c>
      <c r="L36" s="246">
        <v>0.42234069756053039</v>
      </c>
    </row>
    <row r="37" spans="3:12" hidden="1" outlineLevel="1">
      <c r="C37" s="41" t="s">
        <v>81</v>
      </c>
      <c r="D37" s="246">
        <v>-1.0300000000000002</v>
      </c>
      <c r="E37" s="246">
        <v>-0.9399999999999995</v>
      </c>
      <c r="F37" s="246">
        <v>-1.0199999999999996</v>
      </c>
      <c r="G37" s="246">
        <v>-0.81077661055529227</v>
      </c>
      <c r="H37" s="246">
        <v>-0.8407577547146019</v>
      </c>
      <c r="I37" s="246">
        <v>-0.823271380331974</v>
      </c>
      <c r="J37" s="246">
        <v>-0.14952998337852019</v>
      </c>
      <c r="K37" s="246">
        <v>9.9558643137276803E-2</v>
      </c>
      <c r="L37" s="246">
        <v>-6.1495295363092062E-2</v>
      </c>
    </row>
    <row r="38" spans="3:12" hidden="1" outlineLevel="1">
      <c r="C38" s="41" t="s">
        <v>82</v>
      </c>
      <c r="D38" s="246">
        <v>0.10999999999999943</v>
      </c>
      <c r="E38" s="246">
        <v>8.0000000000000071E-2</v>
      </c>
      <c r="F38" s="246">
        <v>8.9999999999999858E-2</v>
      </c>
      <c r="G38" s="246">
        <v>0.16059484560004655</v>
      </c>
      <c r="H38" s="246">
        <v>0.29385592471338562</v>
      </c>
      <c r="I38" s="246">
        <v>0.19678512999703379</v>
      </c>
      <c r="J38" s="246">
        <v>-6.4814124715308452E-2</v>
      </c>
      <c r="K38" s="246">
        <v>-0.39631010850919779</v>
      </c>
      <c r="L38" s="246">
        <v>-0.19827175464384084</v>
      </c>
    </row>
    <row r="39" spans="3:12" hidden="1" outlineLevel="1">
      <c r="C39" s="41" t="s">
        <v>83</v>
      </c>
      <c r="D39" s="246">
        <v>-2.000000000000135E-2</v>
      </c>
      <c r="E39" s="246">
        <v>-5.9999999999998721E-2</v>
      </c>
      <c r="F39" s="246">
        <v>-1.9999999999999574E-2</v>
      </c>
      <c r="G39" s="246">
        <v>0.25325654402526254</v>
      </c>
      <c r="H39" s="246">
        <v>0.15051213595982382</v>
      </c>
      <c r="I39" s="246">
        <v>0.25338318189174913</v>
      </c>
      <c r="J39" s="246">
        <v>5.4311655628447753E-2</v>
      </c>
      <c r="K39" s="246">
        <v>0.11699640187104521</v>
      </c>
      <c r="L39" s="246">
        <v>7.8287979871753066E-2</v>
      </c>
    </row>
    <row r="40" spans="3:12" collapsed="1">
      <c r="C40" s="48">
        <v>2008</v>
      </c>
      <c r="D40" s="250">
        <v>0.27439881006941746</v>
      </c>
      <c r="E40" s="250">
        <v>0.15137086313848158</v>
      </c>
      <c r="F40" s="250">
        <v>0.23236929736358469</v>
      </c>
      <c r="G40" s="250">
        <v>0.25856051191976892</v>
      </c>
      <c r="H40" s="250">
        <v>0.25086272074915605</v>
      </c>
      <c r="I40" s="250">
        <v>0.25810847368100731</v>
      </c>
      <c r="J40" s="250">
        <v>6.4073786653993103E-2</v>
      </c>
      <c r="K40" s="250">
        <v>-7.5308568028022549E-2</v>
      </c>
      <c r="L40" s="250">
        <v>2.905718422156589E-3</v>
      </c>
    </row>
    <row r="41" spans="3:12" hidden="1" outlineLevel="1">
      <c r="C41" s="41" t="s">
        <v>72</v>
      </c>
      <c r="D41" s="246">
        <v>-7.0000000000000284E-2</v>
      </c>
      <c r="E41" s="246">
        <v>3.9999999999999147E-2</v>
      </c>
      <c r="F41" s="246">
        <v>-2.9999999999999361E-2</v>
      </c>
      <c r="G41" s="246">
        <v>-2.8650146315060354E-2</v>
      </c>
      <c r="H41" s="246">
        <v>0.19367597788235535</v>
      </c>
      <c r="I41" s="246">
        <v>5.0520847855644924E-2</v>
      </c>
      <c r="J41" s="246">
        <v>0.24178371202796711</v>
      </c>
      <c r="K41" s="246">
        <v>0.65222981396712498</v>
      </c>
      <c r="L41" s="246">
        <v>0.41118309476933845</v>
      </c>
    </row>
    <row r="42" spans="3:12" hidden="1" outlineLevel="1">
      <c r="C42" s="41" t="s">
        <v>73</v>
      </c>
      <c r="D42" s="246">
        <v>-0.27000000000000046</v>
      </c>
      <c r="E42" s="246">
        <v>-8.0000000000000071E-2</v>
      </c>
      <c r="F42" s="246">
        <v>-0.21999999999999886</v>
      </c>
      <c r="G42" s="246">
        <v>5.7708340207526021E-2</v>
      </c>
      <c r="H42" s="246">
        <v>5.6330549341696567E-2</v>
      </c>
      <c r="I42" s="246">
        <v>5.9315414932804345E-2</v>
      </c>
      <c r="J42" s="246">
        <v>4.1150746432386143E-2</v>
      </c>
      <c r="K42" s="246">
        <v>-0.90480464067615607</v>
      </c>
      <c r="L42" s="246">
        <v>-0.31439700590189279</v>
      </c>
    </row>
    <row r="43" spans="3:12" hidden="1" outlineLevel="1">
      <c r="C43" s="41" t="s">
        <v>74</v>
      </c>
      <c r="D43" s="246">
        <v>-0.67999999999999972</v>
      </c>
      <c r="E43" s="246">
        <v>-0.37999999999999989</v>
      </c>
      <c r="F43" s="246">
        <v>-0.57000000000000028</v>
      </c>
      <c r="G43" s="246">
        <v>-0.64315656956792289</v>
      </c>
      <c r="H43" s="246">
        <v>-0.29014402411622697</v>
      </c>
      <c r="I43" s="246">
        <v>-0.51183152986326164</v>
      </c>
      <c r="J43" s="246">
        <v>-0.15238496558980863</v>
      </c>
      <c r="K43" s="246">
        <v>-0.20690823463346852</v>
      </c>
      <c r="L43" s="246">
        <v>-0.18526153593793371</v>
      </c>
    </row>
    <row r="44" spans="3:12" hidden="1" outlineLevel="1">
      <c r="C44" s="41" t="s">
        <v>75</v>
      </c>
      <c r="D44" s="246">
        <v>-0.12999999999999989</v>
      </c>
      <c r="E44" s="246">
        <v>0.57000000000000028</v>
      </c>
      <c r="F44" s="246">
        <v>8.0000000000000071E-2</v>
      </c>
      <c r="G44" s="246">
        <v>-9.3355553961186999E-2</v>
      </c>
      <c r="H44" s="246">
        <v>0.51878044494730613</v>
      </c>
      <c r="I44" s="246">
        <v>0.1002284909589255</v>
      </c>
      <c r="J44" s="246">
        <v>0.13859950026128764</v>
      </c>
      <c r="K44" s="246">
        <v>0.75727053888018148</v>
      </c>
      <c r="L44" s="246">
        <v>0.3418211093679222</v>
      </c>
    </row>
    <row r="45" spans="3:12" hidden="1" outlineLevel="1">
      <c r="C45" s="41" t="s">
        <v>76</v>
      </c>
      <c r="D45" s="246">
        <v>-0.25999999999999979</v>
      </c>
      <c r="E45" s="246">
        <v>-3.0000000000000249E-2</v>
      </c>
      <c r="F45" s="246">
        <v>-0.19000000000000039</v>
      </c>
      <c r="G45" s="246">
        <v>-0.21242880245251072</v>
      </c>
      <c r="H45" s="246">
        <v>-0.10234427423537706</v>
      </c>
      <c r="I45" s="246">
        <v>-0.17297819208874365</v>
      </c>
      <c r="J45" s="246">
        <v>-0.20520637003343989</v>
      </c>
      <c r="K45" s="246">
        <v>-0.95241373833985143</v>
      </c>
      <c r="L45" s="246">
        <v>-0.52925320116594499</v>
      </c>
    </row>
    <row r="46" spans="3:12" hidden="1" outlineLevel="1">
      <c r="C46" s="41" t="s">
        <v>77</v>
      </c>
      <c r="D46" s="246">
        <v>-0.44000000000000039</v>
      </c>
      <c r="E46" s="246">
        <v>-0.12000000000000011</v>
      </c>
      <c r="F46" s="246">
        <v>-0.3199999999999994</v>
      </c>
      <c r="G46" s="246">
        <v>-0.4511924605965163</v>
      </c>
      <c r="H46" s="246">
        <v>-1.578325257943014E-2</v>
      </c>
      <c r="I46" s="246">
        <v>-0.29019380409909612</v>
      </c>
      <c r="J46" s="246">
        <v>-0.40780966934733076</v>
      </c>
      <c r="K46" s="246">
        <v>-0.29670368474840458</v>
      </c>
      <c r="L46" s="246">
        <v>-0.38587764538012959</v>
      </c>
    </row>
    <row r="47" spans="3:12" hidden="1" outlineLevel="1">
      <c r="C47" s="41" t="s">
        <v>78</v>
      </c>
      <c r="D47" s="246">
        <v>-0.87999999999999989</v>
      </c>
      <c r="E47" s="246">
        <v>-7.0000000000000284E-2</v>
      </c>
      <c r="F47" s="246">
        <v>-0.58000000000000007</v>
      </c>
      <c r="G47" s="246">
        <v>-0.69912069877666116</v>
      </c>
      <c r="H47" s="246">
        <v>-2.4620888151898335E-2</v>
      </c>
      <c r="I47" s="246">
        <v>-0.46075291850040134</v>
      </c>
      <c r="J47" s="246">
        <v>-0.51195901187350579</v>
      </c>
      <c r="K47" s="246">
        <v>-0.13041997000555394</v>
      </c>
      <c r="L47" s="246">
        <v>-0.37036971892157045</v>
      </c>
    </row>
    <row r="48" spans="3:12" hidden="1" outlineLevel="1">
      <c r="C48" s="41" t="s">
        <v>79</v>
      </c>
      <c r="D48" s="246">
        <v>-0.79999999999999982</v>
      </c>
      <c r="E48" s="246">
        <v>0.36000000000000032</v>
      </c>
      <c r="F48" s="246">
        <v>-0.41999999999999993</v>
      </c>
      <c r="G48" s="246">
        <v>-0.7148452956671294</v>
      </c>
      <c r="H48" s="246">
        <v>0.32391792822497312</v>
      </c>
      <c r="I48" s="246">
        <v>-0.37181762285744124</v>
      </c>
      <c r="J48" s="246">
        <v>-0.13842499384506635</v>
      </c>
      <c r="K48" s="246">
        <v>0.19775432283885053</v>
      </c>
      <c r="L48" s="246">
        <v>-9.4676640072881568E-3</v>
      </c>
    </row>
    <row r="49" spans="3:12" hidden="1" outlineLevel="1">
      <c r="C49" s="41" t="s">
        <v>80</v>
      </c>
      <c r="D49" s="246">
        <v>-0.16000000000000014</v>
      </c>
      <c r="E49" s="246">
        <v>0.10000000000000053</v>
      </c>
      <c r="F49" s="246">
        <v>-8.0000000000000071E-2</v>
      </c>
      <c r="G49" s="246">
        <v>-1.7213130597720117E-2</v>
      </c>
      <c r="H49" s="246">
        <v>0.11904227242259147</v>
      </c>
      <c r="I49" s="246">
        <v>1.0295933608616359E-2</v>
      </c>
      <c r="J49" s="246">
        <v>-4.0837731557768819E-2</v>
      </c>
      <c r="K49" s="246">
        <v>0.16228219088899642</v>
      </c>
      <c r="L49" s="246">
        <v>1.3333993111463549E-2</v>
      </c>
    </row>
    <row r="50" spans="3:12" hidden="1" outlineLevel="1">
      <c r="C50" s="41" t="s">
        <v>81</v>
      </c>
      <c r="D50" s="246">
        <v>-0.38000000000000078</v>
      </c>
      <c r="E50" s="246">
        <v>-5.0000000000000711E-2</v>
      </c>
      <c r="F50" s="246">
        <v>-0.26999999999999957</v>
      </c>
      <c r="G50" s="246">
        <v>-0.45813454357348871</v>
      </c>
      <c r="H50" s="246">
        <v>-2.5489261974346533E-2</v>
      </c>
      <c r="I50" s="246">
        <v>-0.3334533703015552</v>
      </c>
      <c r="J50" s="246">
        <v>-0.37177314953093266</v>
      </c>
      <c r="K50" s="246">
        <v>-0.27134385244576542</v>
      </c>
      <c r="L50" s="246">
        <v>-0.33724286966505712</v>
      </c>
    </row>
    <row r="51" spans="3:12" hidden="1" outlineLevel="1">
      <c r="C51" s="41" t="s">
        <v>82</v>
      </c>
      <c r="D51" s="246">
        <v>9.9999999999999645E-2</v>
      </c>
      <c r="E51" s="246">
        <v>0.60999999999999943</v>
      </c>
      <c r="F51" s="246">
        <v>0.20000000000000107</v>
      </c>
      <c r="G51" s="246">
        <v>5.6376856766432226E-2</v>
      </c>
      <c r="H51" s="246">
        <v>0.48261967940983297</v>
      </c>
      <c r="I51" s="246">
        <v>0.12457611215978304</v>
      </c>
      <c r="J51" s="246">
        <v>-0.14687174381043189</v>
      </c>
      <c r="K51" s="246">
        <v>-5.6808720222738529E-2</v>
      </c>
      <c r="L51" s="246">
        <v>-0.13011692927560681</v>
      </c>
    </row>
    <row r="52" spans="3:12" hidden="1" outlineLevel="1">
      <c r="C52" s="41" t="s">
        <v>83</v>
      </c>
      <c r="D52" s="246">
        <v>3.0000000000001137E-2</v>
      </c>
      <c r="E52" s="246">
        <v>0.79999999999999893</v>
      </c>
      <c r="F52" s="246">
        <v>0.23999999999999844</v>
      </c>
      <c r="G52" s="246">
        <v>-0.10406123680366619</v>
      </c>
      <c r="H52" s="246">
        <v>0.69258055103721361</v>
      </c>
      <c r="I52" s="246">
        <v>8.8204681537650487E-2</v>
      </c>
      <c r="J52" s="246">
        <v>2.9315946309228735E-2</v>
      </c>
      <c r="K52" s="246">
        <v>0.69229936424384952</v>
      </c>
      <c r="L52" s="246">
        <v>0.2733815994746589</v>
      </c>
    </row>
    <row r="53" spans="3:12" collapsed="1">
      <c r="C53" s="48">
        <v>2007</v>
      </c>
      <c r="D53" s="250">
        <v>-0.31382836084544685</v>
      </c>
      <c r="E53" s="250">
        <v>9.7281969275385904E-2</v>
      </c>
      <c r="F53" s="250">
        <v>-0.17561320864949526</v>
      </c>
      <c r="G53" s="250">
        <v>-0.25458525044586011</v>
      </c>
      <c r="H53" s="250">
        <v>0.11548470901836261</v>
      </c>
      <c r="I53" s="250">
        <v>-0.13114434620244531</v>
      </c>
      <c r="J53" s="250">
        <v>-0.12355448034304306</v>
      </c>
      <c r="K53" s="250">
        <v>-4.8709658058278649E-2</v>
      </c>
      <c r="L53" s="250">
        <v>-0.10660970714706242</v>
      </c>
    </row>
    <row r="54" spans="3:12" ht="15" customHeight="1">
      <c r="C54" s="512" t="s">
        <v>111</v>
      </c>
      <c r="D54" s="513"/>
      <c r="E54" s="513"/>
      <c r="F54" s="513"/>
      <c r="G54" s="513"/>
      <c r="H54" s="513"/>
      <c r="I54" s="513"/>
      <c r="J54" s="513"/>
      <c r="K54" s="513"/>
      <c r="L54" s="517"/>
    </row>
  </sheetData>
  <mergeCells count="6">
    <mergeCell ref="C54:L54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C2:I70"/>
  <sheetViews>
    <sheetView showGridLines="0" showRowColHeaders="0" zoomScaleNormal="100" workbookViewId="0"/>
  </sheetViews>
  <sheetFormatPr baseColWidth="10" defaultRowHeight="15" outlineLevelRow="1"/>
  <cols>
    <col min="1" max="1" width="14.28515625" style="90" customWidth="1"/>
    <col min="2" max="7" width="11.42578125" style="90"/>
    <col min="8" max="8" width="14" style="90" customWidth="1"/>
    <col min="9" max="10" width="11.42578125" style="90"/>
    <col min="11" max="11" width="14.28515625" style="90" customWidth="1"/>
    <col min="12" max="16384" width="11.42578125" style="90"/>
  </cols>
  <sheetData>
    <row r="2" spans="3:9" ht="42.75" customHeight="1"/>
    <row r="3" spans="3:9" ht="30" customHeight="1">
      <c r="C3" s="524" t="s">
        <v>277</v>
      </c>
      <c r="D3" s="524"/>
      <c r="E3" s="524"/>
      <c r="F3" s="524"/>
      <c r="G3" s="524"/>
      <c r="H3" s="524"/>
      <c r="I3" s="524"/>
    </row>
    <row r="4" spans="3:9" ht="45" customHeight="1">
      <c r="C4" s="115"/>
      <c r="D4" s="92" t="s">
        <v>263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</row>
    <row r="5" spans="3:9">
      <c r="C5" s="41" t="s">
        <v>76</v>
      </c>
      <c r="D5" s="246">
        <v>2.4740024183796856</v>
      </c>
      <c r="E5" s="246">
        <v>5.7919019196644621</v>
      </c>
      <c r="F5" s="246">
        <v>6.2011103838949202</v>
      </c>
      <c r="G5" s="246">
        <v>6.0916528684133633</v>
      </c>
      <c r="H5" s="246">
        <v>6.4413590644400598</v>
      </c>
      <c r="I5" s="246">
        <v>6.1924175610838397</v>
      </c>
    </row>
    <row r="6" spans="3:9">
      <c r="C6" s="41" t="s">
        <v>77</v>
      </c>
      <c r="D6" s="246">
        <v>2.5894607843137254</v>
      </c>
      <c r="E6" s="246">
        <v>5.8416230366492146</v>
      </c>
      <c r="F6" s="246">
        <v>6.1645676374676714</v>
      </c>
      <c r="G6" s="246">
        <v>6.0494823529411761</v>
      </c>
      <c r="H6" s="246">
        <v>5.8663221977797102</v>
      </c>
      <c r="I6" s="246">
        <v>5.9917804245168984</v>
      </c>
    </row>
    <row r="7" spans="3:9">
      <c r="C7" s="41" t="s">
        <v>78</v>
      </c>
      <c r="D7" s="246">
        <v>2.4608150470219434</v>
      </c>
      <c r="E7" s="246">
        <v>6.6417273858183759</v>
      </c>
      <c r="F7" s="246">
        <v>6.6834678526327345</v>
      </c>
      <c r="G7" s="246">
        <v>6.6148602749994145</v>
      </c>
      <c r="H7" s="246">
        <v>5.8588775695834094</v>
      </c>
      <c r="I7" s="246">
        <v>6.3578595834815008</v>
      </c>
    </row>
    <row r="8" spans="3:9">
      <c r="C8" s="41" t="s">
        <v>79</v>
      </c>
      <c r="D8" s="246">
        <v>4.5562500000000004</v>
      </c>
      <c r="E8" s="246">
        <v>8.1489611916895335</v>
      </c>
      <c r="F8" s="246">
        <v>6.1735525124821162</v>
      </c>
      <c r="G8" s="246">
        <v>6.3996899302343024</v>
      </c>
      <c r="H8" s="246">
        <v>7.213086137362307</v>
      </c>
      <c r="I8" s="246">
        <v>6.6384177796622144</v>
      </c>
    </row>
    <row r="9" spans="3:9">
      <c r="C9" s="41" t="s">
        <v>80</v>
      </c>
      <c r="D9" s="246">
        <v>3.1054313099041533</v>
      </c>
      <c r="E9" s="246">
        <v>6.6810220151052544</v>
      </c>
      <c r="F9" s="246">
        <v>6.1611399265691471</v>
      </c>
      <c r="G9" s="246">
        <v>6.1699614271938286</v>
      </c>
      <c r="H9" s="246">
        <v>6.5409934497816593</v>
      </c>
      <c r="I9" s="246">
        <v>6.2836287625418059</v>
      </c>
    </row>
    <row r="10" spans="3:9">
      <c r="C10" s="41" t="s">
        <v>81</v>
      </c>
      <c r="D10" s="246">
        <v>4.6554545454545453</v>
      </c>
      <c r="E10" s="246">
        <v>7.685824895771292</v>
      </c>
      <c r="F10" s="246">
        <v>8.2099263686496808</v>
      </c>
      <c r="G10" s="246">
        <v>8.0254500310366232</v>
      </c>
      <c r="H10" s="246">
        <v>8.658423411547588</v>
      </c>
      <c r="I10" s="246">
        <v>8.2280891289669142</v>
      </c>
    </row>
    <row r="11" spans="3:9">
      <c r="C11" s="41" t="s">
        <v>82</v>
      </c>
      <c r="D11" s="246">
        <v>5.1447527141133893</v>
      </c>
      <c r="E11" s="246">
        <v>8.31</v>
      </c>
      <c r="F11" s="246">
        <v>9.2476321118296418</v>
      </c>
      <c r="G11" s="246">
        <v>8.99</v>
      </c>
      <c r="H11" s="246">
        <v>10.76</v>
      </c>
      <c r="I11" s="246">
        <v>9.52</v>
      </c>
    </row>
    <row r="12" spans="3:9">
      <c r="C12" s="41" t="s">
        <v>83</v>
      </c>
      <c r="D12" s="246">
        <v>4.5126835781041388</v>
      </c>
      <c r="E12" s="246">
        <v>8.59</v>
      </c>
      <c r="F12" s="246">
        <v>9.4704682400200859</v>
      </c>
      <c r="G12" s="246">
        <v>9.23</v>
      </c>
      <c r="H12" s="246">
        <v>9.91</v>
      </c>
      <c r="I12" s="246">
        <v>9.4499999999999993</v>
      </c>
    </row>
    <row r="13" spans="3:9" ht="30">
      <c r="C13" s="44" t="str">
        <f>actualizaciones!$A$2</f>
        <v xml:space="preserve">acumulado agosto 2010 </v>
      </c>
      <c r="D13" s="247">
        <v>3.7208626491281738</v>
      </c>
      <c r="E13" s="247">
        <v>7.226000162298142</v>
      </c>
      <c r="F13" s="247">
        <v>7.1896645998248845</v>
      </c>
      <c r="G13" s="247">
        <v>7.1274322572956548</v>
      </c>
      <c r="H13" s="247">
        <v>7.5569484051542037</v>
      </c>
      <c r="I13" s="247">
        <v>7.2610026419889433</v>
      </c>
    </row>
    <row r="14" spans="3:9" hidden="1" outlineLevel="1">
      <c r="C14" s="41" t="s">
        <v>72</v>
      </c>
      <c r="D14" s="246">
        <v>4.2924107142857144</v>
      </c>
      <c r="E14" s="246">
        <v>7.9685251798561154</v>
      </c>
      <c r="F14" s="246">
        <v>7.8447053353481344</v>
      </c>
      <c r="G14" s="246">
        <v>7.78856598380181</v>
      </c>
      <c r="H14" s="246">
        <v>8.5787949290157162</v>
      </c>
      <c r="I14" s="246">
        <v>8.0525689630557888</v>
      </c>
    </row>
    <row r="15" spans="3:9" hidden="1" outlineLevel="1">
      <c r="C15" s="41" t="s">
        <v>73</v>
      </c>
      <c r="D15" s="246">
        <v>3.4935622317596566</v>
      </c>
      <c r="E15" s="246">
        <v>7.4591393012445648</v>
      </c>
      <c r="F15" s="246">
        <v>7.6276811921426955</v>
      </c>
      <c r="G15" s="246">
        <v>7.578376718476874</v>
      </c>
      <c r="H15" s="246">
        <v>8.8921254801536485</v>
      </c>
      <c r="I15" s="246">
        <v>7.9815481842889424</v>
      </c>
    </row>
    <row r="16" spans="3:9" hidden="1" outlineLevel="1">
      <c r="C16" s="41" t="s">
        <v>74</v>
      </c>
      <c r="D16" s="246">
        <v>2.3357348703170029</v>
      </c>
      <c r="E16" s="246">
        <v>6.7826086956521738</v>
      </c>
      <c r="F16" s="246">
        <v>6.4336748738339198</v>
      </c>
      <c r="G16" s="246">
        <v>6.4047240399405583</v>
      </c>
      <c r="H16" s="246">
        <v>6.3904370638024055</v>
      </c>
      <c r="I16" s="246">
        <v>6.3997950819672127</v>
      </c>
    </row>
    <row r="17" spans="3:9" hidden="1" outlineLevel="1">
      <c r="C17" s="41" t="s">
        <v>75</v>
      </c>
      <c r="D17" s="246">
        <v>2.581929555895865</v>
      </c>
      <c r="E17" s="246">
        <v>6.87</v>
      </c>
      <c r="F17" s="246">
        <v>7.0448044895003621</v>
      </c>
      <c r="G17" s="246">
        <v>6.95</v>
      </c>
      <c r="H17" s="246">
        <v>6.69</v>
      </c>
      <c r="I17" s="246">
        <v>6.86</v>
      </c>
    </row>
    <row r="18" spans="3:9" hidden="1" outlineLevel="1">
      <c r="C18" s="41" t="s">
        <v>76</v>
      </c>
      <c r="D18" s="246">
        <v>3.7056555269922877</v>
      </c>
      <c r="E18" s="246">
        <v>6.05</v>
      </c>
      <c r="F18" s="246">
        <v>6.5357804819082927</v>
      </c>
      <c r="G18" s="246">
        <v>6.43</v>
      </c>
      <c r="H18" s="246">
        <v>6.55</v>
      </c>
      <c r="I18" s="246">
        <v>6.47</v>
      </c>
    </row>
    <row r="19" spans="3:9" hidden="1" outlineLevel="1">
      <c r="C19" s="41" t="s">
        <v>77</v>
      </c>
      <c r="D19" s="246">
        <v>3.8</v>
      </c>
      <c r="E19" s="246">
        <v>5.81</v>
      </c>
      <c r="F19" s="246">
        <v>6.2660000503740267</v>
      </c>
      <c r="G19" s="246">
        <v>6.18</v>
      </c>
      <c r="H19" s="246">
        <v>6.33</v>
      </c>
      <c r="I19" s="246">
        <v>6.23</v>
      </c>
    </row>
    <row r="20" spans="3:9" hidden="1" outlineLevel="1">
      <c r="C20" s="41" t="s">
        <v>78</v>
      </c>
      <c r="D20" s="246">
        <v>4.4039408866995071</v>
      </c>
      <c r="E20" s="246">
        <v>6.1010146225007462</v>
      </c>
      <c r="F20" s="246">
        <v>6.5363836824696806</v>
      </c>
      <c r="G20" s="246">
        <v>6.4516773263897669</v>
      </c>
      <c r="H20" s="246">
        <v>6.6097300662605063</v>
      </c>
      <c r="I20" s="246">
        <v>6.5089613822448582</v>
      </c>
    </row>
    <row r="21" spans="3:9" hidden="1" outlineLevel="1">
      <c r="C21" s="41" t="s">
        <v>79</v>
      </c>
      <c r="D21" s="246">
        <v>2.6849816849816848</v>
      </c>
      <c r="E21" s="246">
        <v>6.49</v>
      </c>
      <c r="F21" s="246">
        <v>6.759158171654061</v>
      </c>
      <c r="G21" s="246">
        <v>6.68</v>
      </c>
      <c r="H21" s="246">
        <v>6.84</v>
      </c>
      <c r="I21" s="246">
        <v>6.74</v>
      </c>
    </row>
    <row r="22" spans="3:9" hidden="1" outlineLevel="1">
      <c r="C22" s="41" t="s">
        <v>80</v>
      </c>
      <c r="D22" s="246">
        <v>3.3063291139240505</v>
      </c>
      <c r="E22" s="246">
        <v>6.19</v>
      </c>
      <c r="F22" s="246">
        <v>6.4048152866242036</v>
      </c>
      <c r="G22" s="246">
        <v>6.32</v>
      </c>
      <c r="H22" s="246">
        <v>6.59</v>
      </c>
      <c r="I22" s="246">
        <v>6.4</v>
      </c>
    </row>
    <row r="23" spans="3:9" hidden="1" outlineLevel="1">
      <c r="C23" s="41" t="s">
        <v>81</v>
      </c>
      <c r="D23" s="246">
        <v>3.812223858615611</v>
      </c>
      <c r="E23" s="246">
        <v>7.49</v>
      </c>
      <c r="F23" s="246">
        <v>8.4986567164179103</v>
      </c>
      <c r="G23" s="246">
        <v>8.18</v>
      </c>
      <c r="H23" s="246">
        <v>8.8000000000000007</v>
      </c>
      <c r="I23" s="246">
        <v>8.4</v>
      </c>
    </row>
    <row r="24" spans="3:9" hidden="1" outlineLevel="1">
      <c r="C24" s="41" t="s">
        <v>82</v>
      </c>
      <c r="D24" s="246">
        <v>4.5925361766945922</v>
      </c>
      <c r="E24" s="246">
        <v>7.57</v>
      </c>
      <c r="F24" s="246">
        <v>8.3004305739907416</v>
      </c>
      <c r="G24" s="246">
        <v>8.0299999999999994</v>
      </c>
      <c r="H24" s="246">
        <v>11.02</v>
      </c>
      <c r="I24" s="246">
        <v>8.99</v>
      </c>
    </row>
    <row r="25" spans="3:9" hidden="1" outlineLevel="1">
      <c r="C25" s="41" t="s">
        <v>83</v>
      </c>
      <c r="D25" s="246">
        <v>4.0556940980881127</v>
      </c>
      <c r="E25" s="246">
        <v>9.36</v>
      </c>
      <c r="F25" s="246">
        <v>10.000373692077728</v>
      </c>
      <c r="G25" s="246">
        <v>9.69</v>
      </c>
      <c r="H25" s="246">
        <v>11.42</v>
      </c>
      <c r="I25" s="246">
        <v>10.3</v>
      </c>
    </row>
    <row r="26" spans="3:9" collapsed="1">
      <c r="C26" s="46">
        <v>2009</v>
      </c>
      <c r="D26" s="249">
        <v>3.7166435826408124</v>
      </c>
      <c r="E26" s="249">
        <v>6.9810626555567579</v>
      </c>
      <c r="F26" s="249">
        <v>7.272968166416959</v>
      </c>
      <c r="G26" s="249">
        <v>7.1655795801883846</v>
      </c>
      <c r="H26" s="249">
        <v>7.8056030131241751</v>
      </c>
      <c r="I26" s="249">
        <v>7.3794988397626575</v>
      </c>
    </row>
    <row r="27" spans="3:9" hidden="1" outlineLevel="1">
      <c r="C27" s="41" t="s">
        <v>72</v>
      </c>
      <c r="D27" s="246">
        <v>3.3612266112266114</v>
      </c>
      <c r="E27" s="246">
        <v>7.75</v>
      </c>
      <c r="F27" s="246">
        <v>8.2305951914084883</v>
      </c>
      <c r="G27" s="246">
        <v>7.92</v>
      </c>
      <c r="H27" s="246">
        <v>9.18</v>
      </c>
      <c r="I27" s="246">
        <v>8.36</v>
      </c>
    </row>
    <row r="28" spans="3:9" hidden="1" outlineLevel="1">
      <c r="C28" s="41" t="s">
        <v>73</v>
      </c>
      <c r="D28" s="246">
        <v>2.5151187904967602</v>
      </c>
      <c r="E28" s="246">
        <v>7.47</v>
      </c>
      <c r="F28" s="246">
        <v>7.8491922573133461</v>
      </c>
      <c r="G28" s="246">
        <v>7.55</v>
      </c>
      <c r="H28" s="246">
        <v>8.91</v>
      </c>
      <c r="I28" s="246">
        <v>8.01</v>
      </c>
    </row>
    <row r="29" spans="3:9" hidden="1" outlineLevel="1">
      <c r="C29" s="41" t="s">
        <v>74</v>
      </c>
      <c r="D29" s="246">
        <v>2.302781289506953</v>
      </c>
      <c r="E29" s="246">
        <v>6.95</v>
      </c>
      <c r="F29" s="246">
        <v>7.4447646202378062</v>
      </c>
      <c r="G29" s="246">
        <v>7.16</v>
      </c>
      <c r="H29" s="246">
        <v>7.22</v>
      </c>
      <c r="I29" s="246">
        <v>7.18</v>
      </c>
    </row>
    <row r="30" spans="3:9" hidden="1" outlineLevel="1">
      <c r="C30" s="41" t="s">
        <v>75</v>
      </c>
      <c r="D30" s="246">
        <v>3.0896501457725947</v>
      </c>
      <c r="E30" s="246">
        <v>6.69</v>
      </c>
      <c r="F30" s="246">
        <v>7.3668020893789903</v>
      </c>
      <c r="G30" s="246">
        <v>7.13</v>
      </c>
      <c r="H30" s="246">
        <v>7.41</v>
      </c>
      <c r="I30" s="246">
        <v>7.22</v>
      </c>
    </row>
    <row r="31" spans="3:9" hidden="1" outlineLevel="1">
      <c r="C31" s="41" t="s">
        <v>76</v>
      </c>
      <c r="D31" s="246">
        <v>3.2146095717884129</v>
      </c>
      <c r="E31" s="246">
        <v>6.17</v>
      </c>
      <c r="F31" s="246">
        <v>7.0327490510976753</v>
      </c>
      <c r="G31" s="246">
        <v>6.74</v>
      </c>
      <c r="H31" s="246">
        <v>7.35</v>
      </c>
      <c r="I31" s="246">
        <v>6.96</v>
      </c>
    </row>
    <row r="32" spans="3:9" hidden="1" outlineLevel="1">
      <c r="C32" s="41" t="s">
        <v>77</v>
      </c>
      <c r="D32" s="246">
        <v>2.5173267326732671</v>
      </c>
      <c r="E32" s="246">
        <v>5.82</v>
      </c>
      <c r="F32" s="246">
        <v>7.0267757364445043</v>
      </c>
      <c r="G32" s="246">
        <v>6.68</v>
      </c>
      <c r="H32" s="246">
        <v>6.98</v>
      </c>
      <c r="I32" s="246">
        <v>6.79</v>
      </c>
    </row>
    <row r="33" spans="3:9" hidden="1" outlineLevel="1">
      <c r="C33" s="41" t="s">
        <v>78</v>
      </c>
      <c r="D33" s="246">
        <v>2.4435075885328836</v>
      </c>
      <c r="E33" s="246">
        <v>7.43</v>
      </c>
      <c r="F33" s="246">
        <v>6.8641817517867389</v>
      </c>
      <c r="G33" s="246">
        <v>6.85</v>
      </c>
      <c r="H33" s="246">
        <v>7.09</v>
      </c>
      <c r="I33" s="246">
        <v>6.93</v>
      </c>
    </row>
    <row r="34" spans="3:9" hidden="1" outlineLevel="1">
      <c r="C34" s="41" t="s">
        <v>79</v>
      </c>
      <c r="D34" s="246">
        <v>2.1830357142857144</v>
      </c>
      <c r="E34" s="246">
        <v>6.53</v>
      </c>
      <c r="F34" s="246">
        <v>6.9840770430357582</v>
      </c>
      <c r="G34" s="246">
        <v>6.71</v>
      </c>
      <c r="H34" s="246">
        <v>7.1</v>
      </c>
      <c r="I34" s="246">
        <v>6.85</v>
      </c>
    </row>
    <row r="35" spans="3:9" hidden="1" outlineLevel="1">
      <c r="C35" s="41" t="s">
        <v>80</v>
      </c>
      <c r="D35" s="246">
        <v>3.1502379333786541</v>
      </c>
      <c r="E35" s="246">
        <v>7.76</v>
      </c>
      <c r="F35" s="246">
        <v>8.0943033595571841</v>
      </c>
      <c r="G35" s="246">
        <v>7.88</v>
      </c>
      <c r="H35" s="246">
        <v>8.17</v>
      </c>
      <c r="I35" s="246">
        <v>7.98</v>
      </c>
    </row>
    <row r="36" spans="3:9" hidden="1" outlineLevel="1">
      <c r="C36" s="41" t="s">
        <v>81</v>
      </c>
      <c r="D36" s="246">
        <v>4.1749999999999998</v>
      </c>
      <c r="E36" s="246">
        <v>6.85</v>
      </c>
      <c r="F36" s="246">
        <v>7.1529962633205706</v>
      </c>
      <c r="G36" s="246">
        <v>6.97</v>
      </c>
      <c r="H36" s="246">
        <v>8.51</v>
      </c>
      <c r="I36" s="246">
        <v>7.48</v>
      </c>
    </row>
    <row r="37" spans="3:9" hidden="1" outlineLevel="1">
      <c r="C37" s="41" t="s">
        <v>82</v>
      </c>
      <c r="D37" s="246">
        <v>4.7558375634517764</v>
      </c>
      <c r="E37" s="246">
        <v>8.52</v>
      </c>
      <c r="F37" s="246">
        <v>8.3799657486173107</v>
      </c>
      <c r="G37" s="246">
        <v>8.26</v>
      </c>
      <c r="H37" s="246">
        <v>11.42</v>
      </c>
      <c r="I37" s="246">
        <v>9.2200000000000006</v>
      </c>
    </row>
    <row r="38" spans="3:9" hidden="1" outlineLevel="1">
      <c r="C38" s="41" t="s">
        <v>83</v>
      </c>
      <c r="D38" s="246">
        <v>6.07475884244373</v>
      </c>
      <c r="E38" s="246">
        <v>9.07</v>
      </c>
      <c r="F38" s="246">
        <v>8.8031157180093356</v>
      </c>
      <c r="G38" s="246">
        <v>8.7799999999999994</v>
      </c>
      <c r="H38" s="246">
        <v>11.39</v>
      </c>
      <c r="I38" s="246">
        <v>9.68</v>
      </c>
    </row>
    <row r="39" spans="3:9" collapsed="1">
      <c r="C39" s="48">
        <v>2008</v>
      </c>
      <c r="D39" s="250">
        <v>3.3250958042645182</v>
      </c>
      <c r="E39" s="250">
        <v>7.2027909641512524</v>
      </c>
      <c r="F39" s="250">
        <v>7.5496870584359854</v>
      </c>
      <c r="G39" s="250">
        <v>7.3371387603855869</v>
      </c>
      <c r="H39" s="250">
        <v>8.2578290790273261</v>
      </c>
      <c r="I39" s="250">
        <v>7.6522758532067332</v>
      </c>
    </row>
    <row r="40" spans="3:9" hidden="1" outlineLevel="1">
      <c r="C40" s="41" t="s">
        <v>72</v>
      </c>
      <c r="D40" s="246">
        <v>7.9450934579439254</v>
      </c>
      <c r="E40" s="246">
        <v>7.34</v>
      </c>
      <c r="F40" s="246">
        <v>7.2919598120408109</v>
      </c>
      <c r="G40" s="246">
        <v>7.31</v>
      </c>
      <c r="H40" s="246">
        <v>9.17</v>
      </c>
      <c r="I40" s="246">
        <v>7.98</v>
      </c>
    </row>
    <row r="41" spans="3:9" hidden="1" outlineLevel="1">
      <c r="C41" s="41" t="s">
        <v>73</v>
      </c>
      <c r="D41" s="246">
        <v>5.6410557184750729</v>
      </c>
      <c r="E41" s="246">
        <v>7.39</v>
      </c>
      <c r="F41" s="246">
        <v>7.4556125443364207</v>
      </c>
      <c r="G41" s="246">
        <v>7.38</v>
      </c>
      <c r="H41" s="246">
        <v>9.26</v>
      </c>
      <c r="I41" s="246">
        <v>7.98</v>
      </c>
    </row>
    <row r="42" spans="3:9" hidden="1" outlineLevel="1">
      <c r="C42" s="41" t="s">
        <v>74</v>
      </c>
      <c r="D42" s="246">
        <v>3.7841342486651413</v>
      </c>
      <c r="E42" s="246">
        <v>6.4</v>
      </c>
      <c r="F42" s="246">
        <v>6.5413258608502476</v>
      </c>
      <c r="G42" s="246">
        <v>6.44</v>
      </c>
      <c r="H42" s="246">
        <v>6.76</v>
      </c>
      <c r="I42" s="246">
        <v>6.56</v>
      </c>
    </row>
    <row r="43" spans="3:9" hidden="1" outlineLevel="1">
      <c r="C43" s="41" t="s">
        <v>75</v>
      </c>
      <c r="D43" s="246">
        <v>3.56864406779661</v>
      </c>
      <c r="E43" s="246">
        <v>6.37</v>
      </c>
      <c r="F43" s="246">
        <v>6.781016964426521</v>
      </c>
      <c r="G43" s="246">
        <v>6.64</v>
      </c>
      <c r="H43" s="246">
        <v>7.38</v>
      </c>
      <c r="I43" s="246">
        <v>6.87</v>
      </c>
    </row>
    <row r="44" spans="3:9" hidden="1" outlineLevel="1">
      <c r="C44" s="41" t="s">
        <v>76</v>
      </c>
      <c r="D44" s="246">
        <v>2.8302919708029197</v>
      </c>
      <c r="E44" s="246">
        <v>6.26</v>
      </c>
      <c r="F44" s="246">
        <v>6.8942467516219548</v>
      </c>
      <c r="G44" s="246">
        <v>6.59</v>
      </c>
      <c r="H44" s="246">
        <v>7.09</v>
      </c>
      <c r="I44" s="246">
        <v>6.76</v>
      </c>
    </row>
    <row r="45" spans="3:9" hidden="1" outlineLevel="1">
      <c r="C45" s="41" t="s">
        <v>77</v>
      </c>
      <c r="D45" s="246">
        <v>2.9669479606188469</v>
      </c>
      <c r="E45" s="246">
        <v>6.24</v>
      </c>
      <c r="F45" s="246">
        <v>6.5541361703779923</v>
      </c>
      <c r="G45" s="246">
        <v>6.42</v>
      </c>
      <c r="H45" s="246">
        <v>6.83</v>
      </c>
      <c r="I45" s="246">
        <v>6.57</v>
      </c>
    </row>
    <row r="46" spans="3:9" hidden="1" outlineLevel="1">
      <c r="C46" s="41" t="s">
        <v>78</v>
      </c>
      <c r="D46" s="246">
        <v>3.1960629921259844</v>
      </c>
      <c r="E46" s="246">
        <v>6.81</v>
      </c>
      <c r="F46" s="246">
        <v>6.2710977986972853</v>
      </c>
      <c r="G46" s="246">
        <v>6.29</v>
      </c>
      <c r="H46" s="246">
        <v>6.3</v>
      </c>
      <c r="I46" s="246">
        <v>6.3</v>
      </c>
    </row>
    <row r="47" spans="3:9" hidden="1" outlineLevel="1">
      <c r="C47" s="41" t="s">
        <v>79</v>
      </c>
      <c r="D47" s="246">
        <v>2.7939747327502431</v>
      </c>
      <c r="E47" s="246">
        <v>7.35</v>
      </c>
      <c r="F47" s="246">
        <v>6.7102667040114525</v>
      </c>
      <c r="G47" s="246">
        <v>6.73</v>
      </c>
      <c r="H47" s="246">
        <v>7.32</v>
      </c>
      <c r="I47" s="246">
        <v>6.93</v>
      </c>
    </row>
    <row r="48" spans="3:9" hidden="1" outlineLevel="1">
      <c r="C48" s="41" t="s">
        <v>80</v>
      </c>
      <c r="D48" s="246">
        <v>8.5107398568019086</v>
      </c>
      <c r="E48" s="246">
        <v>6.56</v>
      </c>
      <c r="F48" s="246">
        <v>6.6952477871917448</v>
      </c>
      <c r="G48" s="246">
        <v>6.7</v>
      </c>
      <c r="H48" s="246">
        <v>7.23</v>
      </c>
      <c r="I48" s="246">
        <v>6.87</v>
      </c>
    </row>
    <row r="49" spans="3:9" hidden="1" outlineLevel="1">
      <c r="C49" s="41" t="s">
        <v>81</v>
      </c>
      <c r="D49" s="246">
        <v>4.7920984455958546</v>
      </c>
      <c r="E49" s="246">
        <v>7.64</v>
      </c>
      <c r="F49" s="246">
        <v>8.2297481796116507</v>
      </c>
      <c r="G49" s="246">
        <v>8</v>
      </c>
      <c r="H49" s="246">
        <v>9.4499999999999993</v>
      </c>
      <c r="I49" s="246">
        <v>8.5</v>
      </c>
    </row>
    <row r="50" spans="3:9" hidden="1" outlineLevel="1">
      <c r="C50" s="41" t="s">
        <v>82</v>
      </c>
      <c r="D50" s="246">
        <v>4.7544110634239392</v>
      </c>
      <c r="E50" s="246">
        <v>8.19</v>
      </c>
      <c r="F50" s="246">
        <v>8.3391544</v>
      </c>
      <c r="G50" s="246">
        <v>8.15</v>
      </c>
      <c r="H50" s="246">
        <v>11.34</v>
      </c>
      <c r="I50" s="246">
        <v>9.1300000000000008</v>
      </c>
    </row>
    <row r="51" spans="3:9" hidden="1" outlineLevel="1">
      <c r="C51" s="41" t="s">
        <v>83</v>
      </c>
      <c r="D51" s="246">
        <v>5.0645848119233499</v>
      </c>
      <c r="E51" s="246">
        <v>8.82</v>
      </c>
      <c r="F51" s="246">
        <v>8.9543433600098119</v>
      </c>
      <c r="G51" s="246">
        <v>8.8000000000000007</v>
      </c>
      <c r="H51" s="246">
        <v>11.45</v>
      </c>
      <c r="I51" s="246">
        <v>9.6999999999999993</v>
      </c>
    </row>
    <row r="52" spans="3:9" collapsed="1">
      <c r="C52" s="48">
        <v>2007</v>
      </c>
      <c r="D52" s="250">
        <v>4.3282076995932925</v>
      </c>
      <c r="E52" s="250">
        <v>7.074605372908831</v>
      </c>
      <c r="F52" s="250">
        <v>7.159317581572104</v>
      </c>
      <c r="G52" s="250">
        <v>7.0627399503161694</v>
      </c>
      <c r="H52" s="250">
        <v>8.1064582158888445</v>
      </c>
      <c r="I52" s="250">
        <v>7.4199065558431485</v>
      </c>
    </row>
    <row r="53" spans="3:9" hidden="1" outlineLevel="1">
      <c r="C53" s="41" t="s">
        <v>72</v>
      </c>
      <c r="D53" s="246">
        <v>4.2950075642965206</v>
      </c>
      <c r="E53" s="246">
        <v>7.28</v>
      </c>
      <c r="F53" s="246">
        <v>7.5233997668350634</v>
      </c>
      <c r="G53" s="246">
        <v>7.38</v>
      </c>
      <c r="H53" s="246">
        <v>9.1300000000000008</v>
      </c>
      <c r="I53" s="246">
        <v>8.01</v>
      </c>
    </row>
    <row r="54" spans="3:9" hidden="1" outlineLevel="1">
      <c r="C54" s="41" t="s">
        <v>73</v>
      </c>
      <c r="D54" s="246">
        <v>5.1711822660098523</v>
      </c>
      <c r="E54" s="246">
        <v>7.54</v>
      </c>
      <c r="F54" s="246">
        <v>7.7260552901558466</v>
      </c>
      <c r="G54" s="246">
        <v>7.65</v>
      </c>
      <c r="H54" s="246">
        <v>9.34</v>
      </c>
      <c r="I54" s="246">
        <v>8.1999999999999993</v>
      </c>
    </row>
    <row r="55" spans="3:9" hidden="1" outlineLevel="1">
      <c r="C55" s="41" t="s">
        <v>74</v>
      </c>
      <c r="D55" s="246">
        <v>5.6859504132231402</v>
      </c>
      <c r="E55" s="246">
        <v>6.81</v>
      </c>
      <c r="F55" s="246">
        <v>7.2191253279418488</v>
      </c>
      <c r="G55" s="246">
        <v>7.12</v>
      </c>
      <c r="H55" s="246">
        <v>7.14</v>
      </c>
      <c r="I55" s="246">
        <v>7.13</v>
      </c>
    </row>
    <row r="56" spans="3:9" hidden="1" outlineLevel="1">
      <c r="C56" s="41" t="s">
        <v>75</v>
      </c>
      <c r="D56" s="246">
        <v>6.5583238958097398</v>
      </c>
      <c r="E56" s="246">
        <v>6.65</v>
      </c>
      <c r="F56" s="246">
        <v>6.8081509924625667</v>
      </c>
      <c r="G56" s="246">
        <v>6.77</v>
      </c>
      <c r="H56" s="246">
        <v>6.81</v>
      </c>
      <c r="I56" s="246">
        <v>6.79</v>
      </c>
    </row>
    <row r="57" spans="3:9" hidden="1" outlineLevel="1">
      <c r="C57" s="41" t="s">
        <v>76</v>
      </c>
      <c r="D57" s="246">
        <v>8.8409836065573764</v>
      </c>
      <c r="E57" s="246">
        <v>6.32</v>
      </c>
      <c r="F57" s="246">
        <v>6.9913418331932924</v>
      </c>
      <c r="G57" s="246">
        <v>6.85</v>
      </c>
      <c r="H57" s="246">
        <v>7.12</v>
      </c>
      <c r="I57" s="246">
        <v>6.95</v>
      </c>
    </row>
    <row r="58" spans="3:9" hidden="1" outlineLevel="1">
      <c r="C58" s="41" t="s">
        <v>77</v>
      </c>
      <c r="D58" s="246">
        <v>4.970055161544523</v>
      </c>
      <c r="E58" s="246">
        <v>6.33</v>
      </c>
      <c r="F58" s="246">
        <v>7.0524637624459618</v>
      </c>
      <c r="G58" s="246">
        <v>6.86</v>
      </c>
      <c r="H58" s="246">
        <v>6.95</v>
      </c>
      <c r="I58" s="246">
        <v>6.89</v>
      </c>
    </row>
    <row r="59" spans="3:9" hidden="1" outlineLevel="1">
      <c r="C59" s="41" t="s">
        <v>78</v>
      </c>
      <c r="D59" s="246">
        <v>3.7273706896551726</v>
      </c>
      <c r="E59" s="246">
        <v>6.58</v>
      </c>
      <c r="F59" s="246">
        <v>7.4089814954114637</v>
      </c>
      <c r="G59" s="246">
        <v>7.17</v>
      </c>
      <c r="H59" s="246">
        <v>6.37</v>
      </c>
      <c r="I59" s="246">
        <v>6.88</v>
      </c>
    </row>
    <row r="60" spans="3:9" hidden="1" outlineLevel="1">
      <c r="C60" s="41" t="s">
        <v>79</v>
      </c>
      <c r="D60" s="246">
        <v>3.5154394299287413</v>
      </c>
      <c r="E60" s="246">
        <v>7</v>
      </c>
      <c r="F60" s="246">
        <v>7.7576913710528448</v>
      </c>
      <c r="G60" s="246">
        <v>7.53</v>
      </c>
      <c r="H60" s="246">
        <v>6.96</v>
      </c>
      <c r="I60" s="246">
        <v>7.35</v>
      </c>
    </row>
    <row r="61" spans="3:9" hidden="1" outlineLevel="1">
      <c r="C61" s="41" t="s">
        <v>80</v>
      </c>
      <c r="D61" s="246">
        <v>5.0440789473684209</v>
      </c>
      <c r="E61" s="246">
        <v>6.55</v>
      </c>
      <c r="F61" s="246">
        <v>7.0167612868342797</v>
      </c>
      <c r="G61" s="246">
        <v>6.86</v>
      </c>
      <c r="H61" s="246">
        <v>7.13</v>
      </c>
      <c r="I61" s="246">
        <v>6.95</v>
      </c>
    </row>
    <row r="62" spans="3:9" hidden="1" outlineLevel="1">
      <c r="C62" s="41" t="s">
        <v>81</v>
      </c>
      <c r="D62" s="246">
        <v>6.7181409295352328</v>
      </c>
      <c r="E62" s="246">
        <v>7.89</v>
      </c>
      <c r="F62" s="246">
        <v>8.5794585280526334</v>
      </c>
      <c r="G62" s="246">
        <v>8.3800000000000008</v>
      </c>
      <c r="H62" s="246">
        <v>9.5</v>
      </c>
      <c r="I62" s="246">
        <v>8.77</v>
      </c>
    </row>
    <row r="63" spans="3:9" hidden="1" outlineLevel="1">
      <c r="C63" s="41" t="s">
        <v>82</v>
      </c>
      <c r="D63" s="246">
        <v>5.5525568181818183</v>
      </c>
      <c r="E63" s="246">
        <v>7.86</v>
      </c>
      <c r="F63" s="246">
        <v>8.2018254712957432</v>
      </c>
      <c r="G63" s="246">
        <v>8.0500000000000007</v>
      </c>
      <c r="H63" s="246">
        <v>10.73</v>
      </c>
      <c r="I63" s="246">
        <v>8.93</v>
      </c>
    </row>
    <row r="64" spans="3:9" hidden="1" outlineLevel="1">
      <c r="C64" s="41" t="s">
        <v>83</v>
      </c>
      <c r="D64" s="246">
        <v>5.3677555321390935</v>
      </c>
      <c r="E64" s="246">
        <v>8.82</v>
      </c>
      <c r="F64" s="246">
        <v>8.8602256475448904</v>
      </c>
      <c r="G64" s="246">
        <v>8.77</v>
      </c>
      <c r="H64" s="246">
        <v>10.65</v>
      </c>
      <c r="I64" s="246">
        <v>9.4600000000000009</v>
      </c>
    </row>
    <row r="65" spans="3:9" collapsed="1">
      <c r="C65" s="48">
        <v>2006</v>
      </c>
      <c r="D65" s="250">
        <v>5.3586609575710389</v>
      </c>
      <c r="E65" s="250">
        <v>7.0659758004655417</v>
      </c>
      <c r="F65" s="250">
        <v>7.5164429618610837</v>
      </c>
      <c r="G65" s="250">
        <v>7.3765683111616163</v>
      </c>
      <c r="H65" s="250">
        <v>8.0091762466134586</v>
      </c>
      <c r="I65" s="250">
        <v>7.5955197644926438</v>
      </c>
    </row>
    <row r="66" spans="3:9" ht="15" customHeight="1">
      <c r="C66" s="525" t="s">
        <v>67</v>
      </c>
      <c r="D66" s="525"/>
      <c r="E66" s="525"/>
      <c r="F66" s="525"/>
      <c r="G66" s="525"/>
      <c r="H66" s="525"/>
      <c r="I66" s="525"/>
    </row>
    <row r="68" spans="3:9" ht="30" customHeight="1"/>
    <row r="70" spans="3:9" ht="30" customHeight="1"/>
  </sheetData>
  <mergeCells count="2">
    <mergeCell ref="C3:I3"/>
    <mergeCell ref="C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C2:I57"/>
  <sheetViews>
    <sheetView showGridLines="0" showRowColHeaders="0" zoomScaleNormal="100" workbookViewId="0"/>
  </sheetViews>
  <sheetFormatPr baseColWidth="10" defaultRowHeight="15" outlineLevelRow="1"/>
  <cols>
    <col min="1" max="1" width="14.28515625" style="90" customWidth="1"/>
    <col min="2" max="7" width="11.42578125" style="90"/>
    <col min="8" max="8" width="14" style="90" customWidth="1"/>
    <col min="9" max="10" width="11.42578125" style="90"/>
    <col min="11" max="11" width="14.28515625" style="90" customWidth="1"/>
    <col min="12" max="16384" width="11.42578125" style="90"/>
  </cols>
  <sheetData>
    <row r="2" spans="3:9" ht="42.75" customHeight="1"/>
    <row r="3" spans="3:9" ht="30" customHeight="1">
      <c r="C3" s="524" t="s">
        <v>278</v>
      </c>
      <c r="D3" s="524"/>
      <c r="E3" s="524"/>
      <c r="F3" s="524"/>
      <c r="G3" s="524"/>
      <c r="H3" s="524"/>
      <c r="I3" s="524"/>
    </row>
    <row r="4" spans="3:9" ht="45" customHeight="1">
      <c r="C4" s="115"/>
      <c r="D4" s="92" t="s">
        <v>263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</row>
    <row r="5" spans="3:9">
      <c r="C5" s="41" t="s">
        <v>76</v>
      </c>
      <c r="D5" s="246">
        <f>IFERROR('tablas evol EM CAT'!D5-'tablas evol EM CAT'!D18,"-")</f>
        <v>-1.2316531086126021</v>
      </c>
      <c r="E5" s="246">
        <f>IFERROR('tablas evol EM CAT'!E5-'tablas evol EM CAT'!E18,"-")</f>
        <v>-0.25809808033553772</v>
      </c>
      <c r="F5" s="246">
        <f>IFERROR('tablas evol EM CAT'!F5-'tablas evol EM CAT'!F18,"-")</f>
        <v>-0.33467009801337255</v>
      </c>
      <c r="G5" s="246">
        <f>IFERROR('tablas evol EM CAT'!G5-'tablas evol EM CAT'!G18,"-")</f>
        <v>-0.33834713158663643</v>
      </c>
      <c r="H5" s="246">
        <f>IFERROR('tablas evol EM CAT'!H5-'tablas evol EM CAT'!H18,"-")</f>
        <v>-0.10864093555994003</v>
      </c>
      <c r="I5" s="246">
        <f>IFERROR('tablas evol EM CAT'!I5-'tablas evol EM CAT'!I18,"-")</f>
        <v>-0.27758243891616008</v>
      </c>
    </row>
    <row r="6" spans="3:9">
      <c r="C6" s="41" t="s">
        <v>77</v>
      </c>
      <c r="D6" s="246">
        <f>IFERROR('tablas evol EM CAT'!D6-'tablas evol EM CAT'!D19,"-")</f>
        <v>-1.2105392156862744</v>
      </c>
      <c r="E6" s="246">
        <f>IFERROR('tablas evol EM CAT'!E6-'tablas evol EM CAT'!E19,"-")</f>
        <v>3.1623036649214953E-2</v>
      </c>
      <c r="F6" s="246">
        <f>IFERROR('tablas evol EM CAT'!F6-'tablas evol EM CAT'!F19,"-")</f>
        <v>-0.1014324129063553</v>
      </c>
      <c r="G6" s="246">
        <f>IFERROR('tablas evol EM CAT'!G6-'tablas evol EM CAT'!G19,"-")</f>
        <v>-0.13051764705882363</v>
      </c>
      <c r="H6" s="246">
        <f>IFERROR('tablas evol EM CAT'!H6-'tablas evol EM CAT'!H19,"-")</f>
        <v>-0.46367780222028987</v>
      </c>
      <c r="I6" s="246">
        <f>IFERROR('tablas evol EM CAT'!I6-'tablas evol EM CAT'!I19,"-")</f>
        <v>-0.23821957548310202</v>
      </c>
    </row>
    <row r="7" spans="3:9">
      <c r="C7" s="41" t="s">
        <v>78</v>
      </c>
      <c r="D7" s="246">
        <f>IFERROR('tablas evol EM CAT'!D7-'tablas evol EM CAT'!D20,"-")</f>
        <v>-1.9431258396775637</v>
      </c>
      <c r="E7" s="246">
        <f>IFERROR('tablas evol EM CAT'!E7-'tablas evol EM CAT'!E20,"-")</f>
        <v>0.54071276331762963</v>
      </c>
      <c r="F7" s="246">
        <f>IFERROR('tablas evol EM CAT'!F7-'tablas evol EM CAT'!F20,"-")</f>
        <v>0.14708417016305386</v>
      </c>
      <c r="G7" s="246">
        <f>IFERROR('tablas evol EM CAT'!G7-'tablas evol EM CAT'!G20,"-")</f>
        <v>0.16318294860964766</v>
      </c>
      <c r="H7" s="246">
        <f>IFERROR('tablas evol EM CAT'!H7-'tablas evol EM CAT'!H20,"-")</f>
        <v>-0.75085249667709686</v>
      </c>
      <c r="I7" s="246">
        <f>IFERROR('tablas evol EM CAT'!I7-'tablas evol EM CAT'!I20,"-")</f>
        <v>-0.15110179876335739</v>
      </c>
    </row>
    <row r="8" spans="3:9">
      <c r="C8" s="41" t="s">
        <v>79</v>
      </c>
      <c r="D8" s="246">
        <f>IFERROR('tablas evol EM CAT'!D8-'tablas evol EM CAT'!D21,"-")</f>
        <v>1.8712683150183156</v>
      </c>
      <c r="E8" s="246">
        <f>IFERROR('tablas evol EM CAT'!E8-'tablas evol EM CAT'!E21,"-")</f>
        <v>1.6589611916895333</v>
      </c>
      <c r="F8" s="246">
        <f>IFERROR('tablas evol EM CAT'!F8-'tablas evol EM CAT'!F21,"-")</f>
        <v>-0.58560565917194474</v>
      </c>
      <c r="G8" s="246">
        <f>IFERROR('tablas evol EM CAT'!G8-'tablas evol EM CAT'!G21,"-")</f>
        <v>-0.28031006976569728</v>
      </c>
      <c r="H8" s="246">
        <f>IFERROR('tablas evol EM CAT'!H8-'tablas evol EM CAT'!H21,"-")</f>
        <v>0.37308613736230711</v>
      </c>
      <c r="I8" s="246">
        <f>IFERROR('tablas evol EM CAT'!I8-'tablas evol EM CAT'!I21,"-")</f>
        <v>-0.10158222033778586</v>
      </c>
    </row>
    <row r="9" spans="3:9">
      <c r="C9" s="41" t="s">
        <v>80</v>
      </c>
      <c r="D9" s="246">
        <f>IFERROR('tablas evol EM CAT'!D9-'tablas evol EM CAT'!D22,"-")</f>
        <v>-0.20089780401989721</v>
      </c>
      <c r="E9" s="246">
        <f>IFERROR('tablas evol EM CAT'!E9-'tablas evol EM CAT'!E22,"-")</f>
        <v>0.49102201510525401</v>
      </c>
      <c r="F9" s="246">
        <f>IFERROR('tablas evol EM CAT'!F9-'tablas evol EM CAT'!F22,"-")</f>
        <v>-0.24367536005505652</v>
      </c>
      <c r="G9" s="246">
        <f>IFERROR('tablas evol EM CAT'!G9-'tablas evol EM CAT'!G22,"-")</f>
        <v>-0.15003857280617172</v>
      </c>
      <c r="H9" s="246">
        <f>IFERROR('tablas evol EM CAT'!H9-'tablas evol EM CAT'!H22,"-")</f>
        <v>-4.900655021834055E-2</v>
      </c>
      <c r="I9" s="246">
        <f>IFERROR('tablas evol EM CAT'!I9-'tablas evol EM CAT'!I22,"-")</f>
        <v>-0.11637123745819444</v>
      </c>
    </row>
    <row r="10" spans="3:9">
      <c r="C10" s="41" t="s">
        <v>81</v>
      </c>
      <c r="D10" s="246">
        <f>IFERROR('tablas evol EM CAT'!D10-'tablas evol EM CAT'!D23,"-")</f>
        <v>0.84323068683893432</v>
      </c>
      <c r="E10" s="246">
        <f>IFERROR('tablas evol EM CAT'!E10-'tablas evol EM CAT'!E23,"-")</f>
        <v>0.19582489577129181</v>
      </c>
      <c r="F10" s="246">
        <f>IFERROR('tablas evol EM CAT'!F10-'tablas evol EM CAT'!F23,"-")</f>
        <v>-0.28873034776822948</v>
      </c>
      <c r="G10" s="246">
        <f>IFERROR('tablas evol EM CAT'!G10-'tablas evol EM CAT'!G23,"-")</f>
        <v>-0.15454996896337647</v>
      </c>
      <c r="H10" s="246">
        <f>IFERROR('tablas evol EM CAT'!H10-'tablas evol EM CAT'!H23,"-")</f>
        <v>-0.14157658845241272</v>
      </c>
      <c r="I10" s="246">
        <f>IFERROR('tablas evol EM CAT'!I10-'tablas evol EM CAT'!I23,"-")</f>
        <v>-0.17191087103308611</v>
      </c>
    </row>
    <row r="11" spans="3:9">
      <c r="C11" s="41" t="s">
        <v>82</v>
      </c>
      <c r="D11" s="246">
        <f>IFERROR('tablas evol EM CAT'!D11-'tablas evol EM CAT'!D24,"-")</f>
        <v>0.55221653741879706</v>
      </c>
      <c r="E11" s="246">
        <f>IFERROR('tablas evol EM CAT'!E11-'tablas evol EM CAT'!E24,"-")</f>
        <v>0.74000000000000021</v>
      </c>
      <c r="F11" s="246">
        <f>IFERROR('tablas evol EM CAT'!F11-'tablas evol EM CAT'!F24,"-")</f>
        <v>0.94720153783890026</v>
      </c>
      <c r="G11" s="246">
        <f>IFERROR('tablas evol EM CAT'!G11-'tablas evol EM CAT'!G24,"-")</f>
        <v>0.96000000000000085</v>
      </c>
      <c r="H11" s="246">
        <f>IFERROR('tablas evol EM CAT'!H11-'tablas evol EM CAT'!H24,"-")</f>
        <v>-0.25999999999999979</v>
      </c>
      <c r="I11" s="246">
        <f>IFERROR('tablas evol EM CAT'!I11-'tablas evol EM CAT'!I24,"-")</f>
        <v>0.52999999999999936</v>
      </c>
    </row>
    <row r="12" spans="3:9">
      <c r="C12" s="41" t="s">
        <v>83</v>
      </c>
      <c r="D12" s="246">
        <f>IFERROR('tablas evol EM CAT'!D12-'tablas evol EM CAT'!D25,"-")</f>
        <v>0.45698948001602613</v>
      </c>
      <c r="E12" s="246">
        <f>IFERROR('tablas evol EM CAT'!E12-'tablas evol EM CAT'!E25,"-")</f>
        <v>-0.76999999999999957</v>
      </c>
      <c r="F12" s="246">
        <f>IFERROR('tablas evol EM CAT'!F12-'tablas evol EM CAT'!F25,"-")</f>
        <v>-0.52990545205764228</v>
      </c>
      <c r="G12" s="246">
        <f>IFERROR('tablas evol EM CAT'!G12-'tablas evol EM CAT'!G25,"-")</f>
        <v>-0.45999999999999908</v>
      </c>
      <c r="H12" s="246">
        <f>IFERROR('tablas evol EM CAT'!H12-'tablas evol EM CAT'!H25,"-")</f>
        <v>-1.5099999999999998</v>
      </c>
      <c r="I12" s="246">
        <f>IFERROR('tablas evol EM CAT'!I12-'tablas evol EM CAT'!I25,"-")</f>
        <v>-0.85000000000000142</v>
      </c>
    </row>
    <row r="13" spans="3:9" ht="30">
      <c r="C13" s="44" t="str">
        <f>actualizaciones!$A$2</f>
        <v xml:space="preserve">acumulado agosto 2010 </v>
      </c>
      <c r="D13" s="247">
        <v>-0.19542694363200708</v>
      </c>
      <c r="E13" s="247">
        <v>0.38219619536153626</v>
      </c>
      <c r="F13" s="247">
        <v>-9.2972119198781122E-2</v>
      </c>
      <c r="G13" s="247">
        <v>-2.1406223007897296E-2</v>
      </c>
      <c r="H13" s="247">
        <v>-0.3160943559874303</v>
      </c>
      <c r="I13" s="247">
        <v>-0.13270158715782276</v>
      </c>
    </row>
    <row r="14" spans="3:9" hidden="1" outlineLevel="1">
      <c r="C14" s="41" t="s">
        <v>72</v>
      </c>
      <c r="D14" s="246">
        <f>IFERROR('tablas evol EM CAT'!D14-'tablas evol EM CAT'!D27,"-")</f>
        <v>0.93118410305910304</v>
      </c>
      <c r="E14" s="246">
        <f>IFERROR('tablas evol EM CAT'!E14-'tablas evol EM CAT'!E27,"-")</f>
        <v>0.21852517985611541</v>
      </c>
      <c r="F14" s="246">
        <f>IFERROR('tablas evol EM CAT'!F14-'tablas evol EM CAT'!F27,"-")</f>
        <v>-0.38588985606035386</v>
      </c>
      <c r="G14" s="246">
        <f>IFERROR('tablas evol EM CAT'!G14-'tablas evol EM CAT'!G27,"-")</f>
        <v>-0.13143401619818995</v>
      </c>
      <c r="H14" s="246">
        <f>IFERROR('tablas evol EM CAT'!H14-'tablas evol EM CAT'!H27,"-")</f>
        <v>-0.60120507098428355</v>
      </c>
      <c r="I14" s="246">
        <f>IFERROR('tablas evol EM CAT'!I14-'tablas evol EM CAT'!I27,"-")</f>
        <v>-0.30743103694421059</v>
      </c>
    </row>
    <row r="15" spans="3:9" hidden="1" outlineLevel="1">
      <c r="C15" s="41" t="s">
        <v>73</v>
      </c>
      <c r="D15" s="246">
        <f>IFERROR('tablas evol EM CAT'!D15-'tablas evol EM CAT'!D28,"-")</f>
        <v>0.9784434412628964</v>
      </c>
      <c r="E15" s="246">
        <f>IFERROR('tablas evol EM CAT'!E15-'tablas evol EM CAT'!E28,"-")</f>
        <v>-1.0860698755434939E-2</v>
      </c>
      <c r="F15" s="246">
        <f>IFERROR('tablas evol EM CAT'!F15-'tablas evol EM CAT'!F28,"-")</f>
        <v>-0.22151106517065067</v>
      </c>
      <c r="G15" s="246">
        <f>IFERROR('tablas evol EM CAT'!G15-'tablas evol EM CAT'!G28,"-")</f>
        <v>2.8376718476874174E-2</v>
      </c>
      <c r="H15" s="246">
        <f>IFERROR('tablas evol EM CAT'!H15-'tablas evol EM CAT'!H28,"-")</f>
        <v>-1.7874519846351689E-2</v>
      </c>
      <c r="I15" s="246">
        <f>IFERROR('tablas evol EM CAT'!I15-'tablas evol EM CAT'!I28,"-")</f>
        <v>-2.8451815711057371E-2</v>
      </c>
    </row>
    <row r="16" spans="3:9" hidden="1" outlineLevel="1">
      <c r="C16" s="41" t="s">
        <v>74</v>
      </c>
      <c r="D16" s="246">
        <f>IFERROR('tablas evol EM CAT'!D16-'tablas evol EM CAT'!D29,"-")</f>
        <v>3.2953580810049843E-2</v>
      </c>
      <c r="E16" s="246">
        <f>IFERROR('tablas evol EM CAT'!E16-'tablas evol EM CAT'!E29,"-")</f>
        <v>-0.16739130434782634</v>
      </c>
      <c r="F16" s="246">
        <f>IFERROR('tablas evol EM CAT'!F16-'tablas evol EM CAT'!F29,"-")</f>
        <v>-1.0110897464038864</v>
      </c>
      <c r="G16" s="246">
        <f>IFERROR('tablas evol EM CAT'!G16-'tablas evol EM CAT'!G29,"-")</f>
        <v>-0.75527596005944186</v>
      </c>
      <c r="H16" s="246">
        <f>IFERROR('tablas evol EM CAT'!H16-'tablas evol EM CAT'!H29,"-")</f>
        <v>-0.82956293619759425</v>
      </c>
      <c r="I16" s="246">
        <f>IFERROR('tablas evol EM CAT'!I16-'tablas evol EM CAT'!I29,"-")</f>
        <v>-0.78020491803278702</v>
      </c>
    </row>
    <row r="17" spans="3:9" hidden="1" outlineLevel="1">
      <c r="C17" s="41" t="s">
        <v>75</v>
      </c>
      <c r="D17" s="246">
        <f>IFERROR('tablas evol EM CAT'!D17-'tablas evol EM CAT'!D30,"-")</f>
        <v>-0.50772058987672963</v>
      </c>
      <c r="E17" s="246">
        <f>IFERROR('tablas evol EM CAT'!E17-'tablas evol EM CAT'!E30,"-")</f>
        <v>0.17999999999999972</v>
      </c>
      <c r="F17" s="246">
        <f>IFERROR('tablas evol EM CAT'!F17-'tablas evol EM CAT'!F30,"-")</f>
        <v>-0.32199759987862819</v>
      </c>
      <c r="G17" s="246">
        <f>IFERROR('tablas evol EM CAT'!G17-'tablas evol EM CAT'!G30,"-")</f>
        <v>-0.17999999999999972</v>
      </c>
      <c r="H17" s="246">
        <f>IFERROR('tablas evol EM CAT'!H17-'tablas evol EM CAT'!H30,"-")</f>
        <v>-0.71999999999999975</v>
      </c>
      <c r="I17" s="246">
        <f>IFERROR('tablas evol EM CAT'!I17-'tablas evol EM CAT'!I30,"-")</f>
        <v>-0.35999999999999943</v>
      </c>
    </row>
    <row r="18" spans="3:9" hidden="1" outlineLevel="1">
      <c r="C18" s="41" t="s">
        <v>76</v>
      </c>
      <c r="D18" s="246">
        <f>IFERROR('tablas evol EM CAT'!D18-'tablas evol EM CAT'!D31,"-")</f>
        <v>0.49104595520387484</v>
      </c>
      <c r="E18" s="246">
        <f>IFERROR('tablas evol EM CAT'!E18-'tablas evol EM CAT'!E31,"-")</f>
        <v>-0.12000000000000011</v>
      </c>
      <c r="F18" s="246">
        <f>IFERROR('tablas evol EM CAT'!F18-'tablas evol EM CAT'!F31,"-")</f>
        <v>-0.49696856918938259</v>
      </c>
      <c r="G18" s="246">
        <f>IFERROR('tablas evol EM CAT'!G18-'tablas evol EM CAT'!G31,"-")</f>
        <v>-0.3100000000000005</v>
      </c>
      <c r="H18" s="246">
        <f>IFERROR('tablas evol EM CAT'!H18-'tablas evol EM CAT'!H31,"-")</f>
        <v>-0.79999999999999982</v>
      </c>
      <c r="I18" s="246">
        <f>IFERROR('tablas evol EM CAT'!I18-'tablas evol EM CAT'!I31,"-")</f>
        <v>-0.49000000000000021</v>
      </c>
    </row>
    <row r="19" spans="3:9" hidden="1" outlineLevel="1">
      <c r="C19" s="41" t="s">
        <v>77</v>
      </c>
      <c r="D19" s="246">
        <f>IFERROR('tablas evol EM CAT'!D19-'tablas evol EM CAT'!D32,"-")</f>
        <v>1.2826732673267327</v>
      </c>
      <c r="E19" s="246">
        <f>IFERROR('tablas evol EM CAT'!E19-'tablas evol EM CAT'!E32,"-")</f>
        <v>-1.0000000000000675E-2</v>
      </c>
      <c r="F19" s="246">
        <f>IFERROR('tablas evol EM CAT'!F19-'tablas evol EM CAT'!F32,"-")</f>
        <v>-0.76077568607047752</v>
      </c>
      <c r="G19" s="246">
        <f>IFERROR('tablas evol EM CAT'!G19-'tablas evol EM CAT'!G32,"-")</f>
        <v>-0.5</v>
      </c>
      <c r="H19" s="246">
        <f>IFERROR('tablas evol EM CAT'!H19-'tablas evol EM CAT'!H32,"-")</f>
        <v>-0.65000000000000036</v>
      </c>
      <c r="I19" s="246">
        <f>IFERROR('tablas evol EM CAT'!I19-'tablas evol EM CAT'!I32,"-")</f>
        <v>-0.55999999999999961</v>
      </c>
    </row>
    <row r="20" spans="3:9" hidden="1" outlineLevel="1">
      <c r="C20" s="41" t="s">
        <v>78</v>
      </c>
      <c r="D20" s="246">
        <f>IFERROR('tablas evol EM CAT'!D20-'tablas evol EM CAT'!D33,"-")</f>
        <v>1.9604332981666235</v>
      </c>
      <c r="E20" s="246">
        <f>IFERROR('tablas evol EM CAT'!E20-'tablas evol EM CAT'!E33,"-")</f>
        <v>-1.3289853774992535</v>
      </c>
      <c r="F20" s="246">
        <f>IFERROR('tablas evol EM CAT'!F20-'tablas evol EM CAT'!F33,"-")</f>
        <v>-0.32779806931705835</v>
      </c>
      <c r="G20" s="246">
        <f>IFERROR('tablas evol EM CAT'!G20-'tablas evol EM CAT'!G33,"-")</f>
        <v>-0.39832267361023277</v>
      </c>
      <c r="H20" s="246">
        <f>IFERROR('tablas evol EM CAT'!H20-'tablas evol EM CAT'!H33,"-")</f>
        <v>-0.48026993373949356</v>
      </c>
      <c r="I20" s="246">
        <f>IFERROR('tablas evol EM CAT'!I20-'tablas evol EM CAT'!I33,"-")</f>
        <v>-0.42103861775514151</v>
      </c>
    </row>
    <row r="21" spans="3:9" hidden="1" outlineLevel="1">
      <c r="C21" s="41" t="s">
        <v>79</v>
      </c>
      <c r="D21" s="246">
        <f>IFERROR('tablas evol EM CAT'!D21-'tablas evol EM CAT'!D34,"-")</f>
        <v>0.50194597069597036</v>
      </c>
      <c r="E21" s="246">
        <f>IFERROR('tablas evol EM CAT'!E21-'tablas evol EM CAT'!E34,"-")</f>
        <v>-4.0000000000000036E-2</v>
      </c>
      <c r="F21" s="246">
        <f>IFERROR('tablas evol EM CAT'!F21-'tablas evol EM CAT'!F34,"-")</f>
        <v>-0.22491887138169719</v>
      </c>
      <c r="G21" s="246">
        <f>IFERROR('tablas evol EM CAT'!G21-'tablas evol EM CAT'!G34,"-")</f>
        <v>-3.0000000000000249E-2</v>
      </c>
      <c r="H21" s="246">
        <f>IFERROR('tablas evol EM CAT'!H21-'tablas evol EM CAT'!H34,"-")</f>
        <v>-0.25999999999999979</v>
      </c>
      <c r="I21" s="246">
        <f>IFERROR('tablas evol EM CAT'!I21-'tablas evol EM CAT'!I34,"-")</f>
        <v>-0.10999999999999943</v>
      </c>
    </row>
    <row r="22" spans="3:9" hidden="1" outlineLevel="1">
      <c r="C22" s="41" t="s">
        <v>80</v>
      </c>
      <c r="D22" s="246">
        <f>IFERROR('tablas evol EM CAT'!D22-'tablas evol EM CAT'!D35,"-")</f>
        <v>0.15609118054539639</v>
      </c>
      <c r="E22" s="246">
        <f>IFERROR('tablas evol EM CAT'!E22-'tablas evol EM CAT'!E35,"-")</f>
        <v>-1.5699999999999994</v>
      </c>
      <c r="F22" s="246">
        <f>IFERROR('tablas evol EM CAT'!F22-'tablas evol EM CAT'!F35,"-")</f>
        <v>-1.6894880729329804</v>
      </c>
      <c r="G22" s="246">
        <f>IFERROR('tablas evol EM CAT'!G22-'tablas evol EM CAT'!G35,"-")</f>
        <v>-1.5599999999999996</v>
      </c>
      <c r="H22" s="246">
        <f>IFERROR('tablas evol EM CAT'!H22-'tablas evol EM CAT'!H35,"-")</f>
        <v>-1.58</v>
      </c>
      <c r="I22" s="246">
        <f>IFERROR('tablas evol EM CAT'!I22-'tablas evol EM CAT'!I35,"-")</f>
        <v>-1.58</v>
      </c>
    </row>
    <row r="23" spans="3:9" hidden="1" outlineLevel="1">
      <c r="C23" s="41" t="s">
        <v>81</v>
      </c>
      <c r="D23" s="246">
        <f>IFERROR('tablas evol EM CAT'!D23-'tablas evol EM CAT'!D36,"-")</f>
        <v>-0.36277614138438885</v>
      </c>
      <c r="E23" s="246">
        <f>IFERROR('tablas evol EM CAT'!E23-'tablas evol EM CAT'!E36,"-")</f>
        <v>0.64000000000000057</v>
      </c>
      <c r="F23" s="246">
        <f>IFERROR('tablas evol EM CAT'!F23-'tablas evol EM CAT'!F36,"-")</f>
        <v>1.3456604530973397</v>
      </c>
      <c r="G23" s="246">
        <f>IFERROR('tablas evol EM CAT'!G23-'tablas evol EM CAT'!G36,"-")</f>
        <v>1.21</v>
      </c>
      <c r="H23" s="246">
        <f>IFERROR('tablas evol EM CAT'!H23-'tablas evol EM CAT'!H36,"-")</f>
        <v>0.29000000000000092</v>
      </c>
      <c r="I23" s="246">
        <f>IFERROR('tablas evol EM CAT'!I23-'tablas evol EM CAT'!I36,"-")</f>
        <v>0.91999999999999993</v>
      </c>
    </row>
    <row r="24" spans="3:9" hidden="1" outlineLevel="1">
      <c r="C24" s="41" t="s">
        <v>82</v>
      </c>
      <c r="D24" s="246">
        <f>IFERROR('tablas evol EM CAT'!D24-'tablas evol EM CAT'!D37,"-")</f>
        <v>-0.1633013867571842</v>
      </c>
      <c r="E24" s="246">
        <f>IFERROR('tablas evol EM CAT'!E24-'tablas evol EM CAT'!E37,"-")</f>
        <v>-0.94999999999999929</v>
      </c>
      <c r="F24" s="246">
        <f>IFERROR('tablas evol EM CAT'!F24-'tablas evol EM CAT'!F37,"-")</f>
        <v>-7.9535174626569116E-2</v>
      </c>
      <c r="G24" s="246">
        <f>IFERROR('tablas evol EM CAT'!G24-'tablas evol EM CAT'!G37,"-")</f>
        <v>-0.23000000000000043</v>
      </c>
      <c r="H24" s="246">
        <f>IFERROR('tablas evol EM CAT'!H24-'tablas evol EM CAT'!H37,"-")</f>
        <v>-0.40000000000000036</v>
      </c>
      <c r="I24" s="246">
        <f>IFERROR('tablas evol EM CAT'!I24-'tablas evol EM CAT'!I37,"-")</f>
        <v>-0.23000000000000043</v>
      </c>
    </row>
    <row r="25" spans="3:9" hidden="1" outlineLevel="1">
      <c r="C25" s="41" t="s">
        <v>83</v>
      </c>
      <c r="D25" s="246">
        <f>IFERROR('tablas evol EM CAT'!D25-'tablas evol EM CAT'!D38,"-")</f>
        <v>-2.0190647443556173</v>
      </c>
      <c r="E25" s="246">
        <f>IFERROR('tablas evol EM CAT'!E25-'tablas evol EM CAT'!E38,"-")</f>
        <v>0.28999999999999915</v>
      </c>
      <c r="F25" s="246">
        <f>IFERROR('tablas evol EM CAT'!F25-'tablas evol EM CAT'!F38,"-")</f>
        <v>1.1972579740683926</v>
      </c>
      <c r="G25" s="246">
        <f>IFERROR('tablas evol EM CAT'!G25-'tablas evol EM CAT'!G38,"-")</f>
        <v>0.91000000000000014</v>
      </c>
      <c r="H25" s="246">
        <f>IFERROR('tablas evol EM CAT'!H25-'tablas evol EM CAT'!H38,"-")</f>
        <v>2.9999999999999361E-2</v>
      </c>
      <c r="I25" s="246">
        <f>IFERROR('tablas evol EM CAT'!I25-'tablas evol EM CAT'!I38,"-")</f>
        <v>0.62000000000000099</v>
      </c>
    </row>
    <row r="26" spans="3:9" collapsed="1">
      <c r="C26" s="46">
        <v>2009</v>
      </c>
      <c r="D26" s="249">
        <f>IFERROR('tablas evol EM CAT'!D26-'tablas evol EM CAT'!D39,"-")</f>
        <v>0.39154777837629418</v>
      </c>
      <c r="E26" s="249">
        <f>IFERROR('tablas evol EM CAT'!E26-'tablas evol EM CAT'!E39,"-")</f>
        <v>-0.22172830859449455</v>
      </c>
      <c r="F26" s="249">
        <f>IFERROR('tablas evol EM CAT'!F26-'tablas evol EM CAT'!F39,"-")</f>
        <v>-0.27671889201902644</v>
      </c>
      <c r="G26" s="249">
        <f>IFERROR('tablas evol EM CAT'!G26-'tablas evol EM CAT'!G39,"-")</f>
        <v>-0.17155918019720229</v>
      </c>
      <c r="H26" s="249">
        <f>IFERROR('tablas evol EM CAT'!H26-'tablas evol EM CAT'!H39,"-")</f>
        <v>-0.45222606590315095</v>
      </c>
      <c r="I26" s="249">
        <f>IFERROR('tablas evol EM CAT'!I26-'tablas evol EM CAT'!I39,"-")</f>
        <v>-0.27277701344407568</v>
      </c>
    </row>
    <row r="27" spans="3:9" hidden="1" outlineLevel="1">
      <c r="C27" s="41" t="s">
        <v>72</v>
      </c>
      <c r="D27" s="246">
        <f>IFERROR('tablas evol EM CAT'!D27-'tablas evol EM CAT'!D40,"-")</f>
        <v>-4.5838668467173136</v>
      </c>
      <c r="E27" s="246">
        <f>IFERROR('tablas evol EM CAT'!E27-'tablas evol EM CAT'!E40,"-")</f>
        <v>0.41000000000000014</v>
      </c>
      <c r="F27" s="246">
        <f>IFERROR('tablas evol EM CAT'!F27-'tablas evol EM CAT'!F40,"-")</f>
        <v>0.93863537936767738</v>
      </c>
      <c r="G27" s="246">
        <f>IFERROR('tablas evol EM CAT'!G27-'tablas evol EM CAT'!G40,"-")</f>
        <v>0.61000000000000032</v>
      </c>
      <c r="H27" s="246">
        <f>IFERROR('tablas evol EM CAT'!H27-'tablas evol EM CAT'!H40,"-")</f>
        <v>9.9999999999997868E-3</v>
      </c>
      <c r="I27" s="246">
        <f>IFERROR('tablas evol EM CAT'!I27-'tablas evol EM CAT'!I40,"-")</f>
        <v>0.37999999999999901</v>
      </c>
    </row>
    <row r="28" spans="3:9" hidden="1" outlineLevel="1">
      <c r="C28" s="41" t="s">
        <v>73</v>
      </c>
      <c r="D28" s="246">
        <f>IFERROR('tablas evol EM CAT'!D28-'tablas evol EM CAT'!D41,"-")</f>
        <v>-3.1259369279783127</v>
      </c>
      <c r="E28" s="246">
        <f>IFERROR('tablas evol EM CAT'!E28-'tablas evol EM CAT'!E41,"-")</f>
        <v>8.0000000000000071E-2</v>
      </c>
      <c r="F28" s="246">
        <f>IFERROR('tablas evol EM CAT'!F28-'tablas evol EM CAT'!F41,"-")</f>
        <v>0.3935797129769254</v>
      </c>
      <c r="G28" s="246">
        <f>IFERROR('tablas evol EM CAT'!G28-'tablas evol EM CAT'!G41,"-")</f>
        <v>0.16999999999999993</v>
      </c>
      <c r="H28" s="246">
        <f>IFERROR('tablas evol EM CAT'!H28-'tablas evol EM CAT'!H41,"-")</f>
        <v>-0.34999999999999964</v>
      </c>
      <c r="I28" s="246">
        <f>IFERROR('tablas evol EM CAT'!I28-'tablas evol EM CAT'!I41,"-")</f>
        <v>2.9999999999999361E-2</v>
      </c>
    </row>
    <row r="29" spans="3:9" hidden="1" outlineLevel="1">
      <c r="C29" s="41" t="s">
        <v>74</v>
      </c>
      <c r="D29" s="246">
        <f>IFERROR('tablas evol EM CAT'!D29-'tablas evol EM CAT'!D42,"-")</f>
        <v>-1.4813529591581882</v>
      </c>
      <c r="E29" s="246">
        <f>IFERROR('tablas evol EM CAT'!E29-'tablas evol EM CAT'!E42,"-")</f>
        <v>0.54999999999999982</v>
      </c>
      <c r="F29" s="246">
        <f>IFERROR('tablas evol EM CAT'!F29-'tablas evol EM CAT'!F42,"-")</f>
        <v>0.90343875938755858</v>
      </c>
      <c r="G29" s="246">
        <f>IFERROR('tablas evol EM CAT'!G29-'tablas evol EM CAT'!G42,"-")</f>
        <v>0.71999999999999975</v>
      </c>
      <c r="H29" s="246">
        <f>IFERROR('tablas evol EM CAT'!H29-'tablas evol EM CAT'!H42,"-")</f>
        <v>0.45999999999999996</v>
      </c>
      <c r="I29" s="246">
        <f>IFERROR('tablas evol EM CAT'!I29-'tablas evol EM CAT'!I42,"-")</f>
        <v>0.62000000000000011</v>
      </c>
    </row>
    <row r="30" spans="3:9" hidden="1" outlineLevel="1">
      <c r="C30" s="41" t="s">
        <v>75</v>
      </c>
      <c r="D30" s="246">
        <f>IFERROR('tablas evol EM CAT'!D30-'tablas evol EM CAT'!D43,"-")</f>
        <v>-0.47899392202401536</v>
      </c>
      <c r="E30" s="246">
        <f>IFERROR('tablas evol EM CAT'!E30-'tablas evol EM CAT'!E43,"-")</f>
        <v>0.32000000000000028</v>
      </c>
      <c r="F30" s="246">
        <f>IFERROR('tablas evol EM CAT'!F30-'tablas evol EM CAT'!F43,"-")</f>
        <v>0.58578512495246926</v>
      </c>
      <c r="G30" s="246">
        <f>IFERROR('tablas evol EM CAT'!G30-'tablas evol EM CAT'!G43,"-")</f>
        <v>0.49000000000000021</v>
      </c>
      <c r="H30" s="246">
        <f>IFERROR('tablas evol EM CAT'!H30-'tablas evol EM CAT'!H43,"-")</f>
        <v>3.0000000000000249E-2</v>
      </c>
      <c r="I30" s="246">
        <f>IFERROR('tablas evol EM CAT'!I30-'tablas evol EM CAT'!I43,"-")</f>
        <v>0.34999999999999964</v>
      </c>
    </row>
    <row r="31" spans="3:9" hidden="1" outlineLevel="1">
      <c r="C31" s="41" t="s">
        <v>76</v>
      </c>
      <c r="D31" s="246">
        <f>IFERROR('tablas evol EM CAT'!D31-'tablas evol EM CAT'!D44,"-")</f>
        <v>0.38431760098549317</v>
      </c>
      <c r="E31" s="246">
        <f>IFERROR('tablas evol EM CAT'!E31-'tablas evol EM CAT'!E44,"-")</f>
        <v>-8.9999999999999858E-2</v>
      </c>
      <c r="F31" s="246">
        <f>IFERROR('tablas evol EM CAT'!F31-'tablas evol EM CAT'!F44,"-")</f>
        <v>0.13850229947572057</v>
      </c>
      <c r="G31" s="246">
        <f>IFERROR('tablas evol EM CAT'!G31-'tablas evol EM CAT'!G44,"-")</f>
        <v>0.15000000000000036</v>
      </c>
      <c r="H31" s="246">
        <f>IFERROR('tablas evol EM CAT'!H31-'tablas evol EM CAT'!H44,"-")</f>
        <v>0.25999999999999979</v>
      </c>
      <c r="I31" s="246">
        <f>IFERROR('tablas evol EM CAT'!I31-'tablas evol EM CAT'!I44,"-")</f>
        <v>0.20000000000000018</v>
      </c>
    </row>
    <row r="32" spans="3:9" hidden="1" outlineLevel="1">
      <c r="C32" s="41" t="s">
        <v>77</v>
      </c>
      <c r="D32" s="246">
        <f>IFERROR('tablas evol EM CAT'!D32-'tablas evol EM CAT'!D45,"-")</f>
        <v>-0.44962122794557979</v>
      </c>
      <c r="E32" s="246">
        <f>IFERROR('tablas evol EM CAT'!E32-'tablas evol EM CAT'!E45,"-")</f>
        <v>-0.41999999999999993</v>
      </c>
      <c r="F32" s="246">
        <f>IFERROR('tablas evol EM CAT'!F32-'tablas evol EM CAT'!F45,"-")</f>
        <v>0.47263956606651192</v>
      </c>
      <c r="G32" s="246">
        <f>IFERROR('tablas evol EM CAT'!G32-'tablas evol EM CAT'!G45,"-")</f>
        <v>0.25999999999999979</v>
      </c>
      <c r="H32" s="246">
        <f>IFERROR('tablas evol EM CAT'!H32-'tablas evol EM CAT'!H45,"-")</f>
        <v>0.15000000000000036</v>
      </c>
      <c r="I32" s="246">
        <f>IFERROR('tablas evol EM CAT'!I32-'tablas evol EM CAT'!I45,"-")</f>
        <v>0.21999999999999975</v>
      </c>
    </row>
    <row r="33" spans="3:9" hidden="1" outlineLevel="1">
      <c r="C33" s="41" t="s">
        <v>78</v>
      </c>
      <c r="D33" s="246">
        <f>IFERROR('tablas evol EM CAT'!D33-'tablas evol EM CAT'!D46,"-")</f>
        <v>-0.7525554035931008</v>
      </c>
      <c r="E33" s="246">
        <f>IFERROR('tablas evol EM CAT'!E33-'tablas evol EM CAT'!E46,"-")</f>
        <v>0.62000000000000011</v>
      </c>
      <c r="F33" s="246">
        <f>IFERROR('tablas evol EM CAT'!F33-'tablas evol EM CAT'!F46,"-")</f>
        <v>0.59308395308945361</v>
      </c>
      <c r="G33" s="246">
        <f>IFERROR('tablas evol EM CAT'!G33-'tablas evol EM CAT'!G46,"-")</f>
        <v>0.55999999999999961</v>
      </c>
      <c r="H33" s="246">
        <f>IFERROR('tablas evol EM CAT'!H33-'tablas evol EM CAT'!H46,"-")</f>
        <v>0.79</v>
      </c>
      <c r="I33" s="246">
        <f>IFERROR('tablas evol EM CAT'!I33-'tablas evol EM CAT'!I46,"-")</f>
        <v>0.62999999999999989</v>
      </c>
    </row>
    <row r="34" spans="3:9" hidden="1" outlineLevel="1">
      <c r="C34" s="41" t="s">
        <v>79</v>
      </c>
      <c r="D34" s="246">
        <f>IFERROR('tablas evol EM CAT'!D34-'tablas evol EM CAT'!D47,"-")</f>
        <v>-0.61093901846452869</v>
      </c>
      <c r="E34" s="246">
        <f>IFERROR('tablas evol EM CAT'!E34-'tablas evol EM CAT'!E47,"-")</f>
        <v>-0.8199999999999994</v>
      </c>
      <c r="F34" s="246">
        <f>IFERROR('tablas evol EM CAT'!F34-'tablas evol EM CAT'!F47,"-")</f>
        <v>0.27381033902430563</v>
      </c>
      <c r="G34" s="246">
        <f>IFERROR('tablas evol EM CAT'!G34-'tablas evol EM CAT'!G47,"-")</f>
        <v>-2.0000000000000462E-2</v>
      </c>
      <c r="H34" s="246">
        <f>IFERROR('tablas evol EM CAT'!H34-'tablas evol EM CAT'!H47,"-")</f>
        <v>-0.22000000000000064</v>
      </c>
      <c r="I34" s="246">
        <f>IFERROR('tablas evol EM CAT'!I34-'tablas evol EM CAT'!I47,"-")</f>
        <v>-8.0000000000000071E-2</v>
      </c>
    </row>
    <row r="35" spans="3:9" hidden="1" outlineLevel="1">
      <c r="C35" s="41" t="s">
        <v>80</v>
      </c>
      <c r="D35" s="246">
        <f>IFERROR('tablas evol EM CAT'!D35-'tablas evol EM CAT'!D48,"-")</f>
        <v>-5.3605019234232545</v>
      </c>
      <c r="E35" s="246">
        <f>IFERROR('tablas evol EM CAT'!E35-'tablas evol EM CAT'!E48,"-")</f>
        <v>1.2000000000000002</v>
      </c>
      <c r="F35" s="246">
        <f>IFERROR('tablas evol EM CAT'!F35-'tablas evol EM CAT'!F48,"-")</f>
        <v>1.3990555723654392</v>
      </c>
      <c r="G35" s="246">
        <f>IFERROR('tablas evol EM CAT'!G35-'tablas evol EM CAT'!G48,"-")</f>
        <v>1.1799999999999997</v>
      </c>
      <c r="H35" s="246">
        <f>IFERROR('tablas evol EM CAT'!H35-'tablas evol EM CAT'!H48,"-")</f>
        <v>0.9399999999999995</v>
      </c>
      <c r="I35" s="246">
        <f>IFERROR('tablas evol EM CAT'!I35-'tablas evol EM CAT'!I48,"-")</f>
        <v>1.1100000000000003</v>
      </c>
    </row>
    <row r="36" spans="3:9" hidden="1" outlineLevel="1">
      <c r="C36" s="41" t="s">
        <v>81</v>
      </c>
      <c r="D36" s="246">
        <f>IFERROR('tablas evol EM CAT'!D36-'tablas evol EM CAT'!D49,"-")</f>
        <v>-0.61709844559585481</v>
      </c>
      <c r="E36" s="246">
        <f>IFERROR('tablas evol EM CAT'!E36-'tablas evol EM CAT'!E49,"-")</f>
        <v>-0.79</v>
      </c>
      <c r="F36" s="246">
        <f>IFERROR('tablas evol EM CAT'!F36-'tablas evol EM CAT'!F49,"-")</f>
        <v>-1.0767519162910801</v>
      </c>
      <c r="G36" s="246">
        <f>IFERROR('tablas evol EM CAT'!G36-'tablas evol EM CAT'!G49,"-")</f>
        <v>-1.0300000000000002</v>
      </c>
      <c r="H36" s="246">
        <f>IFERROR('tablas evol EM CAT'!H36-'tablas evol EM CAT'!H49,"-")</f>
        <v>-0.9399999999999995</v>
      </c>
      <c r="I36" s="246">
        <f>IFERROR('tablas evol EM CAT'!I36-'tablas evol EM CAT'!I49,"-")</f>
        <v>-1.0199999999999996</v>
      </c>
    </row>
    <row r="37" spans="3:9" hidden="1" outlineLevel="1">
      <c r="C37" s="41" t="s">
        <v>82</v>
      </c>
      <c r="D37" s="246">
        <f>IFERROR('tablas evol EM CAT'!D37-'tablas evol EM CAT'!D50,"-")</f>
        <v>1.4265000278372852E-3</v>
      </c>
      <c r="E37" s="246">
        <f>IFERROR('tablas evol EM CAT'!E37-'tablas evol EM CAT'!E50,"-")</f>
        <v>0.33000000000000007</v>
      </c>
      <c r="F37" s="246">
        <f>IFERROR('tablas evol EM CAT'!F37-'tablas evol EM CAT'!F50,"-")</f>
        <v>4.0811348617310728E-2</v>
      </c>
      <c r="G37" s="246">
        <f>IFERROR('tablas evol EM CAT'!G37-'tablas evol EM CAT'!G50,"-")</f>
        <v>0.10999999999999943</v>
      </c>
      <c r="H37" s="246">
        <f>IFERROR('tablas evol EM CAT'!H37-'tablas evol EM CAT'!H50,"-")</f>
        <v>8.0000000000000071E-2</v>
      </c>
      <c r="I37" s="246">
        <f>IFERROR('tablas evol EM CAT'!I37-'tablas evol EM CAT'!I50,"-")</f>
        <v>8.9999999999999858E-2</v>
      </c>
    </row>
    <row r="38" spans="3:9" hidden="1" outlineLevel="1">
      <c r="C38" s="41" t="s">
        <v>83</v>
      </c>
      <c r="D38" s="246">
        <f>IFERROR('tablas evol EM CAT'!D38-'tablas evol EM CAT'!D51,"-")</f>
        <v>1.0101740305203801</v>
      </c>
      <c r="E38" s="246">
        <f>IFERROR('tablas evol EM CAT'!E38-'tablas evol EM CAT'!E51,"-")</f>
        <v>0.25</v>
      </c>
      <c r="F38" s="246">
        <f>IFERROR('tablas evol EM CAT'!F38-'tablas evol EM CAT'!F51,"-")</f>
        <v>-0.15122764200047634</v>
      </c>
      <c r="G38" s="246">
        <f>IFERROR('tablas evol EM CAT'!G38-'tablas evol EM CAT'!G51,"-")</f>
        <v>-2.000000000000135E-2</v>
      </c>
      <c r="H38" s="246">
        <f>IFERROR('tablas evol EM CAT'!H38-'tablas evol EM CAT'!H51,"-")</f>
        <v>-5.9999999999998721E-2</v>
      </c>
      <c r="I38" s="246">
        <f>IFERROR('tablas evol EM CAT'!I38-'tablas evol EM CAT'!I51,"-")</f>
        <v>-1.9999999999999574E-2</v>
      </c>
    </row>
    <row r="39" spans="3:9" collapsed="1">
      <c r="C39" s="48">
        <v>2008</v>
      </c>
      <c r="D39" s="250">
        <f>IFERROR('tablas evol EM CAT'!D39-'tablas evol EM CAT'!D52,"-")</f>
        <v>-1.0031118953287743</v>
      </c>
      <c r="E39" s="250">
        <f>IFERROR('tablas evol EM CAT'!E39-'tablas evol EM CAT'!E52,"-")</f>
        <v>0.12818559124242146</v>
      </c>
      <c r="F39" s="250">
        <f>IFERROR('tablas evol EM CAT'!F39-'tablas evol EM CAT'!F52,"-")</f>
        <v>0.39036947686388146</v>
      </c>
      <c r="G39" s="250">
        <f>IFERROR('tablas evol EM CAT'!G39-'tablas evol EM CAT'!G52,"-")</f>
        <v>0.27439881006941746</v>
      </c>
      <c r="H39" s="250">
        <f>IFERROR('tablas evol EM CAT'!H39-'tablas evol EM CAT'!H52,"-")</f>
        <v>0.15137086313848158</v>
      </c>
      <c r="I39" s="250">
        <f>IFERROR('tablas evol EM CAT'!I39-'tablas evol EM CAT'!I52,"-")</f>
        <v>0.23236929736358469</v>
      </c>
    </row>
    <row r="40" spans="3:9" hidden="1" outlineLevel="1">
      <c r="C40" s="41" t="s">
        <v>72</v>
      </c>
      <c r="D40" s="246">
        <f>IFERROR('tablas evol EM CAT'!D40-'tablas evol EM CAT'!D53,"-")</f>
        <v>3.6500858936474048</v>
      </c>
      <c r="E40" s="246">
        <f>IFERROR('tablas evol EM CAT'!E40-'tablas evol EM CAT'!E53,"-")</f>
        <v>5.9999999999999609E-2</v>
      </c>
      <c r="F40" s="246">
        <f>IFERROR('tablas evol EM CAT'!F40-'tablas evol EM CAT'!F53,"-")</f>
        <v>-0.2314399547942525</v>
      </c>
      <c r="G40" s="246">
        <f>IFERROR('tablas evol EM CAT'!G40-'tablas evol EM CAT'!G53,"-")</f>
        <v>-7.0000000000000284E-2</v>
      </c>
      <c r="H40" s="246">
        <f>IFERROR('tablas evol EM CAT'!H40-'tablas evol EM CAT'!H53,"-")</f>
        <v>3.9999999999999147E-2</v>
      </c>
      <c r="I40" s="246">
        <f>IFERROR('tablas evol EM CAT'!I40-'tablas evol EM CAT'!I53,"-")</f>
        <v>-2.9999999999999361E-2</v>
      </c>
    </row>
    <row r="41" spans="3:9" hidden="1" outlineLevel="1">
      <c r="C41" s="41" t="s">
        <v>73</v>
      </c>
      <c r="D41" s="246">
        <f>IFERROR('tablas evol EM CAT'!D41-'tablas evol EM CAT'!D54,"-")</f>
        <v>0.46987345246522061</v>
      </c>
      <c r="E41" s="246">
        <f>IFERROR('tablas evol EM CAT'!E41-'tablas evol EM CAT'!E54,"-")</f>
        <v>-0.15000000000000036</v>
      </c>
      <c r="F41" s="246">
        <f>IFERROR('tablas evol EM CAT'!F41-'tablas evol EM CAT'!F54,"-")</f>
        <v>-0.27044274581942584</v>
      </c>
      <c r="G41" s="246">
        <f>IFERROR('tablas evol EM CAT'!G41-'tablas evol EM CAT'!G54,"-")</f>
        <v>-0.27000000000000046</v>
      </c>
      <c r="H41" s="246">
        <f>IFERROR('tablas evol EM CAT'!H41-'tablas evol EM CAT'!H54,"-")</f>
        <v>-8.0000000000000071E-2</v>
      </c>
      <c r="I41" s="246">
        <f>IFERROR('tablas evol EM CAT'!I41-'tablas evol EM CAT'!I54,"-")</f>
        <v>-0.21999999999999886</v>
      </c>
    </row>
    <row r="42" spans="3:9" hidden="1" outlineLevel="1">
      <c r="C42" s="41" t="s">
        <v>74</v>
      </c>
      <c r="D42" s="246">
        <f>IFERROR('tablas evol EM CAT'!D42-'tablas evol EM CAT'!D55,"-")</f>
        <v>-1.901816164557999</v>
      </c>
      <c r="E42" s="246">
        <f>IFERROR('tablas evol EM CAT'!E42-'tablas evol EM CAT'!E55,"-")</f>
        <v>-0.40999999999999925</v>
      </c>
      <c r="F42" s="246">
        <f>IFERROR('tablas evol EM CAT'!F42-'tablas evol EM CAT'!F55,"-")</f>
        <v>-0.67779946709160122</v>
      </c>
      <c r="G42" s="246">
        <f>IFERROR('tablas evol EM CAT'!G42-'tablas evol EM CAT'!G55,"-")</f>
        <v>-0.67999999999999972</v>
      </c>
      <c r="H42" s="246">
        <f>IFERROR('tablas evol EM CAT'!H42-'tablas evol EM CAT'!H55,"-")</f>
        <v>-0.37999999999999989</v>
      </c>
      <c r="I42" s="246">
        <f>IFERROR('tablas evol EM CAT'!I42-'tablas evol EM CAT'!I55,"-")</f>
        <v>-0.57000000000000028</v>
      </c>
    </row>
    <row r="43" spans="3:9" hidden="1" outlineLevel="1">
      <c r="C43" s="41" t="s">
        <v>75</v>
      </c>
      <c r="D43" s="246">
        <f>IFERROR('tablas evol EM CAT'!D43-'tablas evol EM CAT'!D56,"-")</f>
        <v>-2.9896798280131298</v>
      </c>
      <c r="E43" s="246">
        <f>IFERROR('tablas evol EM CAT'!E43-'tablas evol EM CAT'!E56,"-")</f>
        <v>-0.28000000000000025</v>
      </c>
      <c r="F43" s="246">
        <f>IFERROR('tablas evol EM CAT'!F43-'tablas evol EM CAT'!F56,"-")</f>
        <v>-2.7134028036045699E-2</v>
      </c>
      <c r="G43" s="246">
        <f>IFERROR('tablas evol EM CAT'!G43-'tablas evol EM CAT'!G56,"-")</f>
        <v>-0.12999999999999989</v>
      </c>
      <c r="H43" s="246">
        <f>IFERROR('tablas evol EM CAT'!H43-'tablas evol EM CAT'!H56,"-")</f>
        <v>0.57000000000000028</v>
      </c>
      <c r="I43" s="246">
        <f>IFERROR('tablas evol EM CAT'!I43-'tablas evol EM CAT'!I56,"-")</f>
        <v>8.0000000000000071E-2</v>
      </c>
    </row>
    <row r="44" spans="3:9" hidden="1" outlineLevel="1">
      <c r="C44" s="41" t="s">
        <v>76</v>
      </c>
      <c r="D44" s="246">
        <f>IFERROR('tablas evol EM CAT'!D44-'tablas evol EM CAT'!D57,"-")</f>
        <v>-6.0106916357544566</v>
      </c>
      <c r="E44" s="246">
        <f>IFERROR('tablas evol EM CAT'!E44-'tablas evol EM CAT'!E57,"-")</f>
        <v>-6.0000000000000497E-2</v>
      </c>
      <c r="F44" s="246">
        <f>IFERROR('tablas evol EM CAT'!F44-'tablas evol EM CAT'!F57,"-")</f>
        <v>-9.7095081571337616E-2</v>
      </c>
      <c r="G44" s="246">
        <f>IFERROR('tablas evol EM CAT'!G44-'tablas evol EM CAT'!G57,"-")</f>
        <v>-0.25999999999999979</v>
      </c>
      <c r="H44" s="246">
        <f>IFERROR('tablas evol EM CAT'!H44-'tablas evol EM CAT'!H57,"-")</f>
        <v>-3.0000000000000249E-2</v>
      </c>
      <c r="I44" s="246">
        <f>IFERROR('tablas evol EM CAT'!I44-'tablas evol EM CAT'!I57,"-")</f>
        <v>-0.19000000000000039</v>
      </c>
    </row>
    <row r="45" spans="3:9" hidden="1" outlineLevel="1">
      <c r="C45" s="41" t="s">
        <v>77</v>
      </c>
      <c r="D45" s="246">
        <f>IFERROR('tablas evol EM CAT'!D45-'tablas evol EM CAT'!D58,"-")</f>
        <v>-2.0031072009256761</v>
      </c>
      <c r="E45" s="246">
        <f>IFERROR('tablas evol EM CAT'!E45-'tablas evol EM CAT'!E58,"-")</f>
        <v>-8.9999999999999858E-2</v>
      </c>
      <c r="F45" s="246">
        <f>IFERROR('tablas evol EM CAT'!F45-'tablas evol EM CAT'!F58,"-")</f>
        <v>-0.4983275920679695</v>
      </c>
      <c r="G45" s="246">
        <f>IFERROR('tablas evol EM CAT'!G45-'tablas evol EM CAT'!G58,"-")</f>
        <v>-0.44000000000000039</v>
      </c>
      <c r="H45" s="246">
        <f>IFERROR('tablas evol EM CAT'!H45-'tablas evol EM CAT'!H58,"-")</f>
        <v>-0.12000000000000011</v>
      </c>
      <c r="I45" s="246">
        <f>IFERROR('tablas evol EM CAT'!I45-'tablas evol EM CAT'!I58,"-")</f>
        <v>-0.3199999999999994</v>
      </c>
    </row>
    <row r="46" spans="3:9" hidden="1" outlineLevel="1">
      <c r="C46" s="41" t="s">
        <v>78</v>
      </c>
      <c r="D46" s="246">
        <f>IFERROR('tablas evol EM CAT'!D46-'tablas evol EM CAT'!D59,"-")</f>
        <v>-0.53130769752918816</v>
      </c>
      <c r="E46" s="246">
        <f>IFERROR('tablas evol EM CAT'!E46-'tablas evol EM CAT'!E59,"-")</f>
        <v>0.22999999999999954</v>
      </c>
      <c r="F46" s="246">
        <f>IFERROR('tablas evol EM CAT'!F46-'tablas evol EM CAT'!F59,"-")</f>
        <v>-1.1378836967141783</v>
      </c>
      <c r="G46" s="246">
        <f>IFERROR('tablas evol EM CAT'!G46-'tablas evol EM CAT'!G59,"-")</f>
        <v>-0.87999999999999989</v>
      </c>
      <c r="H46" s="246">
        <f>IFERROR('tablas evol EM CAT'!H46-'tablas evol EM CAT'!H59,"-")</f>
        <v>-7.0000000000000284E-2</v>
      </c>
      <c r="I46" s="246">
        <f>IFERROR('tablas evol EM CAT'!I46-'tablas evol EM CAT'!I59,"-")</f>
        <v>-0.58000000000000007</v>
      </c>
    </row>
    <row r="47" spans="3:9" hidden="1" outlineLevel="1">
      <c r="C47" s="41" t="s">
        <v>79</v>
      </c>
      <c r="D47" s="246">
        <f>IFERROR('tablas evol EM CAT'!D47-'tablas evol EM CAT'!D60,"-")</f>
        <v>-0.72146469717849815</v>
      </c>
      <c r="E47" s="246">
        <f>IFERROR('tablas evol EM CAT'!E47-'tablas evol EM CAT'!E60,"-")</f>
        <v>0.34999999999999964</v>
      </c>
      <c r="F47" s="246">
        <f>IFERROR('tablas evol EM CAT'!F47-'tablas evol EM CAT'!F60,"-")</f>
        <v>-1.0474246670413923</v>
      </c>
      <c r="G47" s="246">
        <f>IFERROR('tablas evol EM CAT'!G47-'tablas evol EM CAT'!G60,"-")</f>
        <v>-0.79999999999999982</v>
      </c>
      <c r="H47" s="246">
        <f>IFERROR('tablas evol EM CAT'!H47-'tablas evol EM CAT'!H60,"-")</f>
        <v>0.36000000000000032</v>
      </c>
      <c r="I47" s="246">
        <f>IFERROR('tablas evol EM CAT'!I47-'tablas evol EM CAT'!I60,"-")</f>
        <v>-0.41999999999999993</v>
      </c>
    </row>
    <row r="48" spans="3:9" hidden="1" outlineLevel="1">
      <c r="C48" s="41" t="s">
        <v>80</v>
      </c>
      <c r="D48" s="246">
        <f>IFERROR('tablas evol EM CAT'!D48-'tablas evol EM CAT'!D61,"-")</f>
        <v>3.4666609094334877</v>
      </c>
      <c r="E48" s="246">
        <f>IFERROR('tablas evol EM CAT'!E48-'tablas evol EM CAT'!E61,"-")</f>
        <v>9.9999999999997868E-3</v>
      </c>
      <c r="F48" s="246">
        <f>IFERROR('tablas evol EM CAT'!F48-'tablas evol EM CAT'!F61,"-")</f>
        <v>-0.32151349964253484</v>
      </c>
      <c r="G48" s="246">
        <f>IFERROR('tablas evol EM CAT'!G48-'tablas evol EM CAT'!G61,"-")</f>
        <v>-0.16000000000000014</v>
      </c>
      <c r="H48" s="246">
        <f>IFERROR('tablas evol EM CAT'!H48-'tablas evol EM CAT'!H61,"-")</f>
        <v>0.10000000000000053</v>
      </c>
      <c r="I48" s="246">
        <f>IFERROR('tablas evol EM CAT'!I48-'tablas evol EM CAT'!I61,"-")</f>
        <v>-8.0000000000000071E-2</v>
      </c>
    </row>
    <row r="49" spans="3:9" hidden="1" outlineLevel="1">
      <c r="C49" s="41" t="s">
        <v>81</v>
      </c>
      <c r="D49" s="246">
        <f>IFERROR('tablas evol EM CAT'!D49-'tablas evol EM CAT'!D62,"-")</f>
        <v>-1.9260424839393782</v>
      </c>
      <c r="E49" s="246">
        <f>IFERROR('tablas evol EM CAT'!E49-'tablas evol EM CAT'!E62,"-")</f>
        <v>-0.25</v>
      </c>
      <c r="F49" s="246">
        <f>IFERROR('tablas evol EM CAT'!F49-'tablas evol EM CAT'!F62,"-")</f>
        <v>-0.3497103484409827</v>
      </c>
      <c r="G49" s="246">
        <f>IFERROR('tablas evol EM CAT'!G49-'tablas evol EM CAT'!G62,"-")</f>
        <v>-0.38000000000000078</v>
      </c>
      <c r="H49" s="246">
        <f>IFERROR('tablas evol EM CAT'!H49-'tablas evol EM CAT'!H62,"-")</f>
        <v>-5.0000000000000711E-2</v>
      </c>
      <c r="I49" s="246">
        <f>IFERROR('tablas evol EM CAT'!I49-'tablas evol EM CAT'!I62,"-")</f>
        <v>-0.26999999999999957</v>
      </c>
    </row>
    <row r="50" spans="3:9" hidden="1" outlineLevel="1">
      <c r="C50" s="41" t="s">
        <v>82</v>
      </c>
      <c r="D50" s="246">
        <f>IFERROR('tablas evol EM CAT'!D50-'tablas evol EM CAT'!D63,"-")</f>
        <v>-0.79814575475787919</v>
      </c>
      <c r="E50" s="246">
        <f>IFERROR('tablas evol EM CAT'!E50-'tablas evol EM CAT'!E63,"-")</f>
        <v>0.32999999999999918</v>
      </c>
      <c r="F50" s="246">
        <f>IFERROR('tablas evol EM CAT'!F50-'tablas evol EM CAT'!F63,"-")</f>
        <v>0.13732892870425673</v>
      </c>
      <c r="G50" s="246">
        <f>IFERROR('tablas evol EM CAT'!G50-'tablas evol EM CAT'!G63,"-")</f>
        <v>9.9999999999999645E-2</v>
      </c>
      <c r="H50" s="246">
        <f>IFERROR('tablas evol EM CAT'!H50-'tablas evol EM CAT'!H63,"-")</f>
        <v>0.60999999999999943</v>
      </c>
      <c r="I50" s="246">
        <f>IFERROR('tablas evol EM CAT'!I50-'tablas evol EM CAT'!I63,"-")</f>
        <v>0.20000000000000107</v>
      </c>
    </row>
    <row r="51" spans="3:9" hidden="1" outlineLevel="1">
      <c r="C51" s="41" t="s">
        <v>83</v>
      </c>
      <c r="D51" s="246">
        <f>IFERROR('tablas evol EM CAT'!D51-'tablas evol EM CAT'!D64,"-")</f>
        <v>-0.30317072021574365</v>
      </c>
      <c r="E51" s="246">
        <f>IFERROR('tablas evol EM CAT'!E51-'tablas evol EM CAT'!E64,"-")</f>
        <v>0</v>
      </c>
      <c r="F51" s="246">
        <f>IFERROR('tablas evol EM CAT'!F51-'tablas evol EM CAT'!F64,"-")</f>
        <v>9.411771246492151E-2</v>
      </c>
      <c r="G51" s="246">
        <f>IFERROR('tablas evol EM CAT'!G51-'tablas evol EM CAT'!G64,"-")</f>
        <v>3.0000000000001137E-2</v>
      </c>
      <c r="H51" s="246">
        <f>IFERROR('tablas evol EM CAT'!H51-'tablas evol EM CAT'!H64,"-")</f>
        <v>0.79999999999999893</v>
      </c>
      <c r="I51" s="246">
        <f>IFERROR('tablas evol EM CAT'!I51-'tablas evol EM CAT'!I64,"-")</f>
        <v>0.23999999999999844</v>
      </c>
    </row>
    <row r="52" spans="3:9" collapsed="1">
      <c r="C52" s="48">
        <v>2007</v>
      </c>
      <c r="D52" s="250">
        <f>IFERROR('tablas evol EM CAT'!D52-'tablas evol EM CAT'!D65,"-")</f>
        <v>-1.0304532579777463</v>
      </c>
      <c r="E52" s="250">
        <f>IFERROR('tablas evol EM CAT'!E52-'tablas evol EM CAT'!E65,"-")</f>
        <v>8.6295724432892129E-3</v>
      </c>
      <c r="F52" s="250">
        <f>IFERROR('tablas evol EM CAT'!F52-'tablas evol EM CAT'!F65,"-")</f>
        <v>-0.35712538028897978</v>
      </c>
      <c r="G52" s="250">
        <f>IFERROR('tablas evol EM CAT'!G52-'tablas evol EM CAT'!G65,"-")</f>
        <v>-0.31382836084544685</v>
      </c>
      <c r="H52" s="250">
        <f>IFERROR('tablas evol EM CAT'!H52-'tablas evol EM CAT'!H65,"-")</f>
        <v>9.7281969275385904E-2</v>
      </c>
      <c r="I52" s="250">
        <f>IFERROR('tablas evol EM CAT'!I52-'tablas evol EM CAT'!I65,"-")</f>
        <v>-0.17561320864949526</v>
      </c>
    </row>
    <row r="53" spans="3:9" ht="15" customHeight="1">
      <c r="C53" s="525" t="s">
        <v>67</v>
      </c>
      <c r="D53" s="525"/>
      <c r="E53" s="525"/>
      <c r="F53" s="525"/>
      <c r="G53" s="525"/>
      <c r="H53" s="525"/>
      <c r="I53" s="525"/>
    </row>
    <row r="55" spans="3:9" ht="30" customHeight="1"/>
    <row r="57" spans="3:9" ht="30" customHeight="1"/>
  </sheetData>
  <mergeCells count="2">
    <mergeCell ref="C3:I3"/>
    <mergeCell ref="C53:I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0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11"/>
    <col min="3" max="3" width="35.7109375" style="11" customWidth="1"/>
    <col min="4" max="5" width="12.85546875" style="11" customWidth="1"/>
    <col min="6" max="6" width="14.7109375" style="11" customWidth="1"/>
    <col min="7" max="7" width="10.7109375" style="11" customWidth="1"/>
    <col min="8" max="13" width="11.42578125" style="11"/>
    <col min="14" max="14" width="14.42578125" style="11" customWidth="1"/>
    <col min="15" max="258" width="11.42578125" style="11"/>
    <col min="259" max="259" width="35.7109375" style="11" customWidth="1"/>
    <col min="260" max="261" width="12.85546875" style="11" customWidth="1"/>
    <col min="262" max="262" width="14.7109375" style="11" customWidth="1"/>
    <col min="263" max="263" width="10.7109375" style="11" customWidth="1"/>
    <col min="264" max="269" width="11.42578125" style="11"/>
    <col min="270" max="270" width="14.42578125" style="11" customWidth="1"/>
    <col min="271" max="514" width="11.42578125" style="11"/>
    <col min="515" max="515" width="35.7109375" style="11" customWidth="1"/>
    <col min="516" max="517" width="12.85546875" style="11" customWidth="1"/>
    <col min="518" max="518" width="14.7109375" style="11" customWidth="1"/>
    <col min="519" max="519" width="10.7109375" style="11" customWidth="1"/>
    <col min="520" max="525" width="11.42578125" style="11"/>
    <col min="526" max="526" width="14.42578125" style="11" customWidth="1"/>
    <col min="527" max="770" width="11.42578125" style="11"/>
    <col min="771" max="771" width="35.7109375" style="11" customWidth="1"/>
    <col min="772" max="773" width="12.85546875" style="11" customWidth="1"/>
    <col min="774" max="774" width="14.7109375" style="11" customWidth="1"/>
    <col min="775" max="775" width="10.7109375" style="11" customWidth="1"/>
    <col min="776" max="781" width="11.42578125" style="11"/>
    <col min="782" max="782" width="14.42578125" style="11" customWidth="1"/>
    <col min="783" max="1026" width="11.42578125" style="11"/>
    <col min="1027" max="1027" width="35.7109375" style="11" customWidth="1"/>
    <col min="1028" max="1029" width="12.85546875" style="11" customWidth="1"/>
    <col min="1030" max="1030" width="14.7109375" style="11" customWidth="1"/>
    <col min="1031" max="1031" width="10.7109375" style="11" customWidth="1"/>
    <col min="1032" max="1037" width="11.42578125" style="11"/>
    <col min="1038" max="1038" width="14.42578125" style="11" customWidth="1"/>
    <col min="1039" max="1282" width="11.42578125" style="11"/>
    <col min="1283" max="1283" width="35.7109375" style="11" customWidth="1"/>
    <col min="1284" max="1285" width="12.85546875" style="11" customWidth="1"/>
    <col min="1286" max="1286" width="14.7109375" style="11" customWidth="1"/>
    <col min="1287" max="1287" width="10.7109375" style="11" customWidth="1"/>
    <col min="1288" max="1293" width="11.42578125" style="11"/>
    <col min="1294" max="1294" width="14.42578125" style="11" customWidth="1"/>
    <col min="1295" max="1538" width="11.42578125" style="11"/>
    <col min="1539" max="1539" width="35.7109375" style="11" customWidth="1"/>
    <col min="1540" max="1541" width="12.85546875" style="11" customWidth="1"/>
    <col min="1542" max="1542" width="14.7109375" style="11" customWidth="1"/>
    <col min="1543" max="1543" width="10.7109375" style="11" customWidth="1"/>
    <col min="1544" max="1549" width="11.42578125" style="11"/>
    <col min="1550" max="1550" width="14.42578125" style="11" customWidth="1"/>
    <col min="1551" max="1794" width="11.42578125" style="11"/>
    <col min="1795" max="1795" width="35.7109375" style="11" customWidth="1"/>
    <col min="1796" max="1797" width="12.85546875" style="11" customWidth="1"/>
    <col min="1798" max="1798" width="14.7109375" style="11" customWidth="1"/>
    <col min="1799" max="1799" width="10.7109375" style="11" customWidth="1"/>
    <col min="1800" max="1805" width="11.42578125" style="11"/>
    <col min="1806" max="1806" width="14.42578125" style="11" customWidth="1"/>
    <col min="1807" max="2050" width="11.42578125" style="11"/>
    <col min="2051" max="2051" width="35.7109375" style="11" customWidth="1"/>
    <col min="2052" max="2053" width="12.85546875" style="11" customWidth="1"/>
    <col min="2054" max="2054" width="14.7109375" style="11" customWidth="1"/>
    <col min="2055" max="2055" width="10.7109375" style="11" customWidth="1"/>
    <col min="2056" max="2061" width="11.42578125" style="11"/>
    <col min="2062" max="2062" width="14.42578125" style="11" customWidth="1"/>
    <col min="2063" max="2306" width="11.42578125" style="11"/>
    <col min="2307" max="2307" width="35.7109375" style="11" customWidth="1"/>
    <col min="2308" max="2309" width="12.85546875" style="11" customWidth="1"/>
    <col min="2310" max="2310" width="14.7109375" style="11" customWidth="1"/>
    <col min="2311" max="2311" width="10.7109375" style="11" customWidth="1"/>
    <col min="2312" max="2317" width="11.42578125" style="11"/>
    <col min="2318" max="2318" width="14.42578125" style="11" customWidth="1"/>
    <col min="2319" max="2562" width="11.42578125" style="11"/>
    <col min="2563" max="2563" width="35.7109375" style="11" customWidth="1"/>
    <col min="2564" max="2565" width="12.85546875" style="11" customWidth="1"/>
    <col min="2566" max="2566" width="14.7109375" style="11" customWidth="1"/>
    <col min="2567" max="2567" width="10.7109375" style="11" customWidth="1"/>
    <col min="2568" max="2573" width="11.42578125" style="11"/>
    <col min="2574" max="2574" width="14.42578125" style="11" customWidth="1"/>
    <col min="2575" max="2818" width="11.42578125" style="11"/>
    <col min="2819" max="2819" width="35.7109375" style="11" customWidth="1"/>
    <col min="2820" max="2821" width="12.85546875" style="11" customWidth="1"/>
    <col min="2822" max="2822" width="14.7109375" style="11" customWidth="1"/>
    <col min="2823" max="2823" width="10.7109375" style="11" customWidth="1"/>
    <col min="2824" max="2829" width="11.42578125" style="11"/>
    <col min="2830" max="2830" width="14.42578125" style="11" customWidth="1"/>
    <col min="2831" max="3074" width="11.42578125" style="11"/>
    <col min="3075" max="3075" width="35.7109375" style="11" customWidth="1"/>
    <col min="3076" max="3077" width="12.85546875" style="11" customWidth="1"/>
    <col min="3078" max="3078" width="14.7109375" style="11" customWidth="1"/>
    <col min="3079" max="3079" width="10.7109375" style="11" customWidth="1"/>
    <col min="3080" max="3085" width="11.42578125" style="11"/>
    <col min="3086" max="3086" width="14.42578125" style="11" customWidth="1"/>
    <col min="3087" max="3330" width="11.42578125" style="11"/>
    <col min="3331" max="3331" width="35.7109375" style="11" customWidth="1"/>
    <col min="3332" max="3333" width="12.85546875" style="11" customWidth="1"/>
    <col min="3334" max="3334" width="14.7109375" style="11" customWidth="1"/>
    <col min="3335" max="3335" width="10.7109375" style="11" customWidth="1"/>
    <col min="3336" max="3341" width="11.42578125" style="11"/>
    <col min="3342" max="3342" width="14.42578125" style="11" customWidth="1"/>
    <col min="3343" max="3586" width="11.42578125" style="11"/>
    <col min="3587" max="3587" width="35.7109375" style="11" customWidth="1"/>
    <col min="3588" max="3589" width="12.85546875" style="11" customWidth="1"/>
    <col min="3590" max="3590" width="14.7109375" style="11" customWidth="1"/>
    <col min="3591" max="3591" width="10.7109375" style="11" customWidth="1"/>
    <col min="3592" max="3597" width="11.42578125" style="11"/>
    <col min="3598" max="3598" width="14.42578125" style="11" customWidth="1"/>
    <col min="3599" max="3842" width="11.42578125" style="11"/>
    <col min="3843" max="3843" width="35.7109375" style="11" customWidth="1"/>
    <col min="3844" max="3845" width="12.85546875" style="11" customWidth="1"/>
    <col min="3846" max="3846" width="14.7109375" style="11" customWidth="1"/>
    <col min="3847" max="3847" width="10.7109375" style="11" customWidth="1"/>
    <col min="3848" max="3853" width="11.42578125" style="11"/>
    <col min="3854" max="3854" width="14.42578125" style="11" customWidth="1"/>
    <col min="3855" max="4098" width="11.42578125" style="11"/>
    <col min="4099" max="4099" width="35.7109375" style="11" customWidth="1"/>
    <col min="4100" max="4101" width="12.85546875" style="11" customWidth="1"/>
    <col min="4102" max="4102" width="14.7109375" style="11" customWidth="1"/>
    <col min="4103" max="4103" width="10.7109375" style="11" customWidth="1"/>
    <col min="4104" max="4109" width="11.42578125" style="11"/>
    <col min="4110" max="4110" width="14.42578125" style="11" customWidth="1"/>
    <col min="4111" max="4354" width="11.42578125" style="11"/>
    <col min="4355" max="4355" width="35.7109375" style="11" customWidth="1"/>
    <col min="4356" max="4357" width="12.85546875" style="11" customWidth="1"/>
    <col min="4358" max="4358" width="14.7109375" style="11" customWidth="1"/>
    <col min="4359" max="4359" width="10.7109375" style="11" customWidth="1"/>
    <col min="4360" max="4365" width="11.42578125" style="11"/>
    <col min="4366" max="4366" width="14.42578125" style="11" customWidth="1"/>
    <col min="4367" max="4610" width="11.42578125" style="11"/>
    <col min="4611" max="4611" width="35.7109375" style="11" customWidth="1"/>
    <col min="4612" max="4613" width="12.85546875" style="11" customWidth="1"/>
    <col min="4614" max="4614" width="14.7109375" style="11" customWidth="1"/>
    <col min="4615" max="4615" width="10.7109375" style="11" customWidth="1"/>
    <col min="4616" max="4621" width="11.42578125" style="11"/>
    <col min="4622" max="4622" width="14.42578125" style="11" customWidth="1"/>
    <col min="4623" max="4866" width="11.42578125" style="11"/>
    <col min="4867" max="4867" width="35.7109375" style="11" customWidth="1"/>
    <col min="4868" max="4869" width="12.85546875" style="11" customWidth="1"/>
    <col min="4870" max="4870" width="14.7109375" style="11" customWidth="1"/>
    <col min="4871" max="4871" width="10.7109375" style="11" customWidth="1"/>
    <col min="4872" max="4877" width="11.42578125" style="11"/>
    <col min="4878" max="4878" width="14.42578125" style="11" customWidth="1"/>
    <col min="4879" max="5122" width="11.42578125" style="11"/>
    <col min="5123" max="5123" width="35.7109375" style="11" customWidth="1"/>
    <col min="5124" max="5125" width="12.85546875" style="11" customWidth="1"/>
    <col min="5126" max="5126" width="14.7109375" style="11" customWidth="1"/>
    <col min="5127" max="5127" width="10.7109375" style="11" customWidth="1"/>
    <col min="5128" max="5133" width="11.42578125" style="11"/>
    <col min="5134" max="5134" width="14.42578125" style="11" customWidth="1"/>
    <col min="5135" max="5378" width="11.42578125" style="11"/>
    <col min="5379" max="5379" width="35.7109375" style="11" customWidth="1"/>
    <col min="5380" max="5381" width="12.85546875" style="11" customWidth="1"/>
    <col min="5382" max="5382" width="14.7109375" style="11" customWidth="1"/>
    <col min="5383" max="5383" width="10.7109375" style="11" customWidth="1"/>
    <col min="5384" max="5389" width="11.42578125" style="11"/>
    <col min="5390" max="5390" width="14.42578125" style="11" customWidth="1"/>
    <col min="5391" max="5634" width="11.42578125" style="11"/>
    <col min="5635" max="5635" width="35.7109375" style="11" customWidth="1"/>
    <col min="5636" max="5637" width="12.85546875" style="11" customWidth="1"/>
    <col min="5638" max="5638" width="14.7109375" style="11" customWidth="1"/>
    <col min="5639" max="5639" width="10.7109375" style="11" customWidth="1"/>
    <col min="5640" max="5645" width="11.42578125" style="11"/>
    <col min="5646" max="5646" width="14.42578125" style="11" customWidth="1"/>
    <col min="5647" max="5890" width="11.42578125" style="11"/>
    <col min="5891" max="5891" width="35.7109375" style="11" customWidth="1"/>
    <col min="5892" max="5893" width="12.85546875" style="11" customWidth="1"/>
    <col min="5894" max="5894" width="14.7109375" style="11" customWidth="1"/>
    <col min="5895" max="5895" width="10.7109375" style="11" customWidth="1"/>
    <col min="5896" max="5901" width="11.42578125" style="11"/>
    <col min="5902" max="5902" width="14.42578125" style="11" customWidth="1"/>
    <col min="5903" max="6146" width="11.42578125" style="11"/>
    <col min="6147" max="6147" width="35.7109375" style="11" customWidth="1"/>
    <col min="6148" max="6149" width="12.85546875" style="11" customWidth="1"/>
    <col min="6150" max="6150" width="14.7109375" style="11" customWidth="1"/>
    <col min="6151" max="6151" width="10.7109375" style="11" customWidth="1"/>
    <col min="6152" max="6157" width="11.42578125" style="11"/>
    <col min="6158" max="6158" width="14.42578125" style="11" customWidth="1"/>
    <col min="6159" max="6402" width="11.42578125" style="11"/>
    <col min="6403" max="6403" width="35.7109375" style="11" customWidth="1"/>
    <col min="6404" max="6405" width="12.85546875" style="11" customWidth="1"/>
    <col min="6406" max="6406" width="14.7109375" style="11" customWidth="1"/>
    <col min="6407" max="6407" width="10.7109375" style="11" customWidth="1"/>
    <col min="6408" max="6413" width="11.42578125" style="11"/>
    <col min="6414" max="6414" width="14.42578125" style="11" customWidth="1"/>
    <col min="6415" max="6658" width="11.42578125" style="11"/>
    <col min="6659" max="6659" width="35.7109375" style="11" customWidth="1"/>
    <col min="6660" max="6661" width="12.85546875" style="11" customWidth="1"/>
    <col min="6662" max="6662" width="14.7109375" style="11" customWidth="1"/>
    <col min="6663" max="6663" width="10.7109375" style="11" customWidth="1"/>
    <col min="6664" max="6669" width="11.42578125" style="11"/>
    <col min="6670" max="6670" width="14.42578125" style="11" customWidth="1"/>
    <col min="6671" max="6914" width="11.42578125" style="11"/>
    <col min="6915" max="6915" width="35.7109375" style="11" customWidth="1"/>
    <col min="6916" max="6917" width="12.85546875" style="11" customWidth="1"/>
    <col min="6918" max="6918" width="14.7109375" style="11" customWidth="1"/>
    <col min="6919" max="6919" width="10.7109375" style="11" customWidth="1"/>
    <col min="6920" max="6925" width="11.42578125" style="11"/>
    <col min="6926" max="6926" width="14.42578125" style="11" customWidth="1"/>
    <col min="6927" max="7170" width="11.42578125" style="11"/>
    <col min="7171" max="7171" width="35.7109375" style="11" customWidth="1"/>
    <col min="7172" max="7173" width="12.85546875" style="11" customWidth="1"/>
    <col min="7174" max="7174" width="14.7109375" style="11" customWidth="1"/>
    <col min="7175" max="7175" width="10.7109375" style="11" customWidth="1"/>
    <col min="7176" max="7181" width="11.42578125" style="11"/>
    <col min="7182" max="7182" width="14.42578125" style="11" customWidth="1"/>
    <col min="7183" max="7426" width="11.42578125" style="11"/>
    <col min="7427" max="7427" width="35.7109375" style="11" customWidth="1"/>
    <col min="7428" max="7429" width="12.85546875" style="11" customWidth="1"/>
    <col min="7430" max="7430" width="14.7109375" style="11" customWidth="1"/>
    <col min="7431" max="7431" width="10.7109375" style="11" customWidth="1"/>
    <col min="7432" max="7437" width="11.42578125" style="11"/>
    <col min="7438" max="7438" width="14.42578125" style="11" customWidth="1"/>
    <col min="7439" max="7682" width="11.42578125" style="11"/>
    <col min="7683" max="7683" width="35.7109375" style="11" customWidth="1"/>
    <col min="7684" max="7685" width="12.85546875" style="11" customWidth="1"/>
    <col min="7686" max="7686" width="14.7109375" style="11" customWidth="1"/>
    <col min="7687" max="7687" width="10.7109375" style="11" customWidth="1"/>
    <col min="7688" max="7693" width="11.42578125" style="11"/>
    <col min="7694" max="7694" width="14.42578125" style="11" customWidth="1"/>
    <col min="7695" max="7938" width="11.42578125" style="11"/>
    <col min="7939" max="7939" width="35.7109375" style="11" customWidth="1"/>
    <col min="7940" max="7941" width="12.85546875" style="11" customWidth="1"/>
    <col min="7942" max="7942" width="14.7109375" style="11" customWidth="1"/>
    <col min="7943" max="7943" width="10.7109375" style="11" customWidth="1"/>
    <col min="7944" max="7949" width="11.42578125" style="11"/>
    <col min="7950" max="7950" width="14.42578125" style="11" customWidth="1"/>
    <col min="7951" max="8194" width="11.42578125" style="11"/>
    <col min="8195" max="8195" width="35.7109375" style="11" customWidth="1"/>
    <col min="8196" max="8197" width="12.85546875" style="11" customWidth="1"/>
    <col min="8198" max="8198" width="14.7109375" style="11" customWidth="1"/>
    <col min="8199" max="8199" width="10.7109375" style="11" customWidth="1"/>
    <col min="8200" max="8205" width="11.42578125" style="11"/>
    <col min="8206" max="8206" width="14.42578125" style="11" customWidth="1"/>
    <col min="8207" max="8450" width="11.42578125" style="11"/>
    <col min="8451" max="8451" width="35.7109375" style="11" customWidth="1"/>
    <col min="8452" max="8453" width="12.85546875" style="11" customWidth="1"/>
    <col min="8454" max="8454" width="14.7109375" style="11" customWidth="1"/>
    <col min="8455" max="8455" width="10.7109375" style="11" customWidth="1"/>
    <col min="8456" max="8461" width="11.42578125" style="11"/>
    <col min="8462" max="8462" width="14.42578125" style="11" customWidth="1"/>
    <col min="8463" max="8706" width="11.42578125" style="11"/>
    <col min="8707" max="8707" width="35.7109375" style="11" customWidth="1"/>
    <col min="8708" max="8709" width="12.85546875" style="11" customWidth="1"/>
    <col min="8710" max="8710" width="14.7109375" style="11" customWidth="1"/>
    <col min="8711" max="8711" width="10.7109375" style="11" customWidth="1"/>
    <col min="8712" max="8717" width="11.42578125" style="11"/>
    <col min="8718" max="8718" width="14.42578125" style="11" customWidth="1"/>
    <col min="8719" max="8962" width="11.42578125" style="11"/>
    <col min="8963" max="8963" width="35.7109375" style="11" customWidth="1"/>
    <col min="8964" max="8965" width="12.85546875" style="11" customWidth="1"/>
    <col min="8966" max="8966" width="14.7109375" style="11" customWidth="1"/>
    <col min="8967" max="8967" width="10.7109375" style="11" customWidth="1"/>
    <col min="8968" max="8973" width="11.42578125" style="11"/>
    <col min="8974" max="8974" width="14.42578125" style="11" customWidth="1"/>
    <col min="8975" max="9218" width="11.42578125" style="11"/>
    <col min="9219" max="9219" width="35.7109375" style="11" customWidth="1"/>
    <col min="9220" max="9221" width="12.85546875" style="11" customWidth="1"/>
    <col min="9222" max="9222" width="14.7109375" style="11" customWidth="1"/>
    <col min="9223" max="9223" width="10.7109375" style="11" customWidth="1"/>
    <col min="9224" max="9229" width="11.42578125" style="11"/>
    <col min="9230" max="9230" width="14.42578125" style="11" customWidth="1"/>
    <col min="9231" max="9474" width="11.42578125" style="11"/>
    <col min="9475" max="9475" width="35.7109375" style="11" customWidth="1"/>
    <col min="9476" max="9477" width="12.85546875" style="11" customWidth="1"/>
    <col min="9478" max="9478" width="14.7109375" style="11" customWidth="1"/>
    <col min="9479" max="9479" width="10.7109375" style="11" customWidth="1"/>
    <col min="9480" max="9485" width="11.42578125" style="11"/>
    <col min="9486" max="9486" width="14.42578125" style="11" customWidth="1"/>
    <col min="9487" max="9730" width="11.42578125" style="11"/>
    <col min="9731" max="9731" width="35.7109375" style="11" customWidth="1"/>
    <col min="9732" max="9733" width="12.85546875" style="11" customWidth="1"/>
    <col min="9734" max="9734" width="14.7109375" style="11" customWidth="1"/>
    <col min="9735" max="9735" width="10.7109375" style="11" customWidth="1"/>
    <col min="9736" max="9741" width="11.42578125" style="11"/>
    <col min="9742" max="9742" width="14.42578125" style="11" customWidth="1"/>
    <col min="9743" max="9986" width="11.42578125" style="11"/>
    <col min="9987" max="9987" width="35.7109375" style="11" customWidth="1"/>
    <col min="9988" max="9989" width="12.85546875" style="11" customWidth="1"/>
    <col min="9990" max="9990" width="14.7109375" style="11" customWidth="1"/>
    <col min="9991" max="9991" width="10.7109375" style="11" customWidth="1"/>
    <col min="9992" max="9997" width="11.42578125" style="11"/>
    <col min="9998" max="9998" width="14.42578125" style="11" customWidth="1"/>
    <col min="9999" max="10242" width="11.42578125" style="11"/>
    <col min="10243" max="10243" width="35.7109375" style="11" customWidth="1"/>
    <col min="10244" max="10245" width="12.85546875" style="11" customWidth="1"/>
    <col min="10246" max="10246" width="14.7109375" style="11" customWidth="1"/>
    <col min="10247" max="10247" width="10.7109375" style="11" customWidth="1"/>
    <col min="10248" max="10253" width="11.42578125" style="11"/>
    <col min="10254" max="10254" width="14.42578125" style="11" customWidth="1"/>
    <col min="10255" max="10498" width="11.42578125" style="11"/>
    <col min="10499" max="10499" width="35.7109375" style="11" customWidth="1"/>
    <col min="10500" max="10501" width="12.85546875" style="11" customWidth="1"/>
    <col min="10502" max="10502" width="14.7109375" style="11" customWidth="1"/>
    <col min="10503" max="10503" width="10.7109375" style="11" customWidth="1"/>
    <col min="10504" max="10509" width="11.42578125" style="11"/>
    <col min="10510" max="10510" width="14.42578125" style="11" customWidth="1"/>
    <col min="10511" max="10754" width="11.42578125" style="11"/>
    <col min="10755" max="10755" width="35.7109375" style="11" customWidth="1"/>
    <col min="10756" max="10757" width="12.85546875" style="11" customWidth="1"/>
    <col min="10758" max="10758" width="14.7109375" style="11" customWidth="1"/>
    <col min="10759" max="10759" width="10.7109375" style="11" customWidth="1"/>
    <col min="10760" max="10765" width="11.42578125" style="11"/>
    <col min="10766" max="10766" width="14.42578125" style="11" customWidth="1"/>
    <col min="10767" max="11010" width="11.42578125" style="11"/>
    <col min="11011" max="11011" width="35.7109375" style="11" customWidth="1"/>
    <col min="11012" max="11013" width="12.85546875" style="11" customWidth="1"/>
    <col min="11014" max="11014" width="14.7109375" style="11" customWidth="1"/>
    <col min="11015" max="11015" width="10.7109375" style="11" customWidth="1"/>
    <col min="11016" max="11021" width="11.42578125" style="11"/>
    <col min="11022" max="11022" width="14.42578125" style="11" customWidth="1"/>
    <col min="11023" max="11266" width="11.42578125" style="11"/>
    <col min="11267" max="11267" width="35.7109375" style="11" customWidth="1"/>
    <col min="11268" max="11269" width="12.85546875" style="11" customWidth="1"/>
    <col min="11270" max="11270" width="14.7109375" style="11" customWidth="1"/>
    <col min="11271" max="11271" width="10.7109375" style="11" customWidth="1"/>
    <col min="11272" max="11277" width="11.42578125" style="11"/>
    <col min="11278" max="11278" width="14.42578125" style="11" customWidth="1"/>
    <col min="11279" max="11522" width="11.42578125" style="11"/>
    <col min="11523" max="11523" width="35.7109375" style="11" customWidth="1"/>
    <col min="11524" max="11525" width="12.85546875" style="11" customWidth="1"/>
    <col min="11526" max="11526" width="14.7109375" style="11" customWidth="1"/>
    <col min="11527" max="11527" width="10.7109375" style="11" customWidth="1"/>
    <col min="11528" max="11533" width="11.42578125" style="11"/>
    <col min="11534" max="11534" width="14.42578125" style="11" customWidth="1"/>
    <col min="11535" max="11778" width="11.42578125" style="11"/>
    <col min="11779" max="11779" width="35.7109375" style="11" customWidth="1"/>
    <col min="11780" max="11781" width="12.85546875" style="11" customWidth="1"/>
    <col min="11782" max="11782" width="14.7109375" style="11" customWidth="1"/>
    <col min="11783" max="11783" width="10.7109375" style="11" customWidth="1"/>
    <col min="11784" max="11789" width="11.42578125" style="11"/>
    <col min="11790" max="11790" width="14.42578125" style="11" customWidth="1"/>
    <col min="11791" max="12034" width="11.42578125" style="11"/>
    <col min="12035" max="12035" width="35.7109375" style="11" customWidth="1"/>
    <col min="12036" max="12037" width="12.85546875" style="11" customWidth="1"/>
    <col min="12038" max="12038" width="14.7109375" style="11" customWidth="1"/>
    <col min="12039" max="12039" width="10.7109375" style="11" customWidth="1"/>
    <col min="12040" max="12045" width="11.42578125" style="11"/>
    <col min="12046" max="12046" width="14.42578125" style="11" customWidth="1"/>
    <col min="12047" max="12290" width="11.42578125" style="11"/>
    <col min="12291" max="12291" width="35.7109375" style="11" customWidth="1"/>
    <col min="12292" max="12293" width="12.85546875" style="11" customWidth="1"/>
    <col min="12294" max="12294" width="14.7109375" style="11" customWidth="1"/>
    <col min="12295" max="12295" width="10.7109375" style="11" customWidth="1"/>
    <col min="12296" max="12301" width="11.42578125" style="11"/>
    <col min="12302" max="12302" width="14.42578125" style="11" customWidth="1"/>
    <col min="12303" max="12546" width="11.42578125" style="11"/>
    <col min="12547" max="12547" width="35.7109375" style="11" customWidth="1"/>
    <col min="12548" max="12549" width="12.85546875" style="11" customWidth="1"/>
    <col min="12550" max="12550" width="14.7109375" style="11" customWidth="1"/>
    <col min="12551" max="12551" width="10.7109375" style="11" customWidth="1"/>
    <col min="12552" max="12557" width="11.42578125" style="11"/>
    <col min="12558" max="12558" width="14.42578125" style="11" customWidth="1"/>
    <col min="12559" max="12802" width="11.42578125" style="11"/>
    <col min="12803" max="12803" width="35.7109375" style="11" customWidth="1"/>
    <col min="12804" max="12805" width="12.85546875" style="11" customWidth="1"/>
    <col min="12806" max="12806" width="14.7109375" style="11" customWidth="1"/>
    <col min="12807" max="12807" width="10.7109375" style="11" customWidth="1"/>
    <col min="12808" max="12813" width="11.42578125" style="11"/>
    <col min="12814" max="12814" width="14.42578125" style="11" customWidth="1"/>
    <col min="12815" max="13058" width="11.42578125" style="11"/>
    <col min="13059" max="13059" width="35.7109375" style="11" customWidth="1"/>
    <col min="13060" max="13061" width="12.85546875" style="11" customWidth="1"/>
    <col min="13062" max="13062" width="14.7109375" style="11" customWidth="1"/>
    <col min="13063" max="13063" width="10.7109375" style="11" customWidth="1"/>
    <col min="13064" max="13069" width="11.42578125" style="11"/>
    <col min="13070" max="13070" width="14.42578125" style="11" customWidth="1"/>
    <col min="13071" max="13314" width="11.42578125" style="11"/>
    <col min="13315" max="13315" width="35.7109375" style="11" customWidth="1"/>
    <col min="13316" max="13317" width="12.85546875" style="11" customWidth="1"/>
    <col min="13318" max="13318" width="14.7109375" style="11" customWidth="1"/>
    <col min="13319" max="13319" width="10.7109375" style="11" customWidth="1"/>
    <col min="13320" max="13325" width="11.42578125" style="11"/>
    <col min="13326" max="13326" width="14.42578125" style="11" customWidth="1"/>
    <col min="13327" max="13570" width="11.42578125" style="11"/>
    <col min="13571" max="13571" width="35.7109375" style="11" customWidth="1"/>
    <col min="13572" max="13573" width="12.85546875" style="11" customWidth="1"/>
    <col min="13574" max="13574" width="14.7109375" style="11" customWidth="1"/>
    <col min="13575" max="13575" width="10.7109375" style="11" customWidth="1"/>
    <col min="13576" max="13581" width="11.42578125" style="11"/>
    <col min="13582" max="13582" width="14.42578125" style="11" customWidth="1"/>
    <col min="13583" max="13826" width="11.42578125" style="11"/>
    <col min="13827" max="13827" width="35.7109375" style="11" customWidth="1"/>
    <col min="13828" max="13829" width="12.85546875" style="11" customWidth="1"/>
    <col min="13830" max="13830" width="14.7109375" style="11" customWidth="1"/>
    <col min="13831" max="13831" width="10.7109375" style="11" customWidth="1"/>
    <col min="13832" max="13837" width="11.42578125" style="11"/>
    <col min="13838" max="13838" width="14.42578125" style="11" customWidth="1"/>
    <col min="13839" max="14082" width="11.42578125" style="11"/>
    <col min="14083" max="14083" width="35.7109375" style="11" customWidth="1"/>
    <col min="14084" max="14085" width="12.85546875" style="11" customWidth="1"/>
    <col min="14086" max="14086" width="14.7109375" style="11" customWidth="1"/>
    <col min="14087" max="14087" width="10.7109375" style="11" customWidth="1"/>
    <col min="14088" max="14093" width="11.42578125" style="11"/>
    <col min="14094" max="14094" width="14.42578125" style="11" customWidth="1"/>
    <col min="14095" max="14338" width="11.42578125" style="11"/>
    <col min="14339" max="14339" width="35.7109375" style="11" customWidth="1"/>
    <col min="14340" max="14341" width="12.85546875" style="11" customWidth="1"/>
    <col min="14342" max="14342" width="14.7109375" style="11" customWidth="1"/>
    <col min="14343" max="14343" width="10.7109375" style="11" customWidth="1"/>
    <col min="14344" max="14349" width="11.42578125" style="11"/>
    <col min="14350" max="14350" width="14.42578125" style="11" customWidth="1"/>
    <col min="14351" max="14594" width="11.42578125" style="11"/>
    <col min="14595" max="14595" width="35.7109375" style="11" customWidth="1"/>
    <col min="14596" max="14597" width="12.85546875" style="11" customWidth="1"/>
    <col min="14598" max="14598" width="14.7109375" style="11" customWidth="1"/>
    <col min="14599" max="14599" width="10.7109375" style="11" customWidth="1"/>
    <col min="14600" max="14605" width="11.42578125" style="11"/>
    <col min="14606" max="14606" width="14.42578125" style="11" customWidth="1"/>
    <col min="14607" max="14850" width="11.42578125" style="11"/>
    <col min="14851" max="14851" width="35.7109375" style="11" customWidth="1"/>
    <col min="14852" max="14853" width="12.85546875" style="11" customWidth="1"/>
    <col min="14854" max="14854" width="14.7109375" style="11" customWidth="1"/>
    <col min="14855" max="14855" width="10.7109375" style="11" customWidth="1"/>
    <col min="14856" max="14861" width="11.42578125" style="11"/>
    <col min="14862" max="14862" width="14.42578125" style="11" customWidth="1"/>
    <col min="14863" max="15106" width="11.42578125" style="11"/>
    <col min="15107" max="15107" width="35.7109375" style="11" customWidth="1"/>
    <col min="15108" max="15109" width="12.85546875" style="11" customWidth="1"/>
    <col min="15110" max="15110" width="14.7109375" style="11" customWidth="1"/>
    <col min="15111" max="15111" width="10.7109375" style="11" customWidth="1"/>
    <col min="15112" max="15117" width="11.42578125" style="11"/>
    <col min="15118" max="15118" width="14.42578125" style="11" customWidth="1"/>
    <col min="15119" max="15362" width="11.42578125" style="11"/>
    <col min="15363" max="15363" width="35.7109375" style="11" customWidth="1"/>
    <col min="15364" max="15365" width="12.85546875" style="11" customWidth="1"/>
    <col min="15366" max="15366" width="14.7109375" style="11" customWidth="1"/>
    <col min="15367" max="15367" width="10.7109375" style="11" customWidth="1"/>
    <col min="15368" max="15373" width="11.42578125" style="11"/>
    <col min="15374" max="15374" width="14.42578125" style="11" customWidth="1"/>
    <col min="15375" max="15618" width="11.42578125" style="11"/>
    <col min="15619" max="15619" width="35.7109375" style="11" customWidth="1"/>
    <col min="15620" max="15621" width="12.85546875" style="11" customWidth="1"/>
    <col min="15622" max="15622" width="14.7109375" style="11" customWidth="1"/>
    <col min="15623" max="15623" width="10.7109375" style="11" customWidth="1"/>
    <col min="15624" max="15629" width="11.42578125" style="11"/>
    <col min="15630" max="15630" width="14.42578125" style="11" customWidth="1"/>
    <col min="15631" max="15874" width="11.42578125" style="11"/>
    <col min="15875" max="15875" width="35.7109375" style="11" customWidth="1"/>
    <col min="15876" max="15877" width="12.85546875" style="11" customWidth="1"/>
    <col min="15878" max="15878" width="14.7109375" style="11" customWidth="1"/>
    <col min="15879" max="15879" width="10.7109375" style="11" customWidth="1"/>
    <col min="15880" max="15885" width="11.42578125" style="11"/>
    <col min="15886" max="15886" width="14.42578125" style="11" customWidth="1"/>
    <col min="15887" max="16130" width="11.42578125" style="11"/>
    <col min="16131" max="16131" width="35.7109375" style="11" customWidth="1"/>
    <col min="16132" max="16133" width="12.85546875" style="11" customWidth="1"/>
    <col min="16134" max="16134" width="14.7109375" style="11" customWidth="1"/>
    <col min="16135" max="16135" width="10.7109375" style="11" customWidth="1"/>
    <col min="16136" max="16141" width="11.42578125" style="11"/>
    <col min="16142" max="16142" width="14.42578125" style="11" customWidth="1"/>
    <col min="16143" max="16384" width="11.42578125" style="11"/>
  </cols>
  <sheetData>
    <row r="10" spans="3:6" ht="25.5" customHeight="1">
      <c r="C10" s="543" t="s">
        <v>279</v>
      </c>
      <c r="D10" s="544"/>
      <c r="E10" s="544"/>
      <c r="F10" s="545"/>
    </row>
    <row r="11" spans="3:6" ht="35.25" customHeight="1">
      <c r="C11" s="21" t="s">
        <v>61</v>
      </c>
      <c r="D11" s="22" t="str">
        <f>actualizaciones!A3</f>
        <v>acumulado agosto 2009</v>
      </c>
      <c r="E11" s="22" t="str">
        <f>actualizaciones!A2</f>
        <v xml:space="preserve">acumulado agosto 2010 </v>
      </c>
      <c r="F11" s="296" t="s">
        <v>280</v>
      </c>
    </row>
    <row r="12" spans="3:6">
      <c r="C12" s="24" t="s">
        <v>281</v>
      </c>
      <c r="D12" s="297">
        <v>7.3937042291467661</v>
      </c>
      <c r="E12" s="297">
        <v>7.2610026419889433</v>
      </c>
      <c r="F12" s="298">
        <f>E12-D12</f>
        <v>-0.13270158715782276</v>
      </c>
    </row>
    <row r="13" spans="3:6">
      <c r="C13" s="28" t="s">
        <v>282</v>
      </c>
      <c r="D13" s="299">
        <v>7.1488384803035521</v>
      </c>
      <c r="E13" s="299">
        <v>7.1274322572956548</v>
      </c>
      <c r="F13" s="300">
        <f>E13-D13</f>
        <v>-2.1406223007897296E-2</v>
      </c>
    </row>
    <row r="14" spans="3:6">
      <c r="C14" s="241" t="s">
        <v>283</v>
      </c>
      <c r="D14" s="301">
        <v>7.873042761141634</v>
      </c>
      <c r="E14" s="301">
        <v>7.5569484051542037</v>
      </c>
      <c r="F14" s="302">
        <f>E14-D14</f>
        <v>-0.3160943559874303</v>
      </c>
    </row>
    <row r="15" spans="3:6">
      <c r="C15" s="33" t="s">
        <v>67</v>
      </c>
      <c r="D15" s="34"/>
      <c r="E15" s="34"/>
      <c r="F15" s="35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6:L22"/>
  <sheetViews>
    <sheetView showGridLines="0" showRowColHeaders="0" showOutlineSymbols="0" zoomScaleNormal="100" workbookViewId="0"/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43" t="s">
        <v>284</v>
      </c>
      <c r="C6" s="544"/>
      <c r="D6" s="544"/>
      <c r="E6" s="545"/>
    </row>
    <row r="7" spans="2:5" ht="37.5" customHeight="1">
      <c r="B7" s="21" t="s">
        <v>270</v>
      </c>
      <c r="C7" s="159" t="str">
        <f>actualizaciones!A3</f>
        <v>acumulado agosto 2009</v>
      </c>
      <c r="D7" s="159" t="str">
        <f>actualizaciones!A2</f>
        <v xml:space="preserve">acumulado agosto 2010 </v>
      </c>
      <c r="E7" s="257" t="s">
        <v>280</v>
      </c>
    </row>
    <row r="8" spans="2:5" ht="15" customHeight="1">
      <c r="B8" s="71" t="s">
        <v>122</v>
      </c>
      <c r="C8" s="72"/>
      <c r="D8" s="80"/>
      <c r="E8" s="81"/>
    </row>
    <row r="9" spans="2:5">
      <c r="B9" s="24" t="s">
        <v>281</v>
      </c>
      <c r="C9" s="252">
        <v>7.668701574094178</v>
      </c>
      <c r="D9" s="252">
        <v>7.4696014812196978</v>
      </c>
      <c r="E9" s="298">
        <f>D9-C9</f>
        <v>-0.19910009287448016</v>
      </c>
    </row>
    <row r="10" spans="2:5">
      <c r="B10" s="28" t="s">
        <v>282</v>
      </c>
      <c r="C10" s="254">
        <v>7.2058174479730237</v>
      </c>
      <c r="D10" s="254">
        <v>6.9941533826857318</v>
      </c>
      <c r="E10" s="300">
        <f>D10-C10</f>
        <v>-0.21166406528729187</v>
      </c>
    </row>
    <row r="11" spans="2:5">
      <c r="B11" s="241" t="s">
        <v>283</v>
      </c>
      <c r="C11" s="267">
        <v>8.3264088123290207</v>
      </c>
      <c r="D11" s="267">
        <v>8.2036398933444179</v>
      </c>
      <c r="E11" s="302">
        <f>D11-C11</f>
        <v>-0.12276891898460285</v>
      </c>
    </row>
    <row r="12" spans="2:5" ht="15" customHeight="1">
      <c r="B12" s="71" t="s">
        <v>271</v>
      </c>
      <c r="C12" s="269"/>
      <c r="D12" s="269"/>
      <c r="E12" s="303"/>
    </row>
    <row r="13" spans="2:5">
      <c r="B13" s="24" t="s">
        <v>281</v>
      </c>
      <c r="C13" s="252">
        <v>7.334272931937261</v>
      </c>
      <c r="D13" s="252">
        <v>7.1414718492902152</v>
      </c>
      <c r="E13" s="298">
        <f>D13-C13</f>
        <v>-0.19280108264704587</v>
      </c>
    </row>
    <row r="14" spans="2:5">
      <c r="B14" s="28" t="s">
        <v>282</v>
      </c>
      <c r="C14" s="254">
        <v>7.0307361691062882</v>
      </c>
      <c r="D14" s="254">
        <v>7.0084528770850962</v>
      </c>
      <c r="E14" s="300">
        <f>D14-C14</f>
        <v>-2.2283292021191947E-2</v>
      </c>
    </row>
    <row r="15" spans="2:5">
      <c r="B15" s="241" t="s">
        <v>283</v>
      </c>
      <c r="C15" s="271">
        <v>7.935485662639044</v>
      </c>
      <c r="D15" s="271">
        <v>7.4392206235011988</v>
      </c>
      <c r="E15" s="300">
        <f>D15-C15</f>
        <v>-0.49626503913784514</v>
      </c>
    </row>
    <row r="16" spans="2:5" ht="15" customHeight="1">
      <c r="B16" s="71" t="s">
        <v>118</v>
      </c>
      <c r="C16" s="269"/>
      <c r="D16" s="269"/>
      <c r="E16" s="303"/>
    </row>
    <row r="17" spans="2:12">
      <c r="B17" s="24" t="s">
        <v>281</v>
      </c>
      <c r="C17" s="297">
        <v>7.3937042291467661</v>
      </c>
      <c r="D17" s="297">
        <v>7.2610026419889433</v>
      </c>
      <c r="E17" s="298">
        <f>D17-C17</f>
        <v>-0.13270158715782276</v>
      </c>
    </row>
    <row r="18" spans="2:12">
      <c r="B18" s="28" t="s">
        <v>282</v>
      </c>
      <c r="C18" s="299">
        <v>7.1488384803035521</v>
      </c>
      <c r="D18" s="299">
        <v>7.1274322572956548</v>
      </c>
      <c r="E18" s="300">
        <f>D18-C18</f>
        <v>-2.1406223007897296E-2</v>
      </c>
    </row>
    <row r="19" spans="2:12">
      <c r="B19" s="241" t="s">
        <v>283</v>
      </c>
      <c r="C19" s="301">
        <v>7.873042761141634</v>
      </c>
      <c r="D19" s="301">
        <v>7.5569484051542037</v>
      </c>
      <c r="E19" s="300">
        <f>D19-C19</f>
        <v>-0.3160943559874303</v>
      </c>
    </row>
    <row r="20" spans="2:12" ht="16.5" customHeight="1">
      <c r="B20" s="569" t="s">
        <v>285</v>
      </c>
      <c r="C20" s="569"/>
      <c r="D20" s="569"/>
      <c r="E20" s="569"/>
    </row>
    <row r="21" spans="2:12" ht="15" customHeight="1" thickBot="1"/>
    <row r="22" spans="2:12" ht="30" customHeight="1" thickBot="1">
      <c r="B22" s="37"/>
      <c r="C22" s="37"/>
      <c r="D22" s="37"/>
      <c r="E22" s="50" t="s">
        <v>84</v>
      </c>
      <c r="F22" s="37"/>
      <c r="G22" s="37"/>
      <c r="H22" s="37"/>
      <c r="I22" s="37"/>
      <c r="J22" s="37"/>
      <c r="K22" s="37"/>
      <c r="L22" s="37"/>
    </row>
  </sheetData>
  <mergeCells count="2">
    <mergeCell ref="B6:E6"/>
    <mergeCell ref="B20:E20"/>
  </mergeCells>
  <hyperlinks>
    <hyperlink ref="E22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C2:F38"/>
  <sheetViews>
    <sheetView showGridLines="0" showRowColHeaders="0" showZeros="0" zoomScaleNormal="100" workbookViewId="0"/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491" t="s">
        <v>89</v>
      </c>
      <c r="D3" s="492"/>
      <c r="E3" s="492"/>
      <c r="F3" s="492"/>
    </row>
    <row r="4" spans="3:6" ht="17.25" customHeight="1">
      <c r="C4" s="493">
        <v>2009</v>
      </c>
      <c r="D4" s="494"/>
      <c r="E4" s="494"/>
      <c r="F4" s="494"/>
    </row>
    <row r="5" spans="3:6" ht="30" customHeight="1">
      <c r="C5" s="38"/>
      <c r="D5" s="55" t="s">
        <v>90</v>
      </c>
      <c r="E5" s="55" t="s">
        <v>70</v>
      </c>
      <c r="F5" s="55" t="s">
        <v>71</v>
      </c>
    </row>
    <row r="6" spans="3:6">
      <c r="C6" s="56" t="s">
        <v>91</v>
      </c>
      <c r="D6" s="57">
        <v>37480</v>
      </c>
      <c r="E6" s="57">
        <v>20230</v>
      </c>
      <c r="F6" s="57">
        <v>57710</v>
      </c>
    </row>
    <row r="7" spans="3:6">
      <c r="C7" s="58" t="s">
        <v>92</v>
      </c>
      <c r="D7" s="42">
        <v>40229</v>
      </c>
      <c r="E7" s="42">
        <v>18889</v>
      </c>
      <c r="F7" s="42">
        <v>59118</v>
      </c>
    </row>
    <row r="8" spans="3:6">
      <c r="C8" s="58" t="s">
        <v>93</v>
      </c>
      <c r="D8" s="42">
        <v>41953</v>
      </c>
      <c r="E8" s="42">
        <v>23236</v>
      </c>
      <c r="F8" s="42">
        <v>65189</v>
      </c>
    </row>
    <row r="9" spans="3:6">
      <c r="C9" s="58" t="s">
        <v>94</v>
      </c>
      <c r="D9" s="42">
        <v>48055</v>
      </c>
      <c r="E9" s="42">
        <v>22365</v>
      </c>
      <c r="F9" s="42">
        <v>70420</v>
      </c>
    </row>
    <row r="10" spans="3:6">
      <c r="C10" s="58" t="s">
        <v>95</v>
      </c>
      <c r="D10" s="42">
        <v>36955</v>
      </c>
      <c r="E10" s="42">
        <v>19164</v>
      </c>
      <c r="F10" s="42">
        <v>56119</v>
      </c>
    </row>
    <row r="11" spans="3:6">
      <c r="C11" s="58" t="s">
        <v>96</v>
      </c>
      <c r="D11" s="42">
        <v>39557</v>
      </c>
      <c r="E11" s="42">
        <v>22487</v>
      </c>
      <c r="F11" s="42">
        <v>62044</v>
      </c>
    </row>
    <row r="12" spans="3:6">
      <c r="C12" s="58" t="s">
        <v>97</v>
      </c>
      <c r="D12" s="42">
        <v>47937</v>
      </c>
      <c r="E12" s="42">
        <v>25037</v>
      </c>
      <c r="F12" s="42">
        <v>72974</v>
      </c>
    </row>
    <row r="13" spans="3:6">
      <c r="C13" s="58" t="s">
        <v>98</v>
      </c>
      <c r="D13" s="42">
        <v>59141</v>
      </c>
      <c r="E13" s="42">
        <v>28054</v>
      </c>
      <c r="F13" s="42">
        <v>87195</v>
      </c>
    </row>
    <row r="14" spans="3:6">
      <c r="C14" s="58" t="s">
        <v>99</v>
      </c>
      <c r="D14" s="42">
        <v>39014</v>
      </c>
      <c r="E14" s="42">
        <v>18070</v>
      </c>
      <c r="F14" s="42">
        <v>57084</v>
      </c>
    </row>
    <row r="15" spans="3:6">
      <c r="C15" s="58" t="s">
        <v>100</v>
      </c>
      <c r="D15" s="42">
        <v>38357</v>
      </c>
      <c r="E15" s="42">
        <v>20203</v>
      </c>
      <c r="F15" s="42">
        <v>58560</v>
      </c>
    </row>
    <row r="16" spans="3:6">
      <c r="C16" s="58" t="s">
        <v>101</v>
      </c>
      <c r="D16" s="42">
        <v>42334</v>
      </c>
      <c r="E16" s="42">
        <v>18744</v>
      </c>
      <c r="F16" s="42">
        <v>61078</v>
      </c>
    </row>
    <row r="17" spans="3:6">
      <c r="C17" s="58" t="s">
        <v>102</v>
      </c>
      <c r="D17" s="42">
        <v>41980</v>
      </c>
      <c r="E17" s="42">
        <v>21061</v>
      </c>
      <c r="F17" s="42">
        <v>63041</v>
      </c>
    </row>
    <row r="18" spans="3:6">
      <c r="C18" s="59" t="s">
        <v>103</v>
      </c>
      <c r="D18" s="60">
        <v>512992</v>
      </c>
      <c r="E18" s="60">
        <v>257540</v>
      </c>
      <c r="F18" s="60">
        <v>770532</v>
      </c>
    </row>
    <row r="19" spans="3:6" ht="23.25" customHeight="1">
      <c r="C19" s="495" t="s">
        <v>104</v>
      </c>
      <c r="D19" s="496"/>
      <c r="E19" s="496"/>
      <c r="F19" s="497"/>
    </row>
    <row r="22" spans="3:6" ht="26.25" customHeight="1">
      <c r="C22" s="491" t="s">
        <v>89</v>
      </c>
      <c r="D22" s="492"/>
      <c r="E22" s="492"/>
      <c r="F22" s="492"/>
    </row>
    <row r="23" spans="3:6">
      <c r="C23" s="493">
        <v>2010</v>
      </c>
      <c r="D23" s="494"/>
      <c r="E23" s="494"/>
      <c r="F23" s="494"/>
    </row>
    <row r="24" spans="3:6" ht="30">
      <c r="C24" s="38"/>
      <c r="D24" s="55" t="s">
        <v>90</v>
      </c>
      <c r="E24" s="55" t="s">
        <v>70</v>
      </c>
      <c r="F24" s="55" t="s">
        <v>71</v>
      </c>
    </row>
    <row r="25" spans="3:6">
      <c r="C25" s="56" t="s">
        <v>91</v>
      </c>
      <c r="D25" s="57">
        <v>38947</v>
      </c>
      <c r="E25" s="57">
        <v>18813</v>
      </c>
      <c r="F25" s="57">
        <v>57760</v>
      </c>
    </row>
    <row r="26" spans="3:6">
      <c r="C26" s="58" t="s">
        <v>92</v>
      </c>
      <c r="D26" s="42">
        <v>38426</v>
      </c>
      <c r="E26" s="42">
        <v>16463</v>
      </c>
      <c r="F26" s="42">
        <v>54889</v>
      </c>
    </row>
    <row r="27" spans="3:6">
      <c r="C27" s="58" t="s">
        <v>93</v>
      </c>
      <c r="D27" s="42">
        <v>40275</v>
      </c>
      <c r="E27" s="42">
        <v>18965</v>
      </c>
      <c r="F27" s="42">
        <v>59240</v>
      </c>
    </row>
    <row r="28" spans="3:6">
      <c r="C28" s="58" t="s">
        <v>94</v>
      </c>
      <c r="D28" s="42">
        <v>41480</v>
      </c>
      <c r="E28" s="42">
        <v>18320</v>
      </c>
      <c r="F28" s="42">
        <v>59800</v>
      </c>
    </row>
    <row r="29" spans="3:6">
      <c r="C29" s="58" t="s">
        <v>95</v>
      </c>
      <c r="D29" s="42">
        <v>39991</v>
      </c>
      <c r="E29" s="42">
        <v>16613</v>
      </c>
      <c r="F29" s="42">
        <v>56604</v>
      </c>
    </row>
    <row r="30" spans="3:6">
      <c r="C30" s="58" t="s">
        <v>96</v>
      </c>
      <c r="D30" s="42">
        <v>42691</v>
      </c>
      <c r="E30" s="42">
        <v>21988</v>
      </c>
      <c r="F30" s="42">
        <v>64679</v>
      </c>
    </row>
    <row r="31" spans="3:6">
      <c r="C31" s="58" t="s">
        <v>97</v>
      </c>
      <c r="D31" s="42">
        <v>42500</v>
      </c>
      <c r="E31" s="42">
        <v>19547</v>
      </c>
      <c r="F31" s="42">
        <v>62047</v>
      </c>
    </row>
    <row r="32" spans="3:6">
      <c r="C32" s="58" t="s">
        <v>98</v>
      </c>
      <c r="D32" s="42">
        <v>51335</v>
      </c>
      <c r="E32" s="42">
        <v>20779</v>
      </c>
      <c r="F32" s="42">
        <v>72114</v>
      </c>
    </row>
    <row r="33" spans="3:6">
      <c r="C33" s="58" t="s">
        <v>99</v>
      </c>
      <c r="D33" s="42" t="s">
        <v>234</v>
      </c>
      <c r="E33" s="42" t="s">
        <v>234</v>
      </c>
      <c r="F33" s="42" t="s">
        <v>234</v>
      </c>
    </row>
    <row r="34" spans="3:6">
      <c r="C34" s="58" t="s">
        <v>100</v>
      </c>
      <c r="D34" s="42" t="s">
        <v>234</v>
      </c>
      <c r="E34" s="42" t="s">
        <v>234</v>
      </c>
      <c r="F34" s="42" t="s">
        <v>234</v>
      </c>
    </row>
    <row r="35" spans="3:6">
      <c r="C35" s="58" t="s">
        <v>101</v>
      </c>
      <c r="D35" s="42" t="s">
        <v>234</v>
      </c>
      <c r="E35" s="42" t="s">
        <v>234</v>
      </c>
      <c r="F35" s="42" t="s">
        <v>234</v>
      </c>
    </row>
    <row r="36" spans="3:6">
      <c r="C36" s="58" t="s">
        <v>102</v>
      </c>
      <c r="D36" s="42" t="s">
        <v>234</v>
      </c>
      <c r="E36" s="42" t="s">
        <v>234</v>
      </c>
      <c r="F36" s="42" t="s">
        <v>234</v>
      </c>
    </row>
    <row r="37" spans="3:6">
      <c r="C37" s="59" t="s">
        <v>103</v>
      </c>
      <c r="D37" s="60">
        <v>335645</v>
      </c>
      <c r="E37" s="60">
        <v>151488</v>
      </c>
      <c r="F37" s="60">
        <v>487133</v>
      </c>
    </row>
    <row r="38" spans="3:6" ht="22.5" customHeight="1">
      <c r="C38" s="495" t="s">
        <v>104</v>
      </c>
      <c r="D38" s="496"/>
      <c r="E38" s="496"/>
      <c r="F38" s="497"/>
    </row>
  </sheetData>
  <mergeCells count="6">
    <mergeCell ref="C38:F38"/>
    <mergeCell ref="C3:F3"/>
    <mergeCell ref="C4:F4"/>
    <mergeCell ref="C19:F19"/>
    <mergeCell ref="C22:F22"/>
    <mergeCell ref="C23:F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5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35.7109375" style="11" customWidth="1"/>
    <col min="3" max="3" width="12.85546875" style="11" customWidth="1"/>
    <col min="4" max="4" width="13.2851562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5" spans="2:7" ht="25.5" customHeight="1"/>
    <row r="6" spans="2:7" ht="30" customHeight="1">
      <c r="B6" s="573" t="s">
        <v>286</v>
      </c>
      <c r="C6" s="574"/>
      <c r="D6" s="574"/>
      <c r="E6" s="575"/>
    </row>
    <row r="7" spans="2:7" ht="38.25" customHeight="1">
      <c r="B7" s="21" t="s">
        <v>246</v>
      </c>
      <c r="C7" s="159" t="str">
        <f>actualizaciones!A3</f>
        <v>acumulado agosto 2009</v>
      </c>
      <c r="D7" s="159" t="str">
        <f>actualizaciones!A2</f>
        <v xml:space="preserve">acumulado agosto 2010 </v>
      </c>
      <c r="E7" s="257" t="s">
        <v>280</v>
      </c>
    </row>
    <row r="8" spans="2:7" ht="15" customHeight="1">
      <c r="B8" s="71" t="s">
        <v>247</v>
      </c>
      <c r="C8" s="72"/>
      <c r="D8" s="80"/>
      <c r="E8" s="81"/>
      <c r="G8" s="2"/>
    </row>
    <row r="9" spans="2:7">
      <c r="B9" s="24" t="s">
        <v>281</v>
      </c>
      <c r="C9" s="297">
        <v>7.3937042291467661</v>
      </c>
      <c r="D9" s="297">
        <v>7.2610026419889433</v>
      </c>
      <c r="E9" s="304">
        <f>D9-C9</f>
        <v>-0.13270158715782276</v>
      </c>
    </row>
    <row r="10" spans="2:7" ht="15" customHeight="1">
      <c r="B10" s="71" t="s">
        <v>249</v>
      </c>
      <c r="C10" s="280"/>
      <c r="D10" s="280"/>
      <c r="E10" s="81"/>
    </row>
    <row r="11" spans="2:7">
      <c r="B11" s="84" t="s">
        <v>250</v>
      </c>
      <c r="C11" s="254">
        <v>7.1488384803035521</v>
      </c>
      <c r="D11" s="254">
        <v>7.1274322572956548</v>
      </c>
      <c r="E11" s="305">
        <f>D11-C11</f>
        <v>-2.1406223007897296E-2</v>
      </c>
    </row>
    <row r="12" spans="2:7">
      <c r="B12" s="84" t="s">
        <v>251</v>
      </c>
      <c r="C12" s="254">
        <v>7.2826367190236656</v>
      </c>
      <c r="D12" s="254">
        <v>7.1896645998248845</v>
      </c>
      <c r="E12" s="305">
        <f>D12-C12</f>
        <v>-9.2972119198781122E-2</v>
      </c>
    </row>
    <row r="13" spans="2:7">
      <c r="B13" s="84" t="s">
        <v>252</v>
      </c>
      <c r="C13" s="254">
        <v>6.8438039669366058</v>
      </c>
      <c r="D13" s="254">
        <v>7.226000162298142</v>
      </c>
      <c r="E13" s="305">
        <f>D13-C13</f>
        <v>0.38219619536153626</v>
      </c>
    </row>
    <row r="14" spans="2:7">
      <c r="B14" s="84" t="s">
        <v>253</v>
      </c>
      <c r="C14" s="254">
        <v>3.9162895927601808</v>
      </c>
      <c r="D14" s="254">
        <v>3.7208626491281738</v>
      </c>
      <c r="E14" s="305">
        <f>D14-C14</f>
        <v>-0.19542694363200708</v>
      </c>
    </row>
    <row r="15" spans="2:7" ht="15" customHeight="1">
      <c r="B15" s="71" t="s">
        <v>254</v>
      </c>
      <c r="C15" s="280"/>
      <c r="D15" s="280"/>
      <c r="E15" s="81"/>
    </row>
    <row r="16" spans="2:7">
      <c r="B16" s="241" t="s">
        <v>255</v>
      </c>
      <c r="C16" s="306">
        <v>7.873042761141634</v>
      </c>
      <c r="D16" s="306">
        <v>7.5569484051542037</v>
      </c>
      <c r="E16" s="307">
        <f>D16-C16</f>
        <v>-0.3160943559874303</v>
      </c>
    </row>
    <row r="17" spans="2:12">
      <c r="B17" s="33" t="s">
        <v>287</v>
      </c>
      <c r="C17" s="34"/>
      <c r="D17" s="34"/>
      <c r="E17" s="256"/>
    </row>
    <row r="18" spans="2:12" ht="15" customHeight="1" thickBot="1"/>
    <row r="19" spans="2:12" ht="30" customHeight="1" thickBot="1">
      <c r="E19" s="50" t="s">
        <v>84</v>
      </c>
    </row>
    <row r="26" spans="2:12"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</row>
  </sheetData>
  <mergeCells count="1">
    <mergeCell ref="B6:E6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50" t="s">
        <v>86</v>
      </c>
      <c r="J28" s="17"/>
      <c r="K28" s="17"/>
      <c r="L28" s="17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3:L69"/>
  <sheetViews>
    <sheetView showGridLines="0" showRowColHeaders="0" zoomScaleNormal="100" workbookViewId="0"/>
  </sheetViews>
  <sheetFormatPr baseColWidth="10" defaultRowHeight="12.75" outlineLevelRow="1"/>
  <cols>
    <col min="1" max="1" width="13.7109375" style="243" customWidth="1"/>
    <col min="2" max="2" width="12.140625" style="243" customWidth="1"/>
    <col min="3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>
      <c r="B5" s="242"/>
    </row>
    <row r="6" spans="2:12" ht="27.75" customHeight="1" thickBot="1">
      <c r="B6" s="538" t="s">
        <v>288</v>
      </c>
      <c r="C6" s="539"/>
      <c r="D6" s="539"/>
      <c r="E6" s="539"/>
      <c r="F6" s="539"/>
    </row>
    <row r="7" spans="2:12" ht="36.75" thickBot="1">
      <c r="B7" s="213"/>
      <c r="C7" s="214" t="s">
        <v>289</v>
      </c>
      <c r="D7" s="214" t="s">
        <v>219</v>
      </c>
      <c r="E7" s="214" t="s">
        <v>220</v>
      </c>
      <c r="F7" s="214" t="s">
        <v>221</v>
      </c>
      <c r="H7" s="50" t="s">
        <v>84</v>
      </c>
    </row>
    <row r="8" spans="2:12" ht="15">
      <c r="B8" s="215" t="s">
        <v>226</v>
      </c>
      <c r="C8" s="285">
        <v>6.1924175610838397</v>
      </c>
      <c r="D8" s="308">
        <f t="shared" ref="D8:D27" si="0">IFERROR(C8-C9,"-")</f>
        <v>0.20063713656694127</v>
      </c>
      <c r="E8" s="308">
        <f t="shared" ref="E8:E55" si="1">IFERROR(C8-C21,"-")</f>
        <v>-0.27758243891616008</v>
      </c>
      <c r="F8" s="309">
        <f>IFERROR(AVERAGE(C8:C15,C17:C20)-AVERAGE(C21:C28,C30:C33),"-")</f>
        <v>-0.23773799272331164</v>
      </c>
      <c r="G8" s="17"/>
      <c r="H8" s="17"/>
      <c r="I8" s="17"/>
      <c r="J8" s="17"/>
      <c r="K8" s="17"/>
      <c r="L8" s="17"/>
    </row>
    <row r="9" spans="2:12" ht="15">
      <c r="B9" s="215" t="s">
        <v>227</v>
      </c>
      <c r="C9" s="285">
        <v>5.9917804245168984</v>
      </c>
      <c r="D9" s="308">
        <f t="shared" si="0"/>
        <v>-0.36607915896460241</v>
      </c>
      <c r="E9" s="308">
        <f t="shared" si="1"/>
        <v>-0.23821957548310202</v>
      </c>
      <c r="F9" s="309">
        <f>IFERROR(AVERAGE(C9:C15,C17:C21)-AVERAGE(C22:C28,C30:C34),"-")</f>
        <v>-0.25543945614696462</v>
      </c>
      <c r="G9" s="17"/>
      <c r="H9" s="17"/>
      <c r="I9" s="17"/>
      <c r="J9" s="17"/>
      <c r="K9" s="17"/>
      <c r="L9" s="17"/>
    </row>
    <row r="10" spans="2:12" ht="15">
      <c r="B10" s="215" t="s">
        <v>228</v>
      </c>
      <c r="C10" s="285">
        <v>6.3578595834815008</v>
      </c>
      <c r="D10" s="308">
        <f t="shared" si="0"/>
        <v>-0.28055819618071354</v>
      </c>
      <c r="E10" s="308">
        <f t="shared" si="1"/>
        <v>-0.15110179876335739</v>
      </c>
      <c r="F10" s="309">
        <f>IFERROR(AVERAGE(C10:C15,C17:C22)-AVERAGE(C23:C28,C30:C35),"-")</f>
        <v>-0.28225449152337223</v>
      </c>
      <c r="G10" s="17"/>
      <c r="H10" s="17"/>
      <c r="I10" s="17"/>
      <c r="J10" s="17"/>
      <c r="K10" s="17"/>
      <c r="L10" s="17"/>
    </row>
    <row r="11" spans="2:12" ht="15">
      <c r="B11" s="215" t="s">
        <v>229</v>
      </c>
      <c r="C11" s="285">
        <v>6.6384177796622144</v>
      </c>
      <c r="D11" s="308">
        <f t="shared" si="0"/>
        <v>0.35478901712040845</v>
      </c>
      <c r="E11" s="308">
        <f t="shared" si="1"/>
        <v>-0.10158222033778586</v>
      </c>
      <c r="F11" s="309">
        <f>IFERROR(AVERAGE(C11:C15,C17:C23)-AVERAGE(C24:C28,C30:C36),"-")</f>
        <v>-0.30474922643935454</v>
      </c>
      <c r="G11" s="17"/>
      <c r="H11" s="17"/>
      <c r="I11" s="17"/>
      <c r="J11" s="17"/>
      <c r="K11" s="17"/>
      <c r="L11" s="17"/>
    </row>
    <row r="12" spans="2:12" ht="15">
      <c r="B12" s="215" t="s">
        <v>230</v>
      </c>
      <c r="C12" s="285">
        <v>6.2836287625418059</v>
      </c>
      <c r="D12" s="308">
        <f>IFERROR(C12-C13,"-")</f>
        <v>-1.9444603664251083</v>
      </c>
      <c r="E12" s="308">
        <f t="shared" si="1"/>
        <v>-0.11637123745819444</v>
      </c>
      <c r="F12" s="309">
        <f>IFERROR(AVERAGE(C12:C15,C17:C24)-AVERAGE(C25:C28,C30:C37),"-")</f>
        <v>-0.30545070807787233</v>
      </c>
      <c r="G12" s="17"/>
      <c r="H12" s="17"/>
      <c r="I12" s="17"/>
      <c r="J12" s="17"/>
      <c r="K12" s="17"/>
      <c r="L12" s="17"/>
    </row>
    <row r="13" spans="2:12" ht="15">
      <c r="B13" s="215" t="s">
        <v>231</v>
      </c>
      <c r="C13" s="285">
        <v>8.2280891289669142</v>
      </c>
      <c r="D13" s="308">
        <f t="shared" si="0"/>
        <v>-1.2919108710330853</v>
      </c>
      <c r="E13" s="308">
        <f t="shared" si="1"/>
        <v>-0.17191087103308611</v>
      </c>
      <c r="F13" s="309">
        <f>IFERROR(AVERAGE(C13:C15,C17:C25)-AVERAGE(C26:C28,C30:C38),"-")</f>
        <v>-0.42741977162302192</v>
      </c>
      <c r="G13" s="17"/>
      <c r="I13" s="17"/>
      <c r="J13" s="17"/>
      <c r="K13" s="17"/>
      <c r="L13" s="17"/>
    </row>
    <row r="14" spans="2:12" ht="15">
      <c r="B14" s="215" t="s">
        <v>232</v>
      </c>
      <c r="C14" s="285">
        <v>9.52</v>
      </c>
      <c r="D14" s="308">
        <f t="shared" si="0"/>
        <v>7.0000000000000284E-2</v>
      </c>
      <c r="E14" s="308">
        <f t="shared" si="1"/>
        <v>0.52999999999999936</v>
      </c>
      <c r="F14" s="309">
        <f>IFERROR(AVERAGE(C14:C15,C17:C26)-AVERAGE(C27:C28,C30:C39),"-")</f>
        <v>-0.3364271990369323</v>
      </c>
    </row>
    <row r="15" spans="2:12" ht="15">
      <c r="B15" s="215" t="s">
        <v>233</v>
      </c>
      <c r="C15" s="285">
        <v>9.4499999999999993</v>
      </c>
      <c r="D15" s="308" t="s">
        <v>234</v>
      </c>
      <c r="E15" s="308">
        <f t="shared" si="1"/>
        <v>-0.85000000000000142</v>
      </c>
      <c r="F15" s="309">
        <f>IFERROR(AVERAGE(C15,C17:C27)-AVERAGE(C28,C30:C40),"-")</f>
        <v>-0.39976053237026576</v>
      </c>
    </row>
    <row r="16" spans="2:12" ht="30">
      <c r="B16" s="44" t="str">
        <f>actualizaciones!$A$2</f>
        <v xml:space="preserve">acumulado agosto 2010 </v>
      </c>
      <c r="C16" s="288">
        <v>7.2610026419889433</v>
      </c>
      <c r="D16" s="310"/>
      <c r="E16" s="311">
        <v>-0.13270158715782276</v>
      </c>
      <c r="F16" s="312" t="s">
        <v>234</v>
      </c>
    </row>
    <row r="17" spans="2:6" ht="15" hidden="1" outlineLevel="1">
      <c r="B17" s="215" t="s">
        <v>222</v>
      </c>
      <c r="C17" s="285">
        <v>8.0525689630557888</v>
      </c>
      <c r="D17" s="308">
        <f t="shared" si="0"/>
        <v>7.1020778766846426E-2</v>
      </c>
      <c r="E17" s="308">
        <f t="shared" si="1"/>
        <v>-0.30743103694421059</v>
      </c>
      <c r="F17" s="309">
        <f>IFERROR(AVERAGE(C17:C28)-AVERAGE(C30:C41),"-")</f>
        <v>-0.27726053237026704</v>
      </c>
    </row>
    <row r="18" spans="2:6" ht="15" hidden="1" outlineLevel="1">
      <c r="B18" s="215" t="s">
        <v>223</v>
      </c>
      <c r="C18" s="285">
        <v>7.9815481842889424</v>
      </c>
      <c r="D18" s="308">
        <f t="shared" si="0"/>
        <v>1.5817531023217297</v>
      </c>
      <c r="E18" s="308">
        <f t="shared" si="1"/>
        <v>-2.8451815711057371E-2</v>
      </c>
      <c r="F18" s="309">
        <f>IFERROR(AVERAGE(C18:C28,C30)-AVERAGE(C31:C41,C43),"-")</f>
        <v>-0.21997461262491758</v>
      </c>
    </row>
    <row r="19" spans="2:6" ht="15" hidden="1" outlineLevel="1">
      <c r="B19" s="215" t="s">
        <v>224</v>
      </c>
      <c r="C19" s="285">
        <v>6.3997950819672127</v>
      </c>
      <c r="D19" s="308">
        <f t="shared" si="0"/>
        <v>-0.46020491803278762</v>
      </c>
      <c r="E19" s="308">
        <f t="shared" si="1"/>
        <v>-0.78020491803278702</v>
      </c>
      <c r="F19" s="309">
        <f>IFERROR(AVERAGE(C19:C28,C30:C31)-AVERAGE(C32:C41,C43:C44),"-")</f>
        <v>-0.21510362798232663</v>
      </c>
    </row>
    <row r="20" spans="2:6" ht="15" hidden="1" outlineLevel="1">
      <c r="B20" s="215" t="s">
        <v>225</v>
      </c>
      <c r="C20" s="285">
        <v>6.86</v>
      </c>
      <c r="D20" s="308">
        <f t="shared" si="0"/>
        <v>0.39000000000000057</v>
      </c>
      <c r="E20" s="308">
        <f t="shared" si="1"/>
        <v>-0.35999999999999943</v>
      </c>
      <c r="F20" s="309">
        <f>IFERROR(AVERAGE(C20:C28,C30:C32)-AVERAGE(C33:C41,C43:C45),"-")</f>
        <v>-9.8419884812928515E-2</v>
      </c>
    </row>
    <row r="21" spans="2:6" ht="15" hidden="1" outlineLevel="1">
      <c r="B21" s="215" t="s">
        <v>226</v>
      </c>
      <c r="C21" s="285">
        <v>6.47</v>
      </c>
      <c r="D21" s="308">
        <f t="shared" si="0"/>
        <v>0.23999999999999932</v>
      </c>
      <c r="E21" s="308">
        <f t="shared" si="1"/>
        <v>-0.49000000000000021</v>
      </c>
      <c r="F21" s="309">
        <f>IFERROR(AVERAGE(C21:C28,C30:C33)-AVERAGE(C34:C41,C43:C46),"-")</f>
        <v>-3.9253218146263258E-2</v>
      </c>
    </row>
    <row r="22" spans="2:6" ht="15" hidden="1" outlineLevel="1">
      <c r="B22" s="215" t="s">
        <v>227</v>
      </c>
      <c r="C22" s="285">
        <v>6.23</v>
      </c>
      <c r="D22" s="308">
        <f t="shared" si="0"/>
        <v>-0.27896138224485778</v>
      </c>
      <c r="E22" s="308">
        <f t="shared" si="1"/>
        <v>-0.55999999999999961</v>
      </c>
      <c r="F22" s="309">
        <f>IFERROR(AVERAGE(C22:C28,C30:C34)-AVERAGE(C35:C41,C43:C47),"-")</f>
        <v>1.8246781853736849E-2</v>
      </c>
    </row>
    <row r="23" spans="2:6" ht="15" hidden="1" outlineLevel="1">
      <c r="B23" s="215" t="s">
        <v>228</v>
      </c>
      <c r="C23" s="285">
        <v>6.5089613822448582</v>
      </c>
      <c r="D23" s="308">
        <f t="shared" si="0"/>
        <v>-0.23103861775514201</v>
      </c>
      <c r="E23" s="308">
        <f t="shared" si="1"/>
        <v>-0.42103861775514151</v>
      </c>
      <c r="F23" s="309">
        <f>IFERROR(AVERAGE(C23:C28,C30:C35)-AVERAGE(C36:C41,C43:C48),"-")</f>
        <v>8.3246781853736351E-2</v>
      </c>
    </row>
    <row r="24" spans="2:6" ht="15" hidden="1" outlineLevel="1">
      <c r="B24" s="215" t="s">
        <v>229</v>
      </c>
      <c r="C24" s="285">
        <v>6.74</v>
      </c>
      <c r="D24" s="308">
        <f t="shared" si="0"/>
        <v>0.33999999999999986</v>
      </c>
      <c r="E24" s="308">
        <f t="shared" si="1"/>
        <v>-0.10999999999999943</v>
      </c>
      <c r="F24" s="309">
        <f>IFERROR(AVERAGE(C24:C28,C30:C36)-AVERAGE(C37:C41,C43:C49),"-")</f>
        <v>0.17083333333333339</v>
      </c>
    </row>
    <row r="25" spans="2:6" ht="15" hidden="1" outlineLevel="1">
      <c r="B25" s="215" t="s">
        <v>230</v>
      </c>
      <c r="C25" s="285">
        <v>6.4</v>
      </c>
      <c r="D25" s="308">
        <f>IFERROR(C25-C26,"-")</f>
        <v>-2</v>
      </c>
      <c r="E25" s="308">
        <f t="shared" si="1"/>
        <v>-1.58</v>
      </c>
      <c r="F25" s="309">
        <f>IFERROR(AVERAGE(C25:C28,C30:C37)-AVERAGE(C38:C41,C43:C50),"-")</f>
        <v>0.17333333333333201</v>
      </c>
    </row>
    <row r="26" spans="2:6" ht="15" hidden="1" outlineLevel="1">
      <c r="B26" s="215" t="s">
        <v>231</v>
      </c>
      <c r="C26" s="285">
        <v>8.4</v>
      </c>
      <c r="D26" s="308">
        <f t="shared" si="0"/>
        <v>-0.58999999999999986</v>
      </c>
      <c r="E26" s="308">
        <f t="shared" si="1"/>
        <v>0.91999999999999993</v>
      </c>
      <c r="F26" s="309">
        <f>IFERROR(AVERAGE(C26:C28,C30:C38)-AVERAGE(C39:C41,C43:C51),"-")</f>
        <v>0.39749999999999908</v>
      </c>
    </row>
    <row r="27" spans="2:6" ht="15" hidden="1" outlineLevel="1">
      <c r="B27" s="215" t="s">
        <v>232</v>
      </c>
      <c r="C27" s="285">
        <v>8.99</v>
      </c>
      <c r="D27" s="308">
        <f t="shared" si="0"/>
        <v>-1.3100000000000005</v>
      </c>
      <c r="E27" s="308">
        <f t="shared" si="1"/>
        <v>-0.23000000000000043</v>
      </c>
      <c r="F27" s="309">
        <f>IFERROR(AVERAGE(C27:C28,C30:C39)-AVERAGE(C40:C41,C43:C52),"-")</f>
        <v>0.2358333333333329</v>
      </c>
    </row>
    <row r="28" spans="2:6" ht="15" hidden="1" outlineLevel="1">
      <c r="B28" s="215" t="s">
        <v>233</v>
      </c>
      <c r="C28" s="285">
        <v>10.3</v>
      </c>
      <c r="D28" s="308" t="s">
        <v>234</v>
      </c>
      <c r="E28" s="308">
        <f t="shared" si="1"/>
        <v>0.62000000000000099</v>
      </c>
      <c r="F28" s="309">
        <f>IFERROR(AVERAGE(C28,C30:C40)-AVERAGE(C41,C43:C53),"-")</f>
        <v>0.26250000000000018</v>
      </c>
    </row>
    <row r="29" spans="2:6" ht="15" collapsed="1">
      <c r="B29" s="220">
        <v>2009</v>
      </c>
      <c r="C29" s="290">
        <v>7.3794988397626575</v>
      </c>
      <c r="D29" s="221"/>
      <c r="E29" s="313">
        <f t="shared" si="1"/>
        <v>-0.27277701344407568</v>
      </c>
      <c r="F29" s="313">
        <f>IFERROR(AVERAGE(C17:C28)-AVERAGE(C30:C41),"-")</f>
        <v>-0.27726053237026704</v>
      </c>
    </row>
    <row r="30" spans="2:6" ht="15" hidden="1" outlineLevel="1">
      <c r="B30" s="215" t="s">
        <v>222</v>
      </c>
      <c r="C30" s="285">
        <v>8.36</v>
      </c>
      <c r="D30" s="308">
        <f t="shared" ref="D30:D40" si="2">IFERROR(C30-C31,"-")</f>
        <v>0.34999999999999964</v>
      </c>
      <c r="E30" s="308">
        <f t="shared" si="1"/>
        <v>0.37999999999999901</v>
      </c>
      <c r="F30" s="309">
        <f>IFERROR(AVERAGE(C30:C41)-AVERAGE(C43:C54),"-")</f>
        <v>0.20916666666666739</v>
      </c>
    </row>
    <row r="31" spans="2:6" ht="15" hidden="1" outlineLevel="1">
      <c r="B31" s="215" t="s">
        <v>223</v>
      </c>
      <c r="C31" s="285">
        <v>8.01</v>
      </c>
      <c r="D31" s="308">
        <f t="shared" si="2"/>
        <v>0.83000000000000007</v>
      </c>
      <c r="E31" s="308">
        <f t="shared" si="1"/>
        <v>2.9999999999999361E-2</v>
      </c>
      <c r="F31" s="309">
        <f>IFERROR(AVERAGE(C31:C41,C43)-AVERAGE(C44:C54,C56),"-")</f>
        <v>0.17500000000000071</v>
      </c>
    </row>
    <row r="32" spans="2:6" ht="15" hidden="1" outlineLevel="1">
      <c r="B32" s="215" t="s">
        <v>224</v>
      </c>
      <c r="C32" s="285">
        <v>7.18</v>
      </c>
      <c r="D32" s="308">
        <f t="shared" si="2"/>
        <v>-4.0000000000000036E-2</v>
      </c>
      <c r="E32" s="308">
        <f t="shared" si="1"/>
        <v>0.62000000000000011</v>
      </c>
      <c r="F32" s="309">
        <f>IFERROR(AVERAGE(C32:C41,C43:C44)-AVERAGE(C45:C54,C56:C57),"-")</f>
        <v>0.1541666666666659</v>
      </c>
    </row>
    <row r="33" spans="2:6" ht="15" hidden="1" outlineLevel="1">
      <c r="B33" s="215" t="s">
        <v>225</v>
      </c>
      <c r="C33" s="285">
        <v>7.22</v>
      </c>
      <c r="D33" s="308">
        <f t="shared" si="2"/>
        <v>0.25999999999999979</v>
      </c>
      <c r="E33" s="308">
        <f t="shared" si="1"/>
        <v>0.34999999999999964</v>
      </c>
      <c r="F33" s="309">
        <f>IFERROR(AVERAGE(C33:C41,C43:C45)-AVERAGE(C46:C54,C56:C58),"-")</f>
        <v>5.5000000000001492E-2</v>
      </c>
    </row>
    <row r="34" spans="2:6" ht="15" hidden="1" outlineLevel="1">
      <c r="B34" s="215" t="s">
        <v>226</v>
      </c>
      <c r="C34" s="285">
        <v>6.96</v>
      </c>
      <c r="D34" s="308">
        <f t="shared" si="2"/>
        <v>0.16999999999999993</v>
      </c>
      <c r="E34" s="308">
        <f t="shared" si="1"/>
        <v>0.20000000000000018</v>
      </c>
      <c r="F34" s="309">
        <f>IFERROR(AVERAGE(C34:C41,C43:C46)-AVERAGE(C47:C54,C56:C59),"-")</f>
        <v>3.2500000000000639E-2</v>
      </c>
    </row>
    <row r="35" spans="2:6" ht="15" hidden="1" outlineLevel="1">
      <c r="B35" s="215" t="s">
        <v>227</v>
      </c>
      <c r="C35" s="285">
        <v>6.79</v>
      </c>
      <c r="D35" s="308">
        <f t="shared" si="2"/>
        <v>-0.13999999999999968</v>
      </c>
      <c r="E35" s="308">
        <f t="shared" si="1"/>
        <v>0.21999999999999975</v>
      </c>
      <c r="F35" s="309">
        <f>IFERROR(AVERAGE(C35:C41,C43:C47)-AVERAGE(C48:C54,C56:C60),"-")</f>
        <v>8.8817841970012523E-16</v>
      </c>
    </row>
    <row r="36" spans="2:6" ht="15" hidden="1" outlineLevel="1">
      <c r="B36" s="215" t="s">
        <v>228</v>
      </c>
      <c r="C36" s="285">
        <v>6.93</v>
      </c>
      <c r="D36" s="308">
        <f t="shared" si="2"/>
        <v>8.0000000000000071E-2</v>
      </c>
      <c r="E36" s="308">
        <f t="shared" si="1"/>
        <v>0.62999999999999989</v>
      </c>
      <c r="F36" s="309">
        <f>IFERROR(AVERAGE(C36:C41,C43:C48)-AVERAGE(C49:C54,C56:C61),"-")</f>
        <v>-4.4999999999999041E-2</v>
      </c>
    </row>
    <row r="37" spans="2:6" ht="15" hidden="1" outlineLevel="1">
      <c r="B37" s="215" t="s">
        <v>229</v>
      </c>
      <c r="C37" s="285">
        <v>6.85</v>
      </c>
      <c r="D37" s="308">
        <f t="shared" si="2"/>
        <v>-1.1300000000000008</v>
      </c>
      <c r="E37" s="308">
        <f t="shared" si="1"/>
        <v>-8.0000000000000071E-2</v>
      </c>
      <c r="F37" s="309">
        <f>IFERROR(AVERAGE(C37:C41,C43:C49)-AVERAGE(C50:C54,C56:C62),"-")</f>
        <v>-0.14583333333333215</v>
      </c>
    </row>
    <row r="38" spans="2:6" ht="15" hidden="1" outlineLevel="1">
      <c r="B38" s="215" t="s">
        <v>230</v>
      </c>
      <c r="C38" s="285">
        <v>7.98</v>
      </c>
      <c r="D38" s="308">
        <f>IFERROR(C38-C39,"-")</f>
        <v>0.5</v>
      </c>
      <c r="E38" s="308">
        <f t="shared" si="1"/>
        <v>1.1100000000000003</v>
      </c>
      <c r="F38" s="309">
        <f>IFERROR(AVERAGE(C38:C41,C43:C50)-AVERAGE(C51:C54,C56:C63),"-")</f>
        <v>-0.17416666666666547</v>
      </c>
    </row>
    <row r="39" spans="2:6" ht="15" hidden="1" outlineLevel="1">
      <c r="B39" s="215" t="s">
        <v>231</v>
      </c>
      <c r="C39" s="285">
        <v>7.48</v>
      </c>
      <c r="D39" s="308">
        <f t="shared" si="2"/>
        <v>-1.7400000000000002</v>
      </c>
      <c r="E39" s="308">
        <f t="shared" si="1"/>
        <v>-1.0199999999999996</v>
      </c>
      <c r="F39" s="309">
        <f>IFERROR(AVERAGE(C39:C41,C43:C51)-AVERAGE(C52:C54,C56:C64),"-")</f>
        <v>-0.27333333333333432</v>
      </c>
    </row>
    <row r="40" spans="2:6" ht="15" hidden="1" outlineLevel="1">
      <c r="B40" s="215" t="s">
        <v>232</v>
      </c>
      <c r="C40" s="285">
        <v>9.2200000000000006</v>
      </c>
      <c r="D40" s="308">
        <f t="shared" si="2"/>
        <v>-0.45999999999999908</v>
      </c>
      <c r="E40" s="308">
        <f t="shared" si="1"/>
        <v>8.9999999999999858E-2</v>
      </c>
      <c r="F40" s="309">
        <f>IFERROR(AVERAGE(C40:C41,C43:C52)-AVERAGE(C53:C54,C56:C65),"-")</f>
        <v>-0.21083333333333165</v>
      </c>
    </row>
    <row r="41" spans="2:6" ht="15" hidden="1" outlineLevel="1">
      <c r="B41" s="215" t="s">
        <v>233</v>
      </c>
      <c r="C41" s="285">
        <v>9.68</v>
      </c>
      <c r="D41" s="308" t="s">
        <v>234</v>
      </c>
      <c r="E41" s="308">
        <f t="shared" si="1"/>
        <v>-1.9999999999999574E-2</v>
      </c>
      <c r="F41" s="309">
        <f>IFERROR(AVERAGE(C41,C43:C53)-AVERAGE(C54,C56:C66),"-")</f>
        <v>-0.20166666666666799</v>
      </c>
    </row>
    <row r="42" spans="2:6" ht="15" collapsed="1">
      <c r="B42" s="222">
        <v>2008</v>
      </c>
      <c r="C42" s="292">
        <v>7.6522758532067332</v>
      </c>
      <c r="D42" s="224"/>
      <c r="E42" s="314">
        <f t="shared" si="1"/>
        <v>0.23236929736358469</v>
      </c>
      <c r="F42" s="314">
        <f>IFERROR(AVERAGE(C30:C41)-AVERAGE(C43:C54),"-")</f>
        <v>0.20916666666666739</v>
      </c>
    </row>
    <row r="43" spans="2:6" ht="15" hidden="1" outlineLevel="1">
      <c r="B43" s="215" t="s">
        <v>222</v>
      </c>
      <c r="C43" s="285">
        <v>7.98</v>
      </c>
      <c r="D43" s="308">
        <f t="shared" ref="D43:D53" si="3">IFERROR(C43-C44,"-")</f>
        <v>0</v>
      </c>
      <c r="E43" s="308">
        <f t="shared" si="1"/>
        <v>-2.9999999999999361E-2</v>
      </c>
      <c r="F43" s="309">
        <f>IFERROR(AVERAGE(C43:C54)-AVERAGE(C56:C67),"-")</f>
        <v>-0.1800000000000006</v>
      </c>
    </row>
    <row r="44" spans="2:6" ht="15" hidden="1" outlineLevel="1">
      <c r="B44" s="215" t="s">
        <v>223</v>
      </c>
      <c r="C44" s="285">
        <v>7.98</v>
      </c>
      <c r="D44" s="308">
        <f t="shared" si="3"/>
        <v>1.4200000000000008</v>
      </c>
      <c r="E44" s="308">
        <f t="shared" si="1"/>
        <v>-0.21999999999999886</v>
      </c>
      <c r="F44" s="309" t="str">
        <f>IFERROR(AVERAGE(C44:C54,C56)-AVERAGE(C57:C67,#REF!),"-")</f>
        <v>-</v>
      </c>
    </row>
    <row r="45" spans="2:6" ht="15" hidden="1" outlineLevel="1">
      <c r="B45" s="215" t="s">
        <v>224</v>
      </c>
      <c r="C45" s="285">
        <v>6.56</v>
      </c>
      <c r="D45" s="308">
        <f t="shared" si="3"/>
        <v>-0.3100000000000005</v>
      </c>
      <c r="E45" s="308">
        <f t="shared" si="1"/>
        <v>-0.57000000000000028</v>
      </c>
      <c r="F45" s="309" t="str">
        <f>IFERROR(AVERAGE(C45:C54,C56:C57)-AVERAGE(C58:C67,#REF!),"-")</f>
        <v>-</v>
      </c>
    </row>
    <row r="46" spans="2:6" ht="15" hidden="1" outlineLevel="1">
      <c r="B46" s="215" t="s">
        <v>225</v>
      </c>
      <c r="C46" s="285">
        <v>6.87</v>
      </c>
      <c r="D46" s="308">
        <f t="shared" si="3"/>
        <v>0.11000000000000032</v>
      </c>
      <c r="E46" s="308">
        <f t="shared" si="1"/>
        <v>8.0000000000000071E-2</v>
      </c>
      <c r="F46" s="309" t="str">
        <f>IFERROR(AVERAGE(C46:C54,C56:C58)-AVERAGE(C59:C67,#REF!),"-")</f>
        <v>-</v>
      </c>
    </row>
    <row r="47" spans="2:6" ht="15" hidden="1" outlineLevel="1">
      <c r="B47" s="215" t="s">
        <v>226</v>
      </c>
      <c r="C47" s="285">
        <v>6.76</v>
      </c>
      <c r="D47" s="308">
        <f t="shared" si="3"/>
        <v>0.1899999999999995</v>
      </c>
      <c r="E47" s="308">
        <f t="shared" si="1"/>
        <v>-0.19000000000000039</v>
      </c>
      <c r="F47" s="309" t="str">
        <f>IFERROR(AVERAGE(C47:C54,C56:C59)-AVERAGE(C60:C67,#REF!),"-")</f>
        <v>-</v>
      </c>
    </row>
    <row r="48" spans="2:6" ht="15" hidden="1" outlineLevel="1">
      <c r="B48" s="215" t="s">
        <v>227</v>
      </c>
      <c r="C48" s="285">
        <v>6.57</v>
      </c>
      <c r="D48" s="308">
        <f t="shared" si="3"/>
        <v>0.27000000000000046</v>
      </c>
      <c r="E48" s="308">
        <f t="shared" si="1"/>
        <v>-0.3199999999999994</v>
      </c>
      <c r="F48" s="309" t="str">
        <f>IFERROR(AVERAGE(C48:C54,C56:C60)-AVERAGE(C61:C67,#REF!),"-")</f>
        <v>-</v>
      </c>
    </row>
    <row r="49" spans="2:6" ht="15" hidden="1" outlineLevel="1">
      <c r="B49" s="215" t="s">
        <v>228</v>
      </c>
      <c r="C49" s="285">
        <v>6.3</v>
      </c>
      <c r="D49" s="308">
        <f t="shared" si="3"/>
        <v>-0.62999999999999989</v>
      </c>
      <c r="E49" s="308">
        <f t="shared" si="1"/>
        <v>-0.58000000000000007</v>
      </c>
      <c r="F49" s="309" t="str">
        <f>IFERROR(AVERAGE(C49:C54,C56:C61)-AVERAGE(C62:C67,#REF!),"-")</f>
        <v>-</v>
      </c>
    </row>
    <row r="50" spans="2:6" ht="15" hidden="1" outlineLevel="1">
      <c r="B50" s="215" t="s">
        <v>229</v>
      </c>
      <c r="C50" s="285">
        <v>6.93</v>
      </c>
      <c r="D50" s="308">
        <f t="shared" si="3"/>
        <v>5.9999999999999609E-2</v>
      </c>
      <c r="E50" s="308">
        <f t="shared" si="1"/>
        <v>-0.41999999999999993</v>
      </c>
      <c r="F50" s="309" t="str">
        <f>IFERROR(AVERAGE(C50:C54,C56:C62)-AVERAGE(C63:C67,#REF!),"-")</f>
        <v>-</v>
      </c>
    </row>
    <row r="51" spans="2:6" ht="15" hidden="1" outlineLevel="1">
      <c r="B51" s="215" t="s">
        <v>230</v>
      </c>
      <c r="C51" s="285">
        <v>6.87</v>
      </c>
      <c r="D51" s="308">
        <f>IFERROR(C51-C52,"-")</f>
        <v>-1.63</v>
      </c>
      <c r="E51" s="308">
        <f t="shared" si="1"/>
        <v>-8.0000000000000071E-2</v>
      </c>
      <c r="F51" s="309" t="str">
        <f>IFERROR(AVERAGE(C51:C54,C56:C63)-AVERAGE(C64:C67,#REF!),"-")</f>
        <v>-</v>
      </c>
    </row>
    <row r="52" spans="2:6" ht="15" hidden="1" outlineLevel="1">
      <c r="B52" s="215" t="s">
        <v>231</v>
      </c>
      <c r="C52" s="285">
        <v>8.5</v>
      </c>
      <c r="D52" s="308">
        <f t="shared" si="3"/>
        <v>-0.63000000000000078</v>
      </c>
      <c r="E52" s="308">
        <f t="shared" si="1"/>
        <v>-0.26999999999999957</v>
      </c>
      <c r="F52" s="309" t="str">
        <f>IFERROR(AVERAGE(C52:C54,C56:C64)-AVERAGE(C65:C67,#REF!),"-")</f>
        <v>-</v>
      </c>
    </row>
    <row r="53" spans="2:6" ht="15" hidden="1" outlineLevel="1">
      <c r="B53" s="215" t="s">
        <v>232</v>
      </c>
      <c r="C53" s="285">
        <v>9.1300000000000008</v>
      </c>
      <c r="D53" s="308">
        <f t="shared" si="3"/>
        <v>-0.56999999999999851</v>
      </c>
      <c r="E53" s="308">
        <f t="shared" si="1"/>
        <v>0.20000000000000107</v>
      </c>
      <c r="F53" s="309" t="str">
        <f>IFERROR(AVERAGE(C53:C54,C56:C65)-AVERAGE(C66:C67,#REF!),"-")</f>
        <v>-</v>
      </c>
    </row>
    <row r="54" spans="2:6" ht="15" hidden="1" outlineLevel="1">
      <c r="B54" s="215" t="s">
        <v>233</v>
      </c>
      <c r="C54" s="285">
        <v>9.6999999999999993</v>
      </c>
      <c r="D54" s="308" t="s">
        <v>234</v>
      </c>
      <c r="E54" s="308">
        <f t="shared" si="1"/>
        <v>0.23999999999999844</v>
      </c>
      <c r="F54" s="309" t="str">
        <f>IFERROR(AVERAGE(C54,C56:C66)-AVERAGE(C67,#REF!),"-")</f>
        <v>-</v>
      </c>
    </row>
    <row r="55" spans="2:6" ht="15" collapsed="1">
      <c r="B55" s="222">
        <v>2007</v>
      </c>
      <c r="C55" s="292">
        <v>7.4199065558431485</v>
      </c>
      <c r="D55" s="224"/>
      <c r="E55" s="314">
        <f t="shared" si="1"/>
        <v>-0.17561320864949526</v>
      </c>
      <c r="F55" s="314">
        <f>IFERROR(AVERAGE(C43:C54)-AVERAGE(C56:C67),"-")</f>
        <v>-0.1800000000000006</v>
      </c>
    </row>
    <row r="56" spans="2:6" ht="15" hidden="1" outlineLevel="1">
      <c r="B56" s="215" t="s">
        <v>222</v>
      </c>
      <c r="C56" s="285">
        <v>8.01</v>
      </c>
      <c r="D56" s="308">
        <f t="shared" ref="D56:D66" si="4">IFERROR(C56-C57,"-")</f>
        <v>-0.1899999999999995</v>
      </c>
      <c r="E56" s="308" t="str">
        <f>IFERROR(C56-#REF!,"-")</f>
        <v>-</v>
      </c>
      <c r="F56" s="309" t="str">
        <f>IFERROR(AVERAGE(C56:C67)-AVERAGE(#REF!),"-")</f>
        <v>-</v>
      </c>
    </row>
    <row r="57" spans="2:6" ht="15" hidden="1" outlineLevel="1">
      <c r="B57" s="215" t="s">
        <v>223</v>
      </c>
      <c r="C57" s="285">
        <v>8.1999999999999993</v>
      </c>
      <c r="D57" s="308">
        <f t="shared" si="4"/>
        <v>1.0699999999999994</v>
      </c>
      <c r="E57" s="308" t="str">
        <f>IFERROR(C57-#REF!,"-")</f>
        <v>-</v>
      </c>
      <c r="F57" s="309" t="str">
        <f>IFERROR(AVERAGE(C57:C67,#REF!)-AVERAGE(#REF!,#REF!),"-")</f>
        <v>-</v>
      </c>
    </row>
    <row r="58" spans="2:6" ht="15" hidden="1" outlineLevel="1">
      <c r="B58" s="215" t="s">
        <v>224</v>
      </c>
      <c r="C58" s="285">
        <v>7.13</v>
      </c>
      <c r="D58" s="308">
        <f t="shared" si="4"/>
        <v>0.33999999999999986</v>
      </c>
      <c r="E58" s="308" t="str">
        <f>IFERROR(C58-#REF!,"-")</f>
        <v>-</v>
      </c>
      <c r="F58" s="309" t="str">
        <f>IFERROR(AVERAGE(C58:C67,#REF!)-AVERAGE(#REF!,#REF!),"-")</f>
        <v>-</v>
      </c>
    </row>
    <row r="59" spans="2:6" ht="15" hidden="1" outlineLevel="1">
      <c r="B59" s="215" t="s">
        <v>225</v>
      </c>
      <c r="C59" s="285">
        <v>6.79</v>
      </c>
      <c r="D59" s="308">
        <f t="shared" si="4"/>
        <v>-0.16000000000000014</v>
      </c>
      <c r="E59" s="308" t="str">
        <f>IFERROR(C59-#REF!,"-")</f>
        <v>-</v>
      </c>
      <c r="F59" s="309" t="str">
        <f>IFERROR(AVERAGE(C59:C67,#REF!)-AVERAGE(#REF!,#REF!),"-")</f>
        <v>-</v>
      </c>
    </row>
    <row r="60" spans="2:6" ht="15" hidden="1" outlineLevel="1">
      <c r="B60" s="215" t="s">
        <v>226</v>
      </c>
      <c r="C60" s="285">
        <v>6.95</v>
      </c>
      <c r="D60" s="308">
        <f t="shared" si="4"/>
        <v>6.0000000000000497E-2</v>
      </c>
      <c r="E60" s="308" t="str">
        <f>IFERROR(C60-#REF!,"-")</f>
        <v>-</v>
      </c>
      <c r="F60" s="309" t="str">
        <f>IFERROR(AVERAGE(C60:C67,#REF!)-AVERAGE(#REF!,#REF!),"-")</f>
        <v>-</v>
      </c>
    </row>
    <row r="61" spans="2:6" ht="15" hidden="1" outlineLevel="1">
      <c r="B61" s="215" t="s">
        <v>227</v>
      </c>
      <c r="C61" s="285">
        <v>6.89</v>
      </c>
      <c r="D61" s="308">
        <f t="shared" si="4"/>
        <v>9.9999999999997868E-3</v>
      </c>
      <c r="E61" s="308" t="str">
        <f>IFERROR(C61-#REF!,"-")</f>
        <v>-</v>
      </c>
      <c r="F61" s="309" t="str">
        <f>IFERROR(AVERAGE(C61:C67,#REF!)-AVERAGE(#REF!,#REF!),"-")</f>
        <v>-</v>
      </c>
    </row>
    <row r="62" spans="2:6" ht="15" hidden="1" outlineLevel="1">
      <c r="B62" s="215" t="s">
        <v>228</v>
      </c>
      <c r="C62" s="285">
        <v>6.88</v>
      </c>
      <c r="D62" s="308">
        <f t="shared" si="4"/>
        <v>-0.46999999999999975</v>
      </c>
      <c r="E62" s="308" t="str">
        <f>IFERROR(C62-#REF!,"-")</f>
        <v>-</v>
      </c>
      <c r="F62" s="309" t="str">
        <f>IFERROR(AVERAGE(C62:C67,#REF!)-AVERAGE(#REF!,#REF!),"-")</f>
        <v>-</v>
      </c>
    </row>
    <row r="63" spans="2:6" ht="15" hidden="1" outlineLevel="1">
      <c r="B63" s="215" t="s">
        <v>229</v>
      </c>
      <c r="C63" s="285">
        <v>7.35</v>
      </c>
      <c r="D63" s="308">
        <f t="shared" si="4"/>
        <v>0.39999999999999947</v>
      </c>
      <c r="E63" s="308" t="str">
        <f>IFERROR(C63-#REF!,"-")</f>
        <v>-</v>
      </c>
      <c r="F63" s="309" t="str">
        <f>IFERROR(AVERAGE(C63:C67,#REF!)-AVERAGE(#REF!,#REF!),"-")</f>
        <v>-</v>
      </c>
    </row>
    <row r="64" spans="2:6" ht="15" hidden="1" outlineLevel="1">
      <c r="B64" s="215" t="s">
        <v>230</v>
      </c>
      <c r="C64" s="285">
        <v>6.95</v>
      </c>
      <c r="D64" s="308">
        <f>IFERROR(C64-C65,"-")</f>
        <v>-1.8199999999999994</v>
      </c>
      <c r="E64" s="308" t="str">
        <f>IFERROR(C64-#REF!,"-")</f>
        <v>-</v>
      </c>
      <c r="F64" s="309" t="str">
        <f>IFERROR(AVERAGE(C64:C67,#REF!)-AVERAGE(#REF!,#REF!),"-")</f>
        <v>-</v>
      </c>
    </row>
    <row r="65" spans="2:6" ht="15" hidden="1" outlineLevel="1">
      <c r="B65" s="215" t="s">
        <v>231</v>
      </c>
      <c r="C65" s="285">
        <v>8.77</v>
      </c>
      <c r="D65" s="308">
        <f t="shared" si="4"/>
        <v>-0.16000000000000014</v>
      </c>
      <c r="E65" s="308" t="str">
        <f>IFERROR(C65-#REF!,"-")</f>
        <v>-</v>
      </c>
      <c r="F65" s="309" t="str">
        <f>IFERROR(AVERAGE(C65:C67,#REF!)-AVERAGE(#REF!,#REF!),"-")</f>
        <v>-</v>
      </c>
    </row>
    <row r="66" spans="2:6" ht="15" hidden="1" outlineLevel="1">
      <c r="B66" s="215" t="s">
        <v>232</v>
      </c>
      <c r="C66" s="285">
        <v>8.93</v>
      </c>
      <c r="D66" s="308">
        <f t="shared" si="4"/>
        <v>-0.53000000000000114</v>
      </c>
      <c r="E66" s="308" t="str">
        <f>IFERROR(C66-#REF!,"-")</f>
        <v>-</v>
      </c>
      <c r="F66" s="309" t="str">
        <f>IFERROR(AVERAGE(C66:C67,#REF!)-AVERAGE(#REF!,#REF!),"-")</f>
        <v>-</v>
      </c>
    </row>
    <row r="67" spans="2:6" ht="15" hidden="1" outlineLevel="1">
      <c r="B67" s="215" t="s">
        <v>233</v>
      </c>
      <c r="C67" s="285">
        <v>9.4600000000000009</v>
      </c>
      <c r="D67" s="308" t="s">
        <v>234</v>
      </c>
      <c r="E67" s="308" t="str">
        <f>IFERROR(C67-#REF!,"-")</f>
        <v>-</v>
      </c>
      <c r="F67" s="309" t="str">
        <f>IFERROR(AVERAGE(C67,#REF!)-AVERAGE(#REF!,#REF!),"-")</f>
        <v>-</v>
      </c>
    </row>
    <row r="68" spans="2:6" ht="15" collapsed="1">
      <c r="B68" s="222">
        <v>2006</v>
      </c>
      <c r="C68" s="292">
        <v>7.5955197644926438</v>
      </c>
      <c r="D68" s="224"/>
      <c r="E68" s="314" t="str">
        <f>IFERROR(C68-#REF!,"-")</f>
        <v>-</v>
      </c>
      <c r="F68" s="314" t="str">
        <f>IFERROR(AVERAGE(C56:C67)-AVERAGE(#REF!),"-")</f>
        <v>-</v>
      </c>
    </row>
    <row r="69" spans="2:6">
      <c r="B69" s="561" t="s">
        <v>235</v>
      </c>
      <c r="C69" s="562"/>
      <c r="D69" s="562"/>
      <c r="E69" s="562"/>
      <c r="F69" s="562"/>
    </row>
  </sheetData>
  <mergeCells count="2">
    <mergeCell ref="B6:F6"/>
    <mergeCell ref="B69:F69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30" customHeight="1" thickBot="1">
      <c r="J29" s="50" t="s">
        <v>86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6:L30"/>
  <sheetViews>
    <sheetView showGridLines="0" showRowColHeaders="0" zoomScaleNormal="100" workbookViewId="0"/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480" t="s">
        <v>290</v>
      </c>
      <c r="C6" s="481"/>
      <c r="D6" s="481"/>
      <c r="E6" s="481"/>
      <c r="F6" s="481"/>
      <c r="G6" s="482"/>
    </row>
    <row r="7" spans="2:7" ht="25.5">
      <c r="B7" s="21" t="s">
        <v>270</v>
      </c>
      <c r="C7" s="234" t="str">
        <f>actualizaciones!A3</f>
        <v>acumulado agosto 2009</v>
      </c>
      <c r="D7" s="235" t="s">
        <v>62</v>
      </c>
      <c r="E7" s="234" t="str">
        <f>actualizaciones!A2</f>
        <v xml:space="preserve">acumulado agosto 2010 </v>
      </c>
      <c r="F7" s="235" t="s">
        <v>62</v>
      </c>
      <c r="G7" s="235" t="s">
        <v>63</v>
      </c>
    </row>
    <row r="8" spans="2:7" ht="15" customHeight="1">
      <c r="B8" s="71" t="s">
        <v>122</v>
      </c>
      <c r="C8" s="80"/>
      <c r="D8" s="80"/>
      <c r="E8" s="80"/>
      <c r="F8" s="80"/>
      <c r="G8" s="81"/>
    </row>
    <row r="9" spans="2:7">
      <c r="B9" s="74" t="s">
        <v>291</v>
      </c>
      <c r="C9" s="315">
        <v>3196378</v>
      </c>
      <c r="D9" s="316">
        <f>C9/C9</f>
        <v>1</v>
      </c>
      <c r="E9" s="315">
        <v>3231391</v>
      </c>
      <c r="F9" s="316">
        <f>E9/E9</f>
        <v>1</v>
      </c>
      <c r="G9" s="316">
        <f>(E9-C9)/C9</f>
        <v>1.0953961014623427E-2</v>
      </c>
    </row>
    <row r="10" spans="2:7">
      <c r="B10" s="76" t="s">
        <v>292</v>
      </c>
      <c r="C10" s="317">
        <v>1876046</v>
      </c>
      <c r="D10" s="318">
        <f>C10/C9</f>
        <v>0.58692870492789029</v>
      </c>
      <c r="E10" s="317">
        <v>1961134</v>
      </c>
      <c r="F10" s="318">
        <f>E10/E9</f>
        <v>0.60690086714978164</v>
      </c>
      <c r="G10" s="318">
        <f>(E10-C10)/C10</f>
        <v>4.5354964643724086E-2</v>
      </c>
    </row>
    <row r="11" spans="2:7">
      <c r="B11" s="319" t="s">
        <v>293</v>
      </c>
      <c r="C11" s="320">
        <v>1320332</v>
      </c>
      <c r="D11" s="318">
        <f>C11/C9</f>
        <v>0.41307129507210977</v>
      </c>
      <c r="E11" s="320">
        <v>1270257</v>
      </c>
      <c r="F11" s="321">
        <f>E11/E9</f>
        <v>0.39309913285021836</v>
      </c>
      <c r="G11" s="321">
        <f>(E11-C11)/C11</f>
        <v>-3.7926067080098033E-2</v>
      </c>
    </row>
    <row r="12" spans="2:7" ht="15" customHeight="1">
      <c r="B12" s="71" t="s">
        <v>294</v>
      </c>
      <c r="C12" s="322"/>
      <c r="D12" s="322"/>
      <c r="E12" s="322"/>
      <c r="F12" s="322"/>
      <c r="G12" s="323"/>
    </row>
    <row r="13" spans="2:7">
      <c r="B13" s="82" t="s">
        <v>291</v>
      </c>
      <c r="C13" s="324">
        <v>1116098</v>
      </c>
      <c r="D13" s="325">
        <f>C13/C13</f>
        <v>1</v>
      </c>
      <c r="E13" s="324">
        <v>1143927</v>
      </c>
      <c r="F13" s="325">
        <f>E13/E13</f>
        <v>1</v>
      </c>
      <c r="G13" s="326">
        <f>(E13-C13)/C13</f>
        <v>2.4934190366795748E-2</v>
      </c>
    </row>
    <row r="14" spans="2:7">
      <c r="B14" s="84" t="s">
        <v>292</v>
      </c>
      <c r="C14" s="327">
        <v>708393</v>
      </c>
      <c r="D14" s="328">
        <f>C14/C13</f>
        <v>0.63470501694295667</v>
      </c>
      <c r="E14" s="327">
        <v>752704</v>
      </c>
      <c r="F14" s="328">
        <f>E14/E13</f>
        <v>0.65800002972217631</v>
      </c>
      <c r="G14" s="329">
        <f>(E14-C14)/C14</f>
        <v>6.2551436843672939E-2</v>
      </c>
    </row>
    <row r="15" spans="2:7">
      <c r="B15" s="84" t="s">
        <v>293</v>
      </c>
      <c r="C15" s="327">
        <v>407705</v>
      </c>
      <c r="D15" s="328">
        <f>C15/C13</f>
        <v>0.36529498305704339</v>
      </c>
      <c r="E15" s="327">
        <v>391223</v>
      </c>
      <c r="F15" s="328">
        <f>E15/E13</f>
        <v>0.34199997027782369</v>
      </c>
      <c r="G15" s="329">
        <f>(E15-C15)/C15</f>
        <v>-4.04262886155431E-2</v>
      </c>
    </row>
    <row r="16" spans="2:7" ht="15" customHeight="1">
      <c r="B16" s="71" t="s">
        <v>295</v>
      </c>
      <c r="C16" s="322"/>
      <c r="D16" s="322"/>
      <c r="E16" s="322"/>
      <c r="F16" s="322"/>
      <c r="G16" s="323"/>
    </row>
    <row r="17" spans="2:12">
      <c r="B17" s="84" t="s">
        <v>291</v>
      </c>
      <c r="C17" s="324">
        <v>943283</v>
      </c>
      <c r="D17" s="325">
        <f>C17/C17</f>
        <v>1</v>
      </c>
      <c r="E17" s="324">
        <v>956809</v>
      </c>
      <c r="F17" s="325">
        <f>E17/E17</f>
        <v>1</v>
      </c>
      <c r="G17" s="326">
        <f>(E17-C17)/C17</f>
        <v>1.4339281000505681E-2</v>
      </c>
    </row>
    <row r="18" spans="2:12">
      <c r="B18" s="84" t="s">
        <v>292</v>
      </c>
      <c r="C18" s="327">
        <v>401702</v>
      </c>
      <c r="D18" s="328">
        <f>C18/C17</f>
        <v>0.42585523114484203</v>
      </c>
      <c r="E18" s="327">
        <v>437008</v>
      </c>
      <c r="F18" s="328">
        <f>E18/E17</f>
        <v>0.45673483422501254</v>
      </c>
      <c r="G18" s="329">
        <f>(E18-C18)/C18</f>
        <v>8.7891023694181253E-2</v>
      </c>
    </row>
    <row r="19" spans="2:12">
      <c r="B19" s="84" t="s">
        <v>293</v>
      </c>
      <c r="C19" s="330">
        <v>541581</v>
      </c>
      <c r="D19" s="331">
        <f>C19/C17</f>
        <v>0.57414476885515797</v>
      </c>
      <c r="E19" s="330">
        <v>519801</v>
      </c>
      <c r="F19" s="331">
        <f>E19/E17</f>
        <v>0.54326516577498751</v>
      </c>
      <c r="G19" s="329">
        <f>(E19-C19)/C19</f>
        <v>-4.0215591019625872E-2</v>
      </c>
    </row>
    <row r="20" spans="2:12" ht="15" customHeight="1">
      <c r="B20" s="71" t="s">
        <v>118</v>
      </c>
      <c r="C20" s="322"/>
      <c r="D20" s="322"/>
      <c r="E20" s="322"/>
      <c r="F20" s="322"/>
      <c r="G20" s="323"/>
    </row>
    <row r="21" spans="2:12">
      <c r="B21" s="84" t="s">
        <v>291</v>
      </c>
      <c r="C21" s="324">
        <v>530769</v>
      </c>
      <c r="D21" s="325">
        <f>C21/C21</f>
        <v>1</v>
      </c>
      <c r="E21" s="324">
        <v>487133</v>
      </c>
      <c r="F21" s="325">
        <f>E21/E21</f>
        <v>1</v>
      </c>
      <c r="G21" s="326">
        <f>(E21-C21)/C21</f>
        <v>-8.221278936787943E-2</v>
      </c>
    </row>
    <row r="22" spans="2:12">
      <c r="B22" s="84" t="s">
        <v>292</v>
      </c>
      <c r="C22" s="327">
        <v>351307</v>
      </c>
      <c r="D22" s="328">
        <f>C22/C21</f>
        <v>0.6618830413984238</v>
      </c>
      <c r="E22" s="327">
        <v>335645</v>
      </c>
      <c r="F22" s="328">
        <f>E22/E21</f>
        <v>0.68902127345098774</v>
      </c>
      <c r="G22" s="329">
        <f>(E22-C22)/C22</f>
        <v>-4.4582089169871365E-2</v>
      </c>
    </row>
    <row r="23" spans="2:12">
      <c r="B23" s="84" t="s">
        <v>293</v>
      </c>
      <c r="C23" s="330">
        <v>179462</v>
      </c>
      <c r="D23" s="331">
        <f>C23/C21</f>
        <v>0.3381169586015762</v>
      </c>
      <c r="E23" s="330">
        <v>151488</v>
      </c>
      <c r="F23" s="331">
        <f>E23/E21</f>
        <v>0.31097872654901226</v>
      </c>
      <c r="G23" s="329">
        <f>(E23-C23)/C23</f>
        <v>-0.15587701017485595</v>
      </c>
    </row>
    <row r="24" spans="2:12" ht="15" customHeight="1">
      <c r="B24" s="71" t="s">
        <v>296</v>
      </c>
      <c r="C24" s="322"/>
      <c r="D24" s="322"/>
      <c r="E24" s="322"/>
      <c r="F24" s="322"/>
      <c r="G24" s="323"/>
    </row>
    <row r="25" spans="2:12">
      <c r="B25" s="84" t="s">
        <v>291</v>
      </c>
      <c r="C25" s="324">
        <v>103365</v>
      </c>
      <c r="D25" s="325">
        <f>C25/C25</f>
        <v>1</v>
      </c>
      <c r="E25" s="324">
        <v>102605</v>
      </c>
      <c r="F25" s="325">
        <f>E25/E25</f>
        <v>1</v>
      </c>
      <c r="G25" s="325">
        <f>(E25-C25)/C25</f>
        <v>-7.3525854979925509E-3</v>
      </c>
    </row>
    <row r="26" spans="2:12">
      <c r="B26" s="84" t="s">
        <v>292</v>
      </c>
      <c r="C26" s="327">
        <v>103365</v>
      </c>
      <c r="D26" s="328">
        <f>C26/C25</f>
        <v>1</v>
      </c>
      <c r="E26" s="327">
        <v>102605</v>
      </c>
      <c r="F26" s="328">
        <f>E26/E25</f>
        <v>1</v>
      </c>
      <c r="G26" s="328">
        <f>(E26-C26)/C26</f>
        <v>-7.3525854979925509E-3</v>
      </c>
    </row>
    <row r="27" spans="2:12">
      <c r="B27" s="84" t="s">
        <v>293</v>
      </c>
      <c r="C27" s="330">
        <v>0</v>
      </c>
      <c r="D27" s="331">
        <f>C27/C25</f>
        <v>0</v>
      </c>
      <c r="E27" s="330">
        <v>0</v>
      </c>
      <c r="F27" s="331">
        <f>E27/E25</f>
        <v>0</v>
      </c>
      <c r="G27" s="328" t="str">
        <f>IFERROR((E27-C27)/C27,"-")</f>
        <v>-</v>
      </c>
    </row>
    <row r="28" spans="2:12" ht="14.25" customHeight="1">
      <c r="B28" s="500" t="s">
        <v>67</v>
      </c>
      <c r="C28" s="501"/>
      <c r="D28" s="501"/>
      <c r="E28" s="501"/>
      <c r="F28" s="501"/>
      <c r="G28" s="502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/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48"/>
  <sheetViews>
    <sheetView showGridLines="0" showRowColHeaders="0" showOutlineSymbols="0" topLeftCell="A25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83" t="s">
        <v>297</v>
      </c>
      <c r="C7" s="584"/>
      <c r="D7" s="584"/>
      <c r="E7" s="584"/>
      <c r="F7" s="584"/>
      <c r="G7" s="585"/>
      <c r="I7" s="583" t="s">
        <v>298</v>
      </c>
      <c r="J7" s="584"/>
      <c r="K7" s="584"/>
      <c r="L7" s="584"/>
      <c r="M7" s="584"/>
      <c r="N7" s="585"/>
    </row>
    <row r="8" spans="2:14" ht="41.25" customHeight="1">
      <c r="B8" s="21" t="s">
        <v>246</v>
      </c>
      <c r="C8" s="234" t="str">
        <f>actualizaciones!$A$3</f>
        <v>acumulado agosto 2009</v>
      </c>
      <c r="D8" s="235" t="s">
        <v>62</v>
      </c>
      <c r="E8" s="234" t="str">
        <f>actualizaciones!$A$2</f>
        <v xml:space="preserve">acumulado agosto 2010 </v>
      </c>
      <c r="F8" s="235" t="s">
        <v>62</v>
      </c>
      <c r="G8" s="235" t="s">
        <v>63</v>
      </c>
      <c r="I8" s="21" t="s">
        <v>246</v>
      </c>
      <c r="J8" s="234" t="str">
        <f>actualizaciones!$A$3</f>
        <v>acumulado agosto 2009</v>
      </c>
      <c r="K8" s="235" t="s">
        <v>62</v>
      </c>
      <c r="L8" s="234" t="str">
        <f>actualizaciones!$A$2</f>
        <v xml:space="preserve">acumulado agosto 2010 </v>
      </c>
      <c r="M8" s="235" t="s">
        <v>62</v>
      </c>
      <c r="N8" s="235" t="s">
        <v>63</v>
      </c>
    </row>
    <row r="9" spans="2:14">
      <c r="B9" s="71" t="s">
        <v>247</v>
      </c>
      <c r="C9" s="72"/>
      <c r="D9" s="73"/>
      <c r="E9" s="72"/>
      <c r="F9" s="72"/>
      <c r="G9" s="73"/>
      <c r="I9" s="71" t="s">
        <v>247</v>
      </c>
      <c r="J9" s="72"/>
      <c r="K9" s="73"/>
      <c r="L9" s="72"/>
      <c r="M9" s="72"/>
      <c r="N9" s="73"/>
    </row>
    <row r="10" spans="2:14">
      <c r="B10" s="24" t="s">
        <v>64</v>
      </c>
      <c r="C10" s="25">
        <v>1116098</v>
      </c>
      <c r="D10" s="26">
        <f>C10/$C$10</f>
        <v>1</v>
      </c>
      <c r="E10" s="25">
        <v>1143927</v>
      </c>
      <c r="F10" s="26">
        <f>E10/$E$10</f>
        <v>1</v>
      </c>
      <c r="G10" s="26">
        <f>(E10-C10)/C10</f>
        <v>2.4934190366795748E-2</v>
      </c>
      <c r="I10" s="24" t="s">
        <v>64</v>
      </c>
      <c r="J10" s="25">
        <v>943283</v>
      </c>
      <c r="K10" s="26">
        <f>J10/$C$10</f>
        <v>0.84516144639628421</v>
      </c>
      <c r="L10" s="25">
        <v>956809</v>
      </c>
      <c r="M10" s="26">
        <f>L10/$E$10</f>
        <v>0.83642487676224098</v>
      </c>
      <c r="N10" s="26">
        <f>(L10-J10)/J10</f>
        <v>1.4339281000505681E-2</v>
      </c>
    </row>
    <row r="11" spans="2:14">
      <c r="B11" s="71" t="s">
        <v>249</v>
      </c>
      <c r="C11" s="72"/>
      <c r="D11" s="80"/>
      <c r="E11" s="72"/>
      <c r="F11" s="332"/>
      <c r="G11" s="333"/>
      <c r="I11" s="71" t="s">
        <v>249</v>
      </c>
      <c r="J11" s="72"/>
      <c r="K11" s="80"/>
      <c r="L11" s="72"/>
      <c r="M11" s="332"/>
      <c r="N11" s="333"/>
    </row>
    <row r="12" spans="2:14">
      <c r="B12" s="84" t="s">
        <v>250</v>
      </c>
      <c r="C12" s="334">
        <v>708393</v>
      </c>
      <c r="D12" s="83">
        <f>C12/$C$10</f>
        <v>0.63470501694295667</v>
      </c>
      <c r="E12" s="334">
        <v>752704</v>
      </c>
      <c r="F12" s="83">
        <f>E12/$E$10</f>
        <v>0.65800002972217631</v>
      </c>
      <c r="G12" s="335">
        <f>(E12-C12)/C12</f>
        <v>6.2551436843672939E-2</v>
      </c>
      <c r="I12" s="84" t="s">
        <v>250</v>
      </c>
      <c r="J12" s="334">
        <v>401702</v>
      </c>
      <c r="K12" s="83">
        <f>J12/$C$10</f>
        <v>0.3599164231097986</v>
      </c>
      <c r="L12" s="334">
        <v>437008</v>
      </c>
      <c r="M12" s="83">
        <f>L12/$E$10</f>
        <v>0.38202437742967865</v>
      </c>
      <c r="N12" s="335">
        <f>(L12-J12)/J12</f>
        <v>8.7891023694181253E-2</v>
      </c>
    </row>
    <row r="13" spans="2:14">
      <c r="B13" s="84" t="s">
        <v>299</v>
      </c>
      <c r="C13" s="336">
        <v>96778</v>
      </c>
      <c r="D13" s="30">
        <f>C13/$C$10</f>
        <v>8.6711023583950511E-2</v>
      </c>
      <c r="E13" s="336">
        <v>108595</v>
      </c>
      <c r="F13" s="30">
        <f>E13/$E$10</f>
        <v>9.4931757008969983E-2</v>
      </c>
      <c r="G13" s="337">
        <f>(E13-C13)/C13</f>
        <v>0.12210419723490876</v>
      </c>
      <c r="I13" s="84" t="s">
        <v>299</v>
      </c>
      <c r="J13" s="336">
        <v>47440</v>
      </c>
      <c r="K13" s="30">
        <f>J13/$C$10</f>
        <v>4.2505228035530931E-2</v>
      </c>
      <c r="L13" s="336">
        <v>51385</v>
      </c>
      <c r="M13" s="30">
        <f>L13/$E$10</f>
        <v>4.4919824429356069E-2</v>
      </c>
      <c r="N13" s="337">
        <f>(L13-J13)/J13</f>
        <v>8.3157672849915681E-2</v>
      </c>
    </row>
    <row r="14" spans="2:14">
      <c r="B14" s="84" t="s">
        <v>300</v>
      </c>
      <c r="C14" s="336">
        <v>473827</v>
      </c>
      <c r="D14" s="30">
        <f>C14/$C$10</f>
        <v>0.42453888457823596</v>
      </c>
      <c r="E14" s="336">
        <v>515799</v>
      </c>
      <c r="F14" s="30">
        <f>E14/$E$10</f>
        <v>0.4509020243424624</v>
      </c>
      <c r="G14" s="337">
        <f>(E14-C14)/C14</f>
        <v>8.8580853349429223E-2</v>
      </c>
      <c r="I14" s="84" t="s">
        <v>300</v>
      </c>
      <c r="J14" s="336">
        <v>223750</v>
      </c>
      <c r="K14" s="30">
        <f>J14/$C$10</f>
        <v>0.20047522708579354</v>
      </c>
      <c r="L14" s="336">
        <v>252986</v>
      </c>
      <c r="M14" s="30">
        <f>L14/$E$10</f>
        <v>0.22115572060105235</v>
      </c>
      <c r="N14" s="337">
        <f>(L14-J14)/J14</f>
        <v>0.13066368715083798</v>
      </c>
    </row>
    <row r="15" spans="2:14">
      <c r="B15" s="84" t="s">
        <v>252</v>
      </c>
      <c r="C15" s="336">
        <v>126727</v>
      </c>
      <c r="D15" s="30">
        <f>C15/$C$10</f>
        <v>0.11354468872805076</v>
      </c>
      <c r="E15" s="336">
        <v>116801</v>
      </c>
      <c r="F15" s="30">
        <f>E15/$E$10</f>
        <v>0.10210529168382249</v>
      </c>
      <c r="G15" s="337">
        <f>(E15-C15)/C15</f>
        <v>-7.8325850055631391E-2</v>
      </c>
      <c r="I15" s="84" t="s">
        <v>252</v>
      </c>
      <c r="J15" s="336">
        <v>121883</v>
      </c>
      <c r="K15" s="30">
        <f>J15/$C$10</f>
        <v>0.10920456805764368</v>
      </c>
      <c r="L15" s="336">
        <v>123391</v>
      </c>
      <c r="M15" s="30">
        <f>L15/$E$10</f>
        <v>0.10786614880145325</v>
      </c>
      <c r="N15" s="337">
        <f>(L15-J15)/J15</f>
        <v>1.2372521188352765E-2</v>
      </c>
    </row>
    <row r="16" spans="2:14">
      <c r="B16" s="84" t="s">
        <v>253</v>
      </c>
      <c r="C16" s="336">
        <v>11061</v>
      </c>
      <c r="D16" s="30">
        <f>C16/$C$10</f>
        <v>9.9104200527193841E-3</v>
      </c>
      <c r="E16" s="336">
        <v>11509</v>
      </c>
      <c r="F16" s="30">
        <f>E16/$E$10</f>
        <v>1.0060956686921455E-2</v>
      </c>
      <c r="G16" s="337">
        <f>(E16-C16)/C16</f>
        <v>4.050266702829762E-2</v>
      </c>
      <c r="I16" s="84" t="s">
        <v>253</v>
      </c>
      <c r="J16" s="336">
        <v>8629</v>
      </c>
      <c r="K16" s="30">
        <f>J16/$C$10</f>
        <v>7.7313999308304465E-3</v>
      </c>
      <c r="L16" s="336">
        <v>9246</v>
      </c>
      <c r="M16" s="30">
        <f>L16/$E$10</f>
        <v>8.0826835978169941E-3</v>
      </c>
      <c r="N16" s="337">
        <f>(L16-J16)/J16</f>
        <v>7.1503071039517904E-2</v>
      </c>
    </row>
    <row r="17" spans="2:16">
      <c r="B17" s="71" t="s">
        <v>254</v>
      </c>
      <c r="C17" s="80"/>
      <c r="D17" s="80"/>
      <c r="E17" s="80"/>
      <c r="F17" s="338"/>
      <c r="G17" s="339"/>
      <c r="I17" s="71" t="s">
        <v>254</v>
      </c>
      <c r="J17" s="80"/>
      <c r="K17" s="80"/>
      <c r="L17" s="80"/>
      <c r="M17" s="338"/>
      <c r="N17" s="339"/>
    </row>
    <row r="18" spans="2:16">
      <c r="B18" s="241" t="s">
        <v>255</v>
      </c>
      <c r="C18" s="85">
        <v>407705</v>
      </c>
      <c r="D18" s="83">
        <f>C18/$C$10</f>
        <v>0.36529498305704339</v>
      </c>
      <c r="E18" s="85">
        <v>391223</v>
      </c>
      <c r="F18" s="30">
        <f>E18/$E$10</f>
        <v>0.34199997027782369</v>
      </c>
      <c r="G18" s="32">
        <f>(E18-C18)/C18</f>
        <v>-4.04262886155431E-2</v>
      </c>
      <c r="I18" s="241" t="s">
        <v>255</v>
      </c>
      <c r="J18" s="85">
        <v>541581</v>
      </c>
      <c r="K18" s="83">
        <f>J18/$C$10</f>
        <v>0.48524502328648561</v>
      </c>
      <c r="L18" s="85">
        <v>519801</v>
      </c>
      <c r="M18" s="30">
        <f>L18/$E$10</f>
        <v>0.45440049933256232</v>
      </c>
      <c r="N18" s="32">
        <f>(L18-J18)/J18</f>
        <v>-4.0215591019625872E-2</v>
      </c>
    </row>
    <row r="19" spans="2:16">
      <c r="B19" s="580" t="s">
        <v>119</v>
      </c>
      <c r="C19" s="581"/>
      <c r="D19" s="581"/>
      <c r="E19" s="581"/>
      <c r="F19" s="581"/>
      <c r="G19" s="582"/>
      <c r="I19" s="580" t="s">
        <v>119</v>
      </c>
      <c r="J19" s="581"/>
      <c r="K19" s="581"/>
      <c r="L19" s="581"/>
      <c r="M19" s="581"/>
      <c r="N19" s="582"/>
    </row>
    <row r="20" spans="2:16" ht="20.100000000000001" customHeight="1" thickBot="1"/>
    <row r="21" spans="2:16" ht="38.25" customHeight="1" thickBot="1">
      <c r="B21" s="583" t="s">
        <v>301</v>
      </c>
      <c r="C21" s="584"/>
      <c r="D21" s="584"/>
      <c r="E21" s="584"/>
      <c r="F21" s="584"/>
      <c r="G21" s="585"/>
      <c r="I21" s="583" t="s">
        <v>302</v>
      </c>
      <c r="J21" s="584"/>
      <c r="K21" s="584"/>
      <c r="L21" s="584"/>
      <c r="M21" s="584"/>
      <c r="N21" s="585"/>
      <c r="P21" s="50" t="s">
        <v>84</v>
      </c>
    </row>
    <row r="22" spans="2:16" ht="33.75" customHeight="1">
      <c r="B22" s="21" t="s">
        <v>246</v>
      </c>
      <c r="C22" s="234" t="str">
        <f>actualizaciones!$A$3</f>
        <v>acumulado agosto 2009</v>
      </c>
      <c r="D22" s="235" t="s">
        <v>62</v>
      </c>
      <c r="E22" s="234" t="str">
        <f>actualizaciones!$A$2</f>
        <v xml:space="preserve">acumulado agosto 2010 </v>
      </c>
      <c r="F22" s="235" t="s">
        <v>62</v>
      </c>
      <c r="G22" s="235" t="s">
        <v>63</v>
      </c>
      <c r="I22" s="21" t="s">
        <v>246</v>
      </c>
      <c r="J22" s="234" t="str">
        <f>actualizaciones!$A$3</f>
        <v>acumulado agosto 2009</v>
      </c>
      <c r="K22" s="235" t="s">
        <v>62</v>
      </c>
      <c r="L22" s="234" t="str">
        <f>actualizaciones!$A$2</f>
        <v xml:space="preserve">acumulado agosto 2010 </v>
      </c>
      <c r="M22" s="235" t="s">
        <v>62</v>
      </c>
      <c r="N22" s="235" t="s">
        <v>63</v>
      </c>
    </row>
    <row r="23" spans="2:16">
      <c r="B23" s="71" t="s">
        <v>247</v>
      </c>
      <c r="C23" s="72"/>
      <c r="D23" s="73"/>
      <c r="E23" s="72"/>
      <c r="F23" s="72"/>
      <c r="G23" s="73"/>
      <c r="I23" s="71" t="s">
        <v>247</v>
      </c>
      <c r="J23" s="72"/>
      <c r="K23" s="73"/>
      <c r="L23" s="72"/>
      <c r="M23" s="72"/>
      <c r="N23" s="73"/>
    </row>
    <row r="24" spans="2:16">
      <c r="B24" s="24" t="s">
        <v>64</v>
      </c>
      <c r="C24" s="25">
        <v>530769</v>
      </c>
      <c r="D24" s="26">
        <f>C24/$C$10</f>
        <v>0.47555770192223262</v>
      </c>
      <c r="E24" s="25">
        <v>487133</v>
      </c>
      <c r="F24" s="26">
        <f>E24/$E$10</f>
        <v>0.42584273297159697</v>
      </c>
      <c r="G24" s="26">
        <f>($E$24-$C$24)/$C$24</f>
        <v>-8.221278936787943E-2</v>
      </c>
      <c r="I24" s="24" t="s">
        <v>64</v>
      </c>
      <c r="J24" s="25">
        <v>103365</v>
      </c>
      <c r="K24" s="26">
        <f>J24/$C$10</f>
        <v>9.2612835073622571E-2</v>
      </c>
      <c r="L24" s="25">
        <v>102605</v>
      </c>
      <c r="M24" s="26">
        <f>L24/$E$10</f>
        <v>8.9695408885357195E-2</v>
      </c>
      <c r="N24" s="26">
        <f>(L24-J24)/J24</f>
        <v>-7.3525854979925509E-3</v>
      </c>
    </row>
    <row r="25" spans="2:16">
      <c r="B25" s="71" t="s">
        <v>249</v>
      </c>
      <c r="C25" s="72"/>
      <c r="D25" s="80"/>
      <c r="E25" s="72"/>
      <c r="F25" s="332"/>
      <c r="G25" s="333"/>
      <c r="I25" s="71" t="s">
        <v>249</v>
      </c>
      <c r="J25" s="72"/>
      <c r="K25" s="80"/>
      <c r="L25" s="72"/>
      <c r="M25" s="332"/>
      <c r="N25" s="333"/>
    </row>
    <row r="26" spans="2:16">
      <c r="B26" s="84" t="s">
        <v>250</v>
      </c>
      <c r="C26" s="334">
        <v>351307</v>
      </c>
      <c r="D26" s="83">
        <f>C26/$C$10</f>
        <v>0.3147635781087324</v>
      </c>
      <c r="E26" s="334">
        <v>335645</v>
      </c>
      <c r="F26" s="83">
        <f>E26/$E$10</f>
        <v>0.29341470216193866</v>
      </c>
      <c r="G26" s="335">
        <f>($E$26-$C$26)/$C$26</f>
        <v>-4.4582089169871365E-2</v>
      </c>
      <c r="I26" s="84" t="s">
        <v>250</v>
      </c>
      <c r="J26" s="334">
        <v>103365</v>
      </c>
      <c r="K26" s="83">
        <f>J26/$C$10</f>
        <v>9.2612835073622571E-2</v>
      </c>
      <c r="L26" s="334">
        <v>102605</v>
      </c>
      <c r="M26" s="83">
        <f>L26/$E$10</f>
        <v>8.9695408885357195E-2</v>
      </c>
      <c r="N26" s="335">
        <f>(L26-J26)/J26</f>
        <v>-7.3525854979925509E-3</v>
      </c>
    </row>
    <row r="27" spans="2:16">
      <c r="B27" s="84" t="s">
        <v>251</v>
      </c>
      <c r="C27" s="336">
        <v>285476</v>
      </c>
      <c r="D27" s="30">
        <f>C27/$C$10</f>
        <v>0.25578040638008492</v>
      </c>
      <c r="E27" s="336">
        <v>279815</v>
      </c>
      <c r="F27" s="30">
        <f>E27/$E$10</f>
        <v>0.24460914026856609</v>
      </c>
      <c r="G27" s="337">
        <f>($E$27-$C$27)/$C$27</f>
        <v>-1.9830038251902087E-2</v>
      </c>
      <c r="I27" s="84" t="s">
        <v>251</v>
      </c>
      <c r="J27" s="336">
        <v>34569</v>
      </c>
      <c r="K27" s="30">
        <f>J27/$C$10</f>
        <v>3.0973086592754398E-2</v>
      </c>
      <c r="L27" s="336">
        <v>34131</v>
      </c>
      <c r="M27" s="30">
        <f>L27/$E$10</f>
        <v>2.9836694124712505E-2</v>
      </c>
      <c r="N27" s="337">
        <f>(L27-J27)/J27</f>
        <v>-1.2670311550811421E-2</v>
      </c>
    </row>
    <row r="28" spans="2:16">
      <c r="B28" s="84" t="s">
        <v>252</v>
      </c>
      <c r="C28" s="336">
        <v>59643</v>
      </c>
      <c r="D28" s="30">
        <f>C28/$C$10</f>
        <v>5.3438855727722834E-2</v>
      </c>
      <c r="E28" s="336">
        <v>49292</v>
      </c>
      <c r="F28" s="30">
        <f>E28/$E$10</f>
        <v>4.3090162221890035E-2</v>
      </c>
      <c r="G28" s="337">
        <f>($E$28-$C$28)/$C$28</f>
        <v>-0.17354928491189242</v>
      </c>
      <c r="I28" s="84" t="s">
        <v>252</v>
      </c>
      <c r="J28" s="336">
        <v>28806</v>
      </c>
      <c r="K28" s="30">
        <f>J28/$C$10</f>
        <v>2.5809561525959191E-2</v>
      </c>
      <c r="L28" s="336">
        <v>30355</v>
      </c>
      <c r="M28" s="30">
        <f>L28/$E$10</f>
        <v>2.6535784189026048E-2</v>
      </c>
      <c r="N28" s="337">
        <f>(L28-J28)/J28</f>
        <v>5.3773519405679371E-2</v>
      </c>
    </row>
    <row r="29" spans="2:16">
      <c r="B29" s="84" t="s">
        <v>253</v>
      </c>
      <c r="C29" s="336">
        <v>6188</v>
      </c>
      <c r="D29" s="30">
        <f>C29/$C$10</f>
        <v>5.5443160009246498E-3</v>
      </c>
      <c r="E29" s="336">
        <v>6538</v>
      </c>
      <c r="F29" s="30">
        <f>E29/$E$10</f>
        <v>5.7153996714825331E-3</v>
      </c>
      <c r="G29" s="337">
        <f>($E$29-$C$29)/$C$29</f>
        <v>5.6561085972850679E-2</v>
      </c>
      <c r="I29" s="84" t="s">
        <v>303</v>
      </c>
      <c r="J29" s="336">
        <v>32508</v>
      </c>
      <c r="K29" s="30">
        <f>J29/$C$10</f>
        <v>2.9126474556893749E-2</v>
      </c>
      <c r="L29" s="336">
        <v>32766</v>
      </c>
      <c r="M29" s="30">
        <f>L29/$E$10</f>
        <v>2.8643436163321611E-2</v>
      </c>
      <c r="N29" s="337">
        <f>(L29-J29)/J29</f>
        <v>7.9365079365079361E-3</v>
      </c>
    </row>
    <row r="30" spans="2:16">
      <c r="B30" s="71" t="s">
        <v>254</v>
      </c>
      <c r="C30" s="80"/>
      <c r="D30" s="80"/>
      <c r="E30" s="80"/>
      <c r="F30" s="338"/>
      <c r="G30" s="339"/>
      <c r="I30" s="84" t="s">
        <v>304</v>
      </c>
      <c r="J30" s="336">
        <v>7482</v>
      </c>
      <c r="K30" s="30">
        <f>J30/$C$10</f>
        <v>6.7037123980152281E-3</v>
      </c>
      <c r="L30" s="336">
        <v>5353</v>
      </c>
      <c r="M30" s="30">
        <f>L30/$E$10</f>
        <v>4.6794944082970327E-3</v>
      </c>
      <c r="N30" s="337">
        <f>(L30-J30)/J30</f>
        <v>-0.28454958567228011</v>
      </c>
    </row>
    <row r="31" spans="2:16">
      <c r="B31" s="241" t="s">
        <v>255</v>
      </c>
      <c r="C31" s="85">
        <v>179462</v>
      </c>
      <c r="D31" s="83">
        <f>C31/$C$10</f>
        <v>0.16079412381350025</v>
      </c>
      <c r="E31" s="85">
        <v>151488</v>
      </c>
      <c r="F31" s="30">
        <f>E31/$E$10</f>
        <v>0.13242803080965831</v>
      </c>
      <c r="G31" s="32">
        <f>($E$31-$C$31)/$C$31</f>
        <v>-0.15587701017485595</v>
      </c>
      <c r="I31" s="71" t="s">
        <v>254</v>
      </c>
      <c r="J31" s="80"/>
      <c r="K31" s="80"/>
      <c r="L31" s="80"/>
      <c r="M31" s="338"/>
      <c r="N31" s="339"/>
    </row>
    <row r="32" spans="2:16">
      <c r="B32" s="580" t="s">
        <v>119</v>
      </c>
      <c r="C32" s="581"/>
      <c r="D32" s="581"/>
      <c r="E32" s="581"/>
      <c r="F32" s="581"/>
      <c r="G32" s="582"/>
      <c r="I32" s="241" t="s">
        <v>255</v>
      </c>
      <c r="J32" s="85">
        <v>0</v>
      </c>
      <c r="K32" s="83">
        <f>J32/$C$10</f>
        <v>0</v>
      </c>
      <c r="L32" s="85">
        <v>0</v>
      </c>
      <c r="M32" s="30">
        <f>L32/$E$10</f>
        <v>0</v>
      </c>
      <c r="N32" s="331" t="str">
        <f>IFERROR((L32-J32)/J32,"-")</f>
        <v>-</v>
      </c>
    </row>
    <row r="33" spans="2:14">
      <c r="I33" s="580" t="s">
        <v>119</v>
      </c>
      <c r="J33" s="581"/>
      <c r="K33" s="581"/>
      <c r="L33" s="581"/>
      <c r="M33" s="581"/>
      <c r="N33" s="582"/>
    </row>
    <row r="35" spans="2:14" ht="51.75" customHeight="1">
      <c r="B35" s="583" t="s">
        <v>305</v>
      </c>
      <c r="C35" s="584"/>
      <c r="D35" s="584"/>
      <c r="E35" s="584"/>
      <c r="F35" s="584"/>
      <c r="G35" s="585"/>
      <c r="I35" s="583" t="s">
        <v>306</v>
      </c>
      <c r="J35" s="584"/>
      <c r="K35" s="584"/>
      <c r="L35" s="584"/>
      <c r="M35" s="585"/>
    </row>
    <row r="36" spans="2:14" ht="38.25">
      <c r="B36" s="21" t="s">
        <v>246</v>
      </c>
      <c r="C36" s="234" t="str">
        <f>actualizaciones!$A$3</f>
        <v>acumulado agosto 2009</v>
      </c>
      <c r="D36" s="235" t="s">
        <v>62</v>
      </c>
      <c r="E36" s="234" t="str">
        <f>actualizaciones!$A$2</f>
        <v xml:space="preserve">acumulado agosto 2010 </v>
      </c>
      <c r="F36" s="235" t="s">
        <v>62</v>
      </c>
      <c r="G36" s="235" t="s">
        <v>63</v>
      </c>
      <c r="I36" s="21" t="s">
        <v>246</v>
      </c>
      <c r="J36" s="234" t="s">
        <v>118</v>
      </c>
      <c r="K36" s="235" t="s">
        <v>63</v>
      </c>
      <c r="L36" s="234" t="s">
        <v>122</v>
      </c>
      <c r="M36" s="235" t="s">
        <v>63</v>
      </c>
    </row>
    <row r="37" spans="2:14">
      <c r="B37" s="71" t="s">
        <v>247</v>
      </c>
      <c r="C37" s="72"/>
      <c r="D37" s="73"/>
      <c r="E37" s="72"/>
      <c r="F37" s="72"/>
      <c r="G37" s="73"/>
      <c r="I37" s="71" t="s">
        <v>247</v>
      </c>
      <c r="J37" s="72"/>
      <c r="K37" s="73"/>
      <c r="L37" s="72"/>
      <c r="M37" s="73"/>
    </row>
    <row r="38" spans="2:14">
      <c r="B38" s="24" t="s">
        <v>64</v>
      </c>
      <c r="C38" s="25">
        <v>3196378</v>
      </c>
      <c r="D38" s="26">
        <f>C38/$C$38</f>
        <v>1</v>
      </c>
      <c r="E38" s="25">
        <v>3231391</v>
      </c>
      <c r="F38" s="26">
        <f>E38/$E$38</f>
        <v>1</v>
      </c>
      <c r="G38" s="26">
        <f>($E$38-$C$38)/$C$38</f>
        <v>1.0953961014623427E-2</v>
      </c>
      <c r="I38" s="24" t="s">
        <v>64</v>
      </c>
      <c r="J38" s="25">
        <v>487133</v>
      </c>
      <c r="K38" s="26">
        <f>($E$24-$C$24)/$C$24</f>
        <v>-8.221278936787943E-2</v>
      </c>
      <c r="L38" s="25">
        <v>3231391</v>
      </c>
      <c r="M38" s="26">
        <f>($E$38-$C$38)/$C$38</f>
        <v>1.0953961014623427E-2</v>
      </c>
    </row>
    <row r="39" spans="2:14">
      <c r="B39" s="71" t="s">
        <v>249</v>
      </c>
      <c r="C39" s="72"/>
      <c r="D39" s="80"/>
      <c r="E39" s="72"/>
      <c r="F39" s="332"/>
      <c r="G39" s="333"/>
      <c r="I39" s="71" t="s">
        <v>249</v>
      </c>
      <c r="J39" s="72"/>
      <c r="K39" s="80"/>
      <c r="L39" s="72"/>
      <c r="M39" s="333"/>
    </row>
    <row r="40" spans="2:14">
      <c r="B40" s="84" t="s">
        <v>250</v>
      </c>
      <c r="C40" s="334">
        <v>1876046</v>
      </c>
      <c r="D40" s="83">
        <f t="shared" ref="D40:D45" si="0">C40/$C$38</f>
        <v>0.58692870492789029</v>
      </c>
      <c r="E40" s="334">
        <v>1961134</v>
      </c>
      <c r="F40" s="83">
        <f t="shared" ref="F40:F45" si="1">E40/$E$38</f>
        <v>0.60690086714978164</v>
      </c>
      <c r="G40" s="335">
        <f>($E$40-$C$40)/$C$40</f>
        <v>4.5354964643724086E-2</v>
      </c>
      <c r="I40" s="82" t="s">
        <v>250</v>
      </c>
      <c r="J40" s="162">
        <v>335645</v>
      </c>
      <c r="K40" s="83">
        <f>($E$26-$C$26)/$C$26</f>
        <v>-4.4582089169871365E-2</v>
      </c>
      <c r="L40" s="162">
        <v>1961134</v>
      </c>
      <c r="M40" s="335">
        <f>($E$40-$C$40)/$C$40</f>
        <v>4.5354964643724086E-2</v>
      </c>
    </row>
    <row r="41" spans="2:14">
      <c r="B41" s="84" t="s">
        <v>299</v>
      </c>
      <c r="C41" s="336">
        <v>238772</v>
      </c>
      <c r="D41" s="30">
        <f t="shared" si="0"/>
        <v>7.470080197023006E-2</v>
      </c>
      <c r="E41" s="336">
        <v>251926</v>
      </c>
      <c r="F41" s="30">
        <f t="shared" si="1"/>
        <v>7.7962091248010526E-2</v>
      </c>
      <c r="G41" s="337">
        <f>($E$41-$C$41)/$C$41</f>
        <v>5.5090211582597623E-2</v>
      </c>
      <c r="I41" s="84" t="s">
        <v>299</v>
      </c>
      <c r="J41" s="576">
        <v>235840</v>
      </c>
      <c r="K41" s="578">
        <v>-1.4162143826322931E-3</v>
      </c>
      <c r="L41" s="29">
        <v>251926</v>
      </c>
      <c r="M41" s="337">
        <f>($E$41-$C$41)/$C$41</f>
        <v>5.5090211582597623E-2</v>
      </c>
    </row>
    <row r="42" spans="2:14">
      <c r="B42" s="84" t="s">
        <v>300</v>
      </c>
      <c r="C42" s="336">
        <v>1137524</v>
      </c>
      <c r="D42" s="30">
        <f t="shared" si="0"/>
        <v>0.35587906061172991</v>
      </c>
      <c r="E42" s="336">
        <v>1222330</v>
      </c>
      <c r="F42" s="30">
        <f t="shared" si="1"/>
        <v>0.37826743962584536</v>
      </c>
      <c r="G42" s="337">
        <f>($E$42-$C$42)/$C$42</f>
        <v>7.4553152285138605E-2</v>
      </c>
      <c r="I42" s="84" t="s">
        <v>300</v>
      </c>
      <c r="J42" s="576"/>
      <c r="K42" s="578"/>
      <c r="L42" s="29">
        <v>1222330</v>
      </c>
      <c r="M42" s="337">
        <f>($E$42-$C$42)/$C$42</f>
        <v>7.4553152285138605E-2</v>
      </c>
    </row>
    <row r="43" spans="2:14">
      <c r="B43" s="84" t="s">
        <v>252</v>
      </c>
      <c r="C43" s="336">
        <v>409261</v>
      </c>
      <c r="D43" s="30">
        <f t="shared" si="0"/>
        <v>0.12803898662798954</v>
      </c>
      <c r="E43" s="336">
        <v>398950</v>
      </c>
      <c r="F43" s="30">
        <f t="shared" si="1"/>
        <v>0.12346076349163565</v>
      </c>
      <c r="G43" s="337">
        <f>($E$43-$C$43)/$C$43</f>
        <v>-2.5194191481719488E-2</v>
      </c>
      <c r="I43" s="84" t="s">
        <v>252</v>
      </c>
      <c r="J43" s="29">
        <v>49292</v>
      </c>
      <c r="K43" s="30">
        <f>($E$28-$C$28)/$C$28</f>
        <v>-0.17354928491189242</v>
      </c>
      <c r="L43" s="29">
        <v>398950</v>
      </c>
      <c r="M43" s="337">
        <f>($E$43-$C$43)/$C$43</f>
        <v>-2.5194191481719488E-2</v>
      </c>
    </row>
    <row r="44" spans="2:14">
      <c r="B44" s="84" t="s">
        <v>303</v>
      </c>
      <c r="C44" s="336">
        <v>65270</v>
      </c>
      <c r="D44" s="30">
        <f t="shared" si="0"/>
        <v>2.041998787377463E-2</v>
      </c>
      <c r="E44" s="336">
        <v>65688</v>
      </c>
      <c r="F44" s="30">
        <f t="shared" si="1"/>
        <v>2.0328087811100546E-2</v>
      </c>
      <c r="G44" s="337">
        <f>($E$44-$C$44)/$C$44</f>
        <v>6.404167305040601E-3</v>
      </c>
      <c r="I44" s="84" t="s">
        <v>303</v>
      </c>
      <c r="J44" s="576">
        <v>5410</v>
      </c>
      <c r="K44" s="578">
        <v>5.5637707948243992E-2</v>
      </c>
      <c r="L44" s="29">
        <v>65688</v>
      </c>
      <c r="M44" s="337">
        <f>($E$44-$C$44)/$C$44</f>
        <v>6.404167305040601E-3</v>
      </c>
    </row>
    <row r="45" spans="2:14">
      <c r="B45" s="28" t="s">
        <v>304</v>
      </c>
      <c r="C45" s="85">
        <v>25219</v>
      </c>
      <c r="D45" s="32">
        <f t="shared" si="0"/>
        <v>7.8898678441661155E-3</v>
      </c>
      <c r="E45" s="85">
        <v>22240</v>
      </c>
      <c r="F45" s="30">
        <f t="shared" si="1"/>
        <v>6.8824849731895649E-3</v>
      </c>
      <c r="G45" s="337">
        <f>($E$45-$C$45)/$C$45</f>
        <v>-0.11812522304611603</v>
      </c>
      <c r="I45" s="236" t="s">
        <v>304</v>
      </c>
      <c r="J45" s="577"/>
      <c r="K45" s="579"/>
      <c r="L45" s="85">
        <v>22240</v>
      </c>
      <c r="M45" s="337">
        <f>($E$45-$C$45)/$C$45</f>
        <v>-0.11812522304611603</v>
      </c>
    </row>
    <row r="46" spans="2:14">
      <c r="B46" s="71" t="s">
        <v>254</v>
      </c>
      <c r="C46" s="80"/>
      <c r="D46" s="80"/>
      <c r="E46" s="80"/>
      <c r="F46" s="338"/>
      <c r="G46" s="339"/>
      <c r="I46" s="71" t="s">
        <v>254</v>
      </c>
      <c r="J46" s="80"/>
      <c r="K46" s="80"/>
      <c r="L46" s="80"/>
      <c r="M46" s="339"/>
    </row>
    <row r="47" spans="2:14">
      <c r="B47" s="241" t="s">
        <v>255</v>
      </c>
      <c r="C47" s="340">
        <v>1320332</v>
      </c>
      <c r="D47" s="83">
        <f>C47/$C$38</f>
        <v>0.41307129507210977</v>
      </c>
      <c r="E47" s="340">
        <v>1270257</v>
      </c>
      <c r="F47" s="30">
        <f>E47/$E$38</f>
        <v>0.39309913285021836</v>
      </c>
      <c r="G47" s="32">
        <f>($E$47-$C$47)/$C$47</f>
        <v>-3.7926067080098033E-2</v>
      </c>
      <c r="I47" s="241" t="s">
        <v>255</v>
      </c>
      <c r="J47" s="85">
        <v>151488</v>
      </c>
      <c r="K47" s="32">
        <f>($E$31-$C$31)/$C$31</f>
        <v>-0.15587701017485595</v>
      </c>
      <c r="L47" s="340">
        <v>1270257</v>
      </c>
      <c r="M47" s="32">
        <f>($E$47-$C$47)/$C$47</f>
        <v>-3.7926067080098033E-2</v>
      </c>
    </row>
    <row r="48" spans="2:14">
      <c r="B48" s="580" t="s">
        <v>119</v>
      </c>
      <c r="C48" s="581"/>
      <c r="D48" s="581"/>
      <c r="E48" s="581"/>
      <c r="F48" s="581"/>
      <c r="G48" s="582"/>
      <c r="I48" s="580" t="s">
        <v>119</v>
      </c>
      <c r="J48" s="581"/>
      <c r="K48" s="581"/>
      <c r="L48" s="581"/>
      <c r="M48" s="582"/>
    </row>
  </sheetData>
  <mergeCells count="16">
    <mergeCell ref="B7:G7"/>
    <mergeCell ref="I7:N7"/>
    <mergeCell ref="B19:G19"/>
    <mergeCell ref="I19:N19"/>
    <mergeCell ref="B21:G21"/>
    <mergeCell ref="I21:N21"/>
    <mergeCell ref="J44:J45"/>
    <mergeCell ref="K44:K45"/>
    <mergeCell ref="B48:G48"/>
    <mergeCell ref="I48:M48"/>
    <mergeCell ref="B32:G32"/>
    <mergeCell ref="I33:N33"/>
    <mergeCell ref="B35:G35"/>
    <mergeCell ref="I35:M35"/>
    <mergeCell ref="J41:J42"/>
    <mergeCell ref="K41:K42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480" t="s">
        <v>307</v>
      </c>
      <c r="C6" s="481"/>
      <c r="D6" s="481"/>
      <c r="E6" s="481"/>
      <c r="F6" s="481"/>
      <c r="G6" s="482"/>
    </row>
    <row r="7" spans="2:7" ht="25.5">
      <c r="B7" s="21" t="s">
        <v>270</v>
      </c>
      <c r="C7" s="234" t="str">
        <f>actualizaciones!A3</f>
        <v>acumulado agosto 2009</v>
      </c>
      <c r="D7" s="235" t="s">
        <v>62</v>
      </c>
      <c r="E7" s="234" t="str">
        <f>actualizaciones!A2</f>
        <v xml:space="preserve">acumulado agosto 2010 </v>
      </c>
      <c r="F7" s="235" t="s">
        <v>62</v>
      </c>
      <c r="G7" s="235" t="s">
        <v>63</v>
      </c>
    </row>
    <row r="8" spans="2:7" ht="15" customHeight="1">
      <c r="B8" s="71" t="s">
        <v>122</v>
      </c>
      <c r="C8" s="80"/>
      <c r="D8" s="80"/>
      <c r="E8" s="80"/>
      <c r="F8" s="80"/>
      <c r="G8" s="81"/>
    </row>
    <row r="9" spans="2:7">
      <c r="B9" s="74" t="s">
        <v>242</v>
      </c>
      <c r="C9" s="315">
        <v>24512069</v>
      </c>
      <c r="D9" s="316">
        <f>C9/C9</f>
        <v>1</v>
      </c>
      <c r="E9" s="315">
        <v>24137203</v>
      </c>
      <c r="F9" s="316">
        <f>E9/E9</f>
        <v>1</v>
      </c>
      <c r="G9" s="316">
        <f>(E9-C9)/C9</f>
        <v>-1.5293119483304326E-2</v>
      </c>
    </row>
    <row r="10" spans="2:7">
      <c r="B10" s="76" t="s">
        <v>243</v>
      </c>
      <c r="C10" s="317">
        <v>13518445</v>
      </c>
      <c r="D10" s="318">
        <f>C10/C9</f>
        <v>0.55150158887036427</v>
      </c>
      <c r="E10" s="317">
        <v>13716472</v>
      </c>
      <c r="F10" s="318">
        <f>E10/E9</f>
        <v>0.56827097986456843</v>
      </c>
      <c r="G10" s="318">
        <f>(E10-C10)/C10</f>
        <v>1.4648652267328083E-2</v>
      </c>
    </row>
    <row r="11" spans="2:7">
      <c r="B11" s="319" t="s">
        <v>244</v>
      </c>
      <c r="C11" s="320">
        <v>10993624</v>
      </c>
      <c r="D11" s="321">
        <f>C11/C9</f>
        <v>0.44849841112963579</v>
      </c>
      <c r="E11" s="320">
        <v>10420731</v>
      </c>
      <c r="F11" s="321">
        <f>E11/E9</f>
        <v>0.43172902013543157</v>
      </c>
      <c r="G11" s="321">
        <f>(E11-C11)/C11</f>
        <v>-5.2111387473320898E-2</v>
      </c>
    </row>
    <row r="12" spans="2:7" ht="15" customHeight="1">
      <c r="B12" s="71" t="s">
        <v>294</v>
      </c>
      <c r="C12" s="322"/>
      <c r="D12" s="322"/>
      <c r="E12" s="322"/>
      <c r="F12" s="322"/>
      <c r="G12" s="323"/>
    </row>
    <row r="13" spans="2:7">
      <c r="B13" s="82" t="s">
        <v>242</v>
      </c>
      <c r="C13" s="324">
        <v>9108506</v>
      </c>
      <c r="D13" s="325">
        <f>C13/C13</f>
        <v>1</v>
      </c>
      <c r="E13" s="324">
        <v>9087590</v>
      </c>
      <c r="F13" s="325">
        <f>E13/E13</f>
        <v>1</v>
      </c>
      <c r="G13" s="326">
        <f>(E13-C13)/C13</f>
        <v>-2.2963151146851088E-3</v>
      </c>
    </row>
    <row r="14" spans="2:7">
      <c r="B14" s="84" t="s">
        <v>243</v>
      </c>
      <c r="C14" s="341">
        <v>5592644</v>
      </c>
      <c r="D14" s="328">
        <f>C14/C13</f>
        <v>0.61400234023011013</v>
      </c>
      <c r="E14" s="327">
        <v>5728825</v>
      </c>
      <c r="F14" s="328">
        <f>E14/E13</f>
        <v>0.63040090937201176</v>
      </c>
      <c r="G14" s="329">
        <f>(E14-C14)/C14</f>
        <v>2.4350021206427586E-2</v>
      </c>
    </row>
    <row r="15" spans="2:7">
      <c r="B15" s="84" t="s">
        <v>244</v>
      </c>
      <c r="C15" s="341">
        <v>3515862</v>
      </c>
      <c r="D15" s="328">
        <f>C15/C13</f>
        <v>0.38599765976988981</v>
      </c>
      <c r="E15" s="327">
        <v>3358765</v>
      </c>
      <c r="F15" s="328">
        <f>E15/E14</f>
        <v>0.58629212796690422</v>
      </c>
      <c r="G15" s="329">
        <f>(E15-C15)/C15</f>
        <v>-4.4682356702282398E-2</v>
      </c>
    </row>
    <row r="16" spans="2:7" ht="15" customHeight="1">
      <c r="B16" s="71" t="s">
        <v>295</v>
      </c>
      <c r="C16" s="322"/>
      <c r="D16" s="322"/>
      <c r="E16" s="322"/>
      <c r="F16" s="322"/>
      <c r="G16" s="323"/>
    </row>
    <row r="17" spans="2:12">
      <c r="B17" s="84" t="s">
        <v>242</v>
      </c>
      <c r="C17" s="324">
        <v>7684474</v>
      </c>
      <c r="D17" s="325">
        <f>C17/C17</f>
        <v>1</v>
      </c>
      <c r="E17" s="324">
        <v>7641350</v>
      </c>
      <c r="F17" s="325">
        <f>E17/E17</f>
        <v>1</v>
      </c>
      <c r="G17" s="326">
        <f>(E17-C17)/C17</f>
        <v>-5.6118349805074491E-3</v>
      </c>
    </row>
    <row r="18" spans="2:12">
      <c r="B18" s="84" t="s">
        <v>243</v>
      </c>
      <c r="C18" s="327">
        <v>3231246</v>
      </c>
      <c r="D18" s="328">
        <f>C18/C17</f>
        <v>0.42049019880866279</v>
      </c>
      <c r="E18" s="327">
        <v>3390064</v>
      </c>
      <c r="F18" s="328">
        <f>E18/E17</f>
        <v>0.44364726128236504</v>
      </c>
      <c r="G18" s="329">
        <f>(E18-C18)/C18</f>
        <v>4.9150699142064699E-2</v>
      </c>
    </row>
    <row r="19" spans="2:12">
      <c r="B19" s="84" t="s">
        <v>244</v>
      </c>
      <c r="C19" s="330">
        <v>4453228</v>
      </c>
      <c r="D19" s="331">
        <f>C19/C17</f>
        <v>0.57950980119133721</v>
      </c>
      <c r="E19" s="330">
        <v>4251286</v>
      </c>
      <c r="F19" s="331">
        <f>E19/E17</f>
        <v>0.55635273871763502</v>
      </c>
      <c r="G19" s="329">
        <f>(E19-C19)/C19</f>
        <v>-4.5347330071579539E-2</v>
      </c>
    </row>
    <row r="20" spans="2:12" ht="15" customHeight="1">
      <c r="B20" s="71" t="s">
        <v>118</v>
      </c>
      <c r="C20" s="322"/>
      <c r="D20" s="322"/>
      <c r="E20" s="322"/>
      <c r="F20" s="322"/>
      <c r="G20" s="323"/>
    </row>
    <row r="21" spans="2:12">
      <c r="B21" s="84" t="s">
        <v>242</v>
      </c>
      <c r="C21" s="324">
        <v>3924349</v>
      </c>
      <c r="D21" s="325">
        <f>C21/C21</f>
        <v>1</v>
      </c>
      <c r="E21" s="324">
        <v>3537074</v>
      </c>
      <c r="F21" s="325">
        <f>E21/E21</f>
        <v>1</v>
      </c>
      <c r="G21" s="326">
        <f>(E21-C21)/C21</f>
        <v>-9.8685157716604716E-2</v>
      </c>
    </row>
    <row r="22" spans="2:12">
      <c r="B22" s="84" t="s">
        <v>243</v>
      </c>
      <c r="C22" s="327">
        <v>2511437</v>
      </c>
      <c r="D22" s="328">
        <f>C22/C21</f>
        <v>0.63996270464222216</v>
      </c>
      <c r="E22" s="327">
        <v>2392287</v>
      </c>
      <c r="F22" s="328">
        <f>E22/E21</f>
        <v>0.67634632467401024</v>
      </c>
      <c r="G22" s="329">
        <f>(E22-C22)/C22</f>
        <v>-4.7442957955943152E-2</v>
      </c>
    </row>
    <row r="23" spans="2:12">
      <c r="B23" s="84" t="s">
        <v>244</v>
      </c>
      <c r="C23" s="330">
        <v>1412912</v>
      </c>
      <c r="D23" s="331">
        <f>C23/C21</f>
        <v>0.36003729535777779</v>
      </c>
      <c r="E23" s="330">
        <v>1144787</v>
      </c>
      <c r="F23" s="331">
        <f>E23/E21</f>
        <v>0.32365367532598976</v>
      </c>
      <c r="G23" s="329">
        <f>(E23-C23)/C23</f>
        <v>-0.18976765715062227</v>
      </c>
    </row>
    <row r="24" spans="2:12" ht="15" customHeight="1">
      <c r="B24" s="71" t="s">
        <v>296</v>
      </c>
      <c r="C24" s="322"/>
      <c r="D24" s="322"/>
      <c r="E24" s="322"/>
      <c r="F24" s="322"/>
      <c r="G24" s="323"/>
    </row>
    <row r="25" spans="2:12">
      <c r="B25" s="84" t="s">
        <v>242</v>
      </c>
      <c r="C25" s="324">
        <v>245640</v>
      </c>
      <c r="D25" s="325">
        <f>C25/C25</f>
        <v>1</v>
      </c>
      <c r="E25" s="324">
        <v>216287</v>
      </c>
      <c r="F25" s="325">
        <f>E25/E25</f>
        <v>1</v>
      </c>
      <c r="G25" s="325">
        <f>(E25-C25)/C25</f>
        <v>-0.11949601042175541</v>
      </c>
    </row>
    <row r="26" spans="2:12">
      <c r="B26" s="84" t="s">
        <v>243</v>
      </c>
      <c r="C26" s="327">
        <v>245640</v>
      </c>
      <c r="D26" s="328">
        <f>C26/C25</f>
        <v>1</v>
      </c>
      <c r="E26" s="327">
        <v>216287</v>
      </c>
      <c r="F26" s="328">
        <f>E26/E25</f>
        <v>1</v>
      </c>
      <c r="G26" s="328">
        <f>(E26-C26)/C26</f>
        <v>-0.11949601042175541</v>
      </c>
    </row>
    <row r="27" spans="2:12">
      <c r="B27" s="84" t="s">
        <v>244</v>
      </c>
      <c r="C27" s="330" t="s">
        <v>234</v>
      </c>
      <c r="D27" s="331" t="str">
        <f>IFERROR(C27/C25,"-")</f>
        <v>-</v>
      </c>
      <c r="E27" s="330" t="s">
        <v>234</v>
      </c>
      <c r="F27" s="331" t="str">
        <f>IFERROR(E27/E25,"-")</f>
        <v>-</v>
      </c>
      <c r="G27" s="328" t="str">
        <f>IFERROR((E27-C27)/C27,"-")</f>
        <v>-</v>
      </c>
    </row>
    <row r="28" spans="2:12" ht="15.75" customHeight="1">
      <c r="B28" s="500" t="s">
        <v>67</v>
      </c>
      <c r="C28" s="501"/>
      <c r="D28" s="501"/>
      <c r="E28" s="501"/>
      <c r="F28" s="501"/>
      <c r="G28" s="502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C1:G26"/>
  <sheetViews>
    <sheetView showGridLines="0" showRowColHeaders="0" zoomScaleNormal="100" workbookViewId="0"/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491" t="s">
        <v>105</v>
      </c>
      <c r="D3" s="492"/>
      <c r="E3" s="492"/>
      <c r="F3" s="492"/>
      <c r="G3" s="492"/>
    </row>
    <row r="4" spans="3:7">
      <c r="C4" s="61"/>
      <c r="D4" s="61" t="s">
        <v>106</v>
      </c>
      <c r="E4" s="62" t="s">
        <v>107</v>
      </c>
      <c r="F4" s="62" t="s">
        <v>108</v>
      </c>
      <c r="G4" s="62" t="s">
        <v>109</v>
      </c>
    </row>
    <row r="5" spans="3:7">
      <c r="C5" s="63" t="s">
        <v>100</v>
      </c>
      <c r="D5" s="57">
        <v>79046</v>
      </c>
      <c r="E5" s="57">
        <v>79178</v>
      </c>
      <c r="F5" s="57">
        <v>66667</v>
      </c>
      <c r="G5" s="57">
        <v>58560</v>
      </c>
    </row>
    <row r="6" spans="3:7">
      <c r="C6" s="64" t="s">
        <v>101</v>
      </c>
      <c r="D6" s="42">
        <v>73519</v>
      </c>
      <c r="E6" s="42">
        <v>76158</v>
      </c>
      <c r="F6" s="42">
        <v>68611</v>
      </c>
      <c r="G6" s="42">
        <v>61078</v>
      </c>
    </row>
    <row r="7" spans="3:7">
      <c r="C7" s="64" t="s">
        <v>102</v>
      </c>
      <c r="D7" s="42">
        <v>76217</v>
      </c>
      <c r="E7" s="42">
        <v>78836</v>
      </c>
      <c r="F7" s="42">
        <v>69586</v>
      </c>
      <c r="G7" s="42">
        <v>63041</v>
      </c>
    </row>
    <row r="8" spans="3:7">
      <c r="C8" s="64" t="s">
        <v>91</v>
      </c>
      <c r="D8" s="42">
        <v>66319</v>
      </c>
      <c r="E8" s="42">
        <v>65898</v>
      </c>
      <c r="F8" s="42">
        <v>57710</v>
      </c>
      <c r="G8" s="42">
        <v>57760</v>
      </c>
    </row>
    <row r="9" spans="3:7">
      <c r="C9" s="64" t="s">
        <v>92</v>
      </c>
      <c r="D9" s="42">
        <v>68203</v>
      </c>
      <c r="E9" s="42">
        <v>68626</v>
      </c>
      <c r="F9" s="42">
        <v>59118</v>
      </c>
      <c r="G9" s="42">
        <v>54889</v>
      </c>
    </row>
    <row r="10" spans="3:7">
      <c r="C10" s="64" t="s">
        <v>93</v>
      </c>
      <c r="D10" s="42">
        <v>79838</v>
      </c>
      <c r="E10" s="42">
        <v>88538</v>
      </c>
      <c r="F10" s="42">
        <v>65189</v>
      </c>
      <c r="G10" s="42">
        <v>59240</v>
      </c>
    </row>
    <row r="11" spans="3:7">
      <c r="C11" s="64" t="s">
        <v>80</v>
      </c>
      <c r="D11" s="42">
        <v>80494</v>
      </c>
      <c r="E11" s="42">
        <v>76874</v>
      </c>
      <c r="F11" s="42">
        <v>70420</v>
      </c>
      <c r="G11" s="42">
        <v>59800</v>
      </c>
    </row>
    <row r="12" spans="3:7">
      <c r="C12" s="65" t="s">
        <v>110</v>
      </c>
      <c r="D12" s="66">
        <f>SUM(D5:D11)</f>
        <v>523636</v>
      </c>
      <c r="E12" s="66">
        <f>SUM(E5:E11)</f>
        <v>534108</v>
      </c>
      <c r="F12" s="66">
        <f>SUM(F5:F11)</f>
        <v>457301</v>
      </c>
      <c r="G12" s="66">
        <f>SUM(G5:G11)</f>
        <v>414368</v>
      </c>
    </row>
    <row r="13" spans="3:7">
      <c r="C13" s="67" t="s">
        <v>4</v>
      </c>
      <c r="D13" s="68"/>
      <c r="E13" s="68">
        <f>E12/D12-1</f>
        <v>1.9998624999045145E-2</v>
      </c>
      <c r="F13" s="68">
        <f>F12/E12-1</f>
        <v>-0.1438042493278513</v>
      </c>
      <c r="G13" s="68">
        <f>G12/F12-1</f>
        <v>-9.3883459690663251E-2</v>
      </c>
    </row>
    <row r="14" spans="3:7" ht="15" customHeight="1">
      <c r="C14" s="495" t="s">
        <v>111</v>
      </c>
      <c r="D14" s="496"/>
      <c r="E14" s="496"/>
      <c r="F14" s="496"/>
      <c r="G14" s="497"/>
    </row>
    <row r="17" spans="3:7" ht="39.75" customHeight="1">
      <c r="C17" s="498" t="s">
        <v>112</v>
      </c>
      <c r="D17" s="499"/>
      <c r="E17" s="499"/>
      <c r="F17" s="499"/>
      <c r="G17" s="499"/>
    </row>
    <row r="18" spans="3:7">
      <c r="C18" s="61"/>
      <c r="D18" s="62">
        <v>2007</v>
      </c>
      <c r="E18" s="62">
        <v>2008</v>
      </c>
      <c r="F18" s="61">
        <v>2009</v>
      </c>
      <c r="G18" s="61">
        <v>2010</v>
      </c>
    </row>
    <row r="19" spans="3:7" hidden="1">
      <c r="C19" s="63" t="s">
        <v>95</v>
      </c>
      <c r="D19" s="57" t="e">
        <v>#REF!</v>
      </c>
      <c r="E19" s="57" t="e">
        <v>#REF!</v>
      </c>
      <c r="F19" s="57" t="e">
        <v>#REF!</v>
      </c>
      <c r="G19" s="57" t="e">
        <v>#REF!</v>
      </c>
    </row>
    <row r="20" spans="3:7">
      <c r="C20" s="64" t="s">
        <v>96</v>
      </c>
      <c r="D20" s="42">
        <v>82407</v>
      </c>
      <c r="E20" s="42">
        <v>73105</v>
      </c>
      <c r="F20" s="42">
        <v>62044</v>
      </c>
      <c r="G20" s="42">
        <v>64679</v>
      </c>
    </row>
    <row r="21" spans="3:7">
      <c r="C21" s="64" t="s">
        <v>97</v>
      </c>
      <c r="D21" s="42">
        <v>99946</v>
      </c>
      <c r="E21" s="42">
        <v>88464</v>
      </c>
      <c r="F21" s="42">
        <v>72974</v>
      </c>
      <c r="G21" s="42">
        <v>62047</v>
      </c>
    </row>
    <row r="22" spans="3:7">
      <c r="C22" s="64" t="s">
        <v>98</v>
      </c>
      <c r="D22" s="42">
        <v>114443</v>
      </c>
      <c r="E22" s="42">
        <v>107234</v>
      </c>
      <c r="F22" s="42">
        <v>87195</v>
      </c>
      <c r="G22" s="42">
        <v>72114</v>
      </c>
    </row>
    <row r="23" spans="3:7">
      <c r="C23" s="69" t="s">
        <v>99</v>
      </c>
      <c r="D23" s="42">
        <v>81660</v>
      </c>
      <c r="E23" s="42">
        <v>70256</v>
      </c>
      <c r="F23" s="42">
        <v>57084</v>
      </c>
      <c r="G23" s="42">
        <v>0</v>
      </c>
    </row>
    <row r="24" spans="3:7">
      <c r="C24" s="65" t="s">
        <v>113</v>
      </c>
      <c r="D24" s="66">
        <f>SUM(D20:D23)</f>
        <v>378456</v>
      </c>
      <c r="E24" s="66">
        <f>SUM(E20:E23)</f>
        <v>339059</v>
      </c>
      <c r="F24" s="66">
        <f>SUM(F20:F23)</f>
        <v>279297</v>
      </c>
      <c r="G24" s="66">
        <f>SUM(G20:G23)</f>
        <v>198840</v>
      </c>
    </row>
    <row r="25" spans="3:7">
      <c r="C25" s="67" t="s">
        <v>4</v>
      </c>
      <c r="D25" s="70"/>
      <c r="E25" s="68">
        <f>E24/D24-1</f>
        <v>-0.1040992876318515</v>
      </c>
      <c r="F25" s="68">
        <f>F24/E24-1</f>
        <v>-0.17625840930339554</v>
      </c>
      <c r="G25" s="68"/>
    </row>
    <row r="26" spans="3:7" ht="15" customHeight="1">
      <c r="C26" s="495" t="s">
        <v>111</v>
      </c>
      <c r="D26" s="496"/>
      <c r="E26" s="496"/>
      <c r="F26" s="496"/>
      <c r="G26" s="497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/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49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83" t="s">
        <v>308</v>
      </c>
      <c r="C7" s="584"/>
      <c r="D7" s="584"/>
      <c r="E7" s="584"/>
      <c r="F7" s="584"/>
      <c r="G7" s="585"/>
      <c r="I7" s="583" t="s">
        <v>309</v>
      </c>
      <c r="J7" s="584"/>
      <c r="K7" s="584"/>
      <c r="L7" s="584"/>
      <c r="M7" s="584"/>
      <c r="N7" s="585"/>
    </row>
    <row r="8" spans="2:14" ht="41.25" customHeight="1">
      <c r="B8" s="21" t="s">
        <v>246</v>
      </c>
      <c r="C8" s="234" t="str">
        <f>actualizaciones!$A$3</f>
        <v>acumulado agosto 2009</v>
      </c>
      <c r="D8" s="235" t="s">
        <v>62</v>
      </c>
      <c r="E8" s="234" t="str">
        <f>actualizaciones!$A$2</f>
        <v xml:space="preserve">acumulado agosto 2010 </v>
      </c>
      <c r="F8" s="235" t="s">
        <v>62</v>
      </c>
      <c r="G8" s="235" t="s">
        <v>63</v>
      </c>
      <c r="I8" s="21" t="s">
        <v>246</v>
      </c>
      <c r="J8" s="234" t="str">
        <f>actualizaciones!$A$3</f>
        <v>acumulado agosto 2009</v>
      </c>
      <c r="K8" s="235" t="s">
        <v>62</v>
      </c>
      <c r="L8" s="234" t="str">
        <f>actualizaciones!$A$2</f>
        <v xml:space="preserve">acumulado agosto 2010 </v>
      </c>
      <c r="M8" s="235" t="s">
        <v>62</v>
      </c>
      <c r="N8" s="235" t="s">
        <v>63</v>
      </c>
    </row>
    <row r="9" spans="2:14">
      <c r="B9" s="71" t="s">
        <v>247</v>
      </c>
      <c r="C9" s="72"/>
      <c r="D9" s="73"/>
      <c r="E9" s="72"/>
      <c r="F9" s="72"/>
      <c r="G9" s="73"/>
      <c r="I9" s="71" t="s">
        <v>247</v>
      </c>
      <c r="J9" s="72"/>
      <c r="K9" s="73"/>
      <c r="L9" s="72"/>
      <c r="M9" s="72"/>
      <c r="N9" s="73"/>
    </row>
    <row r="10" spans="2:14">
      <c r="B10" s="261" t="s">
        <v>310</v>
      </c>
      <c r="C10" s="25">
        <v>9108506</v>
      </c>
      <c r="D10" s="26">
        <f>C10/$C$10</f>
        <v>1</v>
      </c>
      <c r="E10" s="25">
        <v>9087590</v>
      </c>
      <c r="F10" s="26">
        <f>E10/$E$10</f>
        <v>1</v>
      </c>
      <c r="G10" s="26">
        <f>(E10-C10)/C10</f>
        <v>-2.2963151146851088E-3</v>
      </c>
      <c r="I10" s="261" t="s">
        <v>310</v>
      </c>
      <c r="J10" s="25">
        <v>7684474</v>
      </c>
      <c r="K10" s="26">
        <f>J10/$C$10</f>
        <v>0.8436591028210334</v>
      </c>
      <c r="L10" s="25">
        <v>7641350</v>
      </c>
      <c r="M10" s="26">
        <f>L10/$E$10</f>
        <v>0.84085549634171441</v>
      </c>
      <c r="N10" s="26">
        <f>(L10-J10)/J10</f>
        <v>-5.6118349805074491E-3</v>
      </c>
    </row>
    <row r="11" spans="2:14">
      <c r="B11" s="71" t="s">
        <v>249</v>
      </c>
      <c r="C11" s="72"/>
      <c r="D11" s="80"/>
      <c r="E11" s="72"/>
      <c r="F11" s="332"/>
      <c r="G11" s="333"/>
      <c r="I11" s="71" t="s">
        <v>249</v>
      </c>
      <c r="J11" s="72"/>
      <c r="K11" s="80"/>
      <c r="L11" s="72"/>
      <c r="M11" s="332"/>
      <c r="N11" s="333"/>
    </row>
    <row r="12" spans="2:14">
      <c r="B12" s="84" t="s">
        <v>250</v>
      </c>
      <c r="C12" s="334">
        <v>5592644</v>
      </c>
      <c r="D12" s="83">
        <f>C12/$C$10</f>
        <v>0.61400234023011013</v>
      </c>
      <c r="E12" s="334">
        <v>5728825</v>
      </c>
      <c r="F12" s="83">
        <f>E12/$E$10</f>
        <v>0.63040090937201176</v>
      </c>
      <c r="G12" s="335">
        <f>(E12-C12)/C12</f>
        <v>2.4350021206427586E-2</v>
      </c>
      <c r="I12" s="84" t="s">
        <v>250</v>
      </c>
      <c r="J12" s="334">
        <v>3231246</v>
      </c>
      <c r="K12" s="83">
        <f>J12/$C$10</f>
        <v>0.3547503838719544</v>
      </c>
      <c r="L12" s="334">
        <v>3390064</v>
      </c>
      <c r="M12" s="83">
        <f>L12/$E$10</f>
        <v>0.3730432380862253</v>
      </c>
      <c r="N12" s="335">
        <f>(L12-J12)/J12</f>
        <v>4.9150699142064699E-2</v>
      </c>
    </row>
    <row r="13" spans="2:14">
      <c r="B13" s="84" t="s">
        <v>299</v>
      </c>
      <c r="C13" s="336">
        <v>684126</v>
      </c>
      <c r="D13" s="30">
        <f>C13/$C$10</f>
        <v>7.5108475528258972E-2</v>
      </c>
      <c r="E13" s="336">
        <v>743684</v>
      </c>
      <c r="F13" s="30">
        <f>E13/$E$10</f>
        <v>8.1835118001582371E-2</v>
      </c>
      <c r="G13" s="337">
        <f>(E13-C13)/C13</f>
        <v>8.7057062587885856E-2</v>
      </c>
      <c r="I13" s="84" t="s">
        <v>299</v>
      </c>
      <c r="J13" s="336">
        <v>377118</v>
      </c>
      <c r="K13" s="30">
        <f>J13/$C$10</f>
        <v>4.1402838182244155E-2</v>
      </c>
      <c r="L13" s="336">
        <v>405667</v>
      </c>
      <c r="M13" s="30">
        <f>L13/$E$10</f>
        <v>4.4639667942765901E-2</v>
      </c>
      <c r="N13" s="337">
        <f>(L13-J13)/J13</f>
        <v>7.5703095582814933E-2</v>
      </c>
    </row>
    <row r="14" spans="2:14">
      <c r="B14" s="84" t="s">
        <v>300</v>
      </c>
      <c r="C14" s="336">
        <v>3735943</v>
      </c>
      <c r="D14" s="30">
        <f>C14/$C$10</f>
        <v>0.41015980008137448</v>
      </c>
      <c r="E14" s="336">
        <v>3967505</v>
      </c>
      <c r="F14" s="30">
        <f>E14/$E$10</f>
        <v>0.43658494716420965</v>
      </c>
      <c r="G14" s="337">
        <f>(E14-C14)/C14</f>
        <v>6.1982209043339259E-2</v>
      </c>
      <c r="I14" s="84" t="s">
        <v>300</v>
      </c>
      <c r="J14" s="336">
        <v>1832211</v>
      </c>
      <c r="K14" s="30">
        <f>J14/$C$10</f>
        <v>0.20115384454925977</v>
      </c>
      <c r="L14" s="336">
        <v>1982773</v>
      </c>
      <c r="M14" s="30">
        <f>L14/$E$10</f>
        <v>0.21818468923003789</v>
      </c>
      <c r="N14" s="337">
        <f>(L14-J14)/J14</f>
        <v>8.2175033334042857E-2</v>
      </c>
    </row>
    <row r="15" spans="2:14">
      <c r="B15" s="84" t="s">
        <v>252</v>
      </c>
      <c r="C15" s="336">
        <v>1093253</v>
      </c>
      <c r="D15" s="30">
        <f>C15/$C$10</f>
        <v>0.12002550143788673</v>
      </c>
      <c r="E15" s="336">
        <v>937505</v>
      </c>
      <c r="F15" s="30">
        <f>E15/$E$10</f>
        <v>0.10316321488975624</v>
      </c>
      <c r="G15" s="337">
        <f>(E15-C15)/C15</f>
        <v>-0.14246290657331834</v>
      </c>
      <c r="I15" s="84" t="s">
        <v>252</v>
      </c>
      <c r="J15" s="336">
        <v>955701</v>
      </c>
      <c r="K15" s="30">
        <f>J15/$C$10</f>
        <v>0.10492401278541179</v>
      </c>
      <c r="L15" s="336">
        <v>940801</v>
      </c>
      <c r="M15" s="30">
        <f>L15/$E$10</f>
        <v>0.10352590730875842</v>
      </c>
      <c r="N15" s="337">
        <f>(L15-J15)/J15</f>
        <v>-1.5590650213822105E-2</v>
      </c>
    </row>
    <row r="16" spans="2:14">
      <c r="B16" s="84" t="s">
        <v>253</v>
      </c>
      <c r="C16" s="336">
        <v>79322</v>
      </c>
      <c r="D16" s="30">
        <f>C16/$C$10</f>
        <v>8.7085631825899873E-3</v>
      </c>
      <c r="E16" s="336">
        <v>80131</v>
      </c>
      <c r="F16" s="30">
        <f>E16/$E$10</f>
        <v>8.817629316463441E-3</v>
      </c>
      <c r="G16" s="337">
        <f>(E16-C16)/C16</f>
        <v>1.0198935982451274E-2</v>
      </c>
      <c r="I16" s="84" t="s">
        <v>253</v>
      </c>
      <c r="J16" s="336">
        <v>66216</v>
      </c>
      <c r="K16" s="30">
        <f>J16/$C$10</f>
        <v>7.2696883550386858E-3</v>
      </c>
      <c r="L16" s="336">
        <v>60823</v>
      </c>
      <c r="M16" s="30">
        <f>L16/$E$10</f>
        <v>6.6929736046630623E-3</v>
      </c>
      <c r="N16" s="337">
        <f>(L16-J16)/J16</f>
        <v>-8.1445572067174093E-2</v>
      </c>
    </row>
    <row r="17" spans="2:16">
      <c r="B17" s="71" t="s">
        <v>254</v>
      </c>
      <c r="C17" s="80"/>
      <c r="D17" s="80"/>
      <c r="E17" s="80"/>
      <c r="F17" s="338"/>
      <c r="G17" s="339"/>
      <c r="I17" s="71" t="s">
        <v>254</v>
      </c>
      <c r="J17" s="80"/>
      <c r="K17" s="80"/>
      <c r="L17" s="80"/>
      <c r="M17" s="338"/>
      <c r="N17" s="339"/>
    </row>
    <row r="18" spans="2:16">
      <c r="B18" s="241" t="s">
        <v>255</v>
      </c>
      <c r="C18" s="85">
        <v>3515862</v>
      </c>
      <c r="D18" s="83">
        <f>C18/$C$10</f>
        <v>0.38599765976988981</v>
      </c>
      <c r="E18" s="85">
        <v>3358765</v>
      </c>
      <c r="F18" s="30">
        <f>E18/$E$10</f>
        <v>0.36959909062798829</v>
      </c>
      <c r="G18" s="32">
        <f>(E18-C18)/C18</f>
        <v>-4.4682356702282398E-2</v>
      </c>
      <c r="I18" s="241" t="s">
        <v>255</v>
      </c>
      <c r="J18" s="85">
        <v>4453228</v>
      </c>
      <c r="K18" s="83">
        <f>J18/$C$10</f>
        <v>0.488908718949079</v>
      </c>
      <c r="L18" s="85">
        <v>4251286</v>
      </c>
      <c r="M18" s="30">
        <f>L18/$E$10</f>
        <v>0.46781225825548906</v>
      </c>
      <c r="N18" s="32">
        <f>(L18-J18)/J18</f>
        <v>-4.5347330071579539E-2</v>
      </c>
    </row>
    <row r="19" spans="2:16">
      <c r="B19" s="580" t="s">
        <v>119</v>
      </c>
      <c r="C19" s="581"/>
      <c r="D19" s="581"/>
      <c r="E19" s="581"/>
      <c r="F19" s="581"/>
      <c r="G19" s="582"/>
      <c r="I19" s="580" t="s">
        <v>119</v>
      </c>
      <c r="J19" s="581"/>
      <c r="K19" s="581"/>
      <c r="L19" s="581"/>
      <c r="M19" s="581"/>
      <c r="N19" s="582"/>
    </row>
    <row r="20" spans="2:16" ht="20.100000000000001" customHeight="1" thickBot="1"/>
    <row r="21" spans="2:16" ht="38.25" customHeight="1" thickBot="1">
      <c r="B21" s="583" t="s">
        <v>245</v>
      </c>
      <c r="C21" s="584"/>
      <c r="D21" s="584"/>
      <c r="E21" s="584"/>
      <c r="F21" s="584"/>
      <c r="G21" s="585"/>
      <c r="I21" s="583" t="s">
        <v>311</v>
      </c>
      <c r="J21" s="584"/>
      <c r="K21" s="584"/>
      <c r="L21" s="584"/>
      <c r="M21" s="584"/>
      <c r="N21" s="585"/>
      <c r="P21" s="50" t="s">
        <v>84</v>
      </c>
    </row>
    <row r="22" spans="2:16" ht="33.75" customHeight="1">
      <c r="B22" s="21" t="s">
        <v>246</v>
      </c>
      <c r="C22" s="234" t="str">
        <f>actualizaciones!$A$3</f>
        <v>acumulado agosto 2009</v>
      </c>
      <c r="D22" s="235" t="s">
        <v>62</v>
      </c>
      <c r="E22" s="234" t="str">
        <f>actualizaciones!$A$2</f>
        <v xml:space="preserve">acumulado agosto 2010 </v>
      </c>
      <c r="F22" s="235" t="s">
        <v>62</v>
      </c>
      <c r="G22" s="235" t="s">
        <v>63</v>
      </c>
      <c r="I22" s="21" t="s">
        <v>246</v>
      </c>
      <c r="J22" s="234" t="str">
        <f>actualizaciones!$A$3</f>
        <v>acumulado agosto 2009</v>
      </c>
      <c r="K22" s="235" t="s">
        <v>62</v>
      </c>
      <c r="L22" s="234" t="str">
        <f>actualizaciones!$A$2</f>
        <v xml:space="preserve">acumulado agosto 2010 </v>
      </c>
      <c r="M22" s="235" t="s">
        <v>62</v>
      </c>
      <c r="N22" s="235" t="s">
        <v>63</v>
      </c>
    </row>
    <row r="23" spans="2:16">
      <c r="B23" s="71" t="s">
        <v>247</v>
      </c>
      <c r="C23" s="72"/>
      <c r="D23" s="73"/>
      <c r="E23" s="72"/>
      <c r="F23" s="72"/>
      <c r="G23" s="73"/>
      <c r="I23" s="71" t="s">
        <v>247</v>
      </c>
      <c r="J23" s="72"/>
      <c r="K23" s="73"/>
      <c r="L23" s="72"/>
      <c r="M23" s="72"/>
      <c r="N23" s="73"/>
    </row>
    <row r="24" spans="2:16">
      <c r="B24" s="261" t="s">
        <v>310</v>
      </c>
      <c r="C24" s="25">
        <v>3924349</v>
      </c>
      <c r="D24" s="26">
        <f>C24/$C$10</f>
        <v>0.43084442168671788</v>
      </c>
      <c r="E24" s="25">
        <v>3537074</v>
      </c>
      <c r="F24" s="26">
        <f>E24/$E$10</f>
        <v>0.389220244311198</v>
      </c>
      <c r="G24" s="26">
        <f>($E$24-$C$24)/$C$24</f>
        <v>-9.8685157716604716E-2</v>
      </c>
      <c r="I24" s="261" t="s">
        <v>310</v>
      </c>
      <c r="J24" s="25">
        <v>245640</v>
      </c>
      <c r="K24" s="26">
        <f>J24/$C$10</f>
        <v>2.6968198736433833E-2</v>
      </c>
      <c r="L24" s="25">
        <v>216287</v>
      </c>
      <c r="M24" s="26">
        <f>L24/$E$10</f>
        <v>2.3800259474734225E-2</v>
      </c>
      <c r="N24" s="26">
        <f>(L24-J24)/J24</f>
        <v>-0.11949601042175541</v>
      </c>
    </row>
    <row r="25" spans="2:16">
      <c r="B25" s="71" t="s">
        <v>249</v>
      </c>
      <c r="C25" s="72"/>
      <c r="D25" s="80"/>
      <c r="E25" s="72"/>
      <c r="F25" s="332"/>
      <c r="G25" s="333"/>
      <c r="I25" s="71" t="s">
        <v>249</v>
      </c>
      <c r="J25" s="72"/>
      <c r="K25" s="80"/>
      <c r="L25" s="72"/>
      <c r="M25" s="332"/>
      <c r="N25" s="333"/>
    </row>
    <row r="26" spans="2:16">
      <c r="B26" s="84" t="s">
        <v>250</v>
      </c>
      <c r="C26" s="334">
        <v>2511437</v>
      </c>
      <c r="D26" s="83">
        <f>C26/$C$10</f>
        <v>0.27572436138264605</v>
      </c>
      <c r="E26" s="334">
        <v>2392287</v>
      </c>
      <c r="F26" s="83">
        <f>E26/$E$10</f>
        <v>0.26324768172859914</v>
      </c>
      <c r="G26" s="335">
        <f>($E$26-$C$26)/$C$26</f>
        <v>-4.7442957955943152E-2</v>
      </c>
      <c r="I26" s="84" t="s">
        <v>250</v>
      </c>
      <c r="J26" s="334">
        <v>245640</v>
      </c>
      <c r="K26" s="83">
        <f>J26/$C$10</f>
        <v>2.6968198736433833E-2</v>
      </c>
      <c r="L26" s="334">
        <v>216287</v>
      </c>
      <c r="M26" s="83">
        <f>L26/$E$10</f>
        <v>2.3800259474734225E-2</v>
      </c>
      <c r="N26" s="335">
        <f>(L26-J26)/J26</f>
        <v>-0.11949601042175541</v>
      </c>
    </row>
    <row r="27" spans="2:16">
      <c r="B27" s="84" t="s">
        <v>251</v>
      </c>
      <c r="C27" s="336">
        <v>2079018</v>
      </c>
      <c r="D27" s="30">
        <f>C27/$C$10</f>
        <v>0.22825016528506431</v>
      </c>
      <c r="E27" s="336">
        <v>2011776</v>
      </c>
      <c r="F27" s="30">
        <f>E27/$E$10</f>
        <v>0.22137618444494084</v>
      </c>
      <c r="G27" s="337">
        <f>($E$27-$C$27)/$C$27</f>
        <v>-3.2343154316124244E-2</v>
      </c>
      <c r="I27" s="84" t="s">
        <v>251</v>
      </c>
      <c r="J27" s="336">
        <v>78669</v>
      </c>
      <c r="K27" s="30">
        <f>J27/$C$10</f>
        <v>8.6368719524365471E-3</v>
      </c>
      <c r="L27" s="336">
        <v>63826</v>
      </c>
      <c r="M27" s="30">
        <f>L27/$E$10</f>
        <v>7.0234242521944766E-3</v>
      </c>
      <c r="N27" s="337">
        <f>(L27-J27)/J27</f>
        <v>-0.18867660704979089</v>
      </c>
    </row>
    <row r="28" spans="2:16">
      <c r="B28" s="84" t="s">
        <v>252</v>
      </c>
      <c r="C28" s="336">
        <v>408185</v>
      </c>
      <c r="D28" s="30">
        <f>C28/$C$10</f>
        <v>4.4813606095225715E-2</v>
      </c>
      <c r="E28" s="336">
        <v>356184</v>
      </c>
      <c r="F28" s="30">
        <f>E28/$E$10</f>
        <v>3.9194549930179512E-2</v>
      </c>
      <c r="G28" s="337">
        <f>($E$28-$C$28)/$C$28</f>
        <v>-0.12739566618077589</v>
      </c>
      <c r="I28" s="84" t="s">
        <v>252</v>
      </c>
      <c r="J28" s="336">
        <v>63200</v>
      </c>
      <c r="K28" s="30">
        <f>J28/$C$10</f>
        <v>6.9385692889701121E-3</v>
      </c>
      <c r="L28" s="336">
        <v>64808</v>
      </c>
      <c r="M28" s="30">
        <f>L28/$E$10</f>
        <v>7.1314837047005862E-3</v>
      </c>
      <c r="N28" s="337">
        <f>(L28-J28)/J28</f>
        <v>2.5443037974683544E-2</v>
      </c>
    </row>
    <row r="29" spans="2:16">
      <c r="B29" s="84" t="s">
        <v>253</v>
      </c>
      <c r="C29" s="336">
        <v>24234</v>
      </c>
      <c r="D29" s="30">
        <f>C29/$C$10</f>
        <v>2.6605900023560394E-3</v>
      </c>
      <c r="E29" s="336">
        <v>24327</v>
      </c>
      <c r="F29" s="30">
        <f>E29/$E$10</f>
        <v>2.6769473534787552E-3</v>
      </c>
      <c r="G29" s="337">
        <f>($E$29-$C$29)/$C$29</f>
        <v>3.8375835602871998E-3</v>
      </c>
      <c r="I29" s="84" t="s">
        <v>303</v>
      </c>
      <c r="J29" s="336">
        <v>81406</v>
      </c>
      <c r="K29" s="30">
        <f>J29/$C$10</f>
        <v>8.9373603091440022E-3</v>
      </c>
      <c r="L29" s="336">
        <v>67541</v>
      </c>
      <c r="M29" s="30">
        <f>L29/$E$10</f>
        <v>7.4322235048016033E-3</v>
      </c>
      <c r="N29" s="337">
        <f>(L29-J29)/J29</f>
        <v>-0.17031914109525095</v>
      </c>
    </row>
    <row r="30" spans="2:16">
      <c r="B30" s="71" t="s">
        <v>254</v>
      </c>
      <c r="C30" s="80"/>
      <c r="D30" s="80"/>
      <c r="E30" s="80"/>
      <c r="F30" s="338"/>
      <c r="G30" s="339"/>
      <c r="I30" s="84" t="s">
        <v>304</v>
      </c>
      <c r="J30" s="336">
        <v>22365</v>
      </c>
      <c r="K30" s="30">
        <f>J30/$C$10</f>
        <v>2.4553971858831732E-3</v>
      </c>
      <c r="L30" s="336">
        <v>20112</v>
      </c>
      <c r="M30" s="30">
        <f>L30/$E$10</f>
        <v>2.2131280130375602E-3</v>
      </c>
      <c r="N30" s="337">
        <f>(L30-J30)/J30</f>
        <v>-0.10073775989268947</v>
      </c>
    </row>
    <row r="31" spans="2:16">
      <c r="B31" s="241" t="s">
        <v>255</v>
      </c>
      <c r="C31" s="85">
        <v>1412912</v>
      </c>
      <c r="D31" s="83">
        <f>C31/$C$10</f>
        <v>0.15512006030407183</v>
      </c>
      <c r="E31" s="85">
        <v>1144787</v>
      </c>
      <c r="F31" s="30">
        <f>E31/$E$10</f>
        <v>0.1259725625825989</v>
      </c>
      <c r="G31" s="32">
        <f>($E$31-$C$31)/$C$31</f>
        <v>-0.18976765715062227</v>
      </c>
      <c r="I31" s="71" t="s">
        <v>254</v>
      </c>
      <c r="J31" s="80"/>
      <c r="K31" s="80"/>
      <c r="L31" s="80"/>
      <c r="M31" s="338"/>
      <c r="N31" s="339"/>
    </row>
    <row r="32" spans="2:16">
      <c r="B32" s="580" t="s">
        <v>119</v>
      </c>
      <c r="C32" s="581"/>
      <c r="D32" s="581"/>
      <c r="E32" s="581"/>
      <c r="F32" s="581"/>
      <c r="G32" s="582"/>
      <c r="I32" s="241" t="s">
        <v>255</v>
      </c>
      <c r="J32" s="85">
        <v>0</v>
      </c>
      <c r="K32" s="83">
        <f>J32/$C$10</f>
        <v>0</v>
      </c>
      <c r="L32" s="85">
        <v>0</v>
      </c>
      <c r="M32" s="30">
        <f>L32/$E$10</f>
        <v>0</v>
      </c>
      <c r="N32" s="331" t="str">
        <f>IFERROR((L32-J32)/J32,"-")</f>
        <v>-</v>
      </c>
    </row>
    <row r="33" spans="2:14">
      <c r="I33" s="580" t="s">
        <v>119</v>
      </c>
      <c r="J33" s="581"/>
      <c r="K33" s="581"/>
      <c r="L33" s="581"/>
      <c r="M33" s="581"/>
      <c r="N33" s="582"/>
    </row>
    <row r="36" spans="2:14" ht="48" customHeight="1">
      <c r="B36" s="583" t="s">
        <v>312</v>
      </c>
      <c r="C36" s="584"/>
      <c r="D36" s="584"/>
      <c r="E36" s="584"/>
      <c r="F36" s="584"/>
      <c r="G36" s="585"/>
      <c r="I36" s="573" t="s">
        <v>313</v>
      </c>
      <c r="J36" s="574"/>
      <c r="K36" s="574"/>
      <c r="L36" s="574"/>
      <c r="M36" s="575"/>
    </row>
    <row r="37" spans="2:14" ht="38.25">
      <c r="B37" s="21" t="s">
        <v>246</v>
      </c>
      <c r="C37" s="234" t="str">
        <f>actualizaciones!$A$3</f>
        <v>acumulado agosto 2009</v>
      </c>
      <c r="D37" s="235" t="s">
        <v>62</v>
      </c>
      <c r="E37" s="234" t="str">
        <f>actualizaciones!$A$2</f>
        <v xml:space="preserve">acumulado agosto 2010 </v>
      </c>
      <c r="F37" s="235" t="s">
        <v>62</v>
      </c>
      <c r="G37" s="235" t="s">
        <v>63</v>
      </c>
      <c r="I37" s="21" t="s">
        <v>246</v>
      </c>
      <c r="J37" s="234" t="s">
        <v>118</v>
      </c>
      <c r="K37" s="235" t="s">
        <v>63</v>
      </c>
      <c r="L37" s="234" t="s">
        <v>122</v>
      </c>
      <c r="M37" s="235" t="s">
        <v>63</v>
      </c>
    </row>
    <row r="38" spans="2:14">
      <c r="B38" s="71" t="s">
        <v>247</v>
      </c>
      <c r="C38" s="72"/>
      <c r="D38" s="73"/>
      <c r="E38" s="72"/>
      <c r="F38" s="72"/>
      <c r="G38" s="73"/>
      <c r="I38" s="71" t="s">
        <v>247</v>
      </c>
      <c r="J38" s="72"/>
      <c r="K38" s="73"/>
      <c r="L38" s="72"/>
      <c r="M38" s="73"/>
    </row>
    <row r="39" spans="2:14">
      <c r="B39" s="261" t="s">
        <v>310</v>
      </c>
      <c r="C39" s="25">
        <v>24512069</v>
      </c>
      <c r="D39" s="26">
        <f>C39/$C$39</f>
        <v>1</v>
      </c>
      <c r="E39" s="25">
        <v>24137203</v>
      </c>
      <c r="F39" s="26">
        <f>E39/$E$39</f>
        <v>1</v>
      </c>
      <c r="G39" s="26">
        <f>($E$39-$C$39)/$C$39</f>
        <v>-1.5293119483304326E-2</v>
      </c>
      <c r="I39" s="261" t="s">
        <v>310</v>
      </c>
      <c r="J39" s="25">
        <v>3537074</v>
      </c>
      <c r="K39" s="26">
        <f>($E$24-$C$24)/$C$24</f>
        <v>-9.8685157716604716E-2</v>
      </c>
      <c r="L39" s="25">
        <v>24137203</v>
      </c>
      <c r="M39" s="26">
        <f>($E$39-$C$39)/$C$39</f>
        <v>-1.5293119483304326E-2</v>
      </c>
    </row>
    <row r="40" spans="2:14">
      <c r="B40" s="71" t="s">
        <v>249</v>
      </c>
      <c r="C40" s="72"/>
      <c r="D40" s="80"/>
      <c r="E40" s="72"/>
      <c r="F40" s="332"/>
      <c r="G40" s="333"/>
      <c r="I40" s="71" t="s">
        <v>249</v>
      </c>
      <c r="J40" s="72"/>
      <c r="K40" s="80"/>
      <c r="L40" s="72"/>
      <c r="M40" s="333"/>
    </row>
    <row r="41" spans="2:14">
      <c r="B41" s="84" t="s">
        <v>250</v>
      </c>
      <c r="C41" s="334">
        <v>13518445</v>
      </c>
      <c r="D41" s="83">
        <f t="shared" ref="D41:D46" si="0">C41/$C$39</f>
        <v>0.55150158887036427</v>
      </c>
      <c r="E41" s="334">
        <v>13716472</v>
      </c>
      <c r="F41" s="83">
        <f t="shared" ref="F41:F46" si="1">E41/$E$39</f>
        <v>0.56827097986456843</v>
      </c>
      <c r="G41" s="335">
        <f>($E$41-$C$41)/$C$41</f>
        <v>1.4648652267328083E-2</v>
      </c>
      <c r="I41" s="84" t="s">
        <v>250</v>
      </c>
      <c r="J41" s="162">
        <v>2392287</v>
      </c>
      <c r="K41" s="342">
        <f>($E$26-$C$26)/$C$26</f>
        <v>-4.7442957955943152E-2</v>
      </c>
      <c r="L41" s="162">
        <v>13716472</v>
      </c>
      <c r="M41" s="83">
        <f>($E$41-$C$41)/$C$41</f>
        <v>1.4648652267328083E-2</v>
      </c>
    </row>
    <row r="42" spans="2:14" ht="15" customHeight="1">
      <c r="B42" s="84" t="s">
        <v>299</v>
      </c>
      <c r="C42" s="336">
        <v>1625203</v>
      </c>
      <c r="D42" s="30">
        <f t="shared" si="0"/>
        <v>6.6302155073078489E-2</v>
      </c>
      <c r="E42" s="336">
        <v>1662792</v>
      </c>
      <c r="F42" s="30">
        <f t="shared" si="1"/>
        <v>6.8889174938786407E-2</v>
      </c>
      <c r="G42" s="337">
        <f>($E$42-$C$42)/$C$42</f>
        <v>2.312880298645769E-2</v>
      </c>
      <c r="I42" s="84" t="s">
        <v>299</v>
      </c>
      <c r="J42" s="576">
        <v>1737011</v>
      </c>
      <c r="K42" s="578">
        <f>($E$27-$C$27)/$C$27</f>
        <v>-3.2343154316124244E-2</v>
      </c>
      <c r="L42" s="29">
        <v>1662792</v>
      </c>
      <c r="M42" s="30">
        <f>($E$42-$C$42)/$C$42</f>
        <v>2.312880298645769E-2</v>
      </c>
    </row>
    <row r="43" spans="2:14">
      <c r="B43" s="84" t="s">
        <v>300</v>
      </c>
      <c r="C43" s="336">
        <v>8591123</v>
      </c>
      <c r="D43" s="30">
        <f t="shared" si="0"/>
        <v>0.35048542821905404</v>
      </c>
      <c r="E43" s="336">
        <v>8997336</v>
      </c>
      <c r="F43" s="30">
        <f t="shared" si="1"/>
        <v>0.3727580200572535</v>
      </c>
      <c r="G43" s="337">
        <f>($E$43-$C$43)/$C$43</f>
        <v>4.7282875591468078E-2</v>
      </c>
      <c r="I43" s="84" t="s">
        <v>300</v>
      </c>
      <c r="J43" s="576"/>
      <c r="K43" s="578"/>
      <c r="L43" s="29">
        <v>8997336</v>
      </c>
      <c r="M43" s="30">
        <f>($E$43-$C$43)/$C$43</f>
        <v>4.7282875591468078E-2</v>
      </c>
    </row>
    <row r="44" spans="2:14">
      <c r="B44" s="84" t="s">
        <v>252</v>
      </c>
      <c r="C44" s="336">
        <v>2926748</v>
      </c>
      <c r="D44" s="30">
        <f t="shared" si="0"/>
        <v>0.11940028399887419</v>
      </c>
      <c r="E44" s="336">
        <v>2715363</v>
      </c>
      <c r="F44" s="30">
        <f t="shared" si="1"/>
        <v>0.11249700307032261</v>
      </c>
      <c r="G44" s="337">
        <f>($E$44-$C$44)/$C$44</f>
        <v>-7.2225213786769479E-2</v>
      </c>
      <c r="I44" s="84" t="s">
        <v>252</v>
      </c>
      <c r="J44" s="29">
        <v>356184</v>
      </c>
      <c r="K44" s="30">
        <f>($E$28-$C$28)/$C$28</f>
        <v>-0.12739566618077589</v>
      </c>
      <c r="L44" s="29">
        <v>2715363</v>
      </c>
      <c r="M44" s="30">
        <f>($E$44-$C$44)/$C$44</f>
        <v>-7.2225213786769479E-2</v>
      </c>
    </row>
    <row r="45" spans="2:14">
      <c r="B45" s="84" t="s">
        <v>303</v>
      </c>
      <c r="C45" s="336">
        <v>238674</v>
      </c>
      <c r="D45" s="30">
        <f t="shared" si="0"/>
        <v>9.7369993532573692E-3</v>
      </c>
      <c r="E45" s="336">
        <v>217568</v>
      </c>
      <c r="F45" s="30">
        <f t="shared" si="1"/>
        <v>9.0138032977557514E-3</v>
      </c>
      <c r="G45" s="337">
        <f>($E$45-$C$45)/$C$45</f>
        <v>-8.8430243763459787E-2</v>
      </c>
      <c r="I45" s="84" t="s">
        <v>303</v>
      </c>
      <c r="J45" s="576">
        <v>22281</v>
      </c>
      <c r="K45" s="578">
        <v>4.3557678797246029E-2</v>
      </c>
      <c r="L45" s="29">
        <v>217568</v>
      </c>
      <c r="M45" s="30">
        <f>($E$45-$C$45)/$C$45</f>
        <v>-8.8430243763459787E-2</v>
      </c>
    </row>
    <row r="46" spans="2:14">
      <c r="B46" s="28" t="s">
        <v>304</v>
      </c>
      <c r="C46" s="85">
        <v>136697</v>
      </c>
      <c r="D46" s="32">
        <f t="shared" si="0"/>
        <v>5.5767222261001309E-3</v>
      </c>
      <c r="E46" s="85">
        <v>123413</v>
      </c>
      <c r="F46" s="32">
        <f t="shared" si="1"/>
        <v>5.1129785004501143E-3</v>
      </c>
      <c r="G46" s="32">
        <f>($E$46-$C$46)/$C$46</f>
        <v>-9.7178431128700699E-2</v>
      </c>
      <c r="I46" s="28" t="s">
        <v>304</v>
      </c>
      <c r="J46" s="577"/>
      <c r="K46" s="579"/>
      <c r="L46" s="85">
        <v>123413</v>
      </c>
      <c r="M46" s="32">
        <f>($E$46-$C$46)/$C$46</f>
        <v>-9.7178431128700699E-2</v>
      </c>
    </row>
    <row r="47" spans="2:14">
      <c r="B47" s="71" t="s">
        <v>254</v>
      </c>
      <c r="C47" s="80"/>
      <c r="D47" s="80"/>
      <c r="E47" s="80"/>
      <c r="F47" s="338"/>
      <c r="G47" s="339"/>
      <c r="I47" s="71" t="s">
        <v>254</v>
      </c>
      <c r="J47" s="80"/>
      <c r="K47" s="80"/>
      <c r="L47" s="80"/>
      <c r="M47" s="339"/>
    </row>
    <row r="48" spans="2:14">
      <c r="B48" s="241" t="s">
        <v>255</v>
      </c>
      <c r="C48" s="85">
        <v>10993624</v>
      </c>
      <c r="D48" s="83">
        <f>C48/$C$39</f>
        <v>0.44849841112963579</v>
      </c>
      <c r="E48" s="85">
        <v>10420731</v>
      </c>
      <c r="F48" s="30">
        <f>E48/$E$39</f>
        <v>0.43172902013543157</v>
      </c>
      <c r="G48" s="32">
        <f>($E$48-$C$48)/$C$48</f>
        <v>-5.2111387473320898E-2</v>
      </c>
      <c r="I48" s="241" t="s">
        <v>255</v>
      </c>
      <c r="J48" s="85">
        <v>1144787</v>
      </c>
      <c r="K48" s="32">
        <f>($E$31-$C$31)/$C$31</f>
        <v>-0.18976765715062227</v>
      </c>
      <c r="L48" s="85">
        <v>10420731</v>
      </c>
      <c r="M48" s="32">
        <f>($E$48-$C$48)/$C$48</f>
        <v>-5.2111387473320898E-2</v>
      </c>
    </row>
    <row r="49" spans="2:13">
      <c r="B49" s="580" t="s">
        <v>119</v>
      </c>
      <c r="C49" s="581"/>
      <c r="D49" s="581"/>
      <c r="E49" s="581"/>
      <c r="F49" s="581"/>
      <c r="G49" s="582"/>
      <c r="I49" s="580" t="s">
        <v>119</v>
      </c>
      <c r="J49" s="581"/>
      <c r="K49" s="581"/>
      <c r="L49" s="581"/>
      <c r="M49" s="582"/>
    </row>
  </sheetData>
  <mergeCells count="16">
    <mergeCell ref="B7:G7"/>
    <mergeCell ref="I7:N7"/>
    <mergeCell ref="B19:G19"/>
    <mergeCell ref="I19:N19"/>
    <mergeCell ref="B21:G21"/>
    <mergeCell ref="I21:N21"/>
    <mergeCell ref="J45:J46"/>
    <mergeCell ref="K45:K46"/>
    <mergeCell ref="B49:G49"/>
    <mergeCell ref="I49:M49"/>
    <mergeCell ref="B32:G32"/>
    <mergeCell ref="I33:N33"/>
    <mergeCell ref="B36:G36"/>
    <mergeCell ref="I36:M36"/>
    <mergeCell ref="J42:J43"/>
    <mergeCell ref="K42:K43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3.28515625" style="142" customWidth="1"/>
    <col min="2" max="2" width="30.85546875" style="142" customWidth="1"/>
    <col min="3" max="5" width="12.7109375" style="142" customWidth="1"/>
    <col min="6" max="6" width="10.7109375" style="142" customWidth="1"/>
    <col min="7" max="12" width="11.42578125" style="142"/>
    <col min="13" max="13" width="13.7109375" style="142" customWidth="1"/>
    <col min="14" max="256" width="11.42578125" style="142"/>
    <col min="257" max="257" width="13.28515625" style="142" customWidth="1"/>
    <col min="258" max="258" width="30.85546875" style="142" customWidth="1"/>
    <col min="259" max="261" width="12.7109375" style="142" customWidth="1"/>
    <col min="262" max="262" width="10.7109375" style="142" customWidth="1"/>
    <col min="263" max="268" width="11.42578125" style="142"/>
    <col min="269" max="269" width="13.7109375" style="142" customWidth="1"/>
    <col min="270" max="512" width="11.42578125" style="142"/>
    <col min="513" max="513" width="13.28515625" style="142" customWidth="1"/>
    <col min="514" max="514" width="30.85546875" style="142" customWidth="1"/>
    <col min="515" max="517" width="12.7109375" style="142" customWidth="1"/>
    <col min="518" max="518" width="10.7109375" style="142" customWidth="1"/>
    <col min="519" max="524" width="11.42578125" style="142"/>
    <col min="525" max="525" width="13.7109375" style="142" customWidth="1"/>
    <col min="526" max="768" width="11.42578125" style="142"/>
    <col min="769" max="769" width="13.28515625" style="142" customWidth="1"/>
    <col min="770" max="770" width="30.85546875" style="142" customWidth="1"/>
    <col min="771" max="773" width="12.7109375" style="142" customWidth="1"/>
    <col min="774" max="774" width="10.7109375" style="142" customWidth="1"/>
    <col min="775" max="780" width="11.42578125" style="142"/>
    <col min="781" max="781" width="13.7109375" style="142" customWidth="1"/>
    <col min="782" max="1024" width="11.42578125" style="142"/>
    <col min="1025" max="1025" width="13.28515625" style="142" customWidth="1"/>
    <col min="1026" max="1026" width="30.85546875" style="142" customWidth="1"/>
    <col min="1027" max="1029" width="12.7109375" style="142" customWidth="1"/>
    <col min="1030" max="1030" width="10.7109375" style="142" customWidth="1"/>
    <col min="1031" max="1036" width="11.42578125" style="142"/>
    <col min="1037" max="1037" width="13.7109375" style="142" customWidth="1"/>
    <col min="1038" max="1280" width="11.42578125" style="142"/>
    <col min="1281" max="1281" width="13.28515625" style="142" customWidth="1"/>
    <col min="1282" max="1282" width="30.85546875" style="142" customWidth="1"/>
    <col min="1283" max="1285" width="12.7109375" style="142" customWidth="1"/>
    <col min="1286" max="1286" width="10.7109375" style="142" customWidth="1"/>
    <col min="1287" max="1292" width="11.42578125" style="142"/>
    <col min="1293" max="1293" width="13.7109375" style="142" customWidth="1"/>
    <col min="1294" max="1536" width="11.42578125" style="142"/>
    <col min="1537" max="1537" width="13.28515625" style="142" customWidth="1"/>
    <col min="1538" max="1538" width="30.85546875" style="142" customWidth="1"/>
    <col min="1539" max="1541" width="12.7109375" style="142" customWidth="1"/>
    <col min="1542" max="1542" width="10.7109375" style="142" customWidth="1"/>
    <col min="1543" max="1548" width="11.42578125" style="142"/>
    <col min="1549" max="1549" width="13.7109375" style="142" customWidth="1"/>
    <col min="1550" max="1792" width="11.42578125" style="142"/>
    <col min="1793" max="1793" width="13.28515625" style="142" customWidth="1"/>
    <col min="1794" max="1794" width="30.85546875" style="142" customWidth="1"/>
    <col min="1795" max="1797" width="12.7109375" style="142" customWidth="1"/>
    <col min="1798" max="1798" width="10.7109375" style="142" customWidth="1"/>
    <col min="1799" max="1804" width="11.42578125" style="142"/>
    <col min="1805" max="1805" width="13.7109375" style="142" customWidth="1"/>
    <col min="1806" max="2048" width="11.42578125" style="142"/>
    <col min="2049" max="2049" width="13.28515625" style="142" customWidth="1"/>
    <col min="2050" max="2050" width="30.85546875" style="142" customWidth="1"/>
    <col min="2051" max="2053" width="12.7109375" style="142" customWidth="1"/>
    <col min="2054" max="2054" width="10.7109375" style="142" customWidth="1"/>
    <col min="2055" max="2060" width="11.42578125" style="142"/>
    <col min="2061" max="2061" width="13.7109375" style="142" customWidth="1"/>
    <col min="2062" max="2304" width="11.42578125" style="142"/>
    <col min="2305" max="2305" width="13.28515625" style="142" customWidth="1"/>
    <col min="2306" max="2306" width="30.85546875" style="142" customWidth="1"/>
    <col min="2307" max="2309" width="12.7109375" style="142" customWidth="1"/>
    <col min="2310" max="2310" width="10.7109375" style="142" customWidth="1"/>
    <col min="2311" max="2316" width="11.42578125" style="142"/>
    <col min="2317" max="2317" width="13.7109375" style="142" customWidth="1"/>
    <col min="2318" max="2560" width="11.42578125" style="142"/>
    <col min="2561" max="2561" width="13.28515625" style="142" customWidth="1"/>
    <col min="2562" max="2562" width="30.85546875" style="142" customWidth="1"/>
    <col min="2563" max="2565" width="12.7109375" style="142" customWidth="1"/>
    <col min="2566" max="2566" width="10.7109375" style="142" customWidth="1"/>
    <col min="2567" max="2572" width="11.42578125" style="142"/>
    <col min="2573" max="2573" width="13.7109375" style="142" customWidth="1"/>
    <col min="2574" max="2816" width="11.42578125" style="142"/>
    <col min="2817" max="2817" width="13.28515625" style="142" customWidth="1"/>
    <col min="2818" max="2818" width="30.85546875" style="142" customWidth="1"/>
    <col min="2819" max="2821" width="12.7109375" style="142" customWidth="1"/>
    <col min="2822" max="2822" width="10.7109375" style="142" customWidth="1"/>
    <col min="2823" max="2828" width="11.42578125" style="142"/>
    <col min="2829" max="2829" width="13.7109375" style="142" customWidth="1"/>
    <col min="2830" max="3072" width="11.42578125" style="142"/>
    <col min="3073" max="3073" width="13.28515625" style="142" customWidth="1"/>
    <col min="3074" max="3074" width="30.85546875" style="142" customWidth="1"/>
    <col min="3075" max="3077" width="12.7109375" style="142" customWidth="1"/>
    <col min="3078" max="3078" width="10.7109375" style="142" customWidth="1"/>
    <col min="3079" max="3084" width="11.42578125" style="142"/>
    <col min="3085" max="3085" width="13.7109375" style="142" customWidth="1"/>
    <col min="3086" max="3328" width="11.42578125" style="142"/>
    <col min="3329" max="3329" width="13.28515625" style="142" customWidth="1"/>
    <col min="3330" max="3330" width="30.85546875" style="142" customWidth="1"/>
    <col min="3331" max="3333" width="12.7109375" style="142" customWidth="1"/>
    <col min="3334" max="3334" width="10.7109375" style="142" customWidth="1"/>
    <col min="3335" max="3340" width="11.42578125" style="142"/>
    <col min="3341" max="3341" width="13.7109375" style="142" customWidth="1"/>
    <col min="3342" max="3584" width="11.42578125" style="142"/>
    <col min="3585" max="3585" width="13.28515625" style="142" customWidth="1"/>
    <col min="3586" max="3586" width="30.85546875" style="142" customWidth="1"/>
    <col min="3587" max="3589" width="12.7109375" style="142" customWidth="1"/>
    <col min="3590" max="3590" width="10.7109375" style="142" customWidth="1"/>
    <col min="3591" max="3596" width="11.42578125" style="142"/>
    <col min="3597" max="3597" width="13.7109375" style="142" customWidth="1"/>
    <col min="3598" max="3840" width="11.42578125" style="142"/>
    <col min="3841" max="3841" width="13.28515625" style="142" customWidth="1"/>
    <col min="3842" max="3842" width="30.85546875" style="142" customWidth="1"/>
    <col min="3843" max="3845" width="12.7109375" style="142" customWidth="1"/>
    <col min="3846" max="3846" width="10.7109375" style="142" customWidth="1"/>
    <col min="3847" max="3852" width="11.42578125" style="142"/>
    <col min="3853" max="3853" width="13.7109375" style="142" customWidth="1"/>
    <col min="3854" max="4096" width="11.42578125" style="142"/>
    <col min="4097" max="4097" width="13.28515625" style="142" customWidth="1"/>
    <col min="4098" max="4098" width="30.85546875" style="142" customWidth="1"/>
    <col min="4099" max="4101" width="12.7109375" style="142" customWidth="1"/>
    <col min="4102" max="4102" width="10.7109375" style="142" customWidth="1"/>
    <col min="4103" max="4108" width="11.42578125" style="142"/>
    <col min="4109" max="4109" width="13.7109375" style="142" customWidth="1"/>
    <col min="4110" max="4352" width="11.42578125" style="142"/>
    <col min="4353" max="4353" width="13.28515625" style="142" customWidth="1"/>
    <col min="4354" max="4354" width="30.85546875" style="142" customWidth="1"/>
    <col min="4355" max="4357" width="12.7109375" style="142" customWidth="1"/>
    <col min="4358" max="4358" width="10.7109375" style="142" customWidth="1"/>
    <col min="4359" max="4364" width="11.42578125" style="142"/>
    <col min="4365" max="4365" width="13.7109375" style="142" customWidth="1"/>
    <col min="4366" max="4608" width="11.42578125" style="142"/>
    <col min="4609" max="4609" width="13.28515625" style="142" customWidth="1"/>
    <col min="4610" max="4610" width="30.85546875" style="142" customWidth="1"/>
    <col min="4611" max="4613" width="12.7109375" style="142" customWidth="1"/>
    <col min="4614" max="4614" width="10.7109375" style="142" customWidth="1"/>
    <col min="4615" max="4620" width="11.42578125" style="142"/>
    <col min="4621" max="4621" width="13.7109375" style="142" customWidth="1"/>
    <col min="4622" max="4864" width="11.42578125" style="142"/>
    <col min="4865" max="4865" width="13.28515625" style="142" customWidth="1"/>
    <col min="4866" max="4866" width="30.85546875" style="142" customWidth="1"/>
    <col min="4867" max="4869" width="12.7109375" style="142" customWidth="1"/>
    <col min="4870" max="4870" width="10.7109375" style="142" customWidth="1"/>
    <col min="4871" max="4876" width="11.42578125" style="142"/>
    <col min="4877" max="4877" width="13.7109375" style="142" customWidth="1"/>
    <col min="4878" max="5120" width="11.42578125" style="142"/>
    <col min="5121" max="5121" width="13.28515625" style="142" customWidth="1"/>
    <col min="5122" max="5122" width="30.85546875" style="142" customWidth="1"/>
    <col min="5123" max="5125" width="12.7109375" style="142" customWidth="1"/>
    <col min="5126" max="5126" width="10.7109375" style="142" customWidth="1"/>
    <col min="5127" max="5132" width="11.42578125" style="142"/>
    <col min="5133" max="5133" width="13.7109375" style="142" customWidth="1"/>
    <col min="5134" max="5376" width="11.42578125" style="142"/>
    <col min="5377" max="5377" width="13.28515625" style="142" customWidth="1"/>
    <col min="5378" max="5378" width="30.85546875" style="142" customWidth="1"/>
    <col min="5379" max="5381" width="12.7109375" style="142" customWidth="1"/>
    <col min="5382" max="5382" width="10.7109375" style="142" customWidth="1"/>
    <col min="5383" max="5388" width="11.42578125" style="142"/>
    <col min="5389" max="5389" width="13.7109375" style="142" customWidth="1"/>
    <col min="5390" max="5632" width="11.42578125" style="142"/>
    <col min="5633" max="5633" width="13.28515625" style="142" customWidth="1"/>
    <col min="5634" max="5634" width="30.85546875" style="142" customWidth="1"/>
    <col min="5635" max="5637" width="12.7109375" style="142" customWidth="1"/>
    <col min="5638" max="5638" width="10.7109375" style="142" customWidth="1"/>
    <col min="5639" max="5644" width="11.42578125" style="142"/>
    <col min="5645" max="5645" width="13.7109375" style="142" customWidth="1"/>
    <col min="5646" max="5888" width="11.42578125" style="142"/>
    <col min="5889" max="5889" width="13.28515625" style="142" customWidth="1"/>
    <col min="5890" max="5890" width="30.85546875" style="142" customWidth="1"/>
    <col min="5891" max="5893" width="12.7109375" style="142" customWidth="1"/>
    <col min="5894" max="5894" width="10.7109375" style="142" customWidth="1"/>
    <col min="5895" max="5900" width="11.42578125" style="142"/>
    <col min="5901" max="5901" width="13.7109375" style="142" customWidth="1"/>
    <col min="5902" max="6144" width="11.42578125" style="142"/>
    <col min="6145" max="6145" width="13.28515625" style="142" customWidth="1"/>
    <col min="6146" max="6146" width="30.85546875" style="142" customWidth="1"/>
    <col min="6147" max="6149" width="12.7109375" style="142" customWidth="1"/>
    <col min="6150" max="6150" width="10.7109375" style="142" customWidth="1"/>
    <col min="6151" max="6156" width="11.42578125" style="142"/>
    <col min="6157" max="6157" width="13.7109375" style="142" customWidth="1"/>
    <col min="6158" max="6400" width="11.42578125" style="142"/>
    <col min="6401" max="6401" width="13.28515625" style="142" customWidth="1"/>
    <col min="6402" max="6402" width="30.85546875" style="142" customWidth="1"/>
    <col min="6403" max="6405" width="12.7109375" style="142" customWidth="1"/>
    <col min="6406" max="6406" width="10.7109375" style="142" customWidth="1"/>
    <col min="6407" max="6412" width="11.42578125" style="142"/>
    <col min="6413" max="6413" width="13.7109375" style="142" customWidth="1"/>
    <col min="6414" max="6656" width="11.42578125" style="142"/>
    <col min="6657" max="6657" width="13.28515625" style="142" customWidth="1"/>
    <col min="6658" max="6658" width="30.85546875" style="142" customWidth="1"/>
    <col min="6659" max="6661" width="12.7109375" style="142" customWidth="1"/>
    <col min="6662" max="6662" width="10.7109375" style="142" customWidth="1"/>
    <col min="6663" max="6668" width="11.42578125" style="142"/>
    <col min="6669" max="6669" width="13.7109375" style="142" customWidth="1"/>
    <col min="6670" max="6912" width="11.42578125" style="142"/>
    <col min="6913" max="6913" width="13.28515625" style="142" customWidth="1"/>
    <col min="6914" max="6914" width="30.85546875" style="142" customWidth="1"/>
    <col min="6915" max="6917" width="12.7109375" style="142" customWidth="1"/>
    <col min="6918" max="6918" width="10.7109375" style="142" customWidth="1"/>
    <col min="6919" max="6924" width="11.42578125" style="142"/>
    <col min="6925" max="6925" width="13.7109375" style="142" customWidth="1"/>
    <col min="6926" max="7168" width="11.42578125" style="142"/>
    <col min="7169" max="7169" width="13.28515625" style="142" customWidth="1"/>
    <col min="7170" max="7170" width="30.85546875" style="142" customWidth="1"/>
    <col min="7171" max="7173" width="12.7109375" style="142" customWidth="1"/>
    <col min="7174" max="7174" width="10.7109375" style="142" customWidth="1"/>
    <col min="7175" max="7180" width="11.42578125" style="142"/>
    <col min="7181" max="7181" width="13.7109375" style="142" customWidth="1"/>
    <col min="7182" max="7424" width="11.42578125" style="142"/>
    <col min="7425" max="7425" width="13.28515625" style="142" customWidth="1"/>
    <col min="7426" max="7426" width="30.85546875" style="142" customWidth="1"/>
    <col min="7427" max="7429" width="12.7109375" style="142" customWidth="1"/>
    <col min="7430" max="7430" width="10.7109375" style="142" customWidth="1"/>
    <col min="7431" max="7436" width="11.42578125" style="142"/>
    <col min="7437" max="7437" width="13.7109375" style="142" customWidth="1"/>
    <col min="7438" max="7680" width="11.42578125" style="142"/>
    <col min="7681" max="7681" width="13.28515625" style="142" customWidth="1"/>
    <col min="7682" max="7682" width="30.85546875" style="142" customWidth="1"/>
    <col min="7683" max="7685" width="12.7109375" style="142" customWidth="1"/>
    <col min="7686" max="7686" width="10.7109375" style="142" customWidth="1"/>
    <col min="7687" max="7692" width="11.42578125" style="142"/>
    <col min="7693" max="7693" width="13.7109375" style="142" customWidth="1"/>
    <col min="7694" max="7936" width="11.42578125" style="142"/>
    <col min="7937" max="7937" width="13.28515625" style="142" customWidth="1"/>
    <col min="7938" max="7938" width="30.85546875" style="142" customWidth="1"/>
    <col min="7939" max="7941" width="12.7109375" style="142" customWidth="1"/>
    <col min="7942" max="7942" width="10.7109375" style="142" customWidth="1"/>
    <col min="7943" max="7948" width="11.42578125" style="142"/>
    <col min="7949" max="7949" width="13.7109375" style="142" customWidth="1"/>
    <col min="7950" max="8192" width="11.42578125" style="142"/>
    <col min="8193" max="8193" width="13.28515625" style="142" customWidth="1"/>
    <col min="8194" max="8194" width="30.85546875" style="142" customWidth="1"/>
    <col min="8195" max="8197" width="12.7109375" style="142" customWidth="1"/>
    <col min="8198" max="8198" width="10.7109375" style="142" customWidth="1"/>
    <col min="8199" max="8204" width="11.42578125" style="142"/>
    <col min="8205" max="8205" width="13.7109375" style="142" customWidth="1"/>
    <col min="8206" max="8448" width="11.42578125" style="142"/>
    <col min="8449" max="8449" width="13.28515625" style="142" customWidth="1"/>
    <col min="8450" max="8450" width="30.85546875" style="142" customWidth="1"/>
    <col min="8451" max="8453" width="12.7109375" style="142" customWidth="1"/>
    <col min="8454" max="8454" width="10.7109375" style="142" customWidth="1"/>
    <col min="8455" max="8460" width="11.42578125" style="142"/>
    <col min="8461" max="8461" width="13.7109375" style="142" customWidth="1"/>
    <col min="8462" max="8704" width="11.42578125" style="142"/>
    <col min="8705" max="8705" width="13.28515625" style="142" customWidth="1"/>
    <col min="8706" max="8706" width="30.85546875" style="142" customWidth="1"/>
    <col min="8707" max="8709" width="12.7109375" style="142" customWidth="1"/>
    <col min="8710" max="8710" width="10.7109375" style="142" customWidth="1"/>
    <col min="8711" max="8716" width="11.42578125" style="142"/>
    <col min="8717" max="8717" width="13.7109375" style="142" customWidth="1"/>
    <col min="8718" max="8960" width="11.42578125" style="142"/>
    <col min="8961" max="8961" width="13.28515625" style="142" customWidth="1"/>
    <col min="8962" max="8962" width="30.85546875" style="142" customWidth="1"/>
    <col min="8963" max="8965" width="12.7109375" style="142" customWidth="1"/>
    <col min="8966" max="8966" width="10.7109375" style="142" customWidth="1"/>
    <col min="8967" max="8972" width="11.42578125" style="142"/>
    <col min="8973" max="8973" width="13.7109375" style="142" customWidth="1"/>
    <col min="8974" max="9216" width="11.42578125" style="142"/>
    <col min="9217" max="9217" width="13.28515625" style="142" customWidth="1"/>
    <col min="9218" max="9218" width="30.85546875" style="142" customWidth="1"/>
    <col min="9219" max="9221" width="12.7109375" style="142" customWidth="1"/>
    <col min="9222" max="9222" width="10.7109375" style="142" customWidth="1"/>
    <col min="9223" max="9228" width="11.42578125" style="142"/>
    <col min="9229" max="9229" width="13.7109375" style="142" customWidth="1"/>
    <col min="9230" max="9472" width="11.42578125" style="142"/>
    <col min="9473" max="9473" width="13.28515625" style="142" customWidth="1"/>
    <col min="9474" max="9474" width="30.85546875" style="142" customWidth="1"/>
    <col min="9475" max="9477" width="12.7109375" style="142" customWidth="1"/>
    <col min="9478" max="9478" width="10.7109375" style="142" customWidth="1"/>
    <col min="9479" max="9484" width="11.42578125" style="142"/>
    <col min="9485" max="9485" width="13.7109375" style="142" customWidth="1"/>
    <col min="9486" max="9728" width="11.42578125" style="142"/>
    <col min="9729" max="9729" width="13.28515625" style="142" customWidth="1"/>
    <col min="9730" max="9730" width="30.85546875" style="142" customWidth="1"/>
    <col min="9731" max="9733" width="12.7109375" style="142" customWidth="1"/>
    <col min="9734" max="9734" width="10.7109375" style="142" customWidth="1"/>
    <col min="9735" max="9740" width="11.42578125" style="142"/>
    <col min="9741" max="9741" width="13.7109375" style="142" customWidth="1"/>
    <col min="9742" max="9984" width="11.42578125" style="142"/>
    <col min="9985" max="9985" width="13.28515625" style="142" customWidth="1"/>
    <col min="9986" max="9986" width="30.85546875" style="142" customWidth="1"/>
    <col min="9987" max="9989" width="12.7109375" style="142" customWidth="1"/>
    <col min="9990" max="9990" width="10.7109375" style="142" customWidth="1"/>
    <col min="9991" max="9996" width="11.42578125" style="142"/>
    <col min="9997" max="9997" width="13.7109375" style="142" customWidth="1"/>
    <col min="9998" max="10240" width="11.42578125" style="142"/>
    <col min="10241" max="10241" width="13.28515625" style="142" customWidth="1"/>
    <col min="10242" max="10242" width="30.85546875" style="142" customWidth="1"/>
    <col min="10243" max="10245" width="12.7109375" style="142" customWidth="1"/>
    <col min="10246" max="10246" width="10.7109375" style="142" customWidth="1"/>
    <col min="10247" max="10252" width="11.42578125" style="142"/>
    <col min="10253" max="10253" width="13.7109375" style="142" customWidth="1"/>
    <col min="10254" max="10496" width="11.42578125" style="142"/>
    <col min="10497" max="10497" width="13.28515625" style="142" customWidth="1"/>
    <col min="10498" max="10498" width="30.85546875" style="142" customWidth="1"/>
    <col min="10499" max="10501" width="12.7109375" style="142" customWidth="1"/>
    <col min="10502" max="10502" width="10.7109375" style="142" customWidth="1"/>
    <col min="10503" max="10508" width="11.42578125" style="142"/>
    <col min="10509" max="10509" width="13.7109375" style="142" customWidth="1"/>
    <col min="10510" max="10752" width="11.42578125" style="142"/>
    <col min="10753" max="10753" width="13.28515625" style="142" customWidth="1"/>
    <col min="10754" max="10754" width="30.85546875" style="142" customWidth="1"/>
    <col min="10755" max="10757" width="12.7109375" style="142" customWidth="1"/>
    <col min="10758" max="10758" width="10.7109375" style="142" customWidth="1"/>
    <col min="10759" max="10764" width="11.42578125" style="142"/>
    <col min="10765" max="10765" width="13.7109375" style="142" customWidth="1"/>
    <col min="10766" max="11008" width="11.42578125" style="142"/>
    <col min="11009" max="11009" width="13.28515625" style="142" customWidth="1"/>
    <col min="11010" max="11010" width="30.85546875" style="142" customWidth="1"/>
    <col min="11011" max="11013" width="12.7109375" style="142" customWidth="1"/>
    <col min="11014" max="11014" width="10.7109375" style="142" customWidth="1"/>
    <col min="11015" max="11020" width="11.42578125" style="142"/>
    <col min="11021" max="11021" width="13.7109375" style="142" customWidth="1"/>
    <col min="11022" max="11264" width="11.42578125" style="142"/>
    <col min="11265" max="11265" width="13.28515625" style="142" customWidth="1"/>
    <col min="11266" max="11266" width="30.85546875" style="142" customWidth="1"/>
    <col min="11267" max="11269" width="12.7109375" style="142" customWidth="1"/>
    <col min="11270" max="11270" width="10.7109375" style="142" customWidth="1"/>
    <col min="11271" max="11276" width="11.42578125" style="142"/>
    <col min="11277" max="11277" width="13.7109375" style="142" customWidth="1"/>
    <col min="11278" max="11520" width="11.42578125" style="142"/>
    <col min="11521" max="11521" width="13.28515625" style="142" customWidth="1"/>
    <col min="11522" max="11522" width="30.85546875" style="142" customWidth="1"/>
    <col min="11523" max="11525" width="12.7109375" style="142" customWidth="1"/>
    <col min="11526" max="11526" width="10.7109375" style="142" customWidth="1"/>
    <col min="11527" max="11532" width="11.42578125" style="142"/>
    <col min="11533" max="11533" width="13.7109375" style="142" customWidth="1"/>
    <col min="11534" max="11776" width="11.42578125" style="142"/>
    <col min="11777" max="11777" width="13.28515625" style="142" customWidth="1"/>
    <col min="11778" max="11778" width="30.85546875" style="142" customWidth="1"/>
    <col min="11779" max="11781" width="12.7109375" style="142" customWidth="1"/>
    <col min="11782" max="11782" width="10.7109375" style="142" customWidth="1"/>
    <col min="11783" max="11788" width="11.42578125" style="142"/>
    <col min="11789" max="11789" width="13.7109375" style="142" customWidth="1"/>
    <col min="11790" max="12032" width="11.42578125" style="142"/>
    <col min="12033" max="12033" width="13.28515625" style="142" customWidth="1"/>
    <col min="12034" max="12034" width="30.85546875" style="142" customWidth="1"/>
    <col min="12035" max="12037" width="12.7109375" style="142" customWidth="1"/>
    <col min="12038" max="12038" width="10.7109375" style="142" customWidth="1"/>
    <col min="12039" max="12044" width="11.42578125" style="142"/>
    <col min="12045" max="12045" width="13.7109375" style="142" customWidth="1"/>
    <col min="12046" max="12288" width="11.42578125" style="142"/>
    <col min="12289" max="12289" width="13.28515625" style="142" customWidth="1"/>
    <col min="12290" max="12290" width="30.85546875" style="142" customWidth="1"/>
    <col min="12291" max="12293" width="12.7109375" style="142" customWidth="1"/>
    <col min="12294" max="12294" width="10.7109375" style="142" customWidth="1"/>
    <col min="12295" max="12300" width="11.42578125" style="142"/>
    <col min="12301" max="12301" width="13.7109375" style="142" customWidth="1"/>
    <col min="12302" max="12544" width="11.42578125" style="142"/>
    <col min="12545" max="12545" width="13.28515625" style="142" customWidth="1"/>
    <col min="12546" max="12546" width="30.85546875" style="142" customWidth="1"/>
    <col min="12547" max="12549" width="12.7109375" style="142" customWidth="1"/>
    <col min="12550" max="12550" width="10.7109375" style="142" customWidth="1"/>
    <col min="12551" max="12556" width="11.42578125" style="142"/>
    <col min="12557" max="12557" width="13.7109375" style="142" customWidth="1"/>
    <col min="12558" max="12800" width="11.42578125" style="142"/>
    <col min="12801" max="12801" width="13.28515625" style="142" customWidth="1"/>
    <col min="12802" max="12802" width="30.85546875" style="142" customWidth="1"/>
    <col min="12803" max="12805" width="12.7109375" style="142" customWidth="1"/>
    <col min="12806" max="12806" width="10.7109375" style="142" customWidth="1"/>
    <col min="12807" max="12812" width="11.42578125" style="142"/>
    <col min="12813" max="12813" width="13.7109375" style="142" customWidth="1"/>
    <col min="12814" max="13056" width="11.42578125" style="142"/>
    <col min="13057" max="13057" width="13.28515625" style="142" customWidth="1"/>
    <col min="13058" max="13058" width="30.85546875" style="142" customWidth="1"/>
    <col min="13059" max="13061" width="12.7109375" style="142" customWidth="1"/>
    <col min="13062" max="13062" width="10.7109375" style="142" customWidth="1"/>
    <col min="13063" max="13068" width="11.42578125" style="142"/>
    <col min="13069" max="13069" width="13.7109375" style="142" customWidth="1"/>
    <col min="13070" max="13312" width="11.42578125" style="142"/>
    <col min="13313" max="13313" width="13.28515625" style="142" customWidth="1"/>
    <col min="13314" max="13314" width="30.85546875" style="142" customWidth="1"/>
    <col min="13315" max="13317" width="12.7109375" style="142" customWidth="1"/>
    <col min="13318" max="13318" width="10.7109375" style="142" customWidth="1"/>
    <col min="13319" max="13324" width="11.42578125" style="142"/>
    <col min="13325" max="13325" width="13.7109375" style="142" customWidth="1"/>
    <col min="13326" max="13568" width="11.42578125" style="142"/>
    <col min="13569" max="13569" width="13.28515625" style="142" customWidth="1"/>
    <col min="13570" max="13570" width="30.85546875" style="142" customWidth="1"/>
    <col min="13571" max="13573" width="12.7109375" style="142" customWidth="1"/>
    <col min="13574" max="13574" width="10.7109375" style="142" customWidth="1"/>
    <col min="13575" max="13580" width="11.42578125" style="142"/>
    <col min="13581" max="13581" width="13.7109375" style="142" customWidth="1"/>
    <col min="13582" max="13824" width="11.42578125" style="142"/>
    <col min="13825" max="13825" width="13.28515625" style="142" customWidth="1"/>
    <col min="13826" max="13826" width="30.85546875" style="142" customWidth="1"/>
    <col min="13827" max="13829" width="12.7109375" style="142" customWidth="1"/>
    <col min="13830" max="13830" width="10.7109375" style="142" customWidth="1"/>
    <col min="13831" max="13836" width="11.42578125" style="142"/>
    <col min="13837" max="13837" width="13.7109375" style="142" customWidth="1"/>
    <col min="13838" max="14080" width="11.42578125" style="142"/>
    <col min="14081" max="14081" width="13.28515625" style="142" customWidth="1"/>
    <col min="14082" max="14082" width="30.85546875" style="142" customWidth="1"/>
    <col min="14083" max="14085" width="12.7109375" style="142" customWidth="1"/>
    <col min="14086" max="14086" width="10.7109375" style="142" customWidth="1"/>
    <col min="14087" max="14092" width="11.42578125" style="142"/>
    <col min="14093" max="14093" width="13.7109375" style="142" customWidth="1"/>
    <col min="14094" max="14336" width="11.42578125" style="142"/>
    <col min="14337" max="14337" width="13.28515625" style="142" customWidth="1"/>
    <col min="14338" max="14338" width="30.85546875" style="142" customWidth="1"/>
    <col min="14339" max="14341" width="12.7109375" style="142" customWidth="1"/>
    <col min="14342" max="14342" width="10.7109375" style="142" customWidth="1"/>
    <col min="14343" max="14348" width="11.42578125" style="142"/>
    <col min="14349" max="14349" width="13.7109375" style="142" customWidth="1"/>
    <col min="14350" max="14592" width="11.42578125" style="142"/>
    <col min="14593" max="14593" width="13.28515625" style="142" customWidth="1"/>
    <col min="14594" max="14594" width="30.85546875" style="142" customWidth="1"/>
    <col min="14595" max="14597" width="12.7109375" style="142" customWidth="1"/>
    <col min="14598" max="14598" width="10.7109375" style="142" customWidth="1"/>
    <col min="14599" max="14604" width="11.42578125" style="142"/>
    <col min="14605" max="14605" width="13.7109375" style="142" customWidth="1"/>
    <col min="14606" max="14848" width="11.42578125" style="142"/>
    <col min="14849" max="14849" width="13.28515625" style="142" customWidth="1"/>
    <col min="14850" max="14850" width="30.85546875" style="142" customWidth="1"/>
    <col min="14851" max="14853" width="12.7109375" style="142" customWidth="1"/>
    <col min="14854" max="14854" width="10.7109375" style="142" customWidth="1"/>
    <col min="14855" max="14860" width="11.42578125" style="142"/>
    <col min="14861" max="14861" width="13.7109375" style="142" customWidth="1"/>
    <col min="14862" max="15104" width="11.42578125" style="142"/>
    <col min="15105" max="15105" width="13.28515625" style="142" customWidth="1"/>
    <col min="15106" max="15106" width="30.85546875" style="142" customWidth="1"/>
    <col min="15107" max="15109" width="12.7109375" style="142" customWidth="1"/>
    <col min="15110" max="15110" width="10.7109375" style="142" customWidth="1"/>
    <col min="15111" max="15116" width="11.42578125" style="142"/>
    <col min="15117" max="15117" width="13.7109375" style="142" customWidth="1"/>
    <col min="15118" max="15360" width="11.42578125" style="142"/>
    <col min="15361" max="15361" width="13.28515625" style="142" customWidth="1"/>
    <col min="15362" max="15362" width="30.85546875" style="142" customWidth="1"/>
    <col min="15363" max="15365" width="12.7109375" style="142" customWidth="1"/>
    <col min="15366" max="15366" width="10.7109375" style="142" customWidth="1"/>
    <col min="15367" max="15372" width="11.42578125" style="142"/>
    <col min="15373" max="15373" width="13.7109375" style="142" customWidth="1"/>
    <col min="15374" max="15616" width="11.42578125" style="142"/>
    <col min="15617" max="15617" width="13.28515625" style="142" customWidth="1"/>
    <col min="15618" max="15618" width="30.85546875" style="142" customWidth="1"/>
    <col min="15619" max="15621" width="12.7109375" style="142" customWidth="1"/>
    <col min="15622" max="15622" width="10.7109375" style="142" customWidth="1"/>
    <col min="15623" max="15628" width="11.42578125" style="142"/>
    <col min="15629" max="15629" width="13.7109375" style="142" customWidth="1"/>
    <col min="15630" max="15872" width="11.42578125" style="142"/>
    <col min="15873" max="15873" width="13.28515625" style="142" customWidth="1"/>
    <col min="15874" max="15874" width="30.85546875" style="142" customWidth="1"/>
    <col min="15875" max="15877" width="12.7109375" style="142" customWidth="1"/>
    <col min="15878" max="15878" width="10.7109375" style="142" customWidth="1"/>
    <col min="15879" max="15884" width="11.42578125" style="142"/>
    <col min="15885" max="15885" width="13.7109375" style="142" customWidth="1"/>
    <col min="15886" max="16128" width="11.42578125" style="142"/>
    <col min="16129" max="16129" width="13.28515625" style="142" customWidth="1"/>
    <col min="16130" max="16130" width="30.85546875" style="142" customWidth="1"/>
    <col min="16131" max="16133" width="12.7109375" style="142" customWidth="1"/>
    <col min="16134" max="16134" width="10.7109375" style="142" customWidth="1"/>
    <col min="16135" max="16140" width="11.42578125" style="142"/>
    <col min="16141" max="16141" width="13.7109375" style="142" customWidth="1"/>
    <col min="16142" max="16384" width="11.42578125" style="142"/>
  </cols>
  <sheetData>
    <row r="6" spans="2:6" ht="30" customHeight="1">
      <c r="B6" s="543" t="s">
        <v>314</v>
      </c>
      <c r="C6" s="544"/>
      <c r="D6" s="544"/>
      <c r="E6" s="545"/>
    </row>
    <row r="7" spans="2:6" ht="40.5" customHeight="1">
      <c r="B7" s="21" t="s">
        <v>270</v>
      </c>
      <c r="C7" s="159" t="str">
        <f>actualizaciones!A3</f>
        <v>acumulado agosto 2009</v>
      </c>
      <c r="D7" s="159" t="str">
        <f>actualizaciones!A2</f>
        <v xml:space="preserve">acumulado agosto 2010 </v>
      </c>
      <c r="E7" s="257" t="s">
        <v>265</v>
      </c>
    </row>
    <row r="8" spans="2:6" ht="15" customHeight="1">
      <c r="B8" s="71" t="s">
        <v>122</v>
      </c>
      <c r="C8" s="258"/>
      <c r="D8" s="259"/>
      <c r="E8" s="260"/>
    </row>
    <row r="9" spans="2:6">
      <c r="B9" s="261" t="s">
        <v>137</v>
      </c>
      <c r="C9" s="252">
        <v>54.723637700711748</v>
      </c>
      <c r="D9" s="252">
        <v>55.867241183010883</v>
      </c>
      <c r="E9" s="262">
        <f>D9/C9-1</f>
        <v>2.0897797192386935E-2</v>
      </c>
    </row>
    <row r="10" spans="2:6">
      <c r="B10" s="263" t="s">
        <v>250</v>
      </c>
      <c r="C10" s="254">
        <v>63.249036967091889</v>
      </c>
      <c r="D10" s="254">
        <v>65.332502463578365</v>
      </c>
      <c r="E10" s="264">
        <f t="shared" ref="E10:E26" si="0">D10/C10-1</f>
        <v>3.2940667500921617E-2</v>
      </c>
      <c r="F10" s="265"/>
    </row>
    <row r="11" spans="2:6">
      <c r="B11" s="266" t="s">
        <v>255</v>
      </c>
      <c r="C11" s="267">
        <v>46.942964397151059</v>
      </c>
      <c r="D11" s="267">
        <v>46.919716091694326</v>
      </c>
      <c r="E11" s="268">
        <f t="shared" si="0"/>
        <v>-4.9524578933801688E-4</v>
      </c>
      <c r="F11" s="265"/>
    </row>
    <row r="12" spans="2:6" ht="15" customHeight="1">
      <c r="B12" s="71" t="s">
        <v>294</v>
      </c>
      <c r="C12" s="269"/>
      <c r="D12" s="269"/>
      <c r="E12" s="270"/>
    </row>
    <row r="13" spans="2:6">
      <c r="B13" s="261" t="s">
        <v>137</v>
      </c>
      <c r="C13" s="252">
        <v>57.381797889578436</v>
      </c>
      <c r="D13" s="252">
        <v>59.113235444302717</v>
      </c>
      <c r="E13" s="262">
        <f t="shared" si="0"/>
        <v>3.0173985800447278E-2</v>
      </c>
    </row>
    <row r="14" spans="2:6">
      <c r="B14" s="263" t="s">
        <v>250</v>
      </c>
      <c r="C14" s="254">
        <v>67.976902669183985</v>
      </c>
      <c r="D14" s="254">
        <v>71.755932194898023</v>
      </c>
      <c r="E14" s="264">
        <f t="shared" si="0"/>
        <v>5.5592846648295335E-2</v>
      </c>
      <c r="F14" s="265"/>
    </row>
    <row r="15" spans="2:6">
      <c r="B15" s="266" t="s">
        <v>255</v>
      </c>
      <c r="C15" s="271">
        <v>45.981580489233927</v>
      </c>
      <c r="D15" s="271">
        <v>45.45367197041719</v>
      </c>
      <c r="E15" s="264">
        <f t="shared" si="0"/>
        <v>-1.1480869365513513E-2</v>
      </c>
      <c r="F15" s="265"/>
    </row>
    <row r="16" spans="2:6" ht="15" customHeight="1">
      <c r="B16" s="71" t="s">
        <v>295</v>
      </c>
      <c r="C16" s="280"/>
      <c r="D16" s="280"/>
      <c r="E16" s="281"/>
      <c r="F16" s="265"/>
    </row>
    <row r="17" spans="2:12">
      <c r="B17" s="261" t="s">
        <v>137</v>
      </c>
      <c r="C17" s="252">
        <v>57.304402808100484</v>
      </c>
      <c r="D17" s="252">
        <v>58.74398489839048</v>
      </c>
      <c r="E17" s="262">
        <f t="shared" si="0"/>
        <v>2.5121666394654296E-2</v>
      </c>
    </row>
    <row r="18" spans="2:12">
      <c r="B18" s="263" t="s">
        <v>250</v>
      </c>
      <c r="C18" s="254">
        <v>65.575981575992941</v>
      </c>
      <c r="D18" s="254">
        <v>68.537551500751988</v>
      </c>
      <c r="E18" s="264">
        <f t="shared" si="0"/>
        <v>4.5162418519454794E-2</v>
      </c>
      <c r="F18" s="265"/>
    </row>
    <row r="19" spans="2:12">
      <c r="B19" s="266" t="s">
        <v>255</v>
      </c>
      <c r="C19" s="271">
        <v>52.499406125717442</v>
      </c>
      <c r="D19" s="271">
        <v>52.735028464579848</v>
      </c>
      <c r="E19" s="268">
        <f t="shared" si="0"/>
        <v>4.4880953186055006E-3</v>
      </c>
      <c r="F19" s="265"/>
    </row>
    <row r="20" spans="2:12" ht="15" customHeight="1">
      <c r="B20" s="71" t="s">
        <v>118</v>
      </c>
      <c r="C20" s="269"/>
      <c r="D20" s="269"/>
      <c r="E20" s="270"/>
      <c r="F20" s="265"/>
    </row>
    <row r="21" spans="2:12">
      <c r="B21" s="261" t="s">
        <v>137</v>
      </c>
      <c r="C21" s="252">
        <v>56.169846288081601</v>
      </c>
      <c r="D21" s="252">
        <v>54.252621733387919</v>
      </c>
      <c r="E21" s="262">
        <f t="shared" si="0"/>
        <v>-3.4132629540424619E-2</v>
      </c>
    </row>
    <row r="22" spans="2:12">
      <c r="B22" s="263" t="s">
        <v>250</v>
      </c>
      <c r="C22" s="254">
        <v>61.213249497229548</v>
      </c>
      <c r="D22" s="254">
        <v>60.140987551404066</v>
      </c>
      <c r="E22" s="264">
        <f t="shared" si="0"/>
        <v>-1.7516827723285777E-2</v>
      </c>
      <c r="F22" s="265"/>
    </row>
    <row r="23" spans="2:12">
      <c r="B23" s="266" t="s">
        <v>255</v>
      </c>
      <c r="C23" s="271">
        <v>48.994645623201819</v>
      </c>
      <c r="D23" s="271">
        <v>45.037746293136586</v>
      </c>
      <c r="E23" s="268">
        <f t="shared" si="0"/>
        <v>-8.0761872644128485E-2</v>
      </c>
      <c r="F23" s="265"/>
    </row>
    <row r="24" spans="2:12" ht="15" customHeight="1">
      <c r="B24" s="71" t="s">
        <v>296</v>
      </c>
      <c r="C24" s="269"/>
      <c r="D24" s="269"/>
      <c r="E24" s="270"/>
      <c r="F24" s="265"/>
    </row>
    <row r="25" spans="2:12">
      <c r="B25" s="261" t="s">
        <v>137</v>
      </c>
      <c r="C25" s="252">
        <v>40.048324064699464</v>
      </c>
      <c r="D25" s="252">
        <v>37.684732497238379</v>
      </c>
      <c r="E25" s="262">
        <f t="shared" si="0"/>
        <v>-5.9018488854680196E-2</v>
      </c>
    </row>
    <row r="26" spans="2:12">
      <c r="B26" s="263" t="s">
        <v>250</v>
      </c>
      <c r="C26" s="254">
        <v>40.048324064699464</v>
      </c>
      <c r="D26" s="254">
        <v>37.684732497238379</v>
      </c>
      <c r="E26" s="264">
        <f t="shared" si="0"/>
        <v>-5.9018488854680196E-2</v>
      </c>
    </row>
    <row r="27" spans="2:12">
      <c r="B27" s="266" t="s">
        <v>255</v>
      </c>
      <c r="C27" s="271" t="s">
        <v>234</v>
      </c>
      <c r="D27" s="271" t="s">
        <v>234</v>
      </c>
      <c r="E27" s="271" t="s">
        <v>234</v>
      </c>
    </row>
    <row r="28" spans="2:12" ht="22.5" customHeight="1">
      <c r="B28" s="569" t="s">
        <v>204</v>
      </c>
      <c r="C28" s="569"/>
      <c r="D28" s="569"/>
      <c r="E28" s="586"/>
    </row>
    <row r="29" spans="2:12" ht="15" customHeight="1" thickBot="1">
      <c r="B29" s="272"/>
      <c r="C29" s="273"/>
      <c r="D29" s="273"/>
    </row>
    <row r="30" spans="2:12" ht="30" customHeight="1" thickBot="1">
      <c r="B30" s="243"/>
      <c r="C30" s="243"/>
      <c r="D30" s="243"/>
      <c r="E30" s="50" t="s">
        <v>84</v>
      </c>
      <c r="F30" s="243"/>
      <c r="G30" s="243"/>
      <c r="H30" s="243"/>
      <c r="I30" s="243"/>
      <c r="J30" s="243"/>
      <c r="K30" s="243"/>
      <c r="L30" s="243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3"/>
    </row>
    <row r="4" spans="21:21">
      <c r="U4" s="253"/>
    </row>
    <row r="5" spans="21:21">
      <c r="U5" s="253"/>
    </row>
    <row r="8" spans="21:21" ht="25.5" customHeight="1"/>
    <row r="9" spans="21:21" ht="25.5" customHeight="1"/>
    <row r="11" spans="21:21">
      <c r="U11" s="253"/>
    </row>
    <row r="12" spans="21:21">
      <c r="U12" s="253"/>
    </row>
    <row r="15" spans="21:21">
      <c r="U15" s="253"/>
    </row>
    <row r="16" spans="21:21">
      <c r="U16" s="253"/>
    </row>
    <row r="17" spans="2:21">
      <c r="U17" s="253"/>
    </row>
    <row r="19" spans="2:21">
      <c r="U19" s="253"/>
    </row>
    <row r="20" spans="2:21">
      <c r="U20" s="253"/>
    </row>
    <row r="21" spans="2:21">
      <c r="U21" s="253"/>
    </row>
    <row r="23" spans="2:21">
      <c r="U23" s="253"/>
    </row>
    <row r="24" spans="2:21" ht="16.5" customHeight="1">
      <c r="U24" s="253"/>
    </row>
    <row r="25" spans="2:21">
      <c r="U25" s="253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49"/>
  <sheetViews>
    <sheetView showGridLines="0" showRowColHeaders="0" showOutlineSymbols="0" topLeftCell="A4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83" t="s">
        <v>315</v>
      </c>
      <c r="C7" s="584"/>
      <c r="D7" s="584"/>
      <c r="E7" s="585"/>
      <c r="G7" s="583" t="s">
        <v>316</v>
      </c>
      <c r="H7" s="584"/>
      <c r="I7" s="584"/>
      <c r="J7" s="585"/>
    </row>
    <row r="8" spans="2:10" ht="41.25" customHeight="1">
      <c r="B8" s="21" t="s">
        <v>246</v>
      </c>
      <c r="C8" s="234" t="str">
        <f>actualizaciones!$A$3</f>
        <v>acumulado agosto 2009</v>
      </c>
      <c r="D8" s="234" t="str">
        <f>actualizaciones!$A$2</f>
        <v xml:space="preserve">acumulado agosto 2010 </v>
      </c>
      <c r="E8" s="235" t="s">
        <v>63</v>
      </c>
      <c r="G8" s="21" t="s">
        <v>246</v>
      </c>
      <c r="H8" s="234" t="str">
        <f>actualizaciones!$A$3</f>
        <v>acumulado agosto 2009</v>
      </c>
      <c r="I8" s="234" t="str">
        <f>actualizaciones!$A$2</f>
        <v xml:space="preserve">acumulado agosto 2010 </v>
      </c>
      <c r="J8" s="235" t="s">
        <v>63</v>
      </c>
    </row>
    <row r="9" spans="2:10">
      <c r="B9" s="71" t="s">
        <v>247</v>
      </c>
      <c r="C9" s="72"/>
      <c r="D9" s="72"/>
      <c r="E9" s="73"/>
      <c r="G9" s="71" t="s">
        <v>247</v>
      </c>
      <c r="H9" s="72"/>
      <c r="I9" s="72"/>
      <c r="J9" s="73"/>
    </row>
    <row r="10" spans="2:10">
      <c r="B10" s="24" t="s">
        <v>317</v>
      </c>
      <c r="C10" s="343">
        <v>57.381797889578436</v>
      </c>
      <c r="D10" s="343">
        <v>59.113235444302717</v>
      </c>
      <c r="E10" s="27">
        <f>(D10-C10)/C10</f>
        <v>3.0173985800447365E-2</v>
      </c>
      <c r="G10" s="24" t="s">
        <v>317</v>
      </c>
      <c r="H10" s="343">
        <v>57.304402808100484</v>
      </c>
      <c r="I10" s="343">
        <v>58.74398489839048</v>
      </c>
      <c r="J10" s="27">
        <f>(I10-H10)/H10</f>
        <v>2.5121666394654373E-2</v>
      </c>
    </row>
    <row r="11" spans="2:10">
      <c r="B11" s="71" t="s">
        <v>249</v>
      </c>
      <c r="C11" s="72"/>
      <c r="D11" s="72"/>
      <c r="E11" s="344"/>
      <c r="G11" s="71" t="s">
        <v>249</v>
      </c>
      <c r="H11" s="72"/>
      <c r="I11" s="72"/>
      <c r="J11" s="344"/>
    </row>
    <row r="12" spans="2:10">
      <c r="B12" s="84" t="s">
        <v>250</v>
      </c>
      <c r="C12" s="345">
        <v>67.976902669183985</v>
      </c>
      <c r="D12" s="345">
        <v>71.755932194898023</v>
      </c>
      <c r="E12" s="163">
        <f>(D12-C12)/C12</f>
        <v>5.5592846648295245E-2</v>
      </c>
      <c r="G12" s="84" t="s">
        <v>250</v>
      </c>
      <c r="H12" s="345">
        <v>65.575981575992941</v>
      </c>
      <c r="I12" s="345">
        <v>68.537551500751988</v>
      </c>
      <c r="J12" s="163">
        <f>(I12-H12)/H12</f>
        <v>4.5162418519454746E-2</v>
      </c>
    </row>
    <row r="13" spans="2:10">
      <c r="B13" s="84" t="s">
        <v>299</v>
      </c>
      <c r="C13" s="346">
        <v>62.286135693215336</v>
      </c>
      <c r="D13" s="346">
        <v>66.997109972396999</v>
      </c>
      <c r="E13" s="31">
        <f>(D13-C13)/C13</f>
        <v>7.563439643109561E-2</v>
      </c>
      <c r="G13" s="84" t="s">
        <v>299</v>
      </c>
      <c r="H13" s="346">
        <v>62.502050983726377</v>
      </c>
      <c r="I13" s="346">
        <v>67.233649723469398</v>
      </c>
      <c r="J13" s="31">
        <f>(I13-H13)/H13</f>
        <v>7.57030955828151E-2</v>
      </c>
    </row>
    <row r="14" spans="2:10">
      <c r="B14" s="84" t="s">
        <v>300</v>
      </c>
      <c r="C14" s="346">
        <v>70.852348167226992</v>
      </c>
      <c r="D14" s="346">
        <v>75.243933222539511</v>
      </c>
      <c r="E14" s="31">
        <f>(D14-C14)/C14</f>
        <v>6.1982209043339252E-2</v>
      </c>
      <c r="G14" s="84" t="s">
        <v>300</v>
      </c>
      <c r="H14" s="346">
        <v>71.652218597006197</v>
      </c>
      <c r="I14" s="346">
        <v>76.615583763210253</v>
      </c>
      <c r="J14" s="31">
        <f>(I14-H14)/H14</f>
        <v>6.9270223077383369E-2</v>
      </c>
    </row>
    <row r="15" spans="2:10">
      <c r="B15" s="84" t="s">
        <v>252</v>
      </c>
      <c r="C15" s="346">
        <v>62.764116648792893</v>
      </c>
      <c r="D15" s="346">
        <v>63.060563378386924</v>
      </c>
      <c r="E15" s="31">
        <f>(D15-C15)/C15</f>
        <v>4.7231881116538005E-3</v>
      </c>
      <c r="G15" s="84" t="s">
        <v>252</v>
      </c>
      <c r="H15" s="346">
        <v>58.849707106478022</v>
      </c>
      <c r="I15" s="346">
        <v>57.932201907795033</v>
      </c>
      <c r="J15" s="31">
        <f>(I15-H15)/H15</f>
        <v>-1.5590650213822253E-2</v>
      </c>
    </row>
    <row r="16" spans="2:10">
      <c r="B16" s="84" t="s">
        <v>253</v>
      </c>
      <c r="C16" s="347">
        <v>69.452762455126532</v>
      </c>
      <c r="D16" s="347">
        <v>70.161106733210758</v>
      </c>
      <c r="E16" s="237">
        <f>(D16-C16)/C16</f>
        <v>1.0198935982451206E-2</v>
      </c>
      <c r="G16" s="84" t="s">
        <v>253</v>
      </c>
      <c r="H16" s="347">
        <v>46.286445263076956</v>
      </c>
      <c r="I16" s="347">
        <v>46.430125420804742</v>
      </c>
      <c r="J16" s="237">
        <f>(I16-H16)/H16</f>
        <v>3.1041519155587637E-3</v>
      </c>
    </row>
    <row r="17" spans="2:12">
      <c r="B17" s="71" t="s">
        <v>254</v>
      </c>
      <c r="C17" s="80"/>
      <c r="D17" s="80"/>
      <c r="E17" s="348"/>
      <c r="G17" s="71" t="s">
        <v>254</v>
      </c>
      <c r="H17" s="80"/>
      <c r="I17" s="80"/>
      <c r="J17" s="348"/>
    </row>
    <row r="18" spans="2:12">
      <c r="B18" s="241" t="s">
        <v>255</v>
      </c>
      <c r="C18" s="347">
        <v>45.981580489233927</v>
      </c>
      <c r="D18" s="347">
        <v>45.45367197041719</v>
      </c>
      <c r="E18" s="237">
        <f>(D18-C18)/C18</f>
        <v>-1.1480869365513459E-2</v>
      </c>
      <c r="G18" s="241" t="s">
        <v>255</v>
      </c>
      <c r="H18" s="347">
        <v>52.499406125717442</v>
      </c>
      <c r="I18" s="347">
        <v>52.735028464579848</v>
      </c>
      <c r="J18" s="237">
        <f>(I18-H18)/H18</f>
        <v>4.4880953186055865E-3</v>
      </c>
    </row>
    <row r="19" spans="2:12">
      <c r="B19" s="580" t="s">
        <v>119</v>
      </c>
      <c r="C19" s="581"/>
      <c r="D19" s="581"/>
      <c r="E19" s="582"/>
      <c r="G19" s="580" t="s">
        <v>119</v>
      </c>
      <c r="H19" s="581"/>
      <c r="I19" s="581"/>
      <c r="J19" s="582"/>
    </row>
    <row r="20" spans="2:12" ht="20.100000000000001" customHeight="1" thickBot="1"/>
    <row r="21" spans="2:12" ht="51.75" customHeight="1" thickBot="1">
      <c r="B21" s="583" t="s">
        <v>318</v>
      </c>
      <c r="C21" s="584"/>
      <c r="D21" s="584"/>
      <c r="E21" s="585"/>
      <c r="G21" s="583" t="s">
        <v>319</v>
      </c>
      <c r="H21" s="584"/>
      <c r="I21" s="584"/>
      <c r="J21" s="585"/>
      <c r="L21" s="50" t="s">
        <v>84</v>
      </c>
    </row>
    <row r="22" spans="2:12" ht="33.75" customHeight="1">
      <c r="B22" s="21" t="s">
        <v>246</v>
      </c>
      <c r="C22" s="234" t="str">
        <f>actualizaciones!$A$3</f>
        <v>acumulado agosto 2009</v>
      </c>
      <c r="D22" s="234" t="str">
        <f>actualizaciones!$A$2</f>
        <v xml:space="preserve">acumulado agosto 2010 </v>
      </c>
      <c r="E22" s="235" t="s">
        <v>63</v>
      </c>
      <c r="G22" s="21" t="s">
        <v>246</v>
      </c>
      <c r="H22" s="234" t="str">
        <f>actualizaciones!$A$3</f>
        <v>acumulado agosto 2009</v>
      </c>
      <c r="I22" s="234" t="str">
        <f>actualizaciones!$A$2</f>
        <v xml:space="preserve">acumulado agosto 2010 </v>
      </c>
      <c r="J22" s="235" t="s">
        <v>63</v>
      </c>
    </row>
    <row r="23" spans="2:12">
      <c r="B23" s="71" t="s">
        <v>247</v>
      </c>
      <c r="C23" s="72"/>
      <c r="D23" s="72"/>
      <c r="E23" s="73"/>
      <c r="G23" s="71" t="s">
        <v>247</v>
      </c>
      <c r="H23" s="72"/>
      <c r="I23" s="72"/>
      <c r="J23" s="73"/>
    </row>
    <row r="24" spans="2:12">
      <c r="B24" s="24" t="s">
        <v>317</v>
      </c>
      <c r="C24" s="343">
        <v>56.169846288081601</v>
      </c>
      <c r="D24" s="343">
        <v>54.252621733387919</v>
      </c>
      <c r="E24" s="27">
        <f>($D$24-$C$24)/$C$24</f>
        <v>-3.4132629540424585E-2</v>
      </c>
      <c r="G24" s="24" t="s">
        <v>317</v>
      </c>
      <c r="H24" s="343">
        <v>40.048324064699464</v>
      </c>
      <c r="I24" s="343">
        <v>37.684732497238379</v>
      </c>
      <c r="J24" s="27">
        <f>(I24-H24)/H24</f>
        <v>-5.9018488854680189E-2</v>
      </c>
    </row>
    <row r="25" spans="2:12">
      <c r="B25" s="71" t="s">
        <v>249</v>
      </c>
      <c r="C25" s="72"/>
      <c r="D25" s="72"/>
      <c r="E25" s="344"/>
      <c r="G25" s="71" t="s">
        <v>249</v>
      </c>
      <c r="H25" s="72"/>
      <c r="I25" s="72"/>
      <c r="J25" s="344"/>
    </row>
    <row r="26" spans="2:12">
      <c r="B26" s="84" t="s">
        <v>250</v>
      </c>
      <c r="C26" s="345">
        <v>61.213249497229548</v>
      </c>
      <c r="D26" s="345">
        <v>60.140987551404066</v>
      </c>
      <c r="E26" s="163">
        <f>($D$26-$C$26)/$C$26</f>
        <v>-1.7516827723285801E-2</v>
      </c>
      <c r="G26" s="84" t="s">
        <v>250</v>
      </c>
      <c r="H26" s="345">
        <v>40.048324064699464</v>
      </c>
      <c r="I26" s="345">
        <v>37.684732497238379</v>
      </c>
      <c r="J26" s="163">
        <f>(I26-H26)/H26</f>
        <v>-5.9018488854680189E-2</v>
      </c>
    </row>
    <row r="27" spans="2:12">
      <c r="B27" s="84" t="s">
        <v>251</v>
      </c>
      <c r="C27" s="346">
        <v>64.238181620994311</v>
      </c>
      <c r="D27" s="346">
        <v>63.905160789246729</v>
      </c>
      <c r="E27" s="31">
        <f>($D$27-$C$27)/$C$27</f>
        <v>-5.184157199722858E-3</v>
      </c>
      <c r="G27" s="84" t="s">
        <v>251</v>
      </c>
      <c r="H27" s="346">
        <v>30.832451499118164</v>
      </c>
      <c r="I27" s="346">
        <v>28.930811908474453</v>
      </c>
      <c r="J27" s="31">
        <f>(I27-H27)/H27</f>
        <v>-6.1676561485813082E-2</v>
      </c>
    </row>
    <row r="28" spans="2:12">
      <c r="B28" s="84" t="s">
        <v>252</v>
      </c>
      <c r="C28" s="346">
        <v>52.62102830063413</v>
      </c>
      <c r="D28" s="346">
        <v>48.191975580913933</v>
      </c>
      <c r="E28" s="31">
        <f>($D$28-$C$28)/$C$28</f>
        <v>-8.4168874359812212E-2</v>
      </c>
      <c r="G28" s="84" t="s">
        <v>252</v>
      </c>
      <c r="H28" s="346">
        <v>44.841776642542925</v>
      </c>
      <c r="I28" s="346">
        <v>45.982687668511424</v>
      </c>
      <c r="J28" s="31">
        <f>(I28-H28)/H28</f>
        <v>2.5443037974683592E-2</v>
      </c>
    </row>
    <row r="29" spans="2:12">
      <c r="B29" s="84" t="s">
        <v>253</v>
      </c>
      <c r="C29" s="347">
        <v>26.7368351371926</v>
      </c>
      <c r="D29" s="347">
        <v>26.839439976169199</v>
      </c>
      <c r="E29" s="237">
        <f>($D$29-$C$29)/$C$29</f>
        <v>3.8375835602872067E-3</v>
      </c>
      <c r="G29" s="84" t="s">
        <v>303</v>
      </c>
      <c r="H29" s="346">
        <v>49.703874662661342</v>
      </c>
      <c r="I29" s="346">
        <v>41.238353421010856</v>
      </c>
      <c r="J29" s="31">
        <f>(I29-H29)/H29</f>
        <v>-0.17031914109525095</v>
      </c>
    </row>
    <row r="30" spans="2:12">
      <c r="B30" s="71" t="s">
        <v>254</v>
      </c>
      <c r="C30" s="80"/>
      <c r="D30" s="80"/>
      <c r="E30" s="348"/>
      <c r="G30" s="84" t="s">
        <v>304</v>
      </c>
      <c r="H30" s="347">
        <v>41.813898704358067</v>
      </c>
      <c r="I30" s="347">
        <v>41.382716049382715</v>
      </c>
      <c r="J30" s="237">
        <f>(I30-H30)/H30</f>
        <v>-1.0311945748565459E-2</v>
      </c>
    </row>
    <row r="31" spans="2:12">
      <c r="B31" s="241" t="s">
        <v>255</v>
      </c>
      <c r="C31" s="347">
        <v>48.994645623201819</v>
      </c>
      <c r="D31" s="347">
        <v>45.037746293136586</v>
      </c>
      <c r="E31" s="237">
        <f>($D$31-$C$31)/$C$31</f>
        <v>-8.0761872644128513E-2</v>
      </c>
      <c r="G31" s="71" t="s">
        <v>254</v>
      </c>
      <c r="H31" s="80"/>
      <c r="I31" s="80"/>
      <c r="J31" s="348"/>
    </row>
    <row r="32" spans="2:12">
      <c r="B32" s="580" t="s">
        <v>119</v>
      </c>
      <c r="C32" s="581"/>
      <c r="D32" s="581"/>
      <c r="E32" s="582"/>
      <c r="G32" s="241" t="s">
        <v>255</v>
      </c>
      <c r="H32" s="85">
        <v>0</v>
      </c>
      <c r="I32" s="85">
        <v>0</v>
      </c>
      <c r="J32" s="349" t="str">
        <f>IFERROR((I32-H32)/H32,"-")</f>
        <v>-</v>
      </c>
    </row>
    <row r="33" spans="2:11">
      <c r="G33" s="580" t="s">
        <v>119</v>
      </c>
      <c r="H33" s="581"/>
      <c r="I33" s="581"/>
      <c r="J33" s="582"/>
    </row>
    <row r="36" spans="2:11" ht="52.5" customHeight="1">
      <c r="B36" s="583" t="s">
        <v>320</v>
      </c>
      <c r="C36" s="584"/>
      <c r="D36" s="584"/>
      <c r="E36" s="585"/>
      <c r="G36" s="573" t="s">
        <v>321</v>
      </c>
      <c r="H36" s="574"/>
      <c r="I36" s="574"/>
      <c r="J36" s="574"/>
      <c r="K36" s="575"/>
    </row>
    <row r="37" spans="2:11" ht="38.25">
      <c r="B37" s="21" t="s">
        <v>246</v>
      </c>
      <c r="C37" s="234" t="str">
        <f>actualizaciones!$A$3</f>
        <v>acumulado agosto 2009</v>
      </c>
      <c r="D37" s="234" t="str">
        <f>actualizaciones!$A$2</f>
        <v xml:space="preserve">acumulado agosto 2010 </v>
      </c>
      <c r="E37" s="235" t="s">
        <v>63</v>
      </c>
      <c r="G37" s="21" t="s">
        <v>246</v>
      </c>
      <c r="H37" s="234" t="s">
        <v>118</v>
      </c>
      <c r="I37" s="235" t="s">
        <v>63</v>
      </c>
      <c r="J37" s="234" t="s">
        <v>122</v>
      </c>
      <c r="K37" s="235" t="s">
        <v>63</v>
      </c>
    </row>
    <row r="38" spans="2:11">
      <c r="B38" s="71" t="s">
        <v>247</v>
      </c>
      <c r="C38" s="72"/>
      <c r="D38" s="72"/>
      <c r="E38" s="73"/>
      <c r="G38" s="71" t="s">
        <v>247</v>
      </c>
      <c r="H38" s="72"/>
      <c r="I38" s="72"/>
      <c r="J38" s="72"/>
      <c r="K38" s="73"/>
    </row>
    <row r="39" spans="2:11">
      <c r="B39" s="24" t="s">
        <v>317</v>
      </c>
      <c r="C39" s="343">
        <v>54.723637700711748</v>
      </c>
      <c r="D39" s="343">
        <v>55.867241183010883</v>
      </c>
      <c r="E39" s="27">
        <f>D39/C39-1</f>
        <v>2.0897797192386935E-2</v>
      </c>
      <c r="G39" s="24" t="s">
        <v>317</v>
      </c>
      <c r="H39" s="343">
        <v>54.252621733387919</v>
      </c>
      <c r="I39" s="27">
        <f>($D$24-$C$24)/$C$24</f>
        <v>-3.4132629540424585E-2</v>
      </c>
      <c r="J39" s="343">
        <v>55.867241183010883</v>
      </c>
      <c r="K39" s="27">
        <f>J39/$C$39-1</f>
        <v>2.0897797192386935E-2</v>
      </c>
    </row>
    <row r="40" spans="2:11">
      <c r="B40" s="71" t="s">
        <v>249</v>
      </c>
      <c r="C40" s="72"/>
      <c r="D40" s="72"/>
      <c r="E40" s="344"/>
      <c r="G40" s="71" t="s">
        <v>249</v>
      </c>
      <c r="H40" s="72"/>
      <c r="I40" s="72"/>
      <c r="J40" s="72"/>
      <c r="K40" s="344"/>
    </row>
    <row r="41" spans="2:11">
      <c r="B41" s="28" t="s">
        <v>250</v>
      </c>
      <c r="C41" s="345">
        <v>63.249036967091889</v>
      </c>
      <c r="D41" s="345">
        <v>65.332502463578365</v>
      </c>
      <c r="E41" s="163">
        <f t="shared" ref="E41:E46" si="0">D41/C41-1</f>
        <v>3.2940667500921617E-2</v>
      </c>
      <c r="G41" s="28" t="s">
        <v>250</v>
      </c>
      <c r="H41" s="345">
        <v>60.140987551404066</v>
      </c>
      <c r="I41" s="350">
        <f>($D$26-$C$26)/$C$26</f>
        <v>-1.7516827723285801E-2</v>
      </c>
      <c r="J41" s="345">
        <v>65.332502463578365</v>
      </c>
      <c r="K41" s="163">
        <f>J41/$C$41-1</f>
        <v>3.2940667500921617E-2</v>
      </c>
    </row>
    <row r="42" spans="2:11">
      <c r="B42" s="28" t="s">
        <v>299</v>
      </c>
      <c r="C42" s="346">
        <v>57.398542647617674</v>
      </c>
      <c r="D42" s="346">
        <v>59.021979652440223</v>
      </c>
      <c r="E42" s="31">
        <f t="shared" si="0"/>
        <v>2.8283592752331499E-2</v>
      </c>
      <c r="G42" s="28" t="s">
        <v>299</v>
      </c>
      <c r="H42" s="587">
        <v>63.905160789246729</v>
      </c>
      <c r="I42" s="589">
        <v>1.5159466282172669E-2</v>
      </c>
      <c r="J42" s="346">
        <v>59.021979652440223</v>
      </c>
      <c r="K42" s="31">
        <f>J42/$C$42-1</f>
        <v>2.8283592752331499E-2</v>
      </c>
    </row>
    <row r="43" spans="2:11">
      <c r="B43" s="28" t="s">
        <v>300</v>
      </c>
      <c r="C43" s="346">
        <v>67.626930136343731</v>
      </c>
      <c r="D43" s="346">
        <v>71.11372887119056</v>
      </c>
      <c r="E43" s="31">
        <f t="shared" si="0"/>
        <v>5.1559323006634239E-2</v>
      </c>
      <c r="G43" s="28" t="s">
        <v>300</v>
      </c>
      <c r="H43" s="587"/>
      <c r="I43" s="589"/>
      <c r="J43" s="346">
        <v>71.11372887119056</v>
      </c>
      <c r="K43" s="31">
        <f>J43/$C$43-1</f>
        <v>5.1559323006634239E-2</v>
      </c>
    </row>
    <row r="44" spans="2:11">
      <c r="B44" s="28" t="s">
        <v>252</v>
      </c>
      <c r="C44" s="346">
        <v>58.063254123500677</v>
      </c>
      <c r="D44" s="346">
        <v>57.149691338212122</v>
      </c>
      <c r="E44" s="31">
        <f t="shared" si="0"/>
        <v>-1.5733923271771921E-2</v>
      </c>
      <c r="G44" s="28" t="s">
        <v>252</v>
      </c>
      <c r="H44" s="346">
        <v>48.191975580913933</v>
      </c>
      <c r="I44" s="351">
        <f>($D$28-$C$28)/$C$28</f>
        <v>-8.4168874359812212E-2</v>
      </c>
      <c r="J44" s="346">
        <v>57.149691338212122</v>
      </c>
      <c r="K44" s="31">
        <f>J44/$C$44-1</f>
        <v>-1.5733923271771921E-2</v>
      </c>
    </row>
    <row r="45" spans="2:11">
      <c r="B45" s="28" t="s">
        <v>303</v>
      </c>
      <c r="C45" s="346">
        <v>44.21329914935238</v>
      </c>
      <c r="D45" s="346">
        <v>40.976730608055298</v>
      </c>
      <c r="E45" s="31">
        <f t="shared" si="0"/>
        <v>-7.3203506717830824E-2</v>
      </c>
      <c r="G45" s="28" t="s">
        <v>303</v>
      </c>
      <c r="H45" s="587">
        <v>26.839439976169199</v>
      </c>
      <c r="I45" s="589">
        <v>4.355767879724607E-2</v>
      </c>
      <c r="J45" s="346">
        <v>40.976730608055298</v>
      </c>
      <c r="K45" s="31">
        <f>J45/$C$45-1</f>
        <v>-7.3203506717830824E-2</v>
      </c>
    </row>
    <row r="46" spans="2:11">
      <c r="B46" s="28" t="s">
        <v>304</v>
      </c>
      <c r="C46" s="347">
        <v>53.028551478004502</v>
      </c>
      <c r="D46" s="347">
        <v>50.721492715204569</v>
      </c>
      <c r="E46" s="237">
        <f t="shared" si="0"/>
        <v>-4.3505973640574847E-2</v>
      </c>
      <c r="G46" s="28" t="s">
        <v>304</v>
      </c>
      <c r="H46" s="588"/>
      <c r="I46" s="590"/>
      <c r="J46" s="347">
        <v>50.721492715204569</v>
      </c>
      <c r="K46" s="237">
        <f>J46/$C$46-1</f>
        <v>-4.3505973640574847E-2</v>
      </c>
    </row>
    <row r="47" spans="2:11">
      <c r="B47" s="71" t="s">
        <v>254</v>
      </c>
      <c r="C47" s="80"/>
      <c r="D47" s="80"/>
      <c r="E47" s="348"/>
      <c r="G47" s="71" t="s">
        <v>254</v>
      </c>
      <c r="H47" s="80"/>
      <c r="I47" s="80"/>
      <c r="J47" s="80"/>
      <c r="K47" s="348"/>
    </row>
    <row r="48" spans="2:11">
      <c r="B48" s="241" t="s">
        <v>255</v>
      </c>
      <c r="C48" s="347">
        <v>46.942964397151059</v>
      </c>
      <c r="D48" s="347">
        <v>46.919716091694326</v>
      </c>
      <c r="E48" s="237">
        <f>D48/C48-1</f>
        <v>-4.9524578933801688E-4</v>
      </c>
      <c r="G48" s="241" t="s">
        <v>255</v>
      </c>
      <c r="H48" s="347">
        <v>45.037746293136586</v>
      </c>
      <c r="I48" s="237">
        <f>($D$31-$C$31)/$C$31</f>
        <v>-8.0761872644128513E-2</v>
      </c>
      <c r="J48" s="347">
        <v>46.919716091694326</v>
      </c>
      <c r="K48" s="237">
        <f>J48/$C$48-1</f>
        <v>-4.9524578933801688E-4</v>
      </c>
    </row>
    <row r="49" spans="2:11">
      <c r="B49" s="580" t="s">
        <v>119</v>
      </c>
      <c r="C49" s="581"/>
      <c r="D49" s="581"/>
      <c r="E49" s="582"/>
      <c r="G49" s="580" t="s">
        <v>119</v>
      </c>
      <c r="H49" s="581"/>
      <c r="I49" s="581"/>
      <c r="J49" s="581"/>
      <c r="K49" s="582"/>
    </row>
  </sheetData>
  <mergeCells count="16">
    <mergeCell ref="B7:E7"/>
    <mergeCell ref="G7:J7"/>
    <mergeCell ref="B19:E19"/>
    <mergeCell ref="G19:J19"/>
    <mergeCell ref="B21:E21"/>
    <mergeCell ref="G21:J21"/>
    <mergeCell ref="H45:H46"/>
    <mergeCell ref="I45:I46"/>
    <mergeCell ref="B49:E49"/>
    <mergeCell ref="G49:K49"/>
    <mergeCell ref="B32:E32"/>
    <mergeCell ref="G33:J33"/>
    <mergeCell ref="B36:E36"/>
    <mergeCell ref="G36:K36"/>
    <mergeCell ref="H42:H43"/>
    <mergeCell ref="I42:I43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43" t="s">
        <v>322</v>
      </c>
      <c r="C6" s="544"/>
      <c r="D6" s="544"/>
      <c r="E6" s="545"/>
    </row>
    <row r="7" spans="2:5" ht="37.5" customHeight="1">
      <c r="B7" s="21" t="s">
        <v>270</v>
      </c>
      <c r="C7" s="159" t="str">
        <f>actualizaciones!A3</f>
        <v>acumulado agosto 2009</v>
      </c>
      <c r="D7" s="159" t="str">
        <f>actualizaciones!A2</f>
        <v xml:space="preserve">acumulado agosto 2010 </v>
      </c>
      <c r="E7" s="257" t="s">
        <v>280</v>
      </c>
    </row>
    <row r="8" spans="2:5" ht="15" customHeight="1">
      <c r="B8" s="71" t="s">
        <v>122</v>
      </c>
      <c r="C8" s="72"/>
      <c r="D8" s="80"/>
      <c r="E8" s="81"/>
    </row>
    <row r="9" spans="2:5">
      <c r="B9" s="24" t="s">
        <v>281</v>
      </c>
      <c r="C9" s="252">
        <v>7.668701574094178</v>
      </c>
      <c r="D9" s="252">
        <v>7.4696014812196978</v>
      </c>
      <c r="E9" s="298">
        <f>D9-C9</f>
        <v>-0.19910009287448016</v>
      </c>
    </row>
    <row r="10" spans="2:5">
      <c r="B10" s="28" t="s">
        <v>282</v>
      </c>
      <c r="C10" s="254">
        <v>7.2058174479730237</v>
      </c>
      <c r="D10" s="254">
        <v>6.9941533826857318</v>
      </c>
      <c r="E10" s="300">
        <f>D10-C10</f>
        <v>-0.21166406528729187</v>
      </c>
    </row>
    <row r="11" spans="2:5">
      <c r="B11" s="241" t="s">
        <v>283</v>
      </c>
      <c r="C11" s="267">
        <v>8.3264088123290207</v>
      </c>
      <c r="D11" s="267">
        <v>8.2036398933444179</v>
      </c>
      <c r="E11" s="302">
        <f>D11-C11</f>
        <v>-0.12276891898460285</v>
      </c>
    </row>
    <row r="12" spans="2:5" ht="15" customHeight="1">
      <c r="B12" s="71" t="s">
        <v>294</v>
      </c>
      <c r="C12" s="269"/>
      <c r="D12" s="269"/>
      <c r="E12" s="303"/>
    </row>
    <row r="13" spans="2:5">
      <c r="B13" s="24" t="s">
        <v>281</v>
      </c>
      <c r="C13" s="252">
        <v>8.1610270782673204</v>
      </c>
      <c r="D13" s="252">
        <v>7.9442044815796811</v>
      </c>
      <c r="E13" s="298">
        <f>D13-C13</f>
        <v>-0.21682259668763937</v>
      </c>
    </row>
    <row r="14" spans="2:5">
      <c r="B14" s="28" t="s">
        <v>282</v>
      </c>
      <c r="C14" s="254">
        <v>7.8948323882364733</v>
      </c>
      <c r="D14" s="254">
        <v>7.6109931659722809</v>
      </c>
      <c r="E14" s="300">
        <f>D14-C14</f>
        <v>-0.28383922226419234</v>
      </c>
    </row>
    <row r="15" spans="2:5">
      <c r="B15" s="241" t="s">
        <v>283</v>
      </c>
      <c r="C15" s="271">
        <v>8.6235439840080446</v>
      </c>
      <c r="D15" s="271">
        <v>8.5852953430652086</v>
      </c>
      <c r="E15" s="300">
        <f>D15-C15</f>
        <v>-3.8248640942835976E-2</v>
      </c>
    </row>
    <row r="16" spans="2:5" ht="15" customHeight="1">
      <c r="B16" s="71" t="s">
        <v>295</v>
      </c>
      <c r="C16" s="280"/>
      <c r="D16" s="280"/>
      <c r="E16" s="303"/>
    </row>
    <row r="17" spans="2:12">
      <c r="B17" s="24" t="s">
        <v>281</v>
      </c>
      <c r="C17" s="252">
        <v>8.1465201853526459</v>
      </c>
      <c r="D17" s="252">
        <v>7.9862856641189621</v>
      </c>
      <c r="E17" s="298">
        <f>D17-C17</f>
        <v>-0.16023452123368376</v>
      </c>
    </row>
    <row r="18" spans="2:12">
      <c r="B18" s="28" t="s">
        <v>282</v>
      </c>
      <c r="C18" s="254">
        <v>8.0438882554729627</v>
      </c>
      <c r="D18" s="254">
        <v>7.7574415113682127</v>
      </c>
      <c r="E18" s="300">
        <f>D18-C18</f>
        <v>-0.28644674410475002</v>
      </c>
    </row>
    <row r="19" spans="2:12">
      <c r="B19" s="241" t="s">
        <v>283</v>
      </c>
      <c r="C19" s="271">
        <v>8.2226444428441905</v>
      </c>
      <c r="D19" s="271">
        <v>8.1786799178916549</v>
      </c>
      <c r="E19" s="302">
        <f>D19-C19</f>
        <v>-4.3964524952535555E-2</v>
      </c>
    </row>
    <row r="20" spans="2:12" ht="15" customHeight="1">
      <c r="B20" s="71" t="s">
        <v>118</v>
      </c>
      <c r="C20" s="269"/>
      <c r="D20" s="269"/>
      <c r="E20" s="303"/>
    </row>
    <row r="21" spans="2:12">
      <c r="B21" s="24" t="s">
        <v>281</v>
      </c>
      <c r="C21" s="252">
        <v>7.3937042291467661</v>
      </c>
      <c r="D21" s="252">
        <v>7.2610026419889433</v>
      </c>
      <c r="E21" s="298">
        <f>D21-C21</f>
        <v>-0.13270158715782276</v>
      </c>
    </row>
    <row r="22" spans="2:12">
      <c r="B22" s="28" t="s">
        <v>282</v>
      </c>
      <c r="C22" s="254">
        <v>7.1488384803035521</v>
      </c>
      <c r="D22" s="254">
        <v>7.1274322572956548</v>
      </c>
      <c r="E22" s="300">
        <f>D22-C22</f>
        <v>-2.1406223007897296E-2</v>
      </c>
    </row>
    <row r="23" spans="2:12">
      <c r="B23" s="241" t="s">
        <v>283</v>
      </c>
      <c r="C23" s="271">
        <v>7.873042761141634</v>
      </c>
      <c r="D23" s="271">
        <v>7.5569484051542037</v>
      </c>
      <c r="E23" s="302">
        <f>D23-C23</f>
        <v>-0.3160943559874303</v>
      </c>
    </row>
    <row r="24" spans="2:12" ht="15" customHeight="1">
      <c r="B24" s="71" t="s">
        <v>296</v>
      </c>
      <c r="C24" s="269"/>
      <c r="D24" s="269"/>
      <c r="E24" s="303"/>
    </row>
    <row r="25" spans="2:12">
      <c r="B25" s="24" t="s">
        <v>281</v>
      </c>
      <c r="C25" s="252">
        <v>2.3764330285880133</v>
      </c>
      <c r="D25" s="252">
        <v>2.1079577018663809</v>
      </c>
      <c r="E25" s="298">
        <f>D25-C25</f>
        <v>-0.26847532672163243</v>
      </c>
    </row>
    <row r="26" spans="2:12">
      <c r="B26" s="28" t="s">
        <v>282</v>
      </c>
      <c r="C26" s="254">
        <v>2.3764330285880133</v>
      </c>
      <c r="D26" s="254">
        <v>2.1079577018663809</v>
      </c>
      <c r="E26" s="300">
        <f>D26-C26</f>
        <v>-0.26847532672163243</v>
      </c>
    </row>
    <row r="27" spans="2:12">
      <c r="B27" s="241" t="s">
        <v>283</v>
      </c>
      <c r="C27" s="271" t="s">
        <v>234</v>
      </c>
      <c r="D27" s="271" t="s">
        <v>234</v>
      </c>
      <c r="E27" s="271" t="s">
        <v>234</v>
      </c>
    </row>
    <row r="28" spans="2:12" ht="34.5" customHeight="1">
      <c r="B28" s="569" t="s">
        <v>323</v>
      </c>
      <c r="C28" s="569"/>
      <c r="D28" s="569"/>
      <c r="E28" s="569"/>
    </row>
    <row r="29" spans="2:12" ht="15" customHeight="1" thickBot="1"/>
    <row r="30" spans="2:12" ht="30" customHeight="1" thickBot="1">
      <c r="B30" s="37"/>
      <c r="C30" s="37"/>
      <c r="D30" s="37"/>
      <c r="E30" s="50" t="s">
        <v>84</v>
      </c>
      <c r="F30" s="37"/>
      <c r="G30" s="37"/>
      <c r="H30" s="37"/>
      <c r="I30" s="37"/>
      <c r="J30" s="37"/>
      <c r="K30" s="37"/>
      <c r="L30" s="37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49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83" t="s">
        <v>324</v>
      </c>
      <c r="C7" s="584"/>
      <c r="D7" s="584"/>
      <c r="E7" s="585"/>
      <c r="G7" s="583" t="s">
        <v>325</v>
      </c>
      <c r="H7" s="584"/>
      <c r="I7" s="584"/>
      <c r="J7" s="585"/>
    </row>
    <row r="8" spans="2:10" ht="41.25" customHeight="1">
      <c r="B8" s="21" t="s">
        <v>246</v>
      </c>
      <c r="C8" s="234" t="str">
        <f>actualizaciones!$A$3</f>
        <v>acumulado agosto 2009</v>
      </c>
      <c r="D8" s="234" t="str">
        <f>actualizaciones!$A$2</f>
        <v xml:space="preserve">acumulado agosto 2010 </v>
      </c>
      <c r="E8" s="235" t="s">
        <v>326</v>
      </c>
      <c r="G8" s="21" t="s">
        <v>246</v>
      </c>
      <c r="H8" s="234" t="str">
        <f>actualizaciones!$A$3</f>
        <v>acumulado agosto 2009</v>
      </c>
      <c r="I8" s="234" t="str">
        <f>actualizaciones!$A$2</f>
        <v xml:space="preserve">acumulado agosto 2010 </v>
      </c>
      <c r="J8" s="235" t="s">
        <v>326</v>
      </c>
    </row>
    <row r="9" spans="2:10">
      <c r="B9" s="71" t="s">
        <v>247</v>
      </c>
      <c r="C9" s="72"/>
      <c r="D9" s="72"/>
      <c r="E9" s="73"/>
      <c r="G9" s="71" t="s">
        <v>247</v>
      </c>
      <c r="H9" s="72"/>
      <c r="I9" s="72"/>
      <c r="J9" s="73"/>
    </row>
    <row r="10" spans="2:10">
      <c r="B10" s="24" t="s">
        <v>327</v>
      </c>
      <c r="C10" s="343">
        <v>8.1610270782673204</v>
      </c>
      <c r="D10" s="343">
        <v>7.9442044815796811</v>
      </c>
      <c r="E10" s="352">
        <f>(D10-C10)</f>
        <v>-0.21682259668763937</v>
      </c>
      <c r="G10" s="24" t="s">
        <v>327</v>
      </c>
      <c r="H10" s="343">
        <v>8.1465201853526459</v>
      </c>
      <c r="I10" s="343">
        <v>7.9862856641189621</v>
      </c>
      <c r="J10" s="353">
        <f>(I10-H10)</f>
        <v>-0.16023452123368376</v>
      </c>
    </row>
    <row r="11" spans="2:10">
      <c r="B11" s="71" t="s">
        <v>249</v>
      </c>
      <c r="C11" s="72"/>
      <c r="D11" s="72"/>
      <c r="E11" s="354"/>
      <c r="G11" s="71" t="s">
        <v>249</v>
      </c>
      <c r="H11" s="72"/>
      <c r="I11" s="72"/>
      <c r="J11" s="344"/>
    </row>
    <row r="12" spans="2:10">
      <c r="B12" s="84" t="s">
        <v>250</v>
      </c>
      <c r="C12" s="345">
        <v>7.8948323882364733</v>
      </c>
      <c r="D12" s="345">
        <v>7.6109931659722809</v>
      </c>
      <c r="E12" s="355">
        <f>(D12-C12)</f>
        <v>-0.28383922226419234</v>
      </c>
      <c r="G12" s="84" t="s">
        <v>250</v>
      </c>
      <c r="H12" s="345">
        <v>8.0438882554729627</v>
      </c>
      <c r="I12" s="345">
        <v>7.7574415113682127</v>
      </c>
      <c r="J12" s="356">
        <f>(I12-H12)</f>
        <v>-0.28644674410475002</v>
      </c>
    </row>
    <row r="13" spans="2:10">
      <c r="B13" s="84" t="s">
        <v>299</v>
      </c>
      <c r="C13" s="346">
        <v>7.0690239517245654</v>
      </c>
      <c r="D13" s="346">
        <v>6.8482342649293244</v>
      </c>
      <c r="E13" s="357">
        <f>(D13-C13)</f>
        <v>-0.22078968679524102</v>
      </c>
      <c r="G13" s="84" t="s">
        <v>299</v>
      </c>
      <c r="H13" s="346">
        <v>7.9493676222596967</v>
      </c>
      <c r="I13" s="346">
        <v>7.89465797411696</v>
      </c>
      <c r="J13" s="308">
        <f>(I13-H13)</f>
        <v>-5.4709648142736711E-2</v>
      </c>
    </row>
    <row r="14" spans="2:10">
      <c r="B14" s="84" t="s">
        <v>300</v>
      </c>
      <c r="C14" s="346">
        <v>7.8846140046894755</v>
      </c>
      <c r="D14" s="346">
        <v>7.6919594648302922</v>
      </c>
      <c r="E14" s="357">
        <f>(D14-C14)</f>
        <v>-0.19265453985918324</v>
      </c>
      <c r="G14" s="84" t="s">
        <v>300</v>
      </c>
      <c r="H14" s="346">
        <v>8.1886525139664812</v>
      </c>
      <c r="I14" s="346">
        <v>7.8374811254377716</v>
      </c>
      <c r="J14" s="308">
        <f>(I14-H14)</f>
        <v>-0.35117138852870955</v>
      </c>
    </row>
    <row r="15" spans="2:10">
      <c r="B15" s="84" t="s">
        <v>252</v>
      </c>
      <c r="C15" s="346">
        <v>8.6268356388141445</v>
      </c>
      <c r="D15" s="346">
        <v>8.0265151839453424</v>
      </c>
      <c r="E15" s="357">
        <f>(D15-C15)</f>
        <v>-0.60032045486880214</v>
      </c>
      <c r="G15" s="84" t="s">
        <v>252</v>
      </c>
      <c r="H15" s="346">
        <v>7.8411345306564488</v>
      </c>
      <c r="I15" s="346">
        <v>7.6245512233469217</v>
      </c>
      <c r="J15" s="308">
        <f>(I15-H15)</f>
        <v>-0.21658330730952713</v>
      </c>
    </row>
    <row r="16" spans="2:10">
      <c r="B16" s="84" t="s">
        <v>253</v>
      </c>
      <c r="C16" s="346">
        <v>7.1713226652201429</v>
      </c>
      <c r="D16" s="346">
        <v>6.9624641584846643</v>
      </c>
      <c r="E16" s="358">
        <f>(D16-C16)</f>
        <v>-0.20885850673547868</v>
      </c>
      <c r="G16" s="84" t="s">
        <v>253</v>
      </c>
      <c r="H16" s="346">
        <v>7.6736585931162358</v>
      </c>
      <c r="I16" s="346">
        <v>6.5783041315163313</v>
      </c>
      <c r="J16" s="359">
        <f>(I16-H16)</f>
        <v>-1.0953544615999045</v>
      </c>
    </row>
    <row r="17" spans="2:12">
      <c r="B17" s="71" t="s">
        <v>254</v>
      </c>
      <c r="C17" s="80"/>
      <c r="D17" s="80"/>
      <c r="E17" s="360"/>
      <c r="G17" s="71" t="s">
        <v>254</v>
      </c>
      <c r="H17" s="80"/>
      <c r="I17" s="80"/>
      <c r="J17" s="348"/>
    </row>
    <row r="18" spans="2:12">
      <c r="B18" s="241" t="s">
        <v>255</v>
      </c>
      <c r="C18" s="347">
        <v>8.6235439840080446</v>
      </c>
      <c r="D18" s="347">
        <v>8.5852953430652086</v>
      </c>
      <c r="E18" s="358">
        <f>(D18-C18)</f>
        <v>-3.8248640942835976E-2</v>
      </c>
      <c r="G18" s="241" t="s">
        <v>255</v>
      </c>
      <c r="H18" s="347">
        <v>8.2226444428441905</v>
      </c>
      <c r="I18" s="347">
        <v>8.1786799178916549</v>
      </c>
      <c r="J18" s="359">
        <f>(I18-H18)</f>
        <v>-4.3964524952535555E-2</v>
      </c>
    </row>
    <row r="19" spans="2:12">
      <c r="B19" s="580" t="s">
        <v>119</v>
      </c>
      <c r="C19" s="581"/>
      <c r="D19" s="581"/>
      <c r="E19" s="582"/>
      <c r="G19" s="580" t="s">
        <v>119</v>
      </c>
      <c r="H19" s="581"/>
      <c r="I19" s="581"/>
      <c r="J19" s="582"/>
    </row>
    <row r="20" spans="2:12" ht="20.100000000000001" customHeight="1" thickBot="1"/>
    <row r="21" spans="2:12" ht="51.75" customHeight="1" thickBot="1">
      <c r="B21" s="583" t="s">
        <v>328</v>
      </c>
      <c r="C21" s="584"/>
      <c r="D21" s="584"/>
      <c r="E21" s="585"/>
      <c r="G21" s="583" t="s">
        <v>329</v>
      </c>
      <c r="H21" s="584"/>
      <c r="I21" s="584"/>
      <c r="J21" s="585"/>
      <c r="L21" s="50" t="s">
        <v>84</v>
      </c>
    </row>
    <row r="22" spans="2:12" ht="33.75" customHeight="1">
      <c r="B22" s="21" t="s">
        <v>246</v>
      </c>
      <c r="C22" s="234" t="str">
        <f>actualizaciones!$A$3</f>
        <v>acumulado agosto 2009</v>
      </c>
      <c r="D22" s="234" t="str">
        <f>actualizaciones!$A$2</f>
        <v xml:space="preserve">acumulado agosto 2010 </v>
      </c>
      <c r="E22" s="235" t="s">
        <v>326</v>
      </c>
      <c r="G22" s="21" t="s">
        <v>246</v>
      </c>
      <c r="H22" s="234" t="str">
        <f>actualizaciones!$A$3</f>
        <v>acumulado agosto 2009</v>
      </c>
      <c r="I22" s="234" t="str">
        <f>actualizaciones!$A$2</f>
        <v xml:space="preserve">acumulado agosto 2010 </v>
      </c>
      <c r="J22" s="235" t="s">
        <v>326</v>
      </c>
    </row>
    <row r="23" spans="2:12">
      <c r="B23" s="71" t="s">
        <v>247</v>
      </c>
      <c r="C23" s="72"/>
      <c r="D23" s="72"/>
      <c r="E23" s="73"/>
      <c r="G23" s="71" t="s">
        <v>247</v>
      </c>
      <c r="H23" s="72"/>
      <c r="I23" s="72"/>
      <c r="J23" s="73"/>
    </row>
    <row r="24" spans="2:12">
      <c r="B24" s="24" t="s">
        <v>327</v>
      </c>
      <c r="C24" s="343">
        <v>7.3937042291467661</v>
      </c>
      <c r="D24" s="343">
        <v>7.2610026419889433</v>
      </c>
      <c r="E24" s="353">
        <f>($D$24-$C$24)</f>
        <v>-0.13270158715782276</v>
      </c>
      <c r="G24" s="24" t="s">
        <v>327</v>
      </c>
      <c r="H24" s="343">
        <v>2.3764330285880133</v>
      </c>
      <c r="I24" s="343">
        <v>2.1079577018663809</v>
      </c>
      <c r="J24" s="353">
        <f>(I24-H24)</f>
        <v>-0.26847532672163243</v>
      </c>
    </row>
    <row r="25" spans="2:12">
      <c r="B25" s="71" t="s">
        <v>249</v>
      </c>
      <c r="C25" s="72"/>
      <c r="D25" s="72"/>
      <c r="E25" s="344"/>
      <c r="G25" s="71" t="s">
        <v>249</v>
      </c>
      <c r="H25" s="72"/>
      <c r="I25" s="72"/>
      <c r="J25" s="344"/>
    </row>
    <row r="26" spans="2:12">
      <c r="B26" s="84" t="s">
        <v>250</v>
      </c>
      <c r="C26" s="345">
        <v>7.1488384803035521</v>
      </c>
      <c r="D26" s="345">
        <v>7.1274322572956548</v>
      </c>
      <c r="E26" s="356">
        <f>($D$26-$C$26)</f>
        <v>-2.1406223007897296E-2</v>
      </c>
      <c r="G26" s="84" t="s">
        <v>250</v>
      </c>
      <c r="H26" s="345">
        <v>2.3764330285880133</v>
      </c>
      <c r="I26" s="345">
        <v>2.1079577018663809</v>
      </c>
      <c r="J26" s="356">
        <f>(I26-H26)</f>
        <v>-0.26847532672163243</v>
      </c>
    </row>
    <row r="27" spans="2:12">
      <c r="B27" s="84" t="s">
        <v>251</v>
      </c>
      <c r="C27" s="346">
        <v>7.2826367190236656</v>
      </c>
      <c r="D27" s="346">
        <v>7.1896645998248845</v>
      </c>
      <c r="E27" s="308">
        <f>($D$27-$C$27)</f>
        <v>-9.2972119198781122E-2</v>
      </c>
      <c r="G27" s="84" t="s">
        <v>251</v>
      </c>
      <c r="H27" s="346">
        <v>2.2757094506638897</v>
      </c>
      <c r="I27" s="346">
        <v>1.8700301778441886</v>
      </c>
      <c r="J27" s="308">
        <f>(I27-H27)</f>
        <v>-0.40567927281970118</v>
      </c>
    </row>
    <row r="28" spans="2:12">
      <c r="B28" s="84" t="s">
        <v>252</v>
      </c>
      <c r="C28" s="346">
        <v>6.8438039669366058</v>
      </c>
      <c r="D28" s="346">
        <v>7.226000162298142</v>
      </c>
      <c r="E28" s="308">
        <f>($D$28-$C$28)</f>
        <v>0.38219619536153626</v>
      </c>
      <c r="G28" s="84" t="s">
        <v>252</v>
      </c>
      <c r="H28" s="346">
        <v>2.1939873637436644</v>
      </c>
      <c r="I28" s="346">
        <v>2.1350024707626423</v>
      </c>
      <c r="J28" s="308">
        <f>(I28-H28)</f>
        <v>-5.8984892981022163E-2</v>
      </c>
    </row>
    <row r="29" spans="2:12">
      <c r="B29" s="84" t="s">
        <v>253</v>
      </c>
      <c r="C29" s="346">
        <v>3.9162895927601808</v>
      </c>
      <c r="D29" s="346">
        <v>3.7208626491281738</v>
      </c>
      <c r="E29" s="359">
        <f>($D$29-$C$29)</f>
        <v>-0.19542694363200708</v>
      </c>
      <c r="G29" s="84" t="s">
        <v>303</v>
      </c>
      <c r="H29" s="346">
        <v>2.5041835855789345</v>
      </c>
      <c r="I29" s="346">
        <v>2.0613135567356404</v>
      </c>
      <c r="J29" s="308">
        <f>(I29-H29)</f>
        <v>-0.44287002884329407</v>
      </c>
    </row>
    <row r="30" spans="2:12">
      <c r="B30" s="71" t="s">
        <v>254</v>
      </c>
      <c r="C30" s="80"/>
      <c r="D30" s="80"/>
      <c r="E30" s="348"/>
      <c r="G30" s="84" t="s">
        <v>304</v>
      </c>
      <c r="H30" s="346">
        <v>2.9891740176423416</v>
      </c>
      <c r="I30" s="346">
        <v>3.7571455258733422</v>
      </c>
      <c r="J30" s="359">
        <f>(I30-H30)</f>
        <v>0.76797150823100058</v>
      </c>
    </row>
    <row r="31" spans="2:12">
      <c r="B31" s="241" t="s">
        <v>255</v>
      </c>
      <c r="C31" s="347">
        <v>7.873042761141634</v>
      </c>
      <c r="D31" s="347">
        <v>7.5569484051542037</v>
      </c>
      <c r="E31" s="359">
        <f>($D$31-$C$31)</f>
        <v>-0.3160943559874303</v>
      </c>
      <c r="G31" s="71" t="s">
        <v>254</v>
      </c>
      <c r="H31" s="80"/>
      <c r="I31" s="80"/>
      <c r="J31" s="348"/>
    </row>
    <row r="32" spans="2:12">
      <c r="B32" s="580" t="s">
        <v>119</v>
      </c>
      <c r="C32" s="581"/>
      <c r="D32" s="581"/>
      <c r="E32" s="582"/>
      <c r="G32" s="241" t="s">
        <v>255</v>
      </c>
      <c r="H32" s="85" t="s">
        <v>234</v>
      </c>
      <c r="I32" s="85" t="s">
        <v>234</v>
      </c>
      <c r="J32" s="349" t="str">
        <f>IFERROR((I32-H32)/H32,"-")</f>
        <v>-</v>
      </c>
    </row>
    <row r="33" spans="2:11">
      <c r="G33" s="580" t="s">
        <v>119</v>
      </c>
      <c r="H33" s="581"/>
      <c r="I33" s="581"/>
      <c r="J33" s="582"/>
    </row>
    <row r="36" spans="2:11" ht="54" customHeight="1">
      <c r="B36" s="583" t="s">
        <v>330</v>
      </c>
      <c r="C36" s="584"/>
      <c r="D36" s="584"/>
      <c r="E36" s="585"/>
      <c r="G36" s="573" t="s">
        <v>331</v>
      </c>
      <c r="H36" s="574"/>
      <c r="I36" s="574"/>
      <c r="J36" s="574"/>
      <c r="K36" s="575"/>
    </row>
    <row r="37" spans="2:11" ht="38.25">
      <c r="B37" s="21" t="s">
        <v>246</v>
      </c>
      <c r="C37" s="234" t="str">
        <f>actualizaciones!$A$3</f>
        <v>acumulado agosto 2009</v>
      </c>
      <c r="D37" s="234" t="str">
        <f>actualizaciones!$A$2</f>
        <v xml:space="preserve">acumulado agosto 2010 </v>
      </c>
      <c r="E37" s="235" t="s">
        <v>326</v>
      </c>
      <c r="G37" s="21" t="s">
        <v>246</v>
      </c>
      <c r="H37" s="234" t="s">
        <v>118</v>
      </c>
      <c r="I37" s="235" t="s">
        <v>326</v>
      </c>
      <c r="J37" s="234" t="s">
        <v>122</v>
      </c>
      <c r="K37" s="235" t="s">
        <v>326</v>
      </c>
    </row>
    <row r="38" spans="2:11">
      <c r="B38" s="71" t="s">
        <v>247</v>
      </c>
      <c r="C38" s="72"/>
      <c r="D38" s="72"/>
      <c r="E38" s="73"/>
      <c r="G38" s="71" t="s">
        <v>247</v>
      </c>
      <c r="H38" s="72"/>
      <c r="I38" s="72"/>
      <c r="J38" s="72"/>
      <c r="K38" s="73"/>
    </row>
    <row r="39" spans="2:11">
      <c r="B39" s="24" t="s">
        <v>327</v>
      </c>
      <c r="C39" s="343">
        <v>7.668701574094178</v>
      </c>
      <c r="D39" s="343">
        <v>7.4696014812196978</v>
      </c>
      <c r="E39" s="352">
        <f>($D$39-$C$39)</f>
        <v>-0.19910009287448016</v>
      </c>
      <c r="G39" s="24" t="s">
        <v>327</v>
      </c>
      <c r="H39" s="343">
        <v>7.2610026419889433</v>
      </c>
      <c r="I39" s="353">
        <f>($D$24-$C$24)</f>
        <v>-0.13270158715782276</v>
      </c>
      <c r="J39" s="343">
        <v>7.4696014812196978</v>
      </c>
      <c r="K39" s="352">
        <f>($D$39-$C$39)</f>
        <v>-0.19910009287448016</v>
      </c>
    </row>
    <row r="40" spans="2:11">
      <c r="B40" s="71" t="s">
        <v>249</v>
      </c>
      <c r="C40" s="72"/>
      <c r="D40" s="72"/>
      <c r="E40" s="354"/>
      <c r="G40" s="71" t="s">
        <v>249</v>
      </c>
      <c r="H40" s="72"/>
      <c r="I40" s="72"/>
      <c r="J40" s="72"/>
      <c r="K40" s="354"/>
    </row>
    <row r="41" spans="2:11">
      <c r="B41" s="84" t="s">
        <v>250</v>
      </c>
      <c r="C41" s="345">
        <v>7.2058174479730237</v>
      </c>
      <c r="D41" s="345">
        <v>6.9941533826857318</v>
      </c>
      <c r="E41" s="355">
        <f>($D$41-$C$41)</f>
        <v>-0.21166406528729187</v>
      </c>
      <c r="G41" s="84" t="s">
        <v>250</v>
      </c>
      <c r="H41" s="345">
        <v>7.1274322572956548</v>
      </c>
      <c r="I41" s="361">
        <f>($D$26-$C$26)</f>
        <v>-2.1406223007897296E-2</v>
      </c>
      <c r="J41" s="345">
        <v>6.9941533826857318</v>
      </c>
      <c r="K41" s="355">
        <f>($D$41-$C$41)</f>
        <v>-0.21166406528729187</v>
      </c>
    </row>
    <row r="42" spans="2:11">
      <c r="B42" s="84" t="s">
        <v>299</v>
      </c>
      <c r="C42" s="346">
        <v>6.8065057879483355</v>
      </c>
      <c r="D42" s="346">
        <v>6.6003191413351541</v>
      </c>
      <c r="E42" s="357">
        <f>($D$42-$C$42)</f>
        <v>-0.20618664661318142</v>
      </c>
      <c r="G42" s="84" t="s">
        <v>299</v>
      </c>
      <c r="H42" s="587">
        <v>7.1896645998248845</v>
      </c>
      <c r="I42" s="591">
        <v>-6.4168636529507772E-2</v>
      </c>
      <c r="J42" s="346">
        <v>6.6003191413351541</v>
      </c>
      <c r="K42" s="357">
        <f>($D$42-$C$42)</f>
        <v>-0.20618664661318142</v>
      </c>
    </row>
    <row r="43" spans="2:11">
      <c r="B43" s="84" t="s">
        <v>300</v>
      </c>
      <c r="C43" s="346">
        <v>7.552476255446039</v>
      </c>
      <c r="D43" s="346">
        <v>7.3608076378719334</v>
      </c>
      <c r="E43" s="357">
        <f>($D$43-$C$43)</f>
        <v>-0.19166861757410558</v>
      </c>
      <c r="G43" s="84" t="s">
        <v>300</v>
      </c>
      <c r="H43" s="587"/>
      <c r="I43" s="591"/>
      <c r="J43" s="346">
        <v>7.3608076378719334</v>
      </c>
      <c r="K43" s="357">
        <f>($D$43-$C$43)</f>
        <v>-0.19166861757410558</v>
      </c>
    </row>
    <row r="44" spans="2:11">
      <c r="B44" s="84" t="s">
        <v>252</v>
      </c>
      <c r="C44" s="346">
        <v>7.1512995374589812</v>
      </c>
      <c r="D44" s="346">
        <v>6.8062739691690686</v>
      </c>
      <c r="E44" s="357">
        <f>($D$44-$C$44)</f>
        <v>-0.3450255682899126</v>
      </c>
      <c r="G44" s="84" t="s">
        <v>252</v>
      </c>
      <c r="H44" s="346">
        <v>7.226000162298142</v>
      </c>
      <c r="I44" s="362">
        <f>($D$28-$C$28)</f>
        <v>0.38219619536153626</v>
      </c>
      <c r="J44" s="346">
        <v>6.8062739691690686</v>
      </c>
      <c r="K44" s="357">
        <f>($D$44-$C$44)</f>
        <v>-0.3450255682899126</v>
      </c>
    </row>
    <row r="45" spans="2:11">
      <c r="B45" s="84" t="s">
        <v>303</v>
      </c>
      <c r="C45" s="346">
        <v>3.6567182472805269</v>
      </c>
      <c r="D45" s="346">
        <v>3.3121422482036293</v>
      </c>
      <c r="E45" s="357">
        <f>($D$45-$C$45)</f>
        <v>-0.34457599907689751</v>
      </c>
      <c r="G45" s="84" t="s">
        <v>303</v>
      </c>
      <c r="H45" s="587">
        <v>3.7208626491281738</v>
      </c>
      <c r="I45" s="591">
        <v>-4.5162091122913584E-2</v>
      </c>
      <c r="J45" s="346">
        <v>3.3121422482036293</v>
      </c>
      <c r="K45" s="357">
        <f>($D$45-$C$45)</f>
        <v>-0.34457599907689751</v>
      </c>
    </row>
    <row r="46" spans="2:11" ht="12.75" customHeight="1">
      <c r="B46" s="28" t="s">
        <v>304</v>
      </c>
      <c r="C46" s="346">
        <v>5.4203973194813431</v>
      </c>
      <c r="D46" s="346">
        <v>5.5491456834532373</v>
      </c>
      <c r="E46" s="358">
        <f>($D$46-$C$46)</f>
        <v>0.12874836397189426</v>
      </c>
      <c r="G46" s="28" t="s">
        <v>304</v>
      </c>
      <c r="H46" s="588"/>
      <c r="I46" s="592"/>
      <c r="J46" s="346">
        <v>5.5491456834532373</v>
      </c>
      <c r="K46" s="358">
        <f>($D$46-$C$46)</f>
        <v>0.12874836397189426</v>
      </c>
    </row>
    <row r="47" spans="2:11">
      <c r="B47" s="71" t="s">
        <v>254</v>
      </c>
      <c r="C47" s="80"/>
      <c r="D47" s="80"/>
      <c r="E47" s="360"/>
      <c r="G47" s="71" t="s">
        <v>254</v>
      </c>
      <c r="H47" s="80"/>
      <c r="I47" s="80"/>
      <c r="J47" s="80"/>
      <c r="K47" s="360"/>
    </row>
    <row r="48" spans="2:11">
      <c r="B48" s="241" t="s">
        <v>255</v>
      </c>
      <c r="C48" s="347">
        <v>8.3264088123290207</v>
      </c>
      <c r="D48" s="347">
        <v>8.2036398933444179</v>
      </c>
      <c r="E48" s="358">
        <f>($D$48-$C$48)</f>
        <v>-0.12276891898460285</v>
      </c>
      <c r="G48" s="241" t="s">
        <v>255</v>
      </c>
      <c r="H48" s="347">
        <v>7.5569484051542037</v>
      </c>
      <c r="I48" s="359">
        <f>($D$31-$C$31)</f>
        <v>-0.3160943559874303</v>
      </c>
      <c r="J48" s="347">
        <v>8.2036398933444179</v>
      </c>
      <c r="K48" s="358">
        <f>($D$48-$C$48)</f>
        <v>-0.12276891898460285</v>
      </c>
    </row>
    <row r="49" spans="2:11">
      <c r="B49" s="580" t="s">
        <v>119</v>
      </c>
      <c r="C49" s="581"/>
      <c r="D49" s="581"/>
      <c r="E49" s="582"/>
      <c r="G49" s="580" t="s">
        <v>119</v>
      </c>
      <c r="H49" s="581"/>
      <c r="I49" s="581"/>
      <c r="J49" s="581"/>
      <c r="K49" s="582"/>
    </row>
  </sheetData>
  <mergeCells count="16">
    <mergeCell ref="B7:E7"/>
    <mergeCell ref="G7:J7"/>
    <mergeCell ref="B19:E19"/>
    <mergeCell ref="G19:J19"/>
    <mergeCell ref="B21:E21"/>
    <mergeCell ref="G21:J21"/>
    <mergeCell ref="H45:H46"/>
    <mergeCell ref="I45:I46"/>
    <mergeCell ref="B49:E49"/>
    <mergeCell ref="G49:K49"/>
    <mergeCell ref="B32:E32"/>
    <mergeCell ref="G33:J33"/>
    <mergeCell ref="B36:E36"/>
    <mergeCell ref="G36:K36"/>
    <mergeCell ref="H42:H43"/>
    <mergeCell ref="I42:I43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3:L20"/>
  <sheetViews>
    <sheetView showGridLines="0" showRowColHeaders="0" showOutlineSymbols="0" zoomScaleNormal="100" workbookViewId="0">
      <selection activeCell="H18" sqref="H18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3" spans="3:8" ht="24" customHeight="1">
      <c r="C3" s="480" t="s">
        <v>114</v>
      </c>
      <c r="D3" s="481"/>
      <c r="E3" s="481"/>
      <c r="F3" s="481"/>
      <c r="G3" s="481"/>
      <c r="H3" s="482"/>
    </row>
    <row r="4" spans="3:8" ht="22.5">
      <c r="C4" s="21" t="s">
        <v>115</v>
      </c>
      <c r="D4" s="22" t="str">
        <f>actualizaciones!A3</f>
        <v>acumulado agosto 2009</v>
      </c>
      <c r="E4" s="23" t="s">
        <v>62</v>
      </c>
      <c r="F4" s="22" t="str">
        <f>actualizaciones!A2</f>
        <v xml:space="preserve">acumulado agosto 2010 </v>
      </c>
      <c r="G4" s="23" t="s">
        <v>62</v>
      </c>
      <c r="H4" s="23" t="s">
        <v>63</v>
      </c>
    </row>
    <row r="5" spans="3:8" ht="15" customHeight="1">
      <c r="C5" s="71" t="s">
        <v>116</v>
      </c>
      <c r="D5" s="72"/>
      <c r="E5" s="72"/>
      <c r="F5" s="72"/>
      <c r="G5" s="72"/>
      <c r="H5" s="73"/>
    </row>
    <row r="6" spans="3:8" ht="15" customHeight="1">
      <c r="C6" s="74" t="s">
        <v>64</v>
      </c>
      <c r="D6" s="25">
        <v>3196378</v>
      </c>
      <c r="E6" s="26">
        <f>D6/D6</f>
        <v>1</v>
      </c>
      <c r="F6" s="25">
        <v>3231391</v>
      </c>
      <c r="G6" s="26">
        <f>F6/F6</f>
        <v>1</v>
      </c>
      <c r="H6" s="75">
        <f>(F6-D6)/D6</f>
        <v>1.0953961014623427E-2</v>
      </c>
    </row>
    <row r="7" spans="3:8">
      <c r="C7" s="76" t="s">
        <v>65</v>
      </c>
      <c r="D7" s="77">
        <v>1876046</v>
      </c>
      <c r="E7" s="78">
        <f>D7/D6</f>
        <v>0.58692870492789029</v>
      </c>
      <c r="F7" s="77">
        <v>1961134</v>
      </c>
      <c r="G7" s="78">
        <f>F7/F6</f>
        <v>0.60690086714978164</v>
      </c>
      <c r="H7" s="79">
        <f>(F7-D7)/D7</f>
        <v>4.5354964643724086E-2</v>
      </c>
    </row>
    <row r="8" spans="3:8">
      <c r="C8" s="76" t="s">
        <v>66</v>
      </c>
      <c r="D8" s="77">
        <v>1320332</v>
      </c>
      <c r="E8" s="78">
        <f>D8/D6</f>
        <v>0.41307129507210977</v>
      </c>
      <c r="F8" s="77">
        <v>1270257</v>
      </c>
      <c r="G8" s="78">
        <f>F8/F6</f>
        <v>0.39309913285021836</v>
      </c>
      <c r="H8" s="79">
        <f>(F8-D8)/D8</f>
        <v>-3.7926067080098033E-2</v>
      </c>
    </row>
    <row r="9" spans="3:8" ht="15" customHeight="1">
      <c r="C9" s="71" t="s">
        <v>117</v>
      </c>
      <c r="D9" s="80"/>
      <c r="E9" s="80"/>
      <c r="F9" s="80"/>
      <c r="G9" s="80"/>
      <c r="H9" s="81"/>
    </row>
    <row r="10" spans="3:8">
      <c r="C10" s="82" t="s">
        <v>64</v>
      </c>
      <c r="D10" s="29">
        <v>590323</v>
      </c>
      <c r="E10" s="83">
        <f>D10/D10</f>
        <v>1</v>
      </c>
      <c r="F10" s="29">
        <v>540164</v>
      </c>
      <c r="G10" s="83">
        <f>F10/F10</f>
        <v>1</v>
      </c>
      <c r="H10" s="31">
        <f>(F10-D10)/D10</f>
        <v>-8.4968737453902349E-2</v>
      </c>
    </row>
    <row r="11" spans="3:8">
      <c r="C11" s="84" t="s">
        <v>65</v>
      </c>
      <c r="D11" s="29">
        <v>392274</v>
      </c>
      <c r="E11" s="30">
        <f>D11/D10</f>
        <v>0.66450739679802417</v>
      </c>
      <c r="F11" s="29">
        <v>373364</v>
      </c>
      <c r="G11" s="30">
        <f>F11/F10</f>
        <v>0.69120489332869273</v>
      </c>
      <c r="H11" s="31">
        <f>(F11-D11)/D11</f>
        <v>-4.8206100837679788E-2</v>
      </c>
    </row>
    <row r="12" spans="3:8">
      <c r="C12" s="84" t="s">
        <v>66</v>
      </c>
      <c r="D12" s="85">
        <v>198049</v>
      </c>
      <c r="E12" s="32">
        <f>D12/D10</f>
        <v>0.33549260320197588</v>
      </c>
      <c r="F12" s="85">
        <v>166800</v>
      </c>
      <c r="G12" s="32">
        <f>F12/F10</f>
        <v>0.30879510667130722</v>
      </c>
      <c r="H12" s="31">
        <f>(F12-D12)/D12</f>
        <v>-0.15778418472196273</v>
      </c>
    </row>
    <row r="13" spans="3:8" ht="15" customHeight="1">
      <c r="C13" s="71" t="s">
        <v>118</v>
      </c>
      <c r="D13" s="80"/>
      <c r="E13" s="80"/>
      <c r="F13" s="80"/>
      <c r="G13" s="80"/>
      <c r="H13" s="81"/>
    </row>
    <row r="14" spans="3:8">
      <c r="C14" s="84" t="s">
        <v>64</v>
      </c>
      <c r="D14" s="29">
        <v>530769</v>
      </c>
      <c r="E14" s="83">
        <f>D14/D14</f>
        <v>1</v>
      </c>
      <c r="F14" s="29">
        <v>487133</v>
      </c>
      <c r="G14" s="83">
        <f>F14/F14</f>
        <v>1</v>
      </c>
      <c r="H14" s="86">
        <f>(F14-D14)/D14</f>
        <v>-8.221278936787943E-2</v>
      </c>
    </row>
    <row r="15" spans="3:8">
      <c r="C15" s="84" t="s">
        <v>65</v>
      </c>
      <c r="D15" s="29">
        <v>351307</v>
      </c>
      <c r="E15" s="30">
        <f>D15/D14</f>
        <v>0.6618830413984238</v>
      </c>
      <c r="F15" s="29">
        <v>335645</v>
      </c>
      <c r="G15" s="30">
        <f>F15/F14</f>
        <v>0.68902127345098774</v>
      </c>
      <c r="H15" s="86">
        <f>(F15-D15)/D15</f>
        <v>-4.4582089169871365E-2</v>
      </c>
    </row>
    <row r="16" spans="3:8">
      <c r="C16" s="84" t="s">
        <v>66</v>
      </c>
      <c r="D16" s="85">
        <v>179462</v>
      </c>
      <c r="E16" s="32">
        <f>D16/D14</f>
        <v>0.3381169586015762</v>
      </c>
      <c r="F16" s="85">
        <v>151488</v>
      </c>
      <c r="G16" s="32">
        <f>F16/F14</f>
        <v>0.31097872654901226</v>
      </c>
      <c r="H16" s="86">
        <f>(F16-D16)/D16</f>
        <v>-0.15587701017485595</v>
      </c>
    </row>
    <row r="17" spans="2:12">
      <c r="C17" s="500" t="s">
        <v>119</v>
      </c>
      <c r="D17" s="501"/>
      <c r="E17" s="501"/>
      <c r="F17" s="501"/>
      <c r="G17" s="501"/>
      <c r="H17" s="502"/>
    </row>
    <row r="18" spans="2:12" ht="15" customHeight="1" thickBot="1"/>
    <row r="19" spans="2:12" ht="30" customHeight="1" thickBot="1">
      <c r="H19" s="50" t="s">
        <v>84</v>
      </c>
    </row>
    <row r="20" spans="2:12" ht="24.95" customHeight="1">
      <c r="B20" s="37"/>
      <c r="C20" s="87"/>
      <c r="D20" s="37"/>
      <c r="E20" s="37"/>
      <c r="F20" s="37"/>
      <c r="G20" s="37"/>
      <c r="H20" s="37"/>
      <c r="I20" s="37"/>
      <c r="J20" s="37"/>
      <c r="K20" s="37"/>
      <c r="L20" s="37"/>
    </row>
  </sheetData>
  <mergeCells count="2">
    <mergeCell ref="C3:H3"/>
    <mergeCell ref="C17:H17"/>
  </mergeCells>
  <hyperlinks>
    <hyperlink ref="H1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8" min="2" max="45" man="1"/>
  </colBreaks>
  <ignoredErrors>
    <ignoredError sqref="D9" emptyCellReference="1"/>
    <ignoredError sqref="F9 F13" formula="1"/>
  </ignoredError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4"/>
  <sheetViews>
    <sheetView showGridLines="0" showRowColHeaders="0" showOutlineSymbols="0" zoomScaleNormal="100" workbookViewId="0"/>
  </sheetViews>
  <sheetFormatPr baseColWidth="10" defaultRowHeight="12"/>
  <cols>
    <col min="1" max="1" width="13.5703125" style="363" customWidth="1"/>
    <col min="2" max="2" width="23.7109375" style="363" customWidth="1"/>
    <col min="3" max="3" width="10.7109375" style="363" customWidth="1"/>
    <col min="4" max="4" width="9.85546875" style="363" customWidth="1"/>
    <col min="5" max="7" width="10.7109375" style="363" customWidth="1"/>
    <col min="8" max="256" width="11.42578125" style="363"/>
    <col min="257" max="257" width="13.5703125" style="363" customWidth="1"/>
    <col min="258" max="258" width="23.7109375" style="363" customWidth="1"/>
    <col min="259" max="263" width="10.7109375" style="363" customWidth="1"/>
    <col min="264" max="512" width="11.42578125" style="363"/>
    <col min="513" max="513" width="13.5703125" style="363" customWidth="1"/>
    <col min="514" max="514" width="23.7109375" style="363" customWidth="1"/>
    <col min="515" max="519" width="10.7109375" style="363" customWidth="1"/>
    <col min="520" max="768" width="11.42578125" style="363"/>
    <col min="769" max="769" width="13.5703125" style="363" customWidth="1"/>
    <col min="770" max="770" width="23.7109375" style="363" customWidth="1"/>
    <col min="771" max="775" width="10.7109375" style="363" customWidth="1"/>
    <col min="776" max="1024" width="11.42578125" style="363"/>
    <col min="1025" max="1025" width="13.5703125" style="363" customWidth="1"/>
    <col min="1026" max="1026" width="23.7109375" style="363" customWidth="1"/>
    <col min="1027" max="1031" width="10.7109375" style="363" customWidth="1"/>
    <col min="1032" max="1280" width="11.42578125" style="363"/>
    <col min="1281" max="1281" width="13.5703125" style="363" customWidth="1"/>
    <col min="1282" max="1282" width="23.7109375" style="363" customWidth="1"/>
    <col min="1283" max="1287" width="10.7109375" style="363" customWidth="1"/>
    <col min="1288" max="1536" width="11.42578125" style="363"/>
    <col min="1537" max="1537" width="13.5703125" style="363" customWidth="1"/>
    <col min="1538" max="1538" width="23.7109375" style="363" customWidth="1"/>
    <col min="1539" max="1543" width="10.7109375" style="363" customWidth="1"/>
    <col min="1544" max="1792" width="11.42578125" style="363"/>
    <col min="1793" max="1793" width="13.5703125" style="363" customWidth="1"/>
    <col min="1794" max="1794" width="23.7109375" style="363" customWidth="1"/>
    <col min="1795" max="1799" width="10.7109375" style="363" customWidth="1"/>
    <col min="1800" max="2048" width="11.42578125" style="363"/>
    <col min="2049" max="2049" width="13.5703125" style="363" customWidth="1"/>
    <col min="2050" max="2050" width="23.7109375" style="363" customWidth="1"/>
    <col min="2051" max="2055" width="10.7109375" style="363" customWidth="1"/>
    <col min="2056" max="2304" width="11.42578125" style="363"/>
    <col min="2305" max="2305" width="13.5703125" style="363" customWidth="1"/>
    <col min="2306" max="2306" width="23.7109375" style="363" customWidth="1"/>
    <col min="2307" max="2311" width="10.7109375" style="363" customWidth="1"/>
    <col min="2312" max="2560" width="11.42578125" style="363"/>
    <col min="2561" max="2561" width="13.5703125" style="363" customWidth="1"/>
    <col min="2562" max="2562" width="23.7109375" style="363" customWidth="1"/>
    <col min="2563" max="2567" width="10.7109375" style="363" customWidth="1"/>
    <col min="2568" max="2816" width="11.42578125" style="363"/>
    <col min="2817" max="2817" width="13.5703125" style="363" customWidth="1"/>
    <col min="2818" max="2818" width="23.7109375" style="363" customWidth="1"/>
    <col min="2819" max="2823" width="10.7109375" style="363" customWidth="1"/>
    <col min="2824" max="3072" width="11.42578125" style="363"/>
    <col min="3073" max="3073" width="13.5703125" style="363" customWidth="1"/>
    <col min="3074" max="3074" width="23.7109375" style="363" customWidth="1"/>
    <col min="3075" max="3079" width="10.7109375" style="363" customWidth="1"/>
    <col min="3080" max="3328" width="11.42578125" style="363"/>
    <col min="3329" max="3329" width="13.5703125" style="363" customWidth="1"/>
    <col min="3330" max="3330" width="23.7109375" style="363" customWidth="1"/>
    <col min="3331" max="3335" width="10.7109375" style="363" customWidth="1"/>
    <col min="3336" max="3584" width="11.42578125" style="363"/>
    <col min="3585" max="3585" width="13.5703125" style="363" customWidth="1"/>
    <col min="3586" max="3586" width="23.7109375" style="363" customWidth="1"/>
    <col min="3587" max="3591" width="10.7109375" style="363" customWidth="1"/>
    <col min="3592" max="3840" width="11.42578125" style="363"/>
    <col min="3841" max="3841" width="13.5703125" style="363" customWidth="1"/>
    <col min="3842" max="3842" width="23.7109375" style="363" customWidth="1"/>
    <col min="3843" max="3847" width="10.7109375" style="363" customWidth="1"/>
    <col min="3848" max="4096" width="11.42578125" style="363"/>
    <col min="4097" max="4097" width="13.5703125" style="363" customWidth="1"/>
    <col min="4098" max="4098" width="23.7109375" style="363" customWidth="1"/>
    <col min="4099" max="4103" width="10.7109375" style="363" customWidth="1"/>
    <col min="4104" max="4352" width="11.42578125" style="363"/>
    <col min="4353" max="4353" width="13.5703125" style="363" customWidth="1"/>
    <col min="4354" max="4354" width="23.7109375" style="363" customWidth="1"/>
    <col min="4355" max="4359" width="10.7109375" style="363" customWidth="1"/>
    <col min="4360" max="4608" width="11.42578125" style="363"/>
    <col min="4609" max="4609" width="13.5703125" style="363" customWidth="1"/>
    <col min="4610" max="4610" width="23.7109375" style="363" customWidth="1"/>
    <col min="4611" max="4615" width="10.7109375" style="363" customWidth="1"/>
    <col min="4616" max="4864" width="11.42578125" style="363"/>
    <col min="4865" max="4865" width="13.5703125" style="363" customWidth="1"/>
    <col min="4866" max="4866" width="23.7109375" style="363" customWidth="1"/>
    <col min="4867" max="4871" width="10.7109375" style="363" customWidth="1"/>
    <col min="4872" max="5120" width="11.42578125" style="363"/>
    <col min="5121" max="5121" width="13.5703125" style="363" customWidth="1"/>
    <col min="5122" max="5122" width="23.7109375" style="363" customWidth="1"/>
    <col min="5123" max="5127" width="10.7109375" style="363" customWidth="1"/>
    <col min="5128" max="5376" width="11.42578125" style="363"/>
    <col min="5377" max="5377" width="13.5703125" style="363" customWidth="1"/>
    <col min="5378" max="5378" width="23.7109375" style="363" customWidth="1"/>
    <col min="5379" max="5383" width="10.7109375" style="363" customWidth="1"/>
    <col min="5384" max="5632" width="11.42578125" style="363"/>
    <col min="5633" max="5633" width="13.5703125" style="363" customWidth="1"/>
    <col min="5634" max="5634" width="23.7109375" style="363" customWidth="1"/>
    <col min="5635" max="5639" width="10.7109375" style="363" customWidth="1"/>
    <col min="5640" max="5888" width="11.42578125" style="363"/>
    <col min="5889" max="5889" width="13.5703125" style="363" customWidth="1"/>
    <col min="5890" max="5890" width="23.7109375" style="363" customWidth="1"/>
    <col min="5891" max="5895" width="10.7109375" style="363" customWidth="1"/>
    <col min="5896" max="6144" width="11.42578125" style="363"/>
    <col min="6145" max="6145" width="13.5703125" style="363" customWidth="1"/>
    <col min="6146" max="6146" width="23.7109375" style="363" customWidth="1"/>
    <col min="6147" max="6151" width="10.7109375" style="363" customWidth="1"/>
    <col min="6152" max="6400" width="11.42578125" style="363"/>
    <col min="6401" max="6401" width="13.5703125" style="363" customWidth="1"/>
    <col min="6402" max="6402" width="23.7109375" style="363" customWidth="1"/>
    <col min="6403" max="6407" width="10.7109375" style="363" customWidth="1"/>
    <col min="6408" max="6656" width="11.42578125" style="363"/>
    <col min="6657" max="6657" width="13.5703125" style="363" customWidth="1"/>
    <col min="6658" max="6658" width="23.7109375" style="363" customWidth="1"/>
    <col min="6659" max="6663" width="10.7109375" style="363" customWidth="1"/>
    <col min="6664" max="6912" width="11.42578125" style="363"/>
    <col min="6913" max="6913" width="13.5703125" style="363" customWidth="1"/>
    <col min="6914" max="6914" width="23.7109375" style="363" customWidth="1"/>
    <col min="6915" max="6919" width="10.7109375" style="363" customWidth="1"/>
    <col min="6920" max="7168" width="11.42578125" style="363"/>
    <col min="7169" max="7169" width="13.5703125" style="363" customWidth="1"/>
    <col min="7170" max="7170" width="23.7109375" style="363" customWidth="1"/>
    <col min="7171" max="7175" width="10.7109375" style="363" customWidth="1"/>
    <col min="7176" max="7424" width="11.42578125" style="363"/>
    <col min="7425" max="7425" width="13.5703125" style="363" customWidth="1"/>
    <col min="7426" max="7426" width="23.7109375" style="363" customWidth="1"/>
    <col min="7427" max="7431" width="10.7109375" style="363" customWidth="1"/>
    <col min="7432" max="7680" width="11.42578125" style="363"/>
    <col min="7681" max="7681" width="13.5703125" style="363" customWidth="1"/>
    <col min="7682" max="7682" width="23.7109375" style="363" customWidth="1"/>
    <col min="7683" max="7687" width="10.7109375" style="363" customWidth="1"/>
    <col min="7688" max="7936" width="11.42578125" style="363"/>
    <col min="7937" max="7937" width="13.5703125" style="363" customWidth="1"/>
    <col min="7938" max="7938" width="23.7109375" style="363" customWidth="1"/>
    <col min="7939" max="7943" width="10.7109375" style="363" customWidth="1"/>
    <col min="7944" max="8192" width="11.42578125" style="363"/>
    <col min="8193" max="8193" width="13.5703125" style="363" customWidth="1"/>
    <col min="8194" max="8194" width="23.7109375" style="363" customWidth="1"/>
    <col min="8195" max="8199" width="10.7109375" style="363" customWidth="1"/>
    <col min="8200" max="8448" width="11.42578125" style="363"/>
    <col min="8449" max="8449" width="13.5703125" style="363" customWidth="1"/>
    <col min="8450" max="8450" width="23.7109375" style="363" customWidth="1"/>
    <col min="8451" max="8455" width="10.7109375" style="363" customWidth="1"/>
    <col min="8456" max="8704" width="11.42578125" style="363"/>
    <col min="8705" max="8705" width="13.5703125" style="363" customWidth="1"/>
    <col min="8706" max="8706" width="23.7109375" style="363" customWidth="1"/>
    <col min="8707" max="8711" width="10.7109375" style="363" customWidth="1"/>
    <col min="8712" max="8960" width="11.42578125" style="363"/>
    <col min="8961" max="8961" width="13.5703125" style="363" customWidth="1"/>
    <col min="8962" max="8962" width="23.7109375" style="363" customWidth="1"/>
    <col min="8963" max="8967" width="10.7109375" style="363" customWidth="1"/>
    <col min="8968" max="9216" width="11.42578125" style="363"/>
    <col min="9217" max="9217" width="13.5703125" style="363" customWidth="1"/>
    <col min="9218" max="9218" width="23.7109375" style="363" customWidth="1"/>
    <col min="9219" max="9223" width="10.7109375" style="363" customWidth="1"/>
    <col min="9224" max="9472" width="11.42578125" style="363"/>
    <col min="9473" max="9473" width="13.5703125" style="363" customWidth="1"/>
    <col min="9474" max="9474" width="23.7109375" style="363" customWidth="1"/>
    <col min="9475" max="9479" width="10.7109375" style="363" customWidth="1"/>
    <col min="9480" max="9728" width="11.42578125" style="363"/>
    <col min="9729" max="9729" width="13.5703125" style="363" customWidth="1"/>
    <col min="9730" max="9730" width="23.7109375" style="363" customWidth="1"/>
    <col min="9731" max="9735" width="10.7109375" style="363" customWidth="1"/>
    <col min="9736" max="9984" width="11.42578125" style="363"/>
    <col min="9985" max="9985" width="13.5703125" style="363" customWidth="1"/>
    <col min="9986" max="9986" width="23.7109375" style="363" customWidth="1"/>
    <col min="9987" max="9991" width="10.7109375" style="363" customWidth="1"/>
    <col min="9992" max="10240" width="11.42578125" style="363"/>
    <col min="10241" max="10241" width="13.5703125" style="363" customWidth="1"/>
    <col min="10242" max="10242" width="23.7109375" style="363" customWidth="1"/>
    <col min="10243" max="10247" width="10.7109375" style="363" customWidth="1"/>
    <col min="10248" max="10496" width="11.42578125" style="363"/>
    <col min="10497" max="10497" width="13.5703125" style="363" customWidth="1"/>
    <col min="10498" max="10498" width="23.7109375" style="363" customWidth="1"/>
    <col min="10499" max="10503" width="10.7109375" style="363" customWidth="1"/>
    <col min="10504" max="10752" width="11.42578125" style="363"/>
    <col min="10753" max="10753" width="13.5703125" style="363" customWidth="1"/>
    <col min="10754" max="10754" width="23.7109375" style="363" customWidth="1"/>
    <col min="10755" max="10759" width="10.7109375" style="363" customWidth="1"/>
    <col min="10760" max="11008" width="11.42578125" style="363"/>
    <col min="11009" max="11009" width="13.5703125" style="363" customWidth="1"/>
    <col min="11010" max="11010" width="23.7109375" style="363" customWidth="1"/>
    <col min="11011" max="11015" width="10.7109375" style="363" customWidth="1"/>
    <col min="11016" max="11264" width="11.42578125" style="363"/>
    <col min="11265" max="11265" width="13.5703125" style="363" customWidth="1"/>
    <col min="11266" max="11266" width="23.7109375" style="363" customWidth="1"/>
    <col min="11267" max="11271" width="10.7109375" style="363" customWidth="1"/>
    <col min="11272" max="11520" width="11.42578125" style="363"/>
    <col min="11521" max="11521" width="13.5703125" style="363" customWidth="1"/>
    <col min="11522" max="11522" width="23.7109375" style="363" customWidth="1"/>
    <col min="11523" max="11527" width="10.7109375" style="363" customWidth="1"/>
    <col min="11528" max="11776" width="11.42578125" style="363"/>
    <col min="11777" max="11777" width="13.5703125" style="363" customWidth="1"/>
    <col min="11778" max="11778" width="23.7109375" style="363" customWidth="1"/>
    <col min="11779" max="11783" width="10.7109375" style="363" customWidth="1"/>
    <col min="11784" max="12032" width="11.42578125" style="363"/>
    <col min="12033" max="12033" width="13.5703125" style="363" customWidth="1"/>
    <col min="12034" max="12034" width="23.7109375" style="363" customWidth="1"/>
    <col min="12035" max="12039" width="10.7109375" style="363" customWidth="1"/>
    <col min="12040" max="12288" width="11.42578125" style="363"/>
    <col min="12289" max="12289" width="13.5703125" style="363" customWidth="1"/>
    <col min="12290" max="12290" width="23.7109375" style="363" customWidth="1"/>
    <col min="12291" max="12295" width="10.7109375" style="363" customWidth="1"/>
    <col min="12296" max="12544" width="11.42578125" style="363"/>
    <col min="12545" max="12545" width="13.5703125" style="363" customWidth="1"/>
    <col min="12546" max="12546" width="23.7109375" style="363" customWidth="1"/>
    <col min="12547" max="12551" width="10.7109375" style="363" customWidth="1"/>
    <col min="12552" max="12800" width="11.42578125" style="363"/>
    <col min="12801" max="12801" width="13.5703125" style="363" customWidth="1"/>
    <col min="12802" max="12802" width="23.7109375" style="363" customWidth="1"/>
    <col min="12803" max="12807" width="10.7109375" style="363" customWidth="1"/>
    <col min="12808" max="13056" width="11.42578125" style="363"/>
    <col min="13057" max="13057" width="13.5703125" style="363" customWidth="1"/>
    <col min="13058" max="13058" width="23.7109375" style="363" customWidth="1"/>
    <col min="13059" max="13063" width="10.7109375" style="363" customWidth="1"/>
    <col min="13064" max="13312" width="11.42578125" style="363"/>
    <col min="13313" max="13313" width="13.5703125" style="363" customWidth="1"/>
    <col min="13314" max="13314" width="23.7109375" style="363" customWidth="1"/>
    <col min="13315" max="13319" width="10.7109375" style="363" customWidth="1"/>
    <col min="13320" max="13568" width="11.42578125" style="363"/>
    <col min="13569" max="13569" width="13.5703125" style="363" customWidth="1"/>
    <col min="13570" max="13570" width="23.7109375" style="363" customWidth="1"/>
    <col min="13571" max="13575" width="10.7109375" style="363" customWidth="1"/>
    <col min="13576" max="13824" width="11.42578125" style="363"/>
    <col min="13825" max="13825" width="13.5703125" style="363" customWidth="1"/>
    <col min="13826" max="13826" width="23.7109375" style="363" customWidth="1"/>
    <col min="13827" max="13831" width="10.7109375" style="363" customWidth="1"/>
    <col min="13832" max="14080" width="11.42578125" style="363"/>
    <col min="14081" max="14081" width="13.5703125" style="363" customWidth="1"/>
    <col min="14082" max="14082" width="23.7109375" style="363" customWidth="1"/>
    <col min="14083" max="14087" width="10.7109375" style="363" customWidth="1"/>
    <col min="14088" max="14336" width="11.42578125" style="363"/>
    <col min="14337" max="14337" width="13.5703125" style="363" customWidth="1"/>
    <col min="14338" max="14338" width="23.7109375" style="363" customWidth="1"/>
    <col min="14339" max="14343" width="10.7109375" style="363" customWidth="1"/>
    <col min="14344" max="14592" width="11.42578125" style="363"/>
    <col min="14593" max="14593" width="13.5703125" style="363" customWidth="1"/>
    <col min="14594" max="14594" width="23.7109375" style="363" customWidth="1"/>
    <col min="14595" max="14599" width="10.7109375" style="363" customWidth="1"/>
    <col min="14600" max="14848" width="11.42578125" style="363"/>
    <col min="14849" max="14849" width="13.5703125" style="363" customWidth="1"/>
    <col min="14850" max="14850" width="23.7109375" style="363" customWidth="1"/>
    <col min="14851" max="14855" width="10.7109375" style="363" customWidth="1"/>
    <col min="14856" max="15104" width="11.42578125" style="363"/>
    <col min="15105" max="15105" width="13.5703125" style="363" customWidth="1"/>
    <col min="15106" max="15106" width="23.7109375" style="363" customWidth="1"/>
    <col min="15107" max="15111" width="10.7109375" style="363" customWidth="1"/>
    <col min="15112" max="15360" width="11.42578125" style="363"/>
    <col min="15361" max="15361" width="13.5703125" style="363" customWidth="1"/>
    <col min="15362" max="15362" width="23.7109375" style="363" customWidth="1"/>
    <col min="15363" max="15367" width="10.7109375" style="363" customWidth="1"/>
    <col min="15368" max="15616" width="11.42578125" style="363"/>
    <col min="15617" max="15617" width="13.5703125" style="363" customWidth="1"/>
    <col min="15618" max="15618" width="23.7109375" style="363" customWidth="1"/>
    <col min="15619" max="15623" width="10.7109375" style="363" customWidth="1"/>
    <col min="15624" max="15872" width="11.42578125" style="363"/>
    <col min="15873" max="15873" width="13.5703125" style="363" customWidth="1"/>
    <col min="15874" max="15874" width="23.7109375" style="363" customWidth="1"/>
    <col min="15875" max="15879" width="10.7109375" style="363" customWidth="1"/>
    <col min="15880" max="16128" width="11.42578125" style="363"/>
    <col min="16129" max="16129" width="13.5703125" style="363" customWidth="1"/>
    <col min="16130" max="16130" width="23.7109375" style="363" customWidth="1"/>
    <col min="16131" max="16135" width="10.7109375" style="363" customWidth="1"/>
    <col min="16136" max="16384" width="11.42578125" style="363"/>
  </cols>
  <sheetData>
    <row r="1" spans="2:7" ht="12.75">
      <c r="B1" s="88"/>
    </row>
    <row r="2" spans="2:7" ht="12.75">
      <c r="B2" s="88"/>
    </row>
    <row r="3" spans="2:7" ht="12.75">
      <c r="B3" s="88"/>
    </row>
    <row r="4" spans="2:7" ht="12.75">
      <c r="B4" s="88"/>
    </row>
    <row r="5" spans="2:7" ht="12.75">
      <c r="B5" s="88"/>
    </row>
    <row r="6" spans="2:7" ht="18.75" customHeight="1">
      <c r="B6" s="593" t="s">
        <v>332</v>
      </c>
      <c r="C6" s="550"/>
      <c r="D6" s="550"/>
      <c r="E6" s="550"/>
      <c r="F6" s="550"/>
      <c r="G6" s="551"/>
    </row>
    <row r="7" spans="2:7" ht="12.75">
      <c r="B7" s="552" t="str">
        <f>actualizaciones!$A$2</f>
        <v xml:space="preserve">acumulado agosto 2010 </v>
      </c>
      <c r="C7" s="553"/>
      <c r="D7" s="553"/>
      <c r="E7" s="553"/>
      <c r="F7" s="553"/>
      <c r="G7" s="554"/>
    </row>
    <row r="8" spans="2:7" ht="29.25" customHeight="1">
      <c r="B8" s="364" t="s">
        <v>176</v>
      </c>
      <c r="C8" s="365" t="s">
        <v>126</v>
      </c>
      <c r="D8" s="366" t="s">
        <v>296</v>
      </c>
      <c r="E8" s="366" t="s">
        <v>118</v>
      </c>
      <c r="F8" s="367" t="s">
        <v>333</v>
      </c>
      <c r="G8" s="367" t="s">
        <v>295</v>
      </c>
    </row>
    <row r="9" spans="2:7">
      <c r="B9" s="368" t="s">
        <v>177</v>
      </c>
      <c r="C9" s="369">
        <v>1053927</v>
      </c>
      <c r="D9" s="369">
        <v>83868</v>
      </c>
      <c r="E9" s="369">
        <v>313515</v>
      </c>
      <c r="F9" s="369">
        <v>275603</v>
      </c>
      <c r="G9" s="369">
        <v>181636</v>
      </c>
    </row>
    <row r="10" spans="2:7">
      <c r="B10" s="370" t="s">
        <v>179</v>
      </c>
      <c r="C10" s="371">
        <v>94004</v>
      </c>
      <c r="D10" s="371">
        <v>521</v>
      </c>
      <c r="E10" s="371">
        <v>2014</v>
      </c>
      <c r="F10" s="371">
        <v>39541</v>
      </c>
      <c r="G10" s="371">
        <v>44584</v>
      </c>
    </row>
    <row r="11" spans="2:7">
      <c r="B11" s="370" t="s">
        <v>180</v>
      </c>
      <c r="C11" s="371">
        <v>83301</v>
      </c>
      <c r="D11" s="371">
        <v>389</v>
      </c>
      <c r="E11" s="371">
        <v>1622</v>
      </c>
      <c r="F11" s="371">
        <v>43488</v>
      </c>
      <c r="G11" s="371">
        <v>31861</v>
      </c>
    </row>
    <row r="12" spans="2:7">
      <c r="B12" s="370" t="s">
        <v>181</v>
      </c>
      <c r="C12" s="371">
        <v>341878</v>
      </c>
      <c r="D12" s="371">
        <v>2126</v>
      </c>
      <c r="E12" s="371">
        <v>82786</v>
      </c>
      <c r="F12" s="371">
        <v>149622</v>
      </c>
      <c r="G12" s="371">
        <v>53592</v>
      </c>
    </row>
    <row r="13" spans="2:7">
      <c r="B13" s="370" t="s">
        <v>182</v>
      </c>
      <c r="C13" s="371">
        <v>77090</v>
      </c>
      <c r="D13" s="371">
        <v>1590</v>
      </c>
      <c r="E13" s="371">
        <v>9918</v>
      </c>
      <c r="F13" s="371">
        <v>28419</v>
      </c>
      <c r="G13" s="371">
        <v>20568</v>
      </c>
    </row>
    <row r="14" spans="2:7">
      <c r="B14" s="370" t="s">
        <v>183</v>
      </c>
      <c r="C14" s="371">
        <v>982116</v>
      </c>
      <c r="D14" s="371">
        <v>1870</v>
      </c>
      <c r="E14" s="371">
        <v>27492</v>
      </c>
      <c r="F14" s="371">
        <v>370653</v>
      </c>
      <c r="G14" s="371">
        <v>395820</v>
      </c>
    </row>
    <row r="15" spans="2:7">
      <c r="B15" s="370" t="s">
        <v>184</v>
      </c>
      <c r="C15" s="371">
        <v>48149</v>
      </c>
      <c r="D15" s="371">
        <v>254</v>
      </c>
      <c r="E15" s="371">
        <v>1020</v>
      </c>
      <c r="F15" s="371">
        <v>17549</v>
      </c>
      <c r="G15" s="371">
        <v>25751</v>
      </c>
    </row>
    <row r="16" spans="2:7">
      <c r="B16" s="370" t="s">
        <v>185</v>
      </c>
      <c r="C16" s="371">
        <v>65105</v>
      </c>
      <c r="D16" s="371">
        <v>1915</v>
      </c>
      <c r="E16" s="371">
        <v>3777</v>
      </c>
      <c r="F16" s="371">
        <v>29504</v>
      </c>
      <c r="G16" s="371">
        <v>23499</v>
      </c>
    </row>
    <row r="17" spans="2:11">
      <c r="B17" s="370" t="s">
        <v>186</v>
      </c>
      <c r="C17" s="371">
        <f>SUM(C18:C21)</f>
        <v>218308</v>
      </c>
      <c r="D17" s="371">
        <f>SUM(D18:D21)</f>
        <v>1047</v>
      </c>
      <c r="E17" s="371">
        <f>SUM(E18:E21)</f>
        <v>24511</v>
      </c>
      <c r="F17" s="371">
        <f>SUM(F18:F21)</f>
        <v>66220</v>
      </c>
      <c r="G17" s="371">
        <f>SUM(G18:G21)</f>
        <v>111264</v>
      </c>
    </row>
    <row r="18" spans="2:11">
      <c r="B18" s="372" t="s">
        <v>187</v>
      </c>
      <c r="C18" s="371">
        <v>67292</v>
      </c>
      <c r="D18" s="371">
        <v>282</v>
      </c>
      <c r="E18" s="371">
        <v>5525</v>
      </c>
      <c r="F18" s="371">
        <v>22726</v>
      </c>
      <c r="G18" s="371">
        <v>33345</v>
      </c>
    </row>
    <row r="19" spans="2:11">
      <c r="B19" s="372" t="s">
        <v>188</v>
      </c>
      <c r="C19" s="371">
        <v>46042</v>
      </c>
      <c r="D19" s="371">
        <v>191</v>
      </c>
      <c r="E19" s="371">
        <v>2417</v>
      </c>
      <c r="F19" s="371">
        <v>12634</v>
      </c>
      <c r="G19" s="371">
        <v>28379</v>
      </c>
    </row>
    <row r="20" spans="2:11">
      <c r="B20" s="372" t="s">
        <v>189</v>
      </c>
      <c r="C20" s="371">
        <v>48627</v>
      </c>
      <c r="D20" s="371">
        <v>234</v>
      </c>
      <c r="E20" s="371">
        <v>3425</v>
      </c>
      <c r="F20" s="371">
        <v>18335</v>
      </c>
      <c r="G20" s="371">
        <v>22930</v>
      </c>
    </row>
    <row r="21" spans="2:11">
      <c r="B21" s="372" t="s">
        <v>190</v>
      </c>
      <c r="C21" s="371">
        <v>56347</v>
      </c>
      <c r="D21" s="371">
        <v>340</v>
      </c>
      <c r="E21" s="371">
        <v>13144</v>
      </c>
      <c r="F21" s="371">
        <v>12525</v>
      </c>
      <c r="G21" s="371">
        <v>26610</v>
      </c>
    </row>
    <row r="22" spans="2:11">
      <c r="B22" s="370" t="s">
        <v>191</v>
      </c>
      <c r="C22" s="371">
        <v>19073</v>
      </c>
      <c r="D22" s="371">
        <v>353</v>
      </c>
      <c r="E22" s="371">
        <v>1576</v>
      </c>
      <c r="F22" s="371">
        <v>8144</v>
      </c>
      <c r="G22" s="371">
        <v>6454</v>
      </c>
    </row>
    <row r="23" spans="2:11">
      <c r="B23" s="370" t="s">
        <v>192</v>
      </c>
      <c r="C23" s="371">
        <v>19245</v>
      </c>
      <c r="D23" s="371">
        <v>231</v>
      </c>
      <c r="E23" s="371">
        <v>2513</v>
      </c>
      <c r="F23" s="371">
        <v>8897</v>
      </c>
      <c r="G23" s="371">
        <v>5553</v>
      </c>
    </row>
    <row r="24" spans="2:11">
      <c r="B24" s="370" t="s">
        <v>193</v>
      </c>
      <c r="C24" s="371">
        <v>52994</v>
      </c>
      <c r="D24" s="371">
        <v>279</v>
      </c>
      <c r="E24" s="371">
        <v>993</v>
      </c>
      <c r="F24" s="371">
        <v>33059</v>
      </c>
      <c r="G24" s="371">
        <v>12383</v>
      </c>
    </row>
    <row r="25" spans="2:11">
      <c r="B25" s="370" t="s">
        <v>194</v>
      </c>
      <c r="C25" s="371">
        <v>51942</v>
      </c>
      <c r="D25" s="371">
        <v>495</v>
      </c>
      <c r="E25" s="371">
        <v>1556</v>
      </c>
      <c r="F25" s="371">
        <v>30648</v>
      </c>
      <c r="G25" s="371">
        <v>13939</v>
      </c>
    </row>
    <row r="26" spans="2:11">
      <c r="B26" s="370" t="s">
        <v>195</v>
      </c>
      <c r="C26" s="371">
        <v>62133</v>
      </c>
      <c r="D26" s="371">
        <v>1093</v>
      </c>
      <c r="E26" s="371">
        <v>5848</v>
      </c>
      <c r="F26" s="371">
        <v>30804</v>
      </c>
      <c r="G26" s="371">
        <v>16044</v>
      </c>
    </row>
    <row r="27" spans="2:11">
      <c r="B27" s="370" t="s">
        <v>196</v>
      </c>
      <c r="C27" s="371">
        <v>8623</v>
      </c>
      <c r="D27" s="371">
        <v>836</v>
      </c>
      <c r="E27" s="371">
        <v>1439</v>
      </c>
      <c r="F27" s="371">
        <v>2124</v>
      </c>
      <c r="G27" s="371">
        <v>1850</v>
      </c>
    </row>
    <row r="28" spans="2:11">
      <c r="B28" s="370" t="s">
        <v>197</v>
      </c>
      <c r="C28" s="371">
        <v>13331</v>
      </c>
      <c r="D28" s="371">
        <v>3177</v>
      </c>
      <c r="E28" s="371">
        <v>3247</v>
      </c>
      <c r="F28" s="371">
        <v>2023</v>
      </c>
      <c r="G28" s="371">
        <v>2498</v>
      </c>
    </row>
    <row r="29" spans="2:11" ht="12.75">
      <c r="B29" s="194" t="s">
        <v>198</v>
      </c>
      <c r="C29" s="371">
        <v>40172</v>
      </c>
      <c r="D29" s="371">
        <v>2561</v>
      </c>
      <c r="E29" s="371">
        <v>3306</v>
      </c>
      <c r="F29" s="371">
        <v>7629</v>
      </c>
      <c r="G29" s="371">
        <v>9513</v>
      </c>
    </row>
    <row r="30" spans="2:11" ht="12.75">
      <c r="B30" s="196" t="s">
        <v>334</v>
      </c>
      <c r="C30" s="373">
        <f>C31-C9</f>
        <v>2177464</v>
      </c>
      <c r="D30" s="373">
        <f>D31-D9</f>
        <v>18737</v>
      </c>
      <c r="E30" s="373">
        <f>E31-E9</f>
        <v>173618</v>
      </c>
      <c r="F30" s="373">
        <f>F31-F9</f>
        <v>868324</v>
      </c>
      <c r="G30" s="373">
        <f>G31-G9</f>
        <v>775173</v>
      </c>
    </row>
    <row r="31" spans="2:11">
      <c r="B31" s="374" t="s">
        <v>137</v>
      </c>
      <c r="C31" s="375">
        <v>3231391</v>
      </c>
      <c r="D31" s="375">
        <v>102605</v>
      </c>
      <c r="E31" s="375">
        <v>487133</v>
      </c>
      <c r="F31" s="375">
        <v>1143927</v>
      </c>
      <c r="G31" s="375">
        <v>956809</v>
      </c>
      <c r="H31" s="211"/>
      <c r="I31" s="211"/>
      <c r="J31" s="211"/>
      <c r="K31" s="211"/>
    </row>
    <row r="32" spans="2:11" ht="24" customHeight="1">
      <c r="B32" s="546" t="s">
        <v>235</v>
      </c>
      <c r="C32" s="594"/>
      <c r="D32" s="594"/>
      <c r="E32" s="594"/>
      <c r="F32" s="594"/>
      <c r="G32" s="595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ignoredErrors>
    <ignoredError sqref="C17:G17" formulaRange="1"/>
  </ignoredError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zoomScaleNormal="100" workbookViewId="0"/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593" t="s">
        <v>335</v>
      </c>
      <c r="C5" s="550"/>
      <c r="D5" s="550"/>
      <c r="E5" s="550"/>
      <c r="F5" s="550"/>
      <c r="G5" s="551"/>
    </row>
    <row r="6" spans="2:7">
      <c r="B6" s="552" t="str">
        <f>actualizaciones!$A$2</f>
        <v xml:space="preserve">acumulado agosto 2010 </v>
      </c>
      <c r="C6" s="553"/>
      <c r="D6" s="553"/>
      <c r="E6" s="553"/>
      <c r="F6" s="553"/>
      <c r="G6" s="554"/>
    </row>
    <row r="7" spans="2:7" ht="24">
      <c r="B7" s="364" t="s">
        <v>176</v>
      </c>
      <c r="C7" s="365" t="s">
        <v>126</v>
      </c>
      <c r="D7" s="366" t="s">
        <v>296</v>
      </c>
      <c r="E7" s="366" t="s">
        <v>118</v>
      </c>
      <c r="F7" s="367" t="s">
        <v>333</v>
      </c>
      <c r="G7" s="367" t="s">
        <v>295</v>
      </c>
    </row>
    <row r="8" spans="2:7">
      <c r="B8" s="368" t="s">
        <v>177</v>
      </c>
      <c r="C8" s="376">
        <v>3.3102747910370711E-2</v>
      </c>
      <c r="D8" s="376">
        <v>-2.2357960506376284E-2</v>
      </c>
      <c r="E8" s="376">
        <v>-6.7147303336685726E-2</v>
      </c>
      <c r="F8" s="376">
        <v>5.3826388198496611E-2</v>
      </c>
      <c r="G8" s="376">
        <v>0.10550084600309195</v>
      </c>
    </row>
    <row r="9" spans="2:7">
      <c r="B9" s="370" t="s">
        <v>179</v>
      </c>
      <c r="C9" s="377">
        <v>-4.7472362674664814E-2</v>
      </c>
      <c r="D9" s="377">
        <v>0.19770114942528738</v>
      </c>
      <c r="E9" s="377">
        <v>-7.8260869565217384E-2</v>
      </c>
      <c r="F9" s="377">
        <v>-4.9974772350496188E-2</v>
      </c>
      <c r="G9" s="377">
        <v>-7.1011835305884285E-2</v>
      </c>
    </row>
    <row r="10" spans="2:7">
      <c r="B10" s="370" t="s">
        <v>180</v>
      </c>
      <c r="C10" s="377">
        <v>5.5017287890877231E-2</v>
      </c>
      <c r="D10" s="377">
        <v>5.9945504087193457E-2</v>
      </c>
      <c r="E10" s="377">
        <v>0.53889943074003788</v>
      </c>
      <c r="F10" s="377">
        <v>7.6702153998514433E-2</v>
      </c>
      <c r="G10" s="377">
        <v>3.8798865377718261E-2</v>
      </c>
    </row>
    <row r="11" spans="2:7">
      <c r="B11" s="370" t="s">
        <v>181</v>
      </c>
      <c r="C11" s="377">
        <v>-7.4179884041308819E-3</v>
      </c>
      <c r="D11" s="377">
        <v>6.6733567486201739E-2</v>
      </c>
      <c r="E11" s="377">
        <v>-0.1229274597675577</v>
      </c>
      <c r="F11" s="377">
        <v>5.349800033797103E-2</v>
      </c>
      <c r="G11" s="377">
        <v>2.6430705584923109E-2</v>
      </c>
    </row>
    <row r="12" spans="2:7">
      <c r="B12" s="370" t="s">
        <v>182</v>
      </c>
      <c r="C12" s="377">
        <v>5.524680373422397E-2</v>
      </c>
      <c r="D12" s="377">
        <v>-0.10321489001692052</v>
      </c>
      <c r="E12" s="377">
        <v>0.25607902735562305</v>
      </c>
      <c r="F12" s="377">
        <v>-3.687260650015256E-2</v>
      </c>
      <c r="G12" s="377">
        <v>0.28517870532366918</v>
      </c>
    </row>
    <row r="13" spans="2:7">
      <c r="B13" s="370" t="s">
        <v>183</v>
      </c>
      <c r="C13" s="377">
        <v>3.5678167804336969E-2</v>
      </c>
      <c r="D13" s="377">
        <v>8.092485549132955E-2</v>
      </c>
      <c r="E13" s="377">
        <v>-4.7962045918897411E-2</v>
      </c>
      <c r="F13" s="377">
        <v>3.4101498200485469E-2</v>
      </c>
      <c r="G13" s="377">
        <v>1.5727845908681592E-2</v>
      </c>
    </row>
    <row r="14" spans="2:7">
      <c r="B14" s="370" t="s">
        <v>184</v>
      </c>
      <c r="C14" s="377">
        <v>-0.14852868359623683</v>
      </c>
      <c r="D14" s="377">
        <v>0</v>
      </c>
      <c r="E14" s="377">
        <v>1.9646365422396617E-3</v>
      </c>
      <c r="F14" s="377">
        <v>-0.27498450733319557</v>
      </c>
      <c r="G14" s="377">
        <v>-3.0970121171069454E-2</v>
      </c>
    </row>
    <row r="15" spans="2:7">
      <c r="B15" s="370" t="s">
        <v>185</v>
      </c>
      <c r="C15" s="377">
        <v>3.0566372241745077E-2</v>
      </c>
      <c r="D15" s="377">
        <v>5.3355335533553427E-2</v>
      </c>
      <c r="E15" s="377">
        <v>7.3011363636363624E-2</v>
      </c>
      <c r="F15" s="377">
        <v>-5.7586125131259269E-4</v>
      </c>
      <c r="G15" s="377">
        <v>5.0610274064470051E-2</v>
      </c>
    </row>
    <row r="16" spans="2:7">
      <c r="B16" s="370" t="s">
        <v>186</v>
      </c>
      <c r="C16" s="377">
        <v>-0.1803255298777855</v>
      </c>
      <c r="D16" s="377">
        <v>-2.695167286245348E-2</v>
      </c>
      <c r="E16" s="377">
        <v>-0.27525133057362505</v>
      </c>
      <c r="F16" s="377">
        <v>-0.12442152584953059</v>
      </c>
      <c r="G16" s="377">
        <v>-0.12756014176834052</v>
      </c>
    </row>
    <row r="17" spans="2:7">
      <c r="B17" s="372" t="s">
        <v>187</v>
      </c>
      <c r="C17" s="377">
        <v>-0.16674509026969464</v>
      </c>
      <c r="D17" s="377">
        <v>0.17991631799163188</v>
      </c>
      <c r="E17" s="377">
        <v>-0.19764740052279983</v>
      </c>
      <c r="F17" s="377">
        <v>-9.8782567315699676E-2</v>
      </c>
      <c r="G17" s="377">
        <v>-0.16903409090909094</v>
      </c>
    </row>
    <row r="18" spans="2:7">
      <c r="B18" s="372" t="s">
        <v>188</v>
      </c>
      <c r="C18" s="377">
        <v>-5.9945281554983909E-2</v>
      </c>
      <c r="D18" s="377">
        <v>-0.23293172690763053</v>
      </c>
      <c r="E18" s="377">
        <v>-0.26890502117362369</v>
      </c>
      <c r="F18" s="377">
        <v>-8.8455988455988455E-2</v>
      </c>
      <c r="G18" s="377">
        <v>3.7813128542695251E-2</v>
      </c>
    </row>
    <row r="19" spans="2:7">
      <c r="B19" s="372" t="s">
        <v>189</v>
      </c>
      <c r="C19" s="377">
        <v>-0.24520365081336148</v>
      </c>
      <c r="D19" s="377">
        <v>-4.4897959183673453E-2</v>
      </c>
      <c r="E19" s="377">
        <v>-9.96319663512093E-2</v>
      </c>
      <c r="F19" s="377">
        <v>-0.2478565861262666</v>
      </c>
      <c r="G19" s="377">
        <v>-0.21649695892844945</v>
      </c>
    </row>
    <row r="20" spans="2:7">
      <c r="B20" s="372" t="s">
        <v>190</v>
      </c>
      <c r="C20" s="377">
        <v>-0.21930031174229303</v>
      </c>
      <c r="D20" s="377">
        <v>-8.7463556851311575E-3</v>
      </c>
      <c r="E20" s="377">
        <v>-0.3369652945924132</v>
      </c>
      <c r="F20" s="377">
        <v>2.8662943495400883E-2</v>
      </c>
      <c r="G20" s="377">
        <v>-0.13584256162114772</v>
      </c>
    </row>
    <row r="21" spans="2:7">
      <c r="B21" s="370" t="s">
        <v>191</v>
      </c>
      <c r="C21" s="377">
        <v>-3.3495490017229179E-2</v>
      </c>
      <c r="D21" s="377">
        <v>5.37313432835822E-2</v>
      </c>
      <c r="E21" s="377">
        <v>-6.3576945929887052E-2</v>
      </c>
      <c r="F21" s="377">
        <v>-2.2446284959788732E-2</v>
      </c>
      <c r="G21" s="377">
        <v>-2.5222776015707549E-2</v>
      </c>
    </row>
    <row r="22" spans="2:7">
      <c r="B22" s="370" t="s">
        <v>192</v>
      </c>
      <c r="C22" s="377">
        <v>6.7269299023957396E-2</v>
      </c>
      <c r="D22" s="377">
        <v>0.11057692307692313</v>
      </c>
      <c r="E22" s="377">
        <v>-0.1295462417734673</v>
      </c>
      <c r="F22" s="377">
        <v>0.30665295931854897</v>
      </c>
      <c r="G22" s="377">
        <v>-3.9439543331603488E-2</v>
      </c>
    </row>
    <row r="23" spans="2:7">
      <c r="B23" s="370" t="s">
        <v>193</v>
      </c>
      <c r="C23" s="377">
        <v>0.12705231816248408</v>
      </c>
      <c r="D23" s="377">
        <v>-2.1052631578947323E-2</v>
      </c>
      <c r="E23" s="377">
        <v>7.4675324675324672E-2</v>
      </c>
      <c r="F23" s="377">
        <v>0.2024952713516659</v>
      </c>
      <c r="G23" s="377">
        <v>0.17910874119215392</v>
      </c>
    </row>
    <row r="24" spans="2:7">
      <c r="B24" s="370" t="s">
        <v>194</v>
      </c>
      <c r="C24" s="377">
        <v>-4.0935024649642715E-2</v>
      </c>
      <c r="D24" s="377">
        <v>-0.19773095623987036</v>
      </c>
      <c r="E24" s="377">
        <v>-0.36124794745484401</v>
      </c>
      <c r="F24" s="377">
        <v>-7.8975838442120416E-2</v>
      </c>
      <c r="G24" s="377">
        <v>0.17559247701779546</v>
      </c>
    </row>
    <row r="25" spans="2:7">
      <c r="B25" s="370" t="s">
        <v>195</v>
      </c>
      <c r="C25" s="377">
        <v>4.3235165720809876E-2</v>
      </c>
      <c r="D25" s="377">
        <v>-6.3410454155955476E-2</v>
      </c>
      <c r="E25" s="377">
        <v>-2.6631158455392767E-2</v>
      </c>
      <c r="F25" s="377">
        <v>9.5019729124453445E-2</v>
      </c>
      <c r="G25" s="377">
        <v>-7.5540190146931696E-2</v>
      </c>
    </row>
    <row r="26" spans="2:7">
      <c r="B26" s="370" t="s">
        <v>196</v>
      </c>
      <c r="C26" s="377">
        <v>7.3447030997136897E-2</v>
      </c>
      <c r="D26" s="377">
        <v>0.36378466557911904</v>
      </c>
      <c r="E26" s="377">
        <v>6.2776957163958702E-2</v>
      </c>
      <c r="F26" s="377">
        <v>-3.7523452157598447E-3</v>
      </c>
      <c r="G26" s="377">
        <v>-0.20838682071031234</v>
      </c>
    </row>
    <row r="27" spans="2:7">
      <c r="B27" s="370" t="s">
        <v>197</v>
      </c>
      <c r="C27" s="377">
        <v>5.784796064116815E-2</v>
      </c>
      <c r="D27" s="377">
        <v>0.13464285714285706</v>
      </c>
      <c r="E27" s="377">
        <v>-8.3027393391697291E-2</v>
      </c>
      <c r="F27" s="377">
        <v>-0.12424242424242427</v>
      </c>
      <c r="G27" s="377">
        <v>9.5133713283647614E-2</v>
      </c>
    </row>
    <row r="28" spans="2:7">
      <c r="B28" s="194" t="s">
        <v>198</v>
      </c>
      <c r="C28" s="377">
        <v>0.45498007968127485</v>
      </c>
      <c r="D28" s="377">
        <v>0.21489563567362424</v>
      </c>
      <c r="E28" s="377">
        <v>6.8174474959612263E-2</v>
      </c>
      <c r="F28" s="377">
        <v>0.60172160403107289</v>
      </c>
      <c r="G28" s="377">
        <v>3.3572359843546229E-2</v>
      </c>
    </row>
    <row r="29" spans="2:7">
      <c r="B29" s="196" t="s">
        <v>334</v>
      </c>
      <c r="C29" s="378">
        <v>5.7117360782754645E-4</v>
      </c>
      <c r="D29" s="378">
        <v>6.5874054269298599E-2</v>
      </c>
      <c r="E29" s="378">
        <v>-0.1082198605967527</v>
      </c>
      <c r="F29" s="378">
        <v>1.6092266070032668E-2</v>
      </c>
      <c r="G29" s="378">
        <v>-4.8884375870528185E-3</v>
      </c>
    </row>
    <row r="30" spans="2:7">
      <c r="B30" s="374" t="s">
        <v>137</v>
      </c>
      <c r="C30" s="379">
        <v>1.0953961014623426E-2</v>
      </c>
      <c r="D30" s="379">
        <v>-7.3525854979925587E-3</v>
      </c>
      <c r="E30" s="379">
        <v>-8.2212789367879457E-2</v>
      </c>
      <c r="F30" s="379">
        <v>2.4934190366795672E-2</v>
      </c>
      <c r="G30" s="379">
        <v>1.4339281000505633E-2</v>
      </c>
    </row>
    <row r="31" spans="2:7" ht="24" customHeight="1">
      <c r="B31" s="546" t="s">
        <v>235</v>
      </c>
      <c r="C31" s="594"/>
      <c r="D31" s="594"/>
      <c r="E31" s="594"/>
      <c r="F31" s="594"/>
      <c r="G31" s="595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4"/>
  <sheetViews>
    <sheetView showGridLines="0" showRowColHeaders="0" showOutlineSymbols="0" zoomScaleNormal="100" workbookViewId="0"/>
  </sheetViews>
  <sheetFormatPr baseColWidth="10" defaultRowHeight="12"/>
  <cols>
    <col min="1" max="1" width="13.5703125" style="363" customWidth="1"/>
    <col min="2" max="2" width="23.7109375" style="363" customWidth="1"/>
    <col min="3" max="7" width="10.7109375" style="363" customWidth="1"/>
    <col min="8" max="256" width="11.42578125" style="363"/>
    <col min="257" max="257" width="13.5703125" style="363" customWidth="1"/>
    <col min="258" max="258" width="23.7109375" style="363" customWidth="1"/>
    <col min="259" max="263" width="10.7109375" style="363" customWidth="1"/>
    <col min="264" max="512" width="11.42578125" style="363"/>
    <col min="513" max="513" width="13.5703125" style="363" customWidth="1"/>
    <col min="514" max="514" width="23.7109375" style="363" customWidth="1"/>
    <col min="515" max="519" width="10.7109375" style="363" customWidth="1"/>
    <col min="520" max="768" width="11.42578125" style="363"/>
    <col min="769" max="769" width="13.5703125" style="363" customWidth="1"/>
    <col min="770" max="770" width="23.7109375" style="363" customWidth="1"/>
    <col min="771" max="775" width="10.7109375" style="363" customWidth="1"/>
    <col min="776" max="1024" width="11.42578125" style="363"/>
    <col min="1025" max="1025" width="13.5703125" style="363" customWidth="1"/>
    <col min="1026" max="1026" width="23.7109375" style="363" customWidth="1"/>
    <col min="1027" max="1031" width="10.7109375" style="363" customWidth="1"/>
    <col min="1032" max="1280" width="11.42578125" style="363"/>
    <col min="1281" max="1281" width="13.5703125" style="363" customWidth="1"/>
    <col min="1282" max="1282" width="23.7109375" style="363" customWidth="1"/>
    <col min="1283" max="1287" width="10.7109375" style="363" customWidth="1"/>
    <col min="1288" max="1536" width="11.42578125" style="363"/>
    <col min="1537" max="1537" width="13.5703125" style="363" customWidth="1"/>
    <col min="1538" max="1538" width="23.7109375" style="363" customWidth="1"/>
    <col min="1539" max="1543" width="10.7109375" style="363" customWidth="1"/>
    <col min="1544" max="1792" width="11.42578125" style="363"/>
    <col min="1793" max="1793" width="13.5703125" style="363" customWidth="1"/>
    <col min="1794" max="1794" width="23.7109375" style="363" customWidth="1"/>
    <col min="1795" max="1799" width="10.7109375" style="363" customWidth="1"/>
    <col min="1800" max="2048" width="11.42578125" style="363"/>
    <col min="2049" max="2049" width="13.5703125" style="363" customWidth="1"/>
    <col min="2050" max="2050" width="23.7109375" style="363" customWidth="1"/>
    <col min="2051" max="2055" width="10.7109375" style="363" customWidth="1"/>
    <col min="2056" max="2304" width="11.42578125" style="363"/>
    <col min="2305" max="2305" width="13.5703125" style="363" customWidth="1"/>
    <col min="2306" max="2306" width="23.7109375" style="363" customWidth="1"/>
    <col min="2307" max="2311" width="10.7109375" style="363" customWidth="1"/>
    <col min="2312" max="2560" width="11.42578125" style="363"/>
    <col min="2561" max="2561" width="13.5703125" style="363" customWidth="1"/>
    <col min="2562" max="2562" width="23.7109375" style="363" customWidth="1"/>
    <col min="2563" max="2567" width="10.7109375" style="363" customWidth="1"/>
    <col min="2568" max="2816" width="11.42578125" style="363"/>
    <col min="2817" max="2817" width="13.5703125" style="363" customWidth="1"/>
    <col min="2818" max="2818" width="23.7109375" style="363" customWidth="1"/>
    <col min="2819" max="2823" width="10.7109375" style="363" customWidth="1"/>
    <col min="2824" max="3072" width="11.42578125" style="363"/>
    <col min="3073" max="3073" width="13.5703125" style="363" customWidth="1"/>
    <col min="3074" max="3074" width="23.7109375" style="363" customWidth="1"/>
    <col min="3075" max="3079" width="10.7109375" style="363" customWidth="1"/>
    <col min="3080" max="3328" width="11.42578125" style="363"/>
    <col min="3329" max="3329" width="13.5703125" style="363" customWidth="1"/>
    <col min="3330" max="3330" width="23.7109375" style="363" customWidth="1"/>
    <col min="3331" max="3335" width="10.7109375" style="363" customWidth="1"/>
    <col min="3336" max="3584" width="11.42578125" style="363"/>
    <col min="3585" max="3585" width="13.5703125" style="363" customWidth="1"/>
    <col min="3586" max="3586" width="23.7109375" style="363" customWidth="1"/>
    <col min="3587" max="3591" width="10.7109375" style="363" customWidth="1"/>
    <col min="3592" max="3840" width="11.42578125" style="363"/>
    <col min="3841" max="3841" width="13.5703125" style="363" customWidth="1"/>
    <col min="3842" max="3842" width="23.7109375" style="363" customWidth="1"/>
    <col min="3843" max="3847" width="10.7109375" style="363" customWidth="1"/>
    <col min="3848" max="4096" width="11.42578125" style="363"/>
    <col min="4097" max="4097" width="13.5703125" style="363" customWidth="1"/>
    <col min="4098" max="4098" width="23.7109375" style="363" customWidth="1"/>
    <col min="4099" max="4103" width="10.7109375" style="363" customWidth="1"/>
    <col min="4104" max="4352" width="11.42578125" style="363"/>
    <col min="4353" max="4353" width="13.5703125" style="363" customWidth="1"/>
    <col min="4354" max="4354" width="23.7109375" style="363" customWidth="1"/>
    <col min="4355" max="4359" width="10.7109375" style="363" customWidth="1"/>
    <col min="4360" max="4608" width="11.42578125" style="363"/>
    <col min="4609" max="4609" width="13.5703125" style="363" customWidth="1"/>
    <col min="4610" max="4610" width="23.7109375" style="363" customWidth="1"/>
    <col min="4611" max="4615" width="10.7109375" style="363" customWidth="1"/>
    <col min="4616" max="4864" width="11.42578125" style="363"/>
    <col min="4865" max="4865" width="13.5703125" style="363" customWidth="1"/>
    <col min="4866" max="4866" width="23.7109375" style="363" customWidth="1"/>
    <col min="4867" max="4871" width="10.7109375" style="363" customWidth="1"/>
    <col min="4872" max="5120" width="11.42578125" style="363"/>
    <col min="5121" max="5121" width="13.5703125" style="363" customWidth="1"/>
    <col min="5122" max="5122" width="23.7109375" style="363" customWidth="1"/>
    <col min="5123" max="5127" width="10.7109375" style="363" customWidth="1"/>
    <col min="5128" max="5376" width="11.42578125" style="363"/>
    <col min="5377" max="5377" width="13.5703125" style="363" customWidth="1"/>
    <col min="5378" max="5378" width="23.7109375" style="363" customWidth="1"/>
    <col min="5379" max="5383" width="10.7109375" style="363" customWidth="1"/>
    <col min="5384" max="5632" width="11.42578125" style="363"/>
    <col min="5633" max="5633" width="13.5703125" style="363" customWidth="1"/>
    <col min="5634" max="5634" width="23.7109375" style="363" customWidth="1"/>
    <col min="5635" max="5639" width="10.7109375" style="363" customWidth="1"/>
    <col min="5640" max="5888" width="11.42578125" style="363"/>
    <col min="5889" max="5889" width="13.5703125" style="363" customWidth="1"/>
    <col min="5890" max="5890" width="23.7109375" style="363" customWidth="1"/>
    <col min="5891" max="5895" width="10.7109375" style="363" customWidth="1"/>
    <col min="5896" max="6144" width="11.42578125" style="363"/>
    <col min="6145" max="6145" width="13.5703125" style="363" customWidth="1"/>
    <col min="6146" max="6146" width="23.7109375" style="363" customWidth="1"/>
    <col min="6147" max="6151" width="10.7109375" style="363" customWidth="1"/>
    <col min="6152" max="6400" width="11.42578125" style="363"/>
    <col min="6401" max="6401" width="13.5703125" style="363" customWidth="1"/>
    <col min="6402" max="6402" width="23.7109375" style="363" customWidth="1"/>
    <col min="6403" max="6407" width="10.7109375" style="363" customWidth="1"/>
    <col min="6408" max="6656" width="11.42578125" style="363"/>
    <col min="6657" max="6657" width="13.5703125" style="363" customWidth="1"/>
    <col min="6658" max="6658" width="23.7109375" style="363" customWidth="1"/>
    <col min="6659" max="6663" width="10.7109375" style="363" customWidth="1"/>
    <col min="6664" max="6912" width="11.42578125" style="363"/>
    <col min="6913" max="6913" width="13.5703125" style="363" customWidth="1"/>
    <col min="6914" max="6914" width="23.7109375" style="363" customWidth="1"/>
    <col min="6915" max="6919" width="10.7109375" style="363" customWidth="1"/>
    <col min="6920" max="7168" width="11.42578125" style="363"/>
    <col min="7169" max="7169" width="13.5703125" style="363" customWidth="1"/>
    <col min="7170" max="7170" width="23.7109375" style="363" customWidth="1"/>
    <col min="7171" max="7175" width="10.7109375" style="363" customWidth="1"/>
    <col min="7176" max="7424" width="11.42578125" style="363"/>
    <col min="7425" max="7425" width="13.5703125" style="363" customWidth="1"/>
    <col min="7426" max="7426" width="23.7109375" style="363" customWidth="1"/>
    <col min="7427" max="7431" width="10.7109375" style="363" customWidth="1"/>
    <col min="7432" max="7680" width="11.42578125" style="363"/>
    <col min="7681" max="7681" width="13.5703125" style="363" customWidth="1"/>
    <col min="7682" max="7682" width="23.7109375" style="363" customWidth="1"/>
    <col min="7683" max="7687" width="10.7109375" style="363" customWidth="1"/>
    <col min="7688" max="7936" width="11.42578125" style="363"/>
    <col min="7937" max="7937" width="13.5703125" style="363" customWidth="1"/>
    <col min="7938" max="7938" width="23.7109375" style="363" customWidth="1"/>
    <col min="7939" max="7943" width="10.7109375" style="363" customWidth="1"/>
    <col min="7944" max="8192" width="11.42578125" style="363"/>
    <col min="8193" max="8193" width="13.5703125" style="363" customWidth="1"/>
    <col min="8194" max="8194" width="23.7109375" style="363" customWidth="1"/>
    <col min="8195" max="8199" width="10.7109375" style="363" customWidth="1"/>
    <col min="8200" max="8448" width="11.42578125" style="363"/>
    <col min="8449" max="8449" width="13.5703125" style="363" customWidth="1"/>
    <col min="8450" max="8450" width="23.7109375" style="363" customWidth="1"/>
    <col min="8451" max="8455" width="10.7109375" style="363" customWidth="1"/>
    <col min="8456" max="8704" width="11.42578125" style="363"/>
    <col min="8705" max="8705" width="13.5703125" style="363" customWidth="1"/>
    <col min="8706" max="8706" width="23.7109375" style="363" customWidth="1"/>
    <col min="8707" max="8711" width="10.7109375" style="363" customWidth="1"/>
    <col min="8712" max="8960" width="11.42578125" style="363"/>
    <col min="8961" max="8961" width="13.5703125" style="363" customWidth="1"/>
    <col min="8962" max="8962" width="23.7109375" style="363" customWidth="1"/>
    <col min="8963" max="8967" width="10.7109375" style="363" customWidth="1"/>
    <col min="8968" max="9216" width="11.42578125" style="363"/>
    <col min="9217" max="9217" width="13.5703125" style="363" customWidth="1"/>
    <col min="9218" max="9218" width="23.7109375" style="363" customWidth="1"/>
    <col min="9219" max="9223" width="10.7109375" style="363" customWidth="1"/>
    <col min="9224" max="9472" width="11.42578125" style="363"/>
    <col min="9473" max="9473" width="13.5703125" style="363" customWidth="1"/>
    <col min="9474" max="9474" width="23.7109375" style="363" customWidth="1"/>
    <col min="9475" max="9479" width="10.7109375" style="363" customWidth="1"/>
    <col min="9480" max="9728" width="11.42578125" style="363"/>
    <col min="9729" max="9729" width="13.5703125" style="363" customWidth="1"/>
    <col min="9730" max="9730" width="23.7109375" style="363" customWidth="1"/>
    <col min="9731" max="9735" width="10.7109375" style="363" customWidth="1"/>
    <col min="9736" max="9984" width="11.42578125" style="363"/>
    <col min="9985" max="9985" width="13.5703125" style="363" customWidth="1"/>
    <col min="9986" max="9986" width="23.7109375" style="363" customWidth="1"/>
    <col min="9987" max="9991" width="10.7109375" style="363" customWidth="1"/>
    <col min="9992" max="10240" width="11.42578125" style="363"/>
    <col min="10241" max="10241" width="13.5703125" style="363" customWidth="1"/>
    <col min="10242" max="10242" width="23.7109375" style="363" customWidth="1"/>
    <col min="10243" max="10247" width="10.7109375" style="363" customWidth="1"/>
    <col min="10248" max="10496" width="11.42578125" style="363"/>
    <col min="10497" max="10497" width="13.5703125" style="363" customWidth="1"/>
    <col min="10498" max="10498" width="23.7109375" style="363" customWidth="1"/>
    <col min="10499" max="10503" width="10.7109375" style="363" customWidth="1"/>
    <col min="10504" max="10752" width="11.42578125" style="363"/>
    <col min="10753" max="10753" width="13.5703125" style="363" customWidth="1"/>
    <col min="10754" max="10754" width="23.7109375" style="363" customWidth="1"/>
    <col min="10755" max="10759" width="10.7109375" style="363" customWidth="1"/>
    <col min="10760" max="11008" width="11.42578125" style="363"/>
    <col min="11009" max="11009" width="13.5703125" style="363" customWidth="1"/>
    <col min="11010" max="11010" width="23.7109375" style="363" customWidth="1"/>
    <col min="11011" max="11015" width="10.7109375" style="363" customWidth="1"/>
    <col min="11016" max="11264" width="11.42578125" style="363"/>
    <col min="11265" max="11265" width="13.5703125" style="363" customWidth="1"/>
    <col min="11266" max="11266" width="23.7109375" style="363" customWidth="1"/>
    <col min="11267" max="11271" width="10.7109375" style="363" customWidth="1"/>
    <col min="11272" max="11520" width="11.42578125" style="363"/>
    <col min="11521" max="11521" width="13.5703125" style="363" customWidth="1"/>
    <col min="11522" max="11522" width="23.7109375" style="363" customWidth="1"/>
    <col min="11523" max="11527" width="10.7109375" style="363" customWidth="1"/>
    <col min="11528" max="11776" width="11.42578125" style="363"/>
    <col min="11777" max="11777" width="13.5703125" style="363" customWidth="1"/>
    <col min="11778" max="11778" width="23.7109375" style="363" customWidth="1"/>
    <col min="11779" max="11783" width="10.7109375" style="363" customWidth="1"/>
    <col min="11784" max="12032" width="11.42578125" style="363"/>
    <col min="12033" max="12033" width="13.5703125" style="363" customWidth="1"/>
    <col min="12034" max="12034" width="23.7109375" style="363" customWidth="1"/>
    <col min="12035" max="12039" width="10.7109375" style="363" customWidth="1"/>
    <col min="12040" max="12288" width="11.42578125" style="363"/>
    <col min="12289" max="12289" width="13.5703125" style="363" customWidth="1"/>
    <col min="12290" max="12290" width="23.7109375" style="363" customWidth="1"/>
    <col min="12291" max="12295" width="10.7109375" style="363" customWidth="1"/>
    <col min="12296" max="12544" width="11.42578125" style="363"/>
    <col min="12545" max="12545" width="13.5703125" style="363" customWidth="1"/>
    <col min="12546" max="12546" width="23.7109375" style="363" customWidth="1"/>
    <col min="12547" max="12551" width="10.7109375" style="363" customWidth="1"/>
    <col min="12552" max="12800" width="11.42578125" style="363"/>
    <col min="12801" max="12801" width="13.5703125" style="363" customWidth="1"/>
    <col min="12802" max="12802" width="23.7109375" style="363" customWidth="1"/>
    <col min="12803" max="12807" width="10.7109375" style="363" customWidth="1"/>
    <col min="12808" max="13056" width="11.42578125" style="363"/>
    <col min="13057" max="13057" width="13.5703125" style="363" customWidth="1"/>
    <col min="13058" max="13058" width="23.7109375" style="363" customWidth="1"/>
    <col min="13059" max="13063" width="10.7109375" style="363" customWidth="1"/>
    <col min="13064" max="13312" width="11.42578125" style="363"/>
    <col min="13313" max="13313" width="13.5703125" style="363" customWidth="1"/>
    <col min="13314" max="13314" width="23.7109375" style="363" customWidth="1"/>
    <col min="13315" max="13319" width="10.7109375" style="363" customWidth="1"/>
    <col min="13320" max="13568" width="11.42578125" style="363"/>
    <col min="13569" max="13569" width="13.5703125" style="363" customWidth="1"/>
    <col min="13570" max="13570" width="23.7109375" style="363" customWidth="1"/>
    <col min="13571" max="13575" width="10.7109375" style="363" customWidth="1"/>
    <col min="13576" max="13824" width="11.42578125" style="363"/>
    <col min="13825" max="13825" width="13.5703125" style="363" customWidth="1"/>
    <col min="13826" max="13826" width="23.7109375" style="363" customWidth="1"/>
    <col min="13827" max="13831" width="10.7109375" style="363" customWidth="1"/>
    <col min="13832" max="14080" width="11.42578125" style="363"/>
    <col min="14081" max="14081" width="13.5703125" style="363" customWidth="1"/>
    <col min="14082" max="14082" width="23.7109375" style="363" customWidth="1"/>
    <col min="14083" max="14087" width="10.7109375" style="363" customWidth="1"/>
    <col min="14088" max="14336" width="11.42578125" style="363"/>
    <col min="14337" max="14337" width="13.5703125" style="363" customWidth="1"/>
    <col min="14338" max="14338" width="23.7109375" style="363" customWidth="1"/>
    <col min="14339" max="14343" width="10.7109375" style="363" customWidth="1"/>
    <col min="14344" max="14592" width="11.42578125" style="363"/>
    <col min="14593" max="14593" width="13.5703125" style="363" customWidth="1"/>
    <col min="14594" max="14594" width="23.7109375" style="363" customWidth="1"/>
    <col min="14595" max="14599" width="10.7109375" style="363" customWidth="1"/>
    <col min="14600" max="14848" width="11.42578125" style="363"/>
    <col min="14849" max="14849" width="13.5703125" style="363" customWidth="1"/>
    <col min="14850" max="14850" width="23.7109375" style="363" customWidth="1"/>
    <col min="14851" max="14855" width="10.7109375" style="363" customWidth="1"/>
    <col min="14856" max="15104" width="11.42578125" style="363"/>
    <col min="15105" max="15105" width="13.5703125" style="363" customWidth="1"/>
    <col min="15106" max="15106" width="23.7109375" style="363" customWidth="1"/>
    <col min="15107" max="15111" width="10.7109375" style="363" customWidth="1"/>
    <col min="15112" max="15360" width="11.42578125" style="363"/>
    <col min="15361" max="15361" width="13.5703125" style="363" customWidth="1"/>
    <col min="15362" max="15362" width="23.7109375" style="363" customWidth="1"/>
    <col min="15363" max="15367" width="10.7109375" style="363" customWidth="1"/>
    <col min="15368" max="15616" width="11.42578125" style="363"/>
    <col min="15617" max="15617" width="13.5703125" style="363" customWidth="1"/>
    <col min="15618" max="15618" width="23.7109375" style="363" customWidth="1"/>
    <col min="15619" max="15623" width="10.7109375" style="363" customWidth="1"/>
    <col min="15624" max="15872" width="11.42578125" style="363"/>
    <col min="15873" max="15873" width="13.5703125" style="363" customWidth="1"/>
    <col min="15874" max="15874" width="23.7109375" style="363" customWidth="1"/>
    <col min="15875" max="15879" width="10.7109375" style="363" customWidth="1"/>
    <col min="15880" max="16128" width="11.42578125" style="363"/>
    <col min="16129" max="16129" width="13.5703125" style="363" customWidth="1"/>
    <col min="16130" max="16130" width="23.7109375" style="363" customWidth="1"/>
    <col min="16131" max="16135" width="10.7109375" style="363" customWidth="1"/>
    <col min="16136" max="16384" width="11.42578125" style="363"/>
  </cols>
  <sheetData>
    <row r="1" spans="2:10" ht="12.75">
      <c r="B1" s="88"/>
    </row>
    <row r="2" spans="2:10" ht="12.75">
      <c r="B2" s="88"/>
    </row>
    <row r="3" spans="2:10" ht="12.75">
      <c r="B3" s="88"/>
    </row>
    <row r="4" spans="2:10" ht="12.75">
      <c r="B4" s="88"/>
    </row>
    <row r="5" spans="2:10" ht="15" customHeight="1">
      <c r="B5" s="88"/>
    </row>
    <row r="6" spans="2:10" ht="30" customHeight="1">
      <c r="B6" s="593" t="s">
        <v>336</v>
      </c>
      <c r="C6" s="550"/>
      <c r="D6" s="550"/>
      <c r="E6" s="550"/>
      <c r="F6" s="550"/>
      <c r="G6" s="551"/>
    </row>
    <row r="7" spans="2:10" ht="12.75">
      <c r="B7" s="552" t="str">
        <f>actualizaciones!A2</f>
        <v xml:space="preserve">acumulado agosto 2010 </v>
      </c>
      <c r="C7" s="553"/>
      <c r="D7" s="553"/>
      <c r="E7" s="553"/>
      <c r="F7" s="553"/>
      <c r="G7" s="554"/>
      <c r="J7" s="380"/>
    </row>
    <row r="8" spans="2:10" ht="28.5" customHeight="1">
      <c r="B8" s="364" t="s">
        <v>176</v>
      </c>
      <c r="C8" s="365" t="s">
        <v>126</v>
      </c>
      <c r="D8" s="366" t="s">
        <v>296</v>
      </c>
      <c r="E8" s="366" t="s">
        <v>118</v>
      </c>
      <c r="F8" s="367" t="s">
        <v>333</v>
      </c>
      <c r="G8" s="367" t="s">
        <v>295</v>
      </c>
    </row>
    <row r="9" spans="2:10">
      <c r="B9" s="368" t="s">
        <v>177</v>
      </c>
      <c r="C9" s="381">
        <f>'Nacionalidad-Zona (datos)'!C9/'Nacionalidad-Zona (datos)'!C$31</f>
        <v>0.32615273113033982</v>
      </c>
      <c r="D9" s="381">
        <f>'Nacionalidad-Zona (datos)'!D9/'Nacionalidad-Zona (datos)'!D$31</f>
        <v>0.81738706690707086</v>
      </c>
      <c r="E9" s="381">
        <f>'Nacionalidad-Zona (datos)'!E9/'Nacionalidad-Zona (datos)'!E$31</f>
        <v>0.64359220171903775</v>
      </c>
      <c r="F9" s="381">
        <f>'Nacionalidad-Zona (datos)'!F9/'Nacionalidad-Zona (datos)'!F$31</f>
        <v>0.24092708713055991</v>
      </c>
      <c r="G9" s="381">
        <f>'Nacionalidad-Zona (datos)'!G9/'Nacionalidad-Zona (datos)'!G$31</f>
        <v>0.18983517086482254</v>
      </c>
    </row>
    <row r="10" spans="2:10">
      <c r="B10" s="370" t="s">
        <v>179</v>
      </c>
      <c r="C10" s="382">
        <f>'Nacionalidad-Zona (datos)'!C10/'Nacionalidad-Zona (datos)'!C$31</f>
        <v>2.9090877581821575E-2</v>
      </c>
      <c r="D10" s="382">
        <f>'Nacionalidad-Zona (datos)'!D10/'Nacionalidad-Zona (datos)'!D$31</f>
        <v>5.0777252570537498E-3</v>
      </c>
      <c r="E10" s="382">
        <f>'Nacionalidad-Zona (datos)'!E10/'Nacionalidad-Zona (datos)'!E$31</f>
        <v>4.1343945082759738E-3</v>
      </c>
      <c r="F10" s="382">
        <f>'Nacionalidad-Zona (datos)'!F10/'Nacionalidad-Zona (datos)'!F$31</f>
        <v>3.4566016887441244E-2</v>
      </c>
      <c r="G10" s="382">
        <f>'Nacionalidad-Zona (datos)'!G10/'Nacionalidad-Zona (datos)'!G$31</f>
        <v>4.6596551662871064E-2</v>
      </c>
    </row>
    <row r="11" spans="2:10">
      <c r="B11" s="370" t="s">
        <v>180</v>
      </c>
      <c r="C11" s="382">
        <f>'Nacionalidad-Zona (datos)'!C11/'Nacionalidad-Zona (datos)'!C$31</f>
        <v>2.5778681688474098E-2</v>
      </c>
      <c r="D11" s="382">
        <f>'Nacionalidad-Zona (datos)'!D11/'Nacionalidad-Zona (datos)'!D$31</f>
        <v>3.7912382437503044E-3</v>
      </c>
      <c r="E11" s="382">
        <f>'Nacionalidad-Zona (datos)'!E11/'Nacionalidad-Zona (datos)'!E$31</f>
        <v>3.3296861432093494E-3</v>
      </c>
      <c r="F11" s="382">
        <f>'Nacionalidad-Zona (datos)'!F11/'Nacionalidad-Zona (datos)'!F$31</f>
        <v>3.8016411886422824E-2</v>
      </c>
      <c r="G11" s="382">
        <f>'Nacionalidad-Zona (datos)'!G11/'Nacionalidad-Zona (datos)'!G$31</f>
        <v>3.3299226909445874E-2</v>
      </c>
    </row>
    <row r="12" spans="2:10">
      <c r="B12" s="370" t="s">
        <v>181</v>
      </c>
      <c r="C12" s="382">
        <f>'Nacionalidad-Zona (datos)'!C12/'Nacionalidad-Zona (datos)'!C$31</f>
        <v>0.10579901967914128</v>
      </c>
      <c r="D12" s="382">
        <f>'Nacionalidad-Zona (datos)'!D12/'Nacionalidad-Zona (datos)'!D$31</f>
        <v>2.0720237805175186E-2</v>
      </c>
      <c r="E12" s="382">
        <f>'Nacionalidad-Zona (datos)'!E12/'Nacionalidad-Zona (datos)'!E$31</f>
        <v>0.16994537426123871</v>
      </c>
      <c r="F12" s="382">
        <f>'Nacionalidad-Zona (datos)'!F12/'Nacionalidad-Zona (datos)'!F$31</f>
        <v>0.13079680783826242</v>
      </c>
      <c r="G12" s="382">
        <f>'Nacionalidad-Zona (datos)'!G12/'Nacionalidad-Zona (datos)'!G$31</f>
        <v>5.60111788246139E-2</v>
      </c>
    </row>
    <row r="13" spans="2:10">
      <c r="B13" s="370" t="s">
        <v>182</v>
      </c>
      <c r="C13" s="382">
        <f>'Nacionalidad-Zona (datos)'!C13/'Nacionalidad-Zona (datos)'!C$31</f>
        <v>2.3856599216869764E-2</v>
      </c>
      <c r="D13" s="382">
        <f>'Nacionalidad-Zona (datos)'!D13/'Nacionalidad-Zona (datos)'!D$31</f>
        <v>1.5496320842064227E-2</v>
      </c>
      <c r="E13" s="382">
        <f>'Nacionalidad-Zona (datos)'!E13/'Nacionalidad-Zona (datos)'!E$31</f>
        <v>2.0359942767170361E-2</v>
      </c>
      <c r="F13" s="382">
        <f>'Nacionalidad-Zona (datos)'!F13/'Nacionalidad-Zona (datos)'!F$31</f>
        <v>2.4843368501661384E-2</v>
      </c>
      <c r="G13" s="382">
        <f>'Nacionalidad-Zona (datos)'!G13/'Nacionalidad-Zona (datos)'!G$31</f>
        <v>2.1496453315133949E-2</v>
      </c>
    </row>
    <row r="14" spans="2:10">
      <c r="B14" s="370" t="s">
        <v>183</v>
      </c>
      <c r="C14" s="382">
        <f>'Nacionalidad-Zona (datos)'!C14/'Nacionalidad-Zona (datos)'!C$31</f>
        <v>0.30392979370184542</v>
      </c>
      <c r="D14" s="382">
        <f>'Nacionalidad-Zona (datos)'!D14/'Nacionalidad-Zona (datos)'!D$31</f>
        <v>1.8225232688465473E-2</v>
      </c>
      <c r="E14" s="382">
        <f>'Nacionalidad-Zona (datos)'!E14/'Nacionalidad-Zona (datos)'!E$31</f>
        <v>5.6436332582682755E-2</v>
      </c>
      <c r="F14" s="382">
        <f>'Nacionalidad-Zona (datos)'!F14/'Nacionalidad-Zona (datos)'!F$31</f>
        <v>0.32401805359957409</v>
      </c>
      <c r="G14" s="382">
        <f>'Nacionalidad-Zona (datos)'!G14/'Nacionalidad-Zona (datos)'!G$31</f>
        <v>0.41368758027986779</v>
      </c>
    </row>
    <row r="15" spans="2:10">
      <c r="B15" s="370" t="s">
        <v>184</v>
      </c>
      <c r="C15" s="382">
        <f>'Nacionalidad-Zona (datos)'!C15/'Nacionalidad-Zona (datos)'!C$31</f>
        <v>1.4900394288403972E-2</v>
      </c>
      <c r="D15" s="382">
        <f>'Nacionalidad-Zona (datos)'!D15/'Nacionalidad-Zona (datos)'!D$31</f>
        <v>2.4755128892354175E-3</v>
      </c>
      <c r="E15" s="382">
        <f>'Nacionalidad-Zona (datos)'!E15/'Nacionalidad-Zona (datos)'!E$31</f>
        <v>2.0938840111427476E-3</v>
      </c>
      <c r="F15" s="382">
        <f>'Nacionalidad-Zona (datos)'!F15/'Nacionalidad-Zona (datos)'!F$31</f>
        <v>1.534101389336907E-2</v>
      </c>
      <c r="G15" s="382">
        <f>'Nacionalidad-Zona (datos)'!G15/'Nacionalidad-Zona (datos)'!G$31</f>
        <v>2.691341741141649E-2</v>
      </c>
    </row>
    <row r="16" spans="2:10">
      <c r="B16" s="370" t="s">
        <v>185</v>
      </c>
      <c r="C16" s="382">
        <f>'Nacionalidad-Zona (datos)'!C16/'Nacionalidad-Zona (datos)'!C$31</f>
        <v>2.0147670151956232E-2</v>
      </c>
      <c r="D16" s="382">
        <f>'Nacionalidad-Zona (datos)'!D16/'Nacionalidad-Zona (datos)'!D$31</f>
        <v>1.8663807806637102E-2</v>
      </c>
      <c r="E16" s="382">
        <f>'Nacionalidad-Zona (datos)'!E16/'Nacionalidad-Zona (datos)'!E$31</f>
        <v>7.7535293236138799E-3</v>
      </c>
      <c r="F16" s="382">
        <f>'Nacionalidad-Zona (datos)'!F16/'Nacionalidad-Zona (datos)'!F$31</f>
        <v>2.5791855599177221E-2</v>
      </c>
      <c r="G16" s="382">
        <f>'Nacionalidad-Zona (datos)'!G16/'Nacionalidad-Zona (datos)'!G$31</f>
        <v>2.4559760620980781E-2</v>
      </c>
    </row>
    <row r="17" spans="2:11">
      <c r="B17" s="370" t="s">
        <v>186</v>
      </c>
      <c r="C17" s="382">
        <f>'Nacionalidad-Zona (datos)'!C17/'Nacionalidad-Zona (datos)'!C$31</f>
        <v>6.7558522011109151E-2</v>
      </c>
      <c r="D17" s="382">
        <f>'Nacionalidad-Zona (datos)'!D17/'Nacionalidad-Zona (datos)'!D$31</f>
        <v>1.0204181082793235E-2</v>
      </c>
      <c r="E17" s="382">
        <f>'Nacionalidad-Zona (datos)'!E17/'Nacionalidad-Zona (datos)'!E$31</f>
        <v>5.0316853918744985E-2</v>
      </c>
      <c r="F17" s="382">
        <f>'Nacionalidad-Zona (datos)'!F17/'Nacionalidad-Zona (datos)'!F$31</f>
        <v>5.7888309306450496E-2</v>
      </c>
      <c r="G17" s="382">
        <f>'Nacionalidad-Zona (datos)'!G17/'Nacionalidad-Zona (datos)'!G$31</f>
        <v>0.11628653158571878</v>
      </c>
    </row>
    <row r="18" spans="2:11">
      <c r="B18" s="372" t="s">
        <v>187</v>
      </c>
      <c r="C18" s="382">
        <f>'Nacionalidad-Zona (datos)'!C18/'Nacionalidad-Zona (datos)'!C$31</f>
        <v>2.0824468471936697E-2</v>
      </c>
      <c r="D18" s="382">
        <f>'Nacionalidad-Zona (datos)'!D18/'Nacionalidad-Zona (datos)'!D$31</f>
        <v>2.7484040738755423E-3</v>
      </c>
      <c r="E18" s="382">
        <f>'Nacionalidad-Zona (datos)'!E18/'Nacionalidad-Zona (datos)'!E$31</f>
        <v>1.1341871727023216E-2</v>
      </c>
      <c r="F18" s="382">
        <f>'Nacionalidad-Zona (datos)'!F18/'Nacionalidad-Zona (datos)'!F$31</f>
        <v>1.9866652330087498E-2</v>
      </c>
      <c r="G18" s="382">
        <f>'Nacionalidad-Zona (datos)'!G18/'Nacionalidad-Zona (datos)'!G$31</f>
        <v>3.4850215664777404E-2</v>
      </c>
    </row>
    <row r="19" spans="2:11">
      <c r="B19" s="372" t="s">
        <v>188</v>
      </c>
      <c r="C19" s="382">
        <f>'Nacionalidad-Zona (datos)'!C19/'Nacionalidad-Zona (datos)'!C$31</f>
        <v>1.4248353108614834E-2</v>
      </c>
      <c r="D19" s="382">
        <f>'Nacionalidad-Zona (datos)'!D19/'Nacionalidad-Zona (datos)'!D$31</f>
        <v>1.8615077237951368E-3</v>
      </c>
      <c r="E19" s="382">
        <f>'Nacionalidad-Zona (datos)'!E19/'Nacionalidad-Zona (datos)'!E$31</f>
        <v>4.9616839754235498E-3</v>
      </c>
      <c r="F19" s="382">
        <f>'Nacionalidad-Zona (datos)'!F19/'Nacionalidad-Zona (datos)'!F$31</f>
        <v>1.1044411050705159E-2</v>
      </c>
      <c r="G19" s="382">
        <f>'Nacionalidad-Zona (datos)'!G19/'Nacionalidad-Zona (datos)'!G$31</f>
        <v>2.9660047094038623E-2</v>
      </c>
    </row>
    <row r="20" spans="2:11">
      <c r="B20" s="372" t="s">
        <v>189</v>
      </c>
      <c r="C20" s="382">
        <f>'Nacionalidad-Zona (datos)'!C20/'Nacionalidad-Zona (datos)'!C$31</f>
        <v>1.5048318201047165E-2</v>
      </c>
      <c r="D20" s="382">
        <f>'Nacionalidad-Zona (datos)'!D20/'Nacionalidad-Zona (datos)'!D$31</f>
        <v>2.2805906144924711E-3</v>
      </c>
      <c r="E20" s="382">
        <f>'Nacionalidad-Zona (datos)'!E20/'Nacionalidad-Zona (datos)'!E$31</f>
        <v>7.0309340570234415E-3</v>
      </c>
      <c r="F20" s="382">
        <f>'Nacionalidad-Zona (datos)'!F20/'Nacionalidad-Zona (datos)'!F$31</f>
        <v>1.6028120675532616E-2</v>
      </c>
      <c r="G20" s="382">
        <f>'Nacionalidad-Zona (datos)'!G20/'Nacionalidad-Zona (datos)'!G$31</f>
        <v>2.3965075579347603E-2</v>
      </c>
    </row>
    <row r="21" spans="2:11">
      <c r="B21" s="372" t="s">
        <v>190</v>
      </c>
      <c r="C21" s="382">
        <f>'Nacionalidad-Zona (datos)'!C21/'Nacionalidad-Zona (datos)'!C$31</f>
        <v>1.743738222951045E-2</v>
      </c>
      <c r="D21" s="382">
        <f>'Nacionalidad-Zona (datos)'!D21/'Nacionalidad-Zona (datos)'!D$31</f>
        <v>3.3136786706300862E-3</v>
      </c>
      <c r="E21" s="382">
        <f>'Nacionalidad-Zona (datos)'!E21/'Nacionalidad-Zona (datos)'!E$31</f>
        <v>2.6982364159274776E-2</v>
      </c>
      <c r="F21" s="382">
        <f>'Nacionalidad-Zona (datos)'!F21/'Nacionalidad-Zona (datos)'!F$31</f>
        <v>1.0949125250125227E-2</v>
      </c>
      <c r="G21" s="382">
        <f>'Nacionalidad-Zona (datos)'!G21/'Nacionalidad-Zona (datos)'!G$31</f>
        <v>2.7811193247555155E-2</v>
      </c>
    </row>
    <row r="22" spans="2:11">
      <c r="B22" s="370" t="s">
        <v>191</v>
      </c>
      <c r="C22" s="382">
        <f>'Nacionalidad-Zona (datos)'!C22/'Nacionalidad-Zona (datos)'!C$31</f>
        <v>5.9024116858653131E-3</v>
      </c>
      <c r="D22" s="382">
        <f>'Nacionalidad-Zona (datos)'!D22/'Nacionalidad-Zona (datos)'!D$31</f>
        <v>3.4403781492130013E-3</v>
      </c>
      <c r="E22" s="382">
        <f>'Nacionalidad-Zona (datos)'!E22/'Nacionalidad-Zona (datos)'!E$31</f>
        <v>3.2352560799617353E-3</v>
      </c>
      <c r="F22" s="382">
        <f>'Nacionalidad-Zona (datos)'!F22/'Nacionalidad-Zona (datos)'!F$31</f>
        <v>7.1193354121373131E-3</v>
      </c>
      <c r="G22" s="382">
        <f>'Nacionalidad-Zona (datos)'!G22/'Nacionalidad-Zona (datos)'!G$31</f>
        <v>6.7453378887531367E-3</v>
      </c>
    </row>
    <row r="23" spans="2:11">
      <c r="B23" s="370" t="s">
        <v>192</v>
      </c>
      <c r="C23" s="382">
        <f>'Nacionalidad-Zona (datos)'!C23/'Nacionalidad-Zona (datos)'!C$31</f>
        <v>5.9556395372766715E-3</v>
      </c>
      <c r="D23" s="382">
        <f>'Nacionalidad-Zona (datos)'!D23/'Nacionalidad-Zona (datos)'!D$31</f>
        <v>2.2513522732810292E-3</v>
      </c>
      <c r="E23" s="382">
        <f>'Nacionalidad-Zona (datos)'!E23/'Nacionalidad-Zona (datos)'!E$31</f>
        <v>5.1587554117663963E-3</v>
      </c>
      <c r="F23" s="382">
        <f>'Nacionalidad-Zona (datos)'!F23/'Nacionalidad-Zona (datos)'!F$31</f>
        <v>7.7775941996298713E-3</v>
      </c>
      <c r="G23" s="382">
        <f>'Nacionalidad-Zona (datos)'!G23/'Nacionalidad-Zona (datos)'!G$31</f>
        <v>5.8036661444447113E-3</v>
      </c>
    </row>
    <row r="24" spans="2:11">
      <c r="B24" s="370" t="s">
        <v>193</v>
      </c>
      <c r="C24" s="382">
        <f>'Nacionalidad-Zona (datos)'!C24/'Nacionalidad-Zona (datos)'!C$31</f>
        <v>1.6399748591241357E-2</v>
      </c>
      <c r="D24" s="382">
        <f>'Nacionalidad-Zona (datos)'!D24/'Nacionalidad-Zona (datos)'!D$31</f>
        <v>2.7191657326641003E-3</v>
      </c>
      <c r="E24" s="382">
        <f>'Nacionalidad-Zona (datos)'!E24/'Nacionalidad-Zona (datos)'!E$31</f>
        <v>2.0384576696713219E-3</v>
      </c>
      <c r="F24" s="382">
        <f>'Nacionalidad-Zona (datos)'!F24/'Nacionalidad-Zona (datos)'!F$31</f>
        <v>2.8899571388733721E-2</v>
      </c>
      <c r="G24" s="382">
        <f>'Nacionalidad-Zona (datos)'!G24/'Nacionalidad-Zona (datos)'!G$31</f>
        <v>1.2941976925384272E-2</v>
      </c>
    </row>
    <row r="25" spans="2:11">
      <c r="B25" s="370" t="s">
        <v>194</v>
      </c>
      <c r="C25" s="382">
        <f>'Nacionalidad-Zona (datos)'!C25/'Nacionalidad-Zona (datos)'!C$31</f>
        <v>1.6074192197725375E-2</v>
      </c>
      <c r="D25" s="382">
        <f>'Nacionalidad-Zona (datos)'!D25/'Nacionalidad-Zona (datos)'!D$31</f>
        <v>4.8243262998879195E-3</v>
      </c>
      <c r="E25" s="382">
        <f>'Nacionalidad-Zona (datos)'!E25/'Nacionalidad-Zona (datos)'!E$31</f>
        <v>3.1941995307236421E-3</v>
      </c>
      <c r="F25" s="382">
        <f>'Nacionalidad-Zona (datos)'!F25/'Nacionalidad-Zona (datos)'!F$31</f>
        <v>2.6791919414438158E-2</v>
      </c>
      <c r="G25" s="382">
        <f>'Nacionalidad-Zona (datos)'!G25/'Nacionalidad-Zona (datos)'!G$31</f>
        <v>1.4568215809006814E-2</v>
      </c>
    </row>
    <row r="26" spans="2:11">
      <c r="B26" s="370" t="s">
        <v>195</v>
      </c>
      <c r="C26" s="382">
        <f>'Nacionalidad-Zona (datos)'!C26/'Nacionalidad-Zona (datos)'!C$31</f>
        <v>1.9227942393848344E-2</v>
      </c>
      <c r="D26" s="382">
        <f>'Nacionalidad-Zona (datos)'!D26/'Nacionalidad-Zona (datos)'!D$31</f>
        <v>1.0652502314702012E-2</v>
      </c>
      <c r="E26" s="382">
        <f>'Nacionalidad-Zona (datos)'!E26/'Nacionalidad-Zona (datos)'!E$31</f>
        <v>1.2004934997218419E-2</v>
      </c>
      <c r="F26" s="382">
        <f>'Nacionalidad-Zona (datos)'!F26/'Nacionalidad-Zona (datos)'!F$31</f>
        <v>2.6928291752882832E-2</v>
      </c>
      <c r="G26" s="382">
        <f>'Nacionalidad-Zona (datos)'!G26/'Nacionalidad-Zona (datos)'!G$31</f>
        <v>1.6768236920848362E-2</v>
      </c>
    </row>
    <row r="27" spans="2:11">
      <c r="B27" s="370" t="s">
        <v>196</v>
      </c>
      <c r="C27" s="382">
        <f>'Nacionalidad-Zona (datos)'!C27/'Nacionalidad-Zona (datos)'!C$31</f>
        <v>2.6685102483729145E-3</v>
      </c>
      <c r="D27" s="382">
        <f>'Nacionalidad-Zona (datos)'!D27/'Nacionalidad-Zona (datos)'!D$31</f>
        <v>8.1477510842551532E-3</v>
      </c>
      <c r="E27" s="382">
        <f>'Nacionalidad-Zona (datos)'!E27/'Nacionalidad-Zona (datos)'!E$31</f>
        <v>2.9540187176807977E-3</v>
      </c>
      <c r="F27" s="382">
        <f>'Nacionalidad-Zona (datos)'!F27/'Nacionalidad-Zona (datos)'!F$31</f>
        <v>1.8567618388236312E-3</v>
      </c>
      <c r="G27" s="382">
        <f>'Nacionalidad-Zona (datos)'!G27/'Nacionalidad-Zona (datos)'!G$31</f>
        <v>1.933510240810862E-3</v>
      </c>
    </row>
    <row r="28" spans="2:11">
      <c r="B28" s="370" t="s">
        <v>197</v>
      </c>
      <c r="C28" s="382">
        <f>'Nacionalidad-Zona (datos)'!C28/'Nacionalidad-Zona (datos)'!C$31</f>
        <v>4.125467948632648E-3</v>
      </c>
      <c r="D28" s="382">
        <f>'Nacionalidad-Zona (datos)'!D28/'Nacionalidad-Zona (datos)'!D$31</f>
        <v>3.0963403342917011E-2</v>
      </c>
      <c r="E28" s="382">
        <f>'Nacionalidad-Zona (datos)'!E28/'Nacionalidad-Zona (datos)'!E$31</f>
        <v>6.6655307688044127E-3</v>
      </c>
      <c r="F28" s="382">
        <f>'Nacionalidad-Zona (datos)'!F28/'Nacionalidad-Zona (datos)'!F$31</f>
        <v>1.7684694914972721E-3</v>
      </c>
      <c r="G28" s="382">
        <f>'Nacionalidad-Zona (datos)'!G28/'Nacionalidad-Zona (datos)'!G$31</f>
        <v>2.6107613954300178E-3</v>
      </c>
    </row>
    <row r="29" spans="2:11" ht="12.75">
      <c r="B29" s="194" t="s">
        <v>198</v>
      </c>
      <c r="C29" s="382">
        <f>'Nacionalidad-Zona (datos)'!C29/'Nacionalidad-Zona (datos)'!C$31</f>
        <v>1.2431797947076042E-2</v>
      </c>
      <c r="D29" s="382">
        <f>'Nacionalidad-Zona (datos)'!D29/'Nacionalidad-Zona (datos)'!D$31</f>
        <v>2.4959797280834268E-2</v>
      </c>
      <c r="E29" s="382">
        <f>'Nacionalidad-Zona (datos)'!E29/'Nacionalidad-Zona (datos)'!E$31</f>
        <v>6.7866475890567875E-3</v>
      </c>
      <c r="F29" s="382">
        <f>'Nacionalidad-Zona (datos)'!F29/'Nacionalidad-Zona (datos)'!F$31</f>
        <v>6.6691318589385514E-3</v>
      </c>
      <c r="G29" s="382">
        <f>'Nacionalidad-Zona (datos)'!G29/'Nacionalidad-Zona (datos)'!G$31</f>
        <v>9.9424232004506653E-3</v>
      </c>
    </row>
    <row r="30" spans="2:11" ht="12.75">
      <c r="B30" s="196" t="s">
        <v>334</v>
      </c>
      <c r="C30" s="383">
        <f>'Nacionalidad-Zona (datos)'!C30/'Nacionalidad-Zona (datos)'!C$31</f>
        <v>0.67384726886966018</v>
      </c>
      <c r="D30" s="383">
        <f>'Nacionalidad-Zona (datos)'!D30/'Nacionalidad-Zona (datos)'!D$31</f>
        <v>0.1826129330929292</v>
      </c>
      <c r="E30" s="383">
        <f>'Nacionalidad-Zona (datos)'!E30/'Nacionalidad-Zona (datos)'!E$31</f>
        <v>0.35640779828096231</v>
      </c>
      <c r="F30" s="383">
        <f>'Nacionalidad-Zona (datos)'!F30/'Nacionalidad-Zona (datos)'!F$31</f>
        <v>0.75907291286944012</v>
      </c>
      <c r="G30" s="383">
        <f>'Nacionalidad-Zona (datos)'!G30/'Nacionalidad-Zona (datos)'!G$31</f>
        <v>0.8101648291351774</v>
      </c>
    </row>
    <row r="31" spans="2:11">
      <c r="B31" s="384" t="s">
        <v>137</v>
      </c>
      <c r="C31" s="385">
        <f>'Nacionalidad-Zona (datos)'!C31/'Nacionalidad-Zona (datos)'!C$31</f>
        <v>1</v>
      </c>
      <c r="D31" s="385">
        <f>'Nacionalidad-Zona (datos)'!D31/'Nacionalidad-Zona (datos)'!D$31</f>
        <v>1</v>
      </c>
      <c r="E31" s="385">
        <f>'Nacionalidad-Zona (datos)'!E31/'Nacionalidad-Zona (datos)'!E$31</f>
        <v>1</v>
      </c>
      <c r="F31" s="385">
        <f>'Nacionalidad-Zona (datos)'!F31/'Nacionalidad-Zona (datos)'!F$31</f>
        <v>1</v>
      </c>
      <c r="G31" s="385">
        <f>'Nacionalidad-Zona (datos)'!G31/'Nacionalidad-Zona (datos)'!G$31</f>
        <v>1</v>
      </c>
      <c r="H31" s="211"/>
      <c r="I31" s="211"/>
      <c r="J31" s="211"/>
      <c r="K31" s="211"/>
    </row>
    <row r="32" spans="2:11" ht="25.5" customHeight="1">
      <c r="B32" s="546" t="s">
        <v>337</v>
      </c>
      <c r="C32" s="594"/>
      <c r="D32" s="594"/>
      <c r="E32" s="594"/>
      <c r="F32" s="594"/>
      <c r="G32" s="595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9"/>
  <sheetViews>
    <sheetView showGridLines="0" showRowColHeaders="0" showOutlineSymbols="0" zoomScaleNormal="100" workbookViewId="0"/>
  </sheetViews>
  <sheetFormatPr baseColWidth="10" defaultRowHeight="12.75"/>
  <cols>
    <col min="1" max="1" width="14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>
      <c r="B1" s="11"/>
    </row>
    <row r="2" spans="2:14">
      <c r="B2" s="11"/>
    </row>
    <row r="3" spans="2:14">
      <c r="B3" s="11"/>
    </row>
    <row r="4" spans="2:14" ht="14.25" customHeight="1">
      <c r="B4" s="11"/>
    </row>
    <row r="5" spans="2:14">
      <c r="B5" s="11"/>
    </row>
    <row r="6" spans="2:14" ht="25.5" customHeight="1">
      <c r="B6" s="543" t="s">
        <v>338</v>
      </c>
      <c r="C6" s="544"/>
      <c r="D6" s="544"/>
      <c r="E6" s="544"/>
      <c r="F6" s="544"/>
      <c r="G6" s="545"/>
      <c r="I6" s="543" t="s">
        <v>338</v>
      </c>
      <c r="J6" s="544"/>
      <c r="K6" s="544"/>
      <c r="L6" s="544"/>
      <c r="M6" s="544"/>
      <c r="N6" s="545"/>
    </row>
    <row r="7" spans="2:14" ht="25.5" customHeight="1">
      <c r="B7" s="386"/>
      <c r="C7" s="159" t="str">
        <f>actualizaciones!$A$4</f>
        <v>I semestre 2009</v>
      </c>
      <c r="D7" s="387" t="s">
        <v>339</v>
      </c>
      <c r="E7" s="159" t="str">
        <f>actualizaciones!$B$4</f>
        <v>I semestre 2010</v>
      </c>
      <c r="F7" s="387" t="s">
        <v>339</v>
      </c>
      <c r="G7" s="388" t="s">
        <v>63</v>
      </c>
      <c r="I7" s="386"/>
      <c r="J7" s="159" t="str">
        <f>actualizaciones!$A$5</f>
        <v>II semestre 2009</v>
      </c>
      <c r="K7" s="387" t="s">
        <v>339</v>
      </c>
      <c r="L7" s="159" t="str">
        <f>actualizaciones!$B$5</f>
        <v>II semestre 2010</v>
      </c>
      <c r="M7" s="387" t="s">
        <v>339</v>
      </c>
      <c r="N7" s="388" t="s">
        <v>63</v>
      </c>
    </row>
    <row r="8" spans="2:14">
      <c r="B8" s="71" t="s">
        <v>340</v>
      </c>
      <c r="C8" s="389"/>
      <c r="D8" s="390"/>
      <c r="E8" s="389"/>
      <c r="F8" s="389"/>
      <c r="G8" s="391"/>
      <c r="I8" s="71" t="s">
        <v>340</v>
      </c>
      <c r="J8" s="389"/>
      <c r="K8" s="390"/>
      <c r="L8" s="389"/>
      <c r="M8" s="389"/>
      <c r="N8" s="391"/>
    </row>
    <row r="9" spans="2:14">
      <c r="B9" s="392" t="s">
        <v>341</v>
      </c>
      <c r="C9" s="393">
        <v>185142</v>
      </c>
      <c r="D9" s="26">
        <f>C9/$C$9</f>
        <v>1</v>
      </c>
      <c r="E9" s="393">
        <v>178697</v>
      </c>
      <c r="F9" s="26">
        <f>E9/E$9</f>
        <v>1</v>
      </c>
      <c r="G9" s="26">
        <f>(E9-C9)/C9</f>
        <v>-3.4811117952706569E-2</v>
      </c>
      <c r="I9" s="392" t="s">
        <v>341</v>
      </c>
      <c r="J9" s="393">
        <v>181964</v>
      </c>
      <c r="K9" s="26">
        <f>J9/$J$9</f>
        <v>1</v>
      </c>
      <c r="L9" s="393">
        <v>175168</v>
      </c>
      <c r="M9" s="26">
        <f>L9/L$9</f>
        <v>1</v>
      </c>
      <c r="N9" s="26">
        <f>(L9-J9)/J9</f>
        <v>-3.7348046866413138E-2</v>
      </c>
    </row>
    <row r="10" spans="2:14">
      <c r="B10" s="394" t="s">
        <v>342</v>
      </c>
      <c r="C10" s="395">
        <v>88057</v>
      </c>
      <c r="D10" s="30">
        <f>C10/$C$9</f>
        <v>0.47561871428417107</v>
      </c>
      <c r="E10" s="395">
        <v>86541</v>
      </c>
      <c r="F10" s="30">
        <f>E10/E$9</f>
        <v>0.48428904794148753</v>
      </c>
      <c r="G10" s="30">
        <f>(E10-C10)/C10</f>
        <v>-1.7216121375926957E-2</v>
      </c>
      <c r="I10" s="394" t="s">
        <v>342</v>
      </c>
      <c r="J10" s="395">
        <v>87662</v>
      </c>
      <c r="K10" s="30">
        <f>J10/$J$9</f>
        <v>0.48175463278450681</v>
      </c>
      <c r="L10" s="395">
        <v>85983</v>
      </c>
      <c r="M10" s="30">
        <f>L10/L$9</f>
        <v>0.4908602027767629</v>
      </c>
      <c r="N10" s="30">
        <f>(L10-J10)/J10</f>
        <v>-1.9153110811982389E-2</v>
      </c>
    </row>
    <row r="11" spans="2:14">
      <c r="B11" s="396" t="s">
        <v>343</v>
      </c>
      <c r="C11" s="397">
        <v>97085</v>
      </c>
      <c r="D11" s="32">
        <f>C11/$C$9</f>
        <v>0.52438128571582898</v>
      </c>
      <c r="E11" s="397">
        <v>92156</v>
      </c>
      <c r="F11" s="32">
        <f>E11/E$9</f>
        <v>0.51571095205851247</v>
      </c>
      <c r="G11" s="30">
        <f>(E11-C11)/C11</f>
        <v>-5.0769943863624656E-2</v>
      </c>
      <c r="I11" s="396" t="s">
        <v>343</v>
      </c>
      <c r="J11" s="397">
        <v>94302</v>
      </c>
      <c r="K11" s="32">
        <f>J11/$J$9</f>
        <v>0.51824536721549319</v>
      </c>
      <c r="L11" s="397">
        <v>89185</v>
      </c>
      <c r="M11" s="32">
        <f>L11/L$9</f>
        <v>0.5091397972232371</v>
      </c>
      <c r="N11" s="30">
        <f>(L11-J11)/J11</f>
        <v>-5.4261839621641113E-2</v>
      </c>
    </row>
    <row r="12" spans="2:14">
      <c r="B12" s="71" t="s">
        <v>344</v>
      </c>
      <c r="C12" s="398"/>
      <c r="D12" s="399"/>
      <c r="E12" s="398"/>
      <c r="F12" s="389"/>
      <c r="G12" s="400"/>
      <c r="I12" s="71" t="s">
        <v>344</v>
      </c>
      <c r="J12" s="398"/>
      <c r="K12" s="399"/>
      <c r="L12" s="398"/>
      <c r="M12" s="389"/>
      <c r="N12" s="400"/>
    </row>
    <row r="13" spans="2:14">
      <c r="B13" s="392" t="s">
        <v>341</v>
      </c>
      <c r="C13" s="393">
        <v>2531</v>
      </c>
      <c r="D13" s="26">
        <f>C13/$C$13</f>
        <v>1</v>
      </c>
      <c r="E13" s="393">
        <v>2504</v>
      </c>
      <c r="F13" s="26">
        <f>E13/$E$13</f>
        <v>1</v>
      </c>
      <c r="G13" s="26">
        <f>(E13-C13)/C13</f>
        <v>-1.066772026866851E-2</v>
      </c>
      <c r="I13" s="392" t="s">
        <v>341</v>
      </c>
      <c r="J13" s="393">
        <v>2504</v>
      </c>
      <c r="K13" s="26">
        <f>J13/$J$13</f>
        <v>1</v>
      </c>
      <c r="L13" s="393">
        <v>1947</v>
      </c>
      <c r="M13" s="26">
        <f>L13/$L$13</f>
        <v>1</v>
      </c>
      <c r="N13" s="26">
        <f>(L13-J13)/J13</f>
        <v>-0.222444089456869</v>
      </c>
    </row>
    <row r="14" spans="2:14">
      <c r="B14" s="394" t="s">
        <v>342</v>
      </c>
      <c r="C14" s="395">
        <v>2531</v>
      </c>
      <c r="D14" s="30">
        <f>C14/$C$13</f>
        <v>1</v>
      </c>
      <c r="E14" s="395">
        <v>2504</v>
      </c>
      <c r="F14" s="30">
        <f>E14/$E$14</f>
        <v>1</v>
      </c>
      <c r="G14" s="30">
        <f>(E14-C14)/C14</f>
        <v>-1.066772026866851E-2</v>
      </c>
      <c r="I14" s="394" t="s">
        <v>342</v>
      </c>
      <c r="J14" s="395">
        <v>2504</v>
      </c>
      <c r="K14" s="30">
        <f>J14/$J$13</f>
        <v>1</v>
      </c>
      <c r="L14" s="395">
        <v>1947</v>
      </c>
      <c r="M14" s="30">
        <f>L14/$L$13</f>
        <v>1</v>
      </c>
      <c r="N14" s="30">
        <f>(L14-J14)/J14</f>
        <v>-0.222444089456869</v>
      </c>
    </row>
    <row r="15" spans="2:14">
      <c r="B15" s="396" t="s">
        <v>343</v>
      </c>
      <c r="C15" s="401" t="s">
        <v>234</v>
      </c>
      <c r="D15" s="402" t="s">
        <v>234</v>
      </c>
      <c r="E15" s="401" t="s">
        <v>234</v>
      </c>
      <c r="F15" s="402" t="s">
        <v>234</v>
      </c>
      <c r="G15" s="403" t="s">
        <v>234</v>
      </c>
      <c r="I15" s="396" t="s">
        <v>343</v>
      </c>
      <c r="J15" s="401" t="s">
        <v>234</v>
      </c>
      <c r="K15" s="402" t="s">
        <v>234</v>
      </c>
      <c r="L15" s="401" t="s">
        <v>234</v>
      </c>
      <c r="M15" s="402" t="s">
        <v>234</v>
      </c>
      <c r="N15" s="403" t="s">
        <v>234</v>
      </c>
    </row>
    <row r="16" spans="2:14">
      <c r="B16" s="71" t="s">
        <v>345</v>
      </c>
      <c r="C16" s="404"/>
      <c r="D16" s="391"/>
      <c r="E16" s="404"/>
      <c r="F16" s="389"/>
      <c r="G16" s="400"/>
      <c r="I16" s="71" t="s">
        <v>345</v>
      </c>
      <c r="J16" s="404"/>
      <c r="K16" s="391"/>
      <c r="L16" s="404"/>
      <c r="M16" s="389"/>
      <c r="N16" s="400"/>
    </row>
    <row r="17" spans="2:14">
      <c r="B17" s="392" t="s">
        <v>341</v>
      </c>
      <c r="C17" s="393">
        <v>1946</v>
      </c>
      <c r="D17" s="26">
        <f>C17/$C$17</f>
        <v>1</v>
      </c>
      <c r="E17" s="393">
        <v>1713</v>
      </c>
      <c r="F17" s="26">
        <f>E17/$E$17</f>
        <v>1</v>
      </c>
      <c r="G17" s="26">
        <f>(E17-C17)/C17</f>
        <v>-0.1197327852004111</v>
      </c>
      <c r="I17" s="392" t="s">
        <v>341</v>
      </c>
      <c r="J17" s="393">
        <v>1713</v>
      </c>
      <c r="K17" s="26">
        <f>J17/$J$17</f>
        <v>1</v>
      </c>
      <c r="L17" s="393">
        <v>1409</v>
      </c>
      <c r="M17" s="26">
        <f>L17/$L$17</f>
        <v>1</v>
      </c>
      <c r="N17" s="26">
        <f>(L17-J17)/J17</f>
        <v>-0.17746643315820199</v>
      </c>
    </row>
    <row r="18" spans="2:14">
      <c r="B18" s="394" t="s">
        <v>342</v>
      </c>
      <c r="C18" s="395">
        <v>514</v>
      </c>
      <c r="D18" s="30">
        <f>C18/$C$17</f>
        <v>0.26413155190133608</v>
      </c>
      <c r="E18" s="395">
        <v>514</v>
      </c>
      <c r="F18" s="30">
        <f>E18/$E$17</f>
        <v>0.30005837711617045</v>
      </c>
      <c r="G18" s="30">
        <f>(E18-C18)/C18</f>
        <v>0</v>
      </c>
      <c r="I18" s="394" t="s">
        <v>342</v>
      </c>
      <c r="J18" s="395">
        <v>514</v>
      </c>
      <c r="K18" s="30">
        <f>J18/$J$17</f>
        <v>0.30005837711617045</v>
      </c>
      <c r="L18" s="395">
        <v>514</v>
      </c>
      <c r="M18" s="30">
        <f>L18/$L$17</f>
        <v>0.36479772888573458</v>
      </c>
      <c r="N18" s="30">
        <f>(L18-J18)/J18</f>
        <v>0</v>
      </c>
    </row>
    <row r="19" spans="2:14">
      <c r="B19" s="396" t="s">
        <v>343</v>
      </c>
      <c r="C19" s="397">
        <v>1432</v>
      </c>
      <c r="D19" s="32">
        <f>C19/$C$17</f>
        <v>0.73586844809866392</v>
      </c>
      <c r="E19" s="397">
        <v>1199</v>
      </c>
      <c r="F19" s="32">
        <f>E19/$E$17</f>
        <v>0.69994162288382955</v>
      </c>
      <c r="G19" s="30">
        <f>(E19-C19)/C19</f>
        <v>-0.16270949720670391</v>
      </c>
      <c r="I19" s="396" t="s">
        <v>343</v>
      </c>
      <c r="J19" s="397">
        <v>1199</v>
      </c>
      <c r="K19" s="32">
        <f>J19/$J$17</f>
        <v>0.69994162288382955</v>
      </c>
      <c r="L19" s="397">
        <v>895</v>
      </c>
      <c r="M19" s="32">
        <f>L19/$L$17</f>
        <v>0.63520227111426542</v>
      </c>
      <c r="N19" s="30">
        <f>(L19-J19)/J19</f>
        <v>-0.25354462051709759</v>
      </c>
    </row>
    <row r="20" spans="2:14">
      <c r="B20" s="71" t="s">
        <v>346</v>
      </c>
      <c r="C20" s="398"/>
      <c r="D20" s="391"/>
      <c r="E20" s="398"/>
      <c r="F20" s="389"/>
      <c r="G20" s="400"/>
      <c r="I20" s="71" t="s">
        <v>346</v>
      </c>
      <c r="J20" s="398"/>
      <c r="K20" s="391"/>
      <c r="L20" s="398"/>
      <c r="M20" s="389"/>
      <c r="N20" s="400"/>
    </row>
    <row r="21" spans="2:14">
      <c r="B21" s="392" t="s">
        <v>341</v>
      </c>
      <c r="C21" s="393">
        <v>32671</v>
      </c>
      <c r="D21" s="26">
        <f>C21/$C$21</f>
        <v>1</v>
      </c>
      <c r="E21" s="393">
        <v>30806</v>
      </c>
      <c r="F21" s="26">
        <f>E21/$E$21</f>
        <v>1</v>
      </c>
      <c r="G21" s="26">
        <f>(E21-C21)/C21</f>
        <v>-5.7084264332282454E-2</v>
      </c>
      <c r="I21" s="392" t="s">
        <v>341</v>
      </c>
      <c r="J21" s="393">
        <v>32113</v>
      </c>
      <c r="K21" s="26">
        <f>J21/$J$21</f>
        <v>1</v>
      </c>
      <c r="L21" s="393">
        <v>29535</v>
      </c>
      <c r="M21" s="26">
        <f>L21/$L$21</f>
        <v>1</v>
      </c>
      <c r="N21" s="26">
        <f>(L21-J21)/J21</f>
        <v>-8.0279014729237375E-2</v>
      </c>
    </row>
    <row r="22" spans="2:14">
      <c r="B22" s="394" t="s">
        <v>342</v>
      </c>
      <c r="C22" s="395">
        <v>19044</v>
      </c>
      <c r="D22" s="30">
        <f>C22/$C$21</f>
        <v>0.58290226806648093</v>
      </c>
      <c r="E22" s="395">
        <v>18641</v>
      </c>
      <c r="F22" s="30">
        <f>E22/$E$21</f>
        <v>0.6051093942738428</v>
      </c>
      <c r="G22" s="30">
        <f>(E22-C22)/C22</f>
        <v>-2.1161520688930898E-2</v>
      </c>
      <c r="I22" s="394" t="s">
        <v>342</v>
      </c>
      <c r="J22" s="395">
        <v>19237</v>
      </c>
      <c r="K22" s="30">
        <f>J22/$J$21</f>
        <v>0.59904088686824652</v>
      </c>
      <c r="L22" s="395">
        <v>18673</v>
      </c>
      <c r="M22" s="30">
        <f>L22/$L$21</f>
        <v>0.63223294396478757</v>
      </c>
      <c r="N22" s="30">
        <f>(L22-J22)/J22</f>
        <v>-2.9318500805738942E-2</v>
      </c>
    </row>
    <row r="23" spans="2:14">
      <c r="B23" s="396" t="s">
        <v>343</v>
      </c>
      <c r="C23" s="397">
        <v>13627</v>
      </c>
      <c r="D23" s="32">
        <f>C23/$C$21</f>
        <v>0.41709773193351901</v>
      </c>
      <c r="E23" s="397">
        <v>12165</v>
      </c>
      <c r="F23" s="32">
        <f>E23/$E$21</f>
        <v>0.39489060572615725</v>
      </c>
      <c r="G23" s="30">
        <f>(E23-C23)/C23</f>
        <v>-0.1072870037425699</v>
      </c>
      <c r="I23" s="396" t="s">
        <v>343</v>
      </c>
      <c r="J23" s="397">
        <v>12876</v>
      </c>
      <c r="K23" s="32">
        <f>J23/$J$21</f>
        <v>0.40095911313175348</v>
      </c>
      <c r="L23" s="397">
        <v>10862</v>
      </c>
      <c r="M23" s="32">
        <f>L23/$L$21</f>
        <v>0.36776705603521248</v>
      </c>
      <c r="N23" s="30">
        <f>(L23-J23)/J23</f>
        <v>-0.15641503572538054</v>
      </c>
    </row>
    <row r="24" spans="2:14">
      <c r="B24" s="405" t="s">
        <v>118</v>
      </c>
      <c r="C24" s="406"/>
      <c r="D24" s="407"/>
      <c r="E24" s="406"/>
      <c r="F24" s="408"/>
      <c r="G24" s="409"/>
      <c r="I24" s="405" t="s">
        <v>118</v>
      </c>
      <c r="J24" s="406"/>
      <c r="K24" s="407"/>
      <c r="L24" s="406"/>
      <c r="M24" s="408"/>
      <c r="N24" s="409"/>
    </row>
    <row r="25" spans="2:14">
      <c r="B25" s="392" t="s">
        <v>341</v>
      </c>
      <c r="C25" s="393">
        <v>28846</v>
      </c>
      <c r="D25" s="26">
        <f>C25/$C$25</f>
        <v>1</v>
      </c>
      <c r="E25" s="393">
        <v>27225</v>
      </c>
      <c r="F25" s="26">
        <f>E25/$E$25</f>
        <v>1</v>
      </c>
      <c r="G25" s="26">
        <f>(E25-C25)/C25</f>
        <v>-5.6194966373153993E-2</v>
      </c>
      <c r="I25" s="392" t="s">
        <v>341</v>
      </c>
      <c r="J25" s="393">
        <v>28475</v>
      </c>
      <c r="K25" s="26">
        <f>J25/$J$25</f>
        <v>1</v>
      </c>
      <c r="L25" s="393">
        <v>25676</v>
      </c>
      <c r="M25" s="26">
        <f>L25/$L$25</f>
        <v>1</v>
      </c>
      <c r="N25" s="26">
        <f>(L25-J25)/J25</f>
        <v>-9.8296751536435467E-2</v>
      </c>
    </row>
    <row r="26" spans="2:14">
      <c r="B26" s="394" t="s">
        <v>342</v>
      </c>
      <c r="C26" s="395">
        <v>16831</v>
      </c>
      <c r="D26" s="30">
        <f>C26/$C$25</f>
        <v>0.5834777785481523</v>
      </c>
      <c r="E26" s="395">
        <v>16442</v>
      </c>
      <c r="F26" s="30">
        <f>E26/$E$25</f>
        <v>0.60393021120293844</v>
      </c>
      <c r="G26" s="30">
        <f>(E26-C26)/C26</f>
        <v>-2.3112114550531755E-2</v>
      </c>
      <c r="I26" s="394" t="s">
        <v>342</v>
      </c>
      <c r="J26" s="395">
        <v>17038</v>
      </c>
      <c r="K26" s="30">
        <f>J26/$J$25</f>
        <v>0.5983494293239684</v>
      </c>
      <c r="L26" s="395">
        <v>16158</v>
      </c>
      <c r="M26" s="30">
        <f>L26/$L$25</f>
        <v>0.6293036298488861</v>
      </c>
      <c r="N26" s="30">
        <f>(L26-J26)/J26</f>
        <v>-5.1649254607348281E-2</v>
      </c>
    </row>
    <row r="27" spans="2:14">
      <c r="B27" s="396" t="s">
        <v>343</v>
      </c>
      <c r="C27" s="397">
        <v>12015</v>
      </c>
      <c r="D27" s="32">
        <f>C27/$C$25</f>
        <v>0.41652222145184775</v>
      </c>
      <c r="E27" s="397">
        <v>10783</v>
      </c>
      <c r="F27" s="32">
        <f>E27/$E$25</f>
        <v>0.39606978879706151</v>
      </c>
      <c r="G27" s="30">
        <f>(E27-C27)/C27</f>
        <v>-0.10253849354972951</v>
      </c>
      <c r="I27" s="396" t="s">
        <v>343</v>
      </c>
      <c r="J27" s="397">
        <v>11437</v>
      </c>
      <c r="K27" s="30">
        <f>J27/$J$25</f>
        <v>0.4016505706760316</v>
      </c>
      <c r="L27" s="397">
        <v>9518</v>
      </c>
      <c r="M27" s="30">
        <f>L27/$L$25</f>
        <v>0.3706963701511139</v>
      </c>
      <c r="N27" s="30">
        <f>(L27-J27)/J27</f>
        <v>-0.16778875579260297</v>
      </c>
    </row>
    <row r="28" spans="2:14">
      <c r="B28" s="71" t="s">
        <v>347</v>
      </c>
      <c r="C28" s="398"/>
      <c r="D28" s="391"/>
      <c r="E28" s="398"/>
      <c r="F28" s="389"/>
      <c r="G28" s="400"/>
      <c r="I28" s="71" t="s">
        <v>347</v>
      </c>
      <c r="J28" s="398"/>
      <c r="K28" s="391"/>
      <c r="L28" s="398"/>
      <c r="M28" s="389"/>
      <c r="N28" s="400"/>
    </row>
    <row r="29" spans="2:14">
      <c r="B29" s="392" t="s">
        <v>341</v>
      </c>
      <c r="C29" s="393">
        <v>147994</v>
      </c>
      <c r="D29" s="26">
        <f>C29/$C$29</f>
        <v>1</v>
      </c>
      <c r="E29" s="393">
        <v>143674</v>
      </c>
      <c r="F29" s="26">
        <f>E29/$E$29</f>
        <v>1</v>
      </c>
      <c r="G29" s="26">
        <f>(E29-C29)/C29</f>
        <v>-2.9190372582672271E-2</v>
      </c>
      <c r="I29" s="392" t="s">
        <v>341</v>
      </c>
      <c r="J29" s="393">
        <v>145634</v>
      </c>
      <c r="K29" s="26">
        <f>J29/$J$29</f>
        <v>1</v>
      </c>
      <c r="L29" s="393">
        <v>142277</v>
      </c>
      <c r="M29" s="26">
        <f>L29/$L$29</f>
        <v>1</v>
      </c>
      <c r="N29" s="26">
        <f>(L29-J29)/J29</f>
        <v>-2.3050935907823724E-2</v>
      </c>
    </row>
    <row r="30" spans="2:14">
      <c r="B30" s="394" t="s">
        <v>342</v>
      </c>
      <c r="C30" s="395">
        <v>65968</v>
      </c>
      <c r="D30" s="30">
        <f>C30/$C$29</f>
        <v>0.44574780058651026</v>
      </c>
      <c r="E30" s="395">
        <v>64882</v>
      </c>
      <c r="F30" s="30">
        <f>E30/$E$29</f>
        <v>0.45159179809847294</v>
      </c>
      <c r="G30" s="30">
        <f>(E30-C30)/C30</f>
        <v>-1.6462527285956829E-2</v>
      </c>
      <c r="I30" s="394" t="s">
        <v>342</v>
      </c>
      <c r="J30" s="395">
        <v>65407</v>
      </c>
      <c r="K30" s="30">
        <f>J30/$J$29</f>
        <v>0.44911902440364199</v>
      </c>
      <c r="L30" s="395">
        <v>64849</v>
      </c>
      <c r="M30" s="30">
        <f>L30/$L$29</f>
        <v>0.45579397935014093</v>
      </c>
      <c r="N30" s="30">
        <f>(L30-J30)/J30</f>
        <v>-8.5311969666855229E-3</v>
      </c>
    </row>
    <row r="31" spans="2:14">
      <c r="B31" s="396" t="s">
        <v>343</v>
      </c>
      <c r="C31" s="397">
        <v>82026</v>
      </c>
      <c r="D31" s="30">
        <f>C31/$C$29</f>
        <v>0.55425219941348969</v>
      </c>
      <c r="E31" s="397">
        <v>78792</v>
      </c>
      <c r="F31" s="30">
        <f>E31/$E$29</f>
        <v>0.54840820190152706</v>
      </c>
      <c r="G31" s="30">
        <f>(E31-C31)/C31</f>
        <v>-3.9426523297491037E-2</v>
      </c>
      <c r="I31" s="396" t="s">
        <v>343</v>
      </c>
      <c r="J31" s="397">
        <v>80227</v>
      </c>
      <c r="K31" s="30">
        <f>J31/$J$29</f>
        <v>0.55088097559635796</v>
      </c>
      <c r="L31" s="397">
        <v>77428</v>
      </c>
      <c r="M31" s="30">
        <f>L31/$L$29</f>
        <v>0.54420602064985912</v>
      </c>
      <c r="N31" s="30">
        <f>(L31-J31)/J31</f>
        <v>-3.4888503870268116E-2</v>
      </c>
    </row>
    <row r="32" spans="2:14">
      <c r="B32" s="405" t="s">
        <v>294</v>
      </c>
      <c r="C32" s="406"/>
      <c r="D32" s="407"/>
      <c r="E32" s="406"/>
      <c r="F32" s="408"/>
      <c r="G32" s="409"/>
      <c r="I32" s="405" t="s">
        <v>294</v>
      </c>
      <c r="J32" s="406"/>
      <c r="K32" s="407"/>
      <c r="L32" s="406"/>
      <c r="M32" s="408"/>
      <c r="N32" s="409"/>
    </row>
    <row r="33" spans="2:14">
      <c r="B33" s="392" t="s">
        <v>341</v>
      </c>
      <c r="C33" s="393">
        <v>65517</v>
      </c>
      <c r="D33" s="26">
        <f>C33/$C$33</f>
        <v>1</v>
      </c>
      <c r="E33" s="393">
        <v>63430</v>
      </c>
      <c r="F33" s="26">
        <f>E33/$E$33</f>
        <v>1</v>
      </c>
      <c r="G33" s="26">
        <f>(E33-C33)/C33</f>
        <v>-3.1854327884365888E-2</v>
      </c>
      <c r="I33" s="392" t="s">
        <v>341</v>
      </c>
      <c r="J33" s="393">
        <v>64757</v>
      </c>
      <c r="K33" s="26">
        <f>J33/$J$33</f>
        <v>1</v>
      </c>
      <c r="L33" s="393">
        <v>62780</v>
      </c>
      <c r="M33" s="26">
        <f>L33/$L$33</f>
        <v>1</v>
      </c>
      <c r="N33" s="26">
        <f>(L33-J33)/J33</f>
        <v>-3.0529518044381303E-2</v>
      </c>
    </row>
    <row r="34" spans="2:14">
      <c r="B34" s="394" t="s">
        <v>342</v>
      </c>
      <c r="C34" s="395">
        <v>33977</v>
      </c>
      <c r="D34" s="30">
        <f>C34/$C$33</f>
        <v>0.51859822641451836</v>
      </c>
      <c r="E34" s="395">
        <v>32855</v>
      </c>
      <c r="F34" s="30">
        <f>E34/$E$33</f>
        <v>0.51797256818540127</v>
      </c>
      <c r="G34" s="30">
        <f>(E34-C34)/C34</f>
        <v>-3.3022338640845278E-2</v>
      </c>
      <c r="I34" s="394" t="s">
        <v>342</v>
      </c>
      <c r="J34" s="395">
        <v>33507</v>
      </c>
      <c r="K34" s="30">
        <f>J34/$J$33</f>
        <v>0.51742668746235931</v>
      </c>
      <c r="L34" s="395">
        <v>32855</v>
      </c>
      <c r="M34" s="30">
        <f>L34/$L$33</f>
        <v>0.52333545715195917</v>
      </c>
      <c r="N34" s="30">
        <f>(L34-J34)/J34</f>
        <v>-1.945862058674307E-2</v>
      </c>
    </row>
    <row r="35" spans="2:14">
      <c r="B35" s="396" t="s">
        <v>343</v>
      </c>
      <c r="C35" s="410">
        <v>31540</v>
      </c>
      <c r="D35" s="411">
        <f>C35/$C$33</f>
        <v>0.48140177358548164</v>
      </c>
      <c r="E35" s="410">
        <v>30575</v>
      </c>
      <c r="F35" s="411">
        <f>E35/$E$33</f>
        <v>0.48202743181459878</v>
      </c>
      <c r="G35" s="411">
        <f>(E35-C35)/C35</f>
        <v>-3.0596068484464174E-2</v>
      </c>
      <c r="I35" s="396" t="s">
        <v>343</v>
      </c>
      <c r="J35" s="410">
        <v>31250</v>
      </c>
      <c r="K35" s="411">
        <f>J35/$J$33</f>
        <v>0.48257331253764074</v>
      </c>
      <c r="L35" s="410">
        <v>29925</v>
      </c>
      <c r="M35" s="411">
        <f>L35/$L$33</f>
        <v>0.47666454284804077</v>
      </c>
      <c r="N35" s="411">
        <f>(L35-J35)/J35</f>
        <v>-4.24E-2</v>
      </c>
    </row>
    <row r="36" spans="2:14">
      <c r="B36" s="405" t="s">
        <v>295</v>
      </c>
      <c r="C36" s="406"/>
      <c r="D36" s="407"/>
      <c r="E36" s="406"/>
      <c r="F36" s="408"/>
      <c r="G36" s="409"/>
      <c r="I36" s="405" t="s">
        <v>295</v>
      </c>
      <c r="J36" s="406"/>
      <c r="K36" s="407"/>
      <c r="L36" s="406"/>
      <c r="M36" s="408"/>
      <c r="N36" s="409"/>
    </row>
    <row r="37" spans="2:14">
      <c r="B37" s="392" t="s">
        <v>341</v>
      </c>
      <c r="C37" s="393">
        <v>55465</v>
      </c>
      <c r="D37" s="26">
        <f>C37/$C$37</f>
        <v>1</v>
      </c>
      <c r="E37" s="393">
        <v>53697</v>
      </c>
      <c r="F37" s="26">
        <f>E37/$E$37</f>
        <v>1</v>
      </c>
      <c r="G37" s="26">
        <f>(E37-C37)/C37</f>
        <v>-3.1875957811232307E-2</v>
      </c>
      <c r="I37" s="392" t="s">
        <v>341</v>
      </c>
      <c r="J37" s="393">
        <v>54367</v>
      </c>
      <c r="K37" s="26">
        <f>J37/$J$37</f>
        <v>1</v>
      </c>
      <c r="L37" s="393">
        <v>53044</v>
      </c>
      <c r="M37" s="26">
        <f>L37/$L$37</f>
        <v>1</v>
      </c>
      <c r="N37" s="26">
        <f>(L37-J37)/J37</f>
        <v>-2.4334614747916934E-2</v>
      </c>
    </row>
    <row r="38" spans="2:14">
      <c r="B38" s="394" t="s">
        <v>342</v>
      </c>
      <c r="C38" s="395">
        <v>20292</v>
      </c>
      <c r="D38" s="30">
        <f>C38/$C$37</f>
        <v>0.36585233931308031</v>
      </c>
      <c r="E38" s="395">
        <v>20363</v>
      </c>
      <c r="F38" s="30">
        <f>E38/$E$37</f>
        <v>0.37922044062051885</v>
      </c>
      <c r="G38" s="30">
        <f>(E38-C38)/C38</f>
        <v>3.4989158288980878E-3</v>
      </c>
      <c r="I38" s="394" t="s">
        <v>342</v>
      </c>
      <c r="J38" s="395">
        <v>20236</v>
      </c>
      <c r="K38" s="30">
        <f>J38/$J$37</f>
        <v>0.37221108392958963</v>
      </c>
      <c r="L38" s="395">
        <v>20332</v>
      </c>
      <c r="M38" s="30">
        <f>L38/$L$37</f>
        <v>0.38330442651383756</v>
      </c>
      <c r="N38" s="30">
        <f>(L38-J38)/J38</f>
        <v>4.7440205574224154E-3</v>
      </c>
    </row>
    <row r="39" spans="2:14">
      <c r="B39" s="396" t="s">
        <v>343</v>
      </c>
      <c r="C39" s="410">
        <v>35173</v>
      </c>
      <c r="D39" s="411">
        <f>C39/$C$37</f>
        <v>0.63414766068691963</v>
      </c>
      <c r="E39" s="410">
        <v>33334</v>
      </c>
      <c r="F39" s="411">
        <f>E39/$E$37</f>
        <v>0.62077955937948115</v>
      </c>
      <c r="G39" s="411">
        <f>(E39-C39)/C39</f>
        <v>-5.228442271060188E-2</v>
      </c>
      <c r="I39" s="396" t="s">
        <v>343</v>
      </c>
      <c r="J39" s="410">
        <v>34131</v>
      </c>
      <c r="K39" s="411">
        <f>J39/$J$37</f>
        <v>0.62778891607041032</v>
      </c>
      <c r="L39" s="410">
        <v>32712</v>
      </c>
      <c r="M39" s="411">
        <f>L39/$L$37</f>
        <v>0.61669557348616244</v>
      </c>
      <c r="N39" s="411">
        <f>(L39-J39)/J39</f>
        <v>-4.1575107673376112E-2</v>
      </c>
    </row>
    <row r="40" spans="2:14" ht="44.25" customHeight="1">
      <c r="B40" s="540" t="s">
        <v>348</v>
      </c>
      <c r="C40" s="541"/>
      <c r="D40" s="541"/>
      <c r="E40" s="541"/>
      <c r="F40" s="541"/>
      <c r="G40" s="542"/>
      <c r="I40" s="540" t="s">
        <v>348</v>
      </c>
      <c r="J40" s="541"/>
      <c r="K40" s="541"/>
      <c r="L40" s="541"/>
      <c r="M40" s="541"/>
      <c r="N40" s="542"/>
    </row>
    <row r="41" spans="2:14">
      <c r="B41" s="11"/>
    </row>
    <row r="42" spans="2:14">
      <c r="B42" s="11"/>
    </row>
    <row r="43" spans="2:14">
      <c r="B43" s="11"/>
    </row>
    <row r="44" spans="2:14">
      <c r="B44" s="11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17"/>
      <c r="C69" s="17"/>
      <c r="D69" s="17"/>
      <c r="F69" s="17"/>
      <c r="G69" s="50" t="s">
        <v>84</v>
      </c>
      <c r="H69" s="17"/>
      <c r="I69" s="17"/>
      <c r="J69" s="17"/>
      <c r="K69" s="17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topLeftCell="A13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2:12" ht="15" customHeight="1" thickBot="1"/>
    <row r="56" spans="2:12" ht="30" customHeight="1" thickBot="1">
      <c r="I56" s="50" t="s">
        <v>86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C1:Q76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26.85546875" style="2" customWidth="1"/>
    <col min="4" max="4" width="12.7109375" style="2" customWidth="1"/>
    <col min="5" max="5" width="10.5703125" style="2" customWidth="1"/>
    <col min="6" max="6" width="12.7109375" style="2" customWidth="1"/>
    <col min="7" max="7" width="10.7109375" style="2" customWidth="1"/>
    <col min="8" max="8" width="10.5703125" style="2" customWidth="1"/>
    <col min="9" max="9" width="8.42578125" style="2" customWidth="1"/>
    <col min="10" max="10" width="23.28515625" style="2" customWidth="1"/>
    <col min="11" max="256" width="11.42578125" style="2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2" width="11.42578125" style="2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8" width="11.42578125" style="2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4" width="11.42578125" style="2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80" width="11.42578125" style="2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6" width="11.42578125" style="2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2" width="11.42578125" style="2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8" width="11.42578125" style="2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4" width="11.42578125" style="2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60" width="11.42578125" style="2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6" width="11.42578125" style="2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2" width="11.42578125" style="2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8" width="11.42578125" style="2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4" width="11.42578125" style="2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40" width="11.42578125" style="2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6" width="11.42578125" style="2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2" width="11.42578125" style="2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8" width="11.42578125" style="2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4" width="11.42578125" style="2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20" width="11.42578125" style="2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6" width="11.42578125" style="2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2" width="11.42578125" style="2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8" width="11.42578125" style="2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4" width="11.42578125" style="2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400" width="11.42578125" style="2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6" width="11.42578125" style="2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2" width="11.42578125" style="2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8" width="11.42578125" style="2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4" width="11.42578125" style="2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80" width="11.42578125" style="2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6" width="11.42578125" style="2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2" width="11.42578125" style="2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8" width="11.42578125" style="2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4" width="11.42578125" style="2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60" width="11.42578125" style="2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6" width="11.42578125" style="2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2" width="11.42578125" style="2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8" width="11.42578125" style="2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4" width="11.42578125" style="2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40" width="11.42578125" style="2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6" width="11.42578125" style="2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2" width="11.42578125" style="2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8" width="11.42578125" style="2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4" width="11.42578125" style="2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20" width="11.42578125" style="2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6" width="11.42578125" style="2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2" width="11.42578125" style="2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8" width="11.42578125" style="2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4" width="11.42578125" style="2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800" width="11.42578125" style="2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6" width="11.42578125" style="2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2" width="11.42578125" style="2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8" width="11.42578125" style="2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4" width="11.42578125" style="2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80" width="11.42578125" style="2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6" width="11.42578125" style="2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2" width="11.42578125" style="2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8" width="11.42578125" style="2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4" width="11.42578125" style="2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60" width="11.42578125" style="2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6" width="11.42578125" style="2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2" width="11.42578125" style="2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8" width="11.42578125" style="2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3:17">
      <c r="C1" s="11"/>
    </row>
    <row r="2" spans="3:17">
      <c r="C2" s="11"/>
    </row>
    <row r="3" spans="3:17">
      <c r="C3" s="11"/>
    </row>
    <row r="4" spans="3:17">
      <c r="C4" s="11"/>
    </row>
    <row r="5" spans="3:17">
      <c r="C5" s="11"/>
    </row>
    <row r="6" spans="3:17" ht="27.75" customHeight="1">
      <c r="C6" s="543" t="s">
        <v>349</v>
      </c>
      <c r="D6" s="544"/>
      <c r="E6" s="544"/>
      <c r="F6" s="544"/>
      <c r="G6" s="544"/>
      <c r="H6" s="545"/>
      <c r="J6" s="543" t="s">
        <v>350</v>
      </c>
      <c r="K6" s="544"/>
      <c r="L6" s="544"/>
      <c r="M6" s="544"/>
      <c r="N6" s="544"/>
      <c r="O6" s="545"/>
    </row>
    <row r="7" spans="3:17" ht="24">
      <c r="C7" s="386"/>
      <c r="D7" s="159" t="str">
        <f>actualizaciones!$A$4</f>
        <v>I semestre 2009</v>
      </c>
      <c r="E7" s="387" t="s">
        <v>62</v>
      </c>
      <c r="F7" s="159" t="str">
        <f>actualizaciones!$B$4</f>
        <v>I semestre 2010</v>
      </c>
      <c r="G7" s="387" t="s">
        <v>62</v>
      </c>
      <c r="H7" s="388" t="s">
        <v>63</v>
      </c>
      <c r="J7" s="386"/>
      <c r="K7" s="159" t="str">
        <f>actualizaciones!$A$5</f>
        <v>II semestre 2009</v>
      </c>
      <c r="L7" s="387" t="s">
        <v>62</v>
      </c>
      <c r="M7" s="159" t="str">
        <f>actualizaciones!$B$5</f>
        <v>II semestre 2010</v>
      </c>
      <c r="N7" s="387" t="s">
        <v>62</v>
      </c>
      <c r="O7" s="388" t="s">
        <v>63</v>
      </c>
    </row>
    <row r="8" spans="3:17">
      <c r="C8" s="412" t="s">
        <v>351</v>
      </c>
      <c r="D8" s="393">
        <v>65517</v>
      </c>
      <c r="E8" s="26">
        <f t="shared" ref="E8:E14" si="0">D8/$D$8</f>
        <v>1</v>
      </c>
      <c r="F8" s="393">
        <v>63430</v>
      </c>
      <c r="G8" s="26">
        <f t="shared" ref="G8:G14" si="1">F8/$F$8</f>
        <v>1</v>
      </c>
      <c r="H8" s="413">
        <f t="shared" ref="H8:H14" si="2">(F8-D8)/D8</f>
        <v>-3.1854327884365888E-2</v>
      </c>
      <c r="J8" s="412" t="s">
        <v>351</v>
      </c>
      <c r="K8" s="393">
        <v>64757</v>
      </c>
      <c r="L8" s="26">
        <f t="shared" ref="L8:L14" si="3">K8/$K$8</f>
        <v>1</v>
      </c>
      <c r="M8" s="393">
        <v>62780</v>
      </c>
      <c r="N8" s="26">
        <f t="shared" ref="N8:N14" si="4">M8/$M$8</f>
        <v>1</v>
      </c>
      <c r="O8" s="413">
        <f t="shared" ref="O8:O14" si="5">(M8-K8)/K8</f>
        <v>-3.0529518044381303E-2</v>
      </c>
    </row>
    <row r="9" spans="3:17">
      <c r="C9" s="414" t="s">
        <v>352</v>
      </c>
      <c r="D9" s="395">
        <v>33977</v>
      </c>
      <c r="E9" s="30">
        <f t="shared" si="0"/>
        <v>0.51859822641451836</v>
      </c>
      <c r="F9" s="395">
        <v>32855</v>
      </c>
      <c r="G9" s="30">
        <f t="shared" si="1"/>
        <v>0.51797256818540127</v>
      </c>
      <c r="H9" s="337">
        <f t="shared" si="2"/>
        <v>-3.3022338640845278E-2</v>
      </c>
      <c r="J9" s="414" t="s">
        <v>352</v>
      </c>
      <c r="K9" s="395">
        <v>33507</v>
      </c>
      <c r="L9" s="30">
        <f t="shared" si="3"/>
        <v>0.51742668746235931</v>
      </c>
      <c r="M9" s="395">
        <v>32855</v>
      </c>
      <c r="N9" s="30">
        <f t="shared" si="4"/>
        <v>0.52333545715195917</v>
      </c>
      <c r="O9" s="337">
        <f t="shared" si="5"/>
        <v>-1.945862058674307E-2</v>
      </c>
    </row>
    <row r="10" spans="3:17">
      <c r="C10" s="396" t="s">
        <v>353</v>
      </c>
      <c r="D10" s="395">
        <v>4520</v>
      </c>
      <c r="E10" s="30">
        <f t="shared" si="0"/>
        <v>6.89897278568921E-2</v>
      </c>
      <c r="F10" s="395">
        <v>4568</v>
      </c>
      <c r="G10" s="30">
        <f t="shared" si="1"/>
        <v>7.20163960271165E-2</v>
      </c>
      <c r="H10" s="337">
        <f t="shared" si="2"/>
        <v>1.0619469026548672E-2</v>
      </c>
      <c r="J10" s="396" t="s">
        <v>353</v>
      </c>
      <c r="K10" s="395">
        <v>4520</v>
      </c>
      <c r="L10" s="30">
        <f t="shared" si="3"/>
        <v>6.9799403925444356E-2</v>
      </c>
      <c r="M10" s="395">
        <v>4568</v>
      </c>
      <c r="N10" s="30">
        <f t="shared" si="4"/>
        <v>7.2762026122969101E-2</v>
      </c>
      <c r="O10" s="337">
        <f t="shared" si="5"/>
        <v>1.0619469026548672E-2</v>
      </c>
    </row>
    <row r="11" spans="3:17">
      <c r="C11" s="396" t="s">
        <v>354</v>
      </c>
      <c r="D11" s="395">
        <v>21699</v>
      </c>
      <c r="E11" s="30">
        <f t="shared" si="0"/>
        <v>0.33119648335546498</v>
      </c>
      <c r="F11" s="395">
        <v>21699</v>
      </c>
      <c r="G11" s="30">
        <f t="shared" si="1"/>
        <v>0.34209364653949237</v>
      </c>
      <c r="H11" s="337">
        <f t="shared" si="2"/>
        <v>0</v>
      </c>
      <c r="J11" s="396" t="s">
        <v>354</v>
      </c>
      <c r="K11" s="395">
        <v>21699</v>
      </c>
      <c r="L11" s="30">
        <f t="shared" si="3"/>
        <v>0.33508346588013649</v>
      </c>
      <c r="M11" s="395">
        <v>21699</v>
      </c>
      <c r="N11" s="30">
        <f t="shared" si="4"/>
        <v>0.34563555272379737</v>
      </c>
      <c r="O11" s="337">
        <f t="shared" si="5"/>
        <v>0</v>
      </c>
    </row>
    <row r="12" spans="3:17">
      <c r="C12" s="396" t="s">
        <v>355</v>
      </c>
      <c r="D12" s="395">
        <v>7288</v>
      </c>
      <c r="E12" s="30">
        <f t="shared" si="0"/>
        <v>0.11123830456217471</v>
      </c>
      <c r="F12" s="395">
        <v>6118</v>
      </c>
      <c r="G12" s="30">
        <f t="shared" si="1"/>
        <v>9.6452782594986602E-2</v>
      </c>
      <c r="H12" s="337">
        <f t="shared" si="2"/>
        <v>-0.16053787047200879</v>
      </c>
      <c r="J12" s="396" t="s">
        <v>355</v>
      </c>
      <c r="K12" s="395">
        <v>6818</v>
      </c>
      <c r="L12" s="30">
        <f t="shared" si="3"/>
        <v>0.1052859150362123</v>
      </c>
      <c r="M12" s="395">
        <v>6118</v>
      </c>
      <c r="N12" s="30">
        <f t="shared" si="4"/>
        <v>9.7451417648932781E-2</v>
      </c>
      <c r="O12" s="337">
        <f t="shared" si="5"/>
        <v>-0.10266940451745379</v>
      </c>
    </row>
    <row r="13" spans="3:17">
      <c r="C13" s="396" t="s">
        <v>356</v>
      </c>
      <c r="D13" s="395">
        <v>470</v>
      </c>
      <c r="E13" s="30">
        <f t="shared" si="0"/>
        <v>7.1737106399865688E-3</v>
      </c>
      <c r="F13" s="395">
        <v>470</v>
      </c>
      <c r="G13" s="30">
        <f t="shared" si="1"/>
        <v>7.4097430238057697E-3</v>
      </c>
      <c r="H13" s="337">
        <f t="shared" si="2"/>
        <v>0</v>
      </c>
      <c r="J13" s="396" t="s">
        <v>356</v>
      </c>
      <c r="K13" s="395">
        <v>470</v>
      </c>
      <c r="L13" s="30">
        <f t="shared" si="3"/>
        <v>7.2579026205661168E-3</v>
      </c>
      <c r="M13" s="395">
        <v>470</v>
      </c>
      <c r="N13" s="30">
        <f t="shared" si="4"/>
        <v>7.4864606562599556E-3</v>
      </c>
      <c r="O13" s="337">
        <f t="shared" si="5"/>
        <v>0</v>
      </c>
    </row>
    <row r="14" spans="3:17" ht="13.5" thickBot="1">
      <c r="C14" s="414" t="s">
        <v>357</v>
      </c>
      <c r="D14" s="395">
        <v>31540</v>
      </c>
      <c r="E14" s="30">
        <f t="shared" si="0"/>
        <v>0.48140177358548164</v>
      </c>
      <c r="F14" s="395">
        <v>30575</v>
      </c>
      <c r="G14" s="30">
        <f t="shared" si="1"/>
        <v>0.48202743181459878</v>
      </c>
      <c r="H14" s="337">
        <f t="shared" si="2"/>
        <v>-3.0596068484464174E-2</v>
      </c>
      <c r="J14" s="414" t="s">
        <v>357</v>
      </c>
      <c r="K14" s="395">
        <v>31250</v>
      </c>
      <c r="L14" s="30">
        <f t="shared" si="3"/>
        <v>0.48257331253764074</v>
      </c>
      <c r="M14" s="395">
        <v>29925</v>
      </c>
      <c r="N14" s="30">
        <f t="shared" si="4"/>
        <v>0.47666454284804077</v>
      </c>
      <c r="O14" s="337">
        <f t="shared" si="5"/>
        <v>-4.24E-2</v>
      </c>
    </row>
    <row r="15" spans="3:17" ht="23.25" customHeight="1" thickBot="1">
      <c r="C15" s="540" t="s">
        <v>358</v>
      </c>
      <c r="D15" s="541"/>
      <c r="E15" s="541"/>
      <c r="F15" s="541"/>
      <c r="G15" s="541"/>
      <c r="H15" s="542"/>
      <c r="J15" s="540" t="s">
        <v>358</v>
      </c>
      <c r="K15" s="541"/>
      <c r="L15" s="541"/>
      <c r="M15" s="541"/>
      <c r="N15" s="541"/>
      <c r="O15" s="542"/>
      <c r="Q15" s="50" t="s">
        <v>146</v>
      </c>
    </row>
    <row r="16" spans="3:17" ht="16.5" thickBot="1">
      <c r="C16" s="11"/>
      <c r="Q16" s="50" t="s">
        <v>147</v>
      </c>
    </row>
    <row r="17" spans="3:15">
      <c r="C17" s="11"/>
    </row>
    <row r="18" spans="3:15">
      <c r="C18" s="11"/>
    </row>
    <row r="19" spans="3:15" ht="27.75" customHeight="1">
      <c r="C19" s="543" t="s">
        <v>359</v>
      </c>
      <c r="D19" s="544"/>
      <c r="E19" s="544"/>
      <c r="F19" s="544"/>
      <c r="G19" s="544"/>
      <c r="H19" s="545"/>
      <c r="J19" s="543" t="s">
        <v>360</v>
      </c>
      <c r="K19" s="544"/>
      <c r="L19" s="544"/>
      <c r="M19" s="544"/>
      <c r="N19" s="544"/>
      <c r="O19" s="545"/>
    </row>
    <row r="20" spans="3:15" ht="24">
      <c r="C20" s="386"/>
      <c r="D20" s="159" t="str">
        <f>actualizaciones!$A$4</f>
        <v>I semestre 2009</v>
      </c>
      <c r="E20" s="387" t="s">
        <v>62</v>
      </c>
      <c r="F20" s="159" t="str">
        <f>actualizaciones!$B$4</f>
        <v>I semestre 2010</v>
      </c>
      <c r="G20" s="387" t="s">
        <v>62</v>
      </c>
      <c r="H20" s="388" t="s">
        <v>63</v>
      </c>
      <c r="J20" s="386"/>
      <c r="K20" s="159" t="str">
        <f>actualizaciones!$A$5</f>
        <v>II semestre 2009</v>
      </c>
      <c r="L20" s="387" t="s">
        <v>62</v>
      </c>
      <c r="M20" s="159" t="str">
        <f>actualizaciones!$B$5</f>
        <v>II semestre 2010</v>
      </c>
      <c r="N20" s="387" t="s">
        <v>62</v>
      </c>
      <c r="O20" s="388" t="s">
        <v>63</v>
      </c>
    </row>
    <row r="21" spans="3:15">
      <c r="C21" s="412" t="s">
        <v>351</v>
      </c>
      <c r="D21" s="393">
        <v>55465</v>
      </c>
      <c r="E21" s="26">
        <f t="shared" ref="E21:E27" si="6">D21/$D$21</f>
        <v>1</v>
      </c>
      <c r="F21" s="393">
        <v>53697</v>
      </c>
      <c r="G21" s="26">
        <f t="shared" ref="G21:G27" si="7">F21/$F$21</f>
        <v>1</v>
      </c>
      <c r="H21" s="413">
        <f t="shared" ref="H21:H27" si="8">(F21-D21)/D21</f>
        <v>-3.1875957811232307E-2</v>
      </c>
      <c r="J21" s="412" t="s">
        <v>351</v>
      </c>
      <c r="K21" s="393">
        <v>54367</v>
      </c>
      <c r="L21" s="26">
        <f t="shared" ref="L21:L27" si="9">K21/$K$21</f>
        <v>1</v>
      </c>
      <c r="M21" s="393">
        <v>53044</v>
      </c>
      <c r="N21" s="26">
        <f t="shared" ref="N21:N27" si="10">M21/$M$21</f>
        <v>1</v>
      </c>
      <c r="O21" s="413">
        <f t="shared" ref="O21:O27" si="11">(M21-K21)/K21</f>
        <v>-2.4334614747916934E-2</v>
      </c>
    </row>
    <row r="22" spans="3:15">
      <c r="C22" s="414" t="s">
        <v>352</v>
      </c>
      <c r="D22" s="395">
        <v>20292</v>
      </c>
      <c r="E22" s="30">
        <f t="shared" si="6"/>
        <v>0.36585233931308031</v>
      </c>
      <c r="F22" s="395">
        <v>20363</v>
      </c>
      <c r="G22" s="30">
        <f t="shared" si="7"/>
        <v>0.37922044062051885</v>
      </c>
      <c r="H22" s="337">
        <f t="shared" si="8"/>
        <v>3.4989158288980878E-3</v>
      </c>
      <c r="J22" s="414" t="s">
        <v>352</v>
      </c>
      <c r="K22" s="395">
        <v>20236</v>
      </c>
      <c r="L22" s="30">
        <f t="shared" si="9"/>
        <v>0.37221108392958963</v>
      </c>
      <c r="M22" s="395">
        <v>20332</v>
      </c>
      <c r="N22" s="30">
        <f t="shared" si="10"/>
        <v>0.38330442651383756</v>
      </c>
      <c r="O22" s="337">
        <f t="shared" si="11"/>
        <v>4.7440205574224154E-3</v>
      </c>
    </row>
    <row r="23" spans="3:15">
      <c r="C23" s="396" t="s">
        <v>353</v>
      </c>
      <c r="D23" s="395">
        <v>2483</v>
      </c>
      <c r="E23" s="30">
        <f t="shared" si="6"/>
        <v>4.4766970161363023E-2</v>
      </c>
      <c r="F23" s="395">
        <v>2483</v>
      </c>
      <c r="G23" s="30">
        <f t="shared" si="7"/>
        <v>4.6240944559286366E-2</v>
      </c>
      <c r="H23" s="337">
        <f t="shared" si="8"/>
        <v>0</v>
      </c>
      <c r="J23" s="396" t="s">
        <v>353</v>
      </c>
      <c r="K23" s="395">
        <v>2483</v>
      </c>
      <c r="L23" s="30">
        <f t="shared" si="9"/>
        <v>4.5671087240421578E-2</v>
      </c>
      <c r="M23" s="395">
        <v>2483</v>
      </c>
      <c r="N23" s="30">
        <f t="shared" si="10"/>
        <v>4.6810195309554332E-2</v>
      </c>
      <c r="O23" s="337">
        <f t="shared" si="11"/>
        <v>0</v>
      </c>
    </row>
    <row r="24" spans="3:15">
      <c r="C24" s="396" t="s">
        <v>354</v>
      </c>
      <c r="D24" s="395">
        <v>10523</v>
      </c>
      <c r="E24" s="30">
        <f t="shared" si="6"/>
        <v>0.1897232488957</v>
      </c>
      <c r="F24" s="395">
        <v>10650</v>
      </c>
      <c r="G24" s="30">
        <f t="shared" si="7"/>
        <v>0.19833510251969383</v>
      </c>
      <c r="H24" s="337">
        <f t="shared" si="8"/>
        <v>1.2068801672526846E-2</v>
      </c>
      <c r="J24" s="396" t="s">
        <v>354</v>
      </c>
      <c r="K24" s="395">
        <v>10523</v>
      </c>
      <c r="L24" s="30">
        <f t="shared" si="9"/>
        <v>0.19355491382640205</v>
      </c>
      <c r="M24" s="395">
        <v>10650</v>
      </c>
      <c r="N24" s="30">
        <f t="shared" si="10"/>
        <v>0.2007767136716688</v>
      </c>
      <c r="O24" s="337">
        <f t="shared" si="11"/>
        <v>1.2068801672526846E-2</v>
      </c>
    </row>
    <row r="25" spans="3:15">
      <c r="C25" s="396" t="s">
        <v>355</v>
      </c>
      <c r="D25" s="395">
        <v>6683</v>
      </c>
      <c r="E25" s="30">
        <f t="shared" si="6"/>
        <v>0.12049039935094204</v>
      </c>
      <c r="F25" s="395">
        <v>6683</v>
      </c>
      <c r="G25" s="30">
        <f t="shared" si="7"/>
        <v>0.12445760470789802</v>
      </c>
      <c r="H25" s="337">
        <f t="shared" si="8"/>
        <v>0</v>
      </c>
      <c r="J25" s="396" t="s">
        <v>355</v>
      </c>
      <c r="K25" s="395">
        <v>6683</v>
      </c>
      <c r="L25" s="30">
        <f t="shared" si="9"/>
        <v>0.12292383247190392</v>
      </c>
      <c r="M25" s="395">
        <v>6683</v>
      </c>
      <c r="N25" s="30">
        <f t="shared" si="10"/>
        <v>0.1259897443631702</v>
      </c>
      <c r="O25" s="337">
        <f t="shared" si="11"/>
        <v>0</v>
      </c>
    </row>
    <row r="26" spans="3:15">
      <c r="C26" s="396" t="s">
        <v>356</v>
      </c>
      <c r="D26" s="395">
        <v>603</v>
      </c>
      <c r="E26" s="30">
        <f t="shared" si="6"/>
        <v>1.0871720905075273E-2</v>
      </c>
      <c r="F26" s="395">
        <v>547</v>
      </c>
      <c r="G26" s="30">
        <f t="shared" si="7"/>
        <v>1.0186788833640614E-2</v>
      </c>
      <c r="H26" s="337">
        <f>(F26-D26)/D26</f>
        <v>-9.2868988391376445E-2</v>
      </c>
      <c r="J26" s="396" t="s">
        <v>356</v>
      </c>
      <c r="K26" s="395">
        <v>547</v>
      </c>
      <c r="L26" s="30">
        <f t="shared" si="9"/>
        <v>1.0061250390862104E-2</v>
      </c>
      <c r="M26" s="395">
        <v>516</v>
      </c>
      <c r="N26" s="30">
        <f t="shared" si="10"/>
        <v>9.727773169444235E-3</v>
      </c>
      <c r="O26" s="337">
        <f t="shared" si="11"/>
        <v>-5.6672760511882997E-2</v>
      </c>
    </row>
    <row r="27" spans="3:15">
      <c r="C27" s="414" t="s">
        <v>357</v>
      </c>
      <c r="D27" s="395">
        <v>35173</v>
      </c>
      <c r="E27" s="30">
        <f t="shared" si="6"/>
        <v>0.63414766068691963</v>
      </c>
      <c r="F27" s="395">
        <v>33334</v>
      </c>
      <c r="G27" s="30">
        <f t="shared" si="7"/>
        <v>0.62077955937948115</v>
      </c>
      <c r="H27" s="337">
        <f t="shared" si="8"/>
        <v>-5.228442271060188E-2</v>
      </c>
      <c r="J27" s="414" t="s">
        <v>357</v>
      </c>
      <c r="K27" s="397">
        <v>34131</v>
      </c>
      <c r="L27" s="32">
        <f t="shared" si="9"/>
        <v>0.62778891607041032</v>
      </c>
      <c r="M27" s="397">
        <v>32712</v>
      </c>
      <c r="N27" s="32">
        <f t="shared" si="10"/>
        <v>0.61669557348616244</v>
      </c>
      <c r="O27" s="415">
        <f t="shared" si="11"/>
        <v>-4.1575107673376112E-2</v>
      </c>
    </row>
    <row r="28" spans="3:15" ht="23.25" customHeight="1">
      <c r="C28" s="540" t="s">
        <v>358</v>
      </c>
      <c r="D28" s="541"/>
      <c r="E28" s="541"/>
      <c r="F28" s="541"/>
      <c r="G28" s="541"/>
      <c r="H28" s="542"/>
      <c r="J28" s="540" t="s">
        <v>358</v>
      </c>
      <c r="K28" s="541"/>
      <c r="L28" s="541"/>
      <c r="M28" s="541"/>
      <c r="N28" s="541"/>
      <c r="O28" s="542"/>
    </row>
    <row r="29" spans="3:15" ht="15" customHeight="1"/>
    <row r="31" spans="3:15" ht="27.75" customHeight="1">
      <c r="C31" s="543" t="s">
        <v>361</v>
      </c>
      <c r="D31" s="544"/>
      <c r="E31" s="544"/>
      <c r="F31" s="544"/>
      <c r="G31" s="544"/>
      <c r="H31" s="545"/>
      <c r="J31" s="543" t="s">
        <v>361</v>
      </c>
      <c r="K31" s="544"/>
      <c r="L31" s="544"/>
      <c r="M31" s="544"/>
      <c r="N31" s="544"/>
      <c r="O31" s="545"/>
    </row>
    <row r="32" spans="3:15" ht="24">
      <c r="C32" s="386"/>
      <c r="D32" s="159" t="str">
        <f>actualizaciones!$A$4</f>
        <v>I semestre 2009</v>
      </c>
      <c r="E32" s="387" t="s">
        <v>62</v>
      </c>
      <c r="F32" s="159" t="str">
        <f>actualizaciones!$B$4</f>
        <v>I semestre 2010</v>
      </c>
      <c r="G32" s="387" t="s">
        <v>62</v>
      </c>
      <c r="H32" s="388" t="s">
        <v>63</v>
      </c>
      <c r="J32" s="386"/>
      <c r="K32" s="159" t="str">
        <f>actualizaciones!$A$5</f>
        <v>II semestre 2009</v>
      </c>
      <c r="L32" s="387" t="s">
        <v>62</v>
      </c>
      <c r="M32" s="159" t="str">
        <f>actualizaciones!$B$5</f>
        <v>II semestre 2010</v>
      </c>
      <c r="N32" s="387" t="s">
        <v>62</v>
      </c>
      <c r="O32" s="388" t="s">
        <v>63</v>
      </c>
    </row>
    <row r="33" spans="3:15">
      <c r="C33" s="412" t="s">
        <v>351</v>
      </c>
      <c r="D33" s="393">
        <v>28846</v>
      </c>
      <c r="E33" s="26">
        <f t="shared" ref="E33:E38" si="12">D33/$D$33</f>
        <v>1</v>
      </c>
      <c r="F33" s="393">
        <v>27225</v>
      </c>
      <c r="G33" s="26">
        <f t="shared" ref="G33:G38" si="13">F33/$F$33</f>
        <v>1</v>
      </c>
      <c r="H33" s="413">
        <f t="shared" ref="H33:H38" si="14">(F33-D33)/D33</f>
        <v>-5.6194966373153993E-2</v>
      </c>
      <c r="J33" s="416" t="s">
        <v>351</v>
      </c>
      <c r="K33" s="393">
        <v>28475</v>
      </c>
      <c r="L33" s="26">
        <f t="shared" ref="L33:L38" si="15">K33/$K$33</f>
        <v>1</v>
      </c>
      <c r="M33" s="393">
        <v>25676</v>
      </c>
      <c r="N33" s="26">
        <f t="shared" ref="N33:N38" si="16">M33/$M$33</f>
        <v>1</v>
      </c>
      <c r="O33" s="413">
        <f>($M$33-$K$33)/$K$33</f>
        <v>-9.8296751536435467E-2</v>
      </c>
    </row>
    <row r="34" spans="3:15">
      <c r="C34" s="414" t="s">
        <v>352</v>
      </c>
      <c r="D34" s="395">
        <v>16831</v>
      </c>
      <c r="E34" s="30">
        <f t="shared" si="12"/>
        <v>0.5834777785481523</v>
      </c>
      <c r="F34" s="395">
        <v>16442</v>
      </c>
      <c r="G34" s="30">
        <f t="shared" si="13"/>
        <v>0.60393021120293844</v>
      </c>
      <c r="H34" s="337">
        <f t="shared" si="14"/>
        <v>-2.3112114550531755E-2</v>
      </c>
      <c r="J34" s="414" t="s">
        <v>352</v>
      </c>
      <c r="K34" s="395">
        <v>17038</v>
      </c>
      <c r="L34" s="30">
        <f t="shared" si="15"/>
        <v>0.5983494293239684</v>
      </c>
      <c r="M34" s="395">
        <v>16158</v>
      </c>
      <c r="N34" s="30">
        <f t="shared" si="16"/>
        <v>0.6293036298488861</v>
      </c>
      <c r="O34" s="337">
        <f>($M$34-$K$34)/$K$34</f>
        <v>-5.1649254607348281E-2</v>
      </c>
    </row>
    <row r="35" spans="3:15">
      <c r="C35" s="396" t="s">
        <v>362</v>
      </c>
      <c r="D35" s="395">
        <v>13239</v>
      </c>
      <c r="E35" s="30">
        <f t="shared" si="12"/>
        <v>0.45895444775705468</v>
      </c>
      <c r="F35" s="395">
        <v>12955</v>
      </c>
      <c r="G35" s="30">
        <f t="shared" si="13"/>
        <v>0.47584940312213042</v>
      </c>
      <c r="H35" s="337">
        <f t="shared" si="14"/>
        <v>-2.1451771281818868E-2</v>
      </c>
      <c r="J35" s="396" t="s">
        <v>362</v>
      </c>
      <c r="K35" s="395">
        <v>13551</v>
      </c>
      <c r="L35" s="30">
        <f t="shared" si="15"/>
        <v>0.47589113257243199</v>
      </c>
      <c r="M35" s="395">
        <v>12955</v>
      </c>
      <c r="N35" s="30">
        <f t="shared" si="16"/>
        <v>0.50455678454587938</v>
      </c>
      <c r="O35" s="337">
        <f>($M$35-$K$35)/$K$35</f>
        <v>-4.3981993948786068E-2</v>
      </c>
    </row>
    <row r="36" spans="3:15">
      <c r="C36" s="396" t="s">
        <v>355</v>
      </c>
      <c r="D36" s="395">
        <v>3219</v>
      </c>
      <c r="E36" s="30">
        <f t="shared" si="12"/>
        <v>0.11159259516050753</v>
      </c>
      <c r="F36" s="395">
        <v>3114</v>
      </c>
      <c r="G36" s="30">
        <f t="shared" si="13"/>
        <v>0.11438016528925619</v>
      </c>
      <c r="H36" s="337">
        <f t="shared" si="14"/>
        <v>-3.2618825722273995E-2</v>
      </c>
      <c r="J36" s="396" t="s">
        <v>355</v>
      </c>
      <c r="K36" s="395">
        <v>3114</v>
      </c>
      <c r="L36" s="30">
        <f t="shared" si="15"/>
        <v>0.10935908691834943</v>
      </c>
      <c r="M36" s="395">
        <v>2830</v>
      </c>
      <c r="N36" s="30">
        <f t="shared" si="16"/>
        <v>0.11021966038323726</v>
      </c>
      <c r="O36" s="337">
        <f>($M$36-$K$36)/$K$36</f>
        <v>-9.1201027617212591E-2</v>
      </c>
    </row>
    <row r="37" spans="3:15">
      <c r="C37" s="396" t="s">
        <v>356</v>
      </c>
      <c r="D37" s="395">
        <v>373</v>
      </c>
      <c r="E37" s="30">
        <f t="shared" si="12"/>
        <v>1.293073563059003E-2</v>
      </c>
      <c r="F37" s="395">
        <v>373</v>
      </c>
      <c r="G37" s="30">
        <f t="shared" si="13"/>
        <v>1.3700642791551882E-2</v>
      </c>
      <c r="H37" s="337">
        <f t="shared" si="14"/>
        <v>0</v>
      </c>
      <c r="J37" s="396" t="s">
        <v>356</v>
      </c>
      <c r="K37" s="395">
        <v>373</v>
      </c>
      <c r="L37" s="30">
        <f t="shared" si="15"/>
        <v>1.3099209833187006E-2</v>
      </c>
      <c r="M37" s="395">
        <v>373</v>
      </c>
      <c r="N37" s="30">
        <f t="shared" si="16"/>
        <v>1.4527184919769435E-2</v>
      </c>
      <c r="O37" s="337">
        <f>($M$37-$K$37)/$K$37</f>
        <v>0</v>
      </c>
    </row>
    <row r="38" spans="3:15">
      <c r="C38" s="414" t="s">
        <v>357</v>
      </c>
      <c r="D38" s="395">
        <v>12015</v>
      </c>
      <c r="E38" s="30">
        <f t="shared" si="12"/>
        <v>0.41652222145184775</v>
      </c>
      <c r="F38" s="395">
        <v>10783</v>
      </c>
      <c r="G38" s="30">
        <f t="shared" si="13"/>
        <v>0.39606978879706151</v>
      </c>
      <c r="H38" s="337">
        <f t="shared" si="14"/>
        <v>-0.10253849354972951</v>
      </c>
      <c r="J38" s="414" t="s">
        <v>357</v>
      </c>
      <c r="K38" s="395">
        <v>11437</v>
      </c>
      <c r="L38" s="30">
        <f t="shared" si="15"/>
        <v>0.4016505706760316</v>
      </c>
      <c r="M38" s="395">
        <v>9518</v>
      </c>
      <c r="N38" s="30">
        <f t="shared" si="16"/>
        <v>0.3706963701511139</v>
      </c>
      <c r="O38" s="337">
        <f>($M$38-$K$38)/$K$38</f>
        <v>-0.16778875579260297</v>
      </c>
    </row>
    <row r="39" spans="3:15" ht="23.25" customHeight="1">
      <c r="C39" s="540" t="s">
        <v>358</v>
      </c>
      <c r="D39" s="541"/>
      <c r="E39" s="541"/>
      <c r="F39" s="541"/>
      <c r="G39" s="541"/>
      <c r="H39" s="542"/>
      <c r="J39" s="540" t="s">
        <v>358</v>
      </c>
      <c r="K39" s="541"/>
      <c r="L39" s="541"/>
      <c r="M39" s="541"/>
      <c r="N39" s="541"/>
      <c r="O39" s="542"/>
    </row>
    <row r="42" spans="3:15" ht="27.75" customHeight="1">
      <c r="C42" s="543" t="s">
        <v>363</v>
      </c>
      <c r="D42" s="544"/>
      <c r="E42" s="544"/>
      <c r="F42" s="544"/>
      <c r="G42" s="544"/>
      <c r="H42" s="545"/>
      <c r="J42" s="543" t="s">
        <v>363</v>
      </c>
      <c r="K42" s="544"/>
      <c r="L42" s="544"/>
      <c r="M42" s="544"/>
      <c r="N42" s="544"/>
      <c r="O42" s="545"/>
    </row>
    <row r="43" spans="3:15" ht="24">
      <c r="C43" s="386"/>
      <c r="D43" s="159" t="str">
        <f>actualizaciones!$A$4</f>
        <v>I semestre 2009</v>
      </c>
      <c r="E43" s="387" t="s">
        <v>62</v>
      </c>
      <c r="F43" s="159" t="str">
        <f>actualizaciones!$B$4</f>
        <v>I semestre 2010</v>
      </c>
      <c r="G43" s="387" t="s">
        <v>62</v>
      </c>
      <c r="H43" s="388" t="s">
        <v>63</v>
      </c>
      <c r="J43" s="386"/>
      <c r="K43" s="159" t="str">
        <f>actualizaciones!$A$5</f>
        <v>II semestre 2009</v>
      </c>
      <c r="L43" s="387" t="s">
        <v>62</v>
      </c>
      <c r="M43" s="159" t="str">
        <f>actualizaciones!$B$5</f>
        <v>II semestre 2010</v>
      </c>
      <c r="N43" s="387" t="s">
        <v>62</v>
      </c>
      <c r="O43" s="388" t="s">
        <v>63</v>
      </c>
    </row>
    <row r="44" spans="3:15">
      <c r="C44" s="412" t="s">
        <v>351</v>
      </c>
      <c r="D44" s="393">
        <v>2531</v>
      </c>
      <c r="E44" s="26">
        <f t="shared" ref="E44:E50" si="17">D44/$D$44</f>
        <v>1</v>
      </c>
      <c r="F44" s="393">
        <v>2504</v>
      </c>
      <c r="G44" s="26">
        <f t="shared" ref="G44:G50" si="18">F44/$F$44</f>
        <v>1</v>
      </c>
      <c r="H44" s="413">
        <f t="shared" ref="H44:H49" si="19">(F44-D44)/D44</f>
        <v>-1.066772026866851E-2</v>
      </c>
      <c r="J44" s="412" t="s">
        <v>351</v>
      </c>
      <c r="K44" s="393">
        <v>2504</v>
      </c>
      <c r="L44" s="26">
        <f t="shared" ref="L44:L50" si="20">K44/$K$44</f>
        <v>1</v>
      </c>
      <c r="M44" s="393">
        <v>1947</v>
      </c>
      <c r="N44" s="26">
        <f t="shared" ref="N44:N50" si="21">M44/$M$44</f>
        <v>1</v>
      </c>
      <c r="O44" s="413">
        <f t="shared" ref="O44:O49" si="22">(M44-K44)/K44</f>
        <v>-0.222444089456869</v>
      </c>
    </row>
    <row r="45" spans="3:15">
      <c r="C45" s="414" t="s">
        <v>352</v>
      </c>
      <c r="D45" s="395">
        <v>2531</v>
      </c>
      <c r="E45" s="30">
        <f t="shared" si="17"/>
        <v>1</v>
      </c>
      <c r="F45" s="395">
        <v>2504</v>
      </c>
      <c r="G45" s="30">
        <f t="shared" si="18"/>
        <v>1</v>
      </c>
      <c r="H45" s="337">
        <f t="shared" si="19"/>
        <v>-1.066772026866851E-2</v>
      </c>
      <c r="J45" s="414" t="s">
        <v>352</v>
      </c>
      <c r="K45" s="395">
        <v>2504</v>
      </c>
      <c r="L45" s="30">
        <f t="shared" si="20"/>
        <v>1</v>
      </c>
      <c r="M45" s="395">
        <v>1947</v>
      </c>
      <c r="N45" s="30">
        <f t="shared" si="21"/>
        <v>1</v>
      </c>
      <c r="O45" s="337">
        <f t="shared" si="22"/>
        <v>-0.222444089456869</v>
      </c>
    </row>
    <row r="46" spans="3:15">
      <c r="C46" s="396" t="s">
        <v>362</v>
      </c>
      <c r="D46" s="395">
        <v>1050</v>
      </c>
      <c r="E46" s="30">
        <f t="shared" si="17"/>
        <v>0.41485578822599761</v>
      </c>
      <c r="F46" s="395">
        <v>1050</v>
      </c>
      <c r="G46" s="30">
        <f t="shared" si="18"/>
        <v>0.41932907348242809</v>
      </c>
      <c r="H46" s="337">
        <f t="shared" si="19"/>
        <v>0</v>
      </c>
      <c r="J46" s="396" t="s">
        <v>362</v>
      </c>
      <c r="K46" s="395">
        <v>1050</v>
      </c>
      <c r="L46" s="30">
        <f t="shared" si="20"/>
        <v>0.41932907348242809</v>
      </c>
      <c r="M46" s="395">
        <v>493</v>
      </c>
      <c r="N46" s="30">
        <f t="shared" si="21"/>
        <v>0.25321006676938879</v>
      </c>
      <c r="O46" s="337">
        <f t="shared" si="22"/>
        <v>-0.53047619047619043</v>
      </c>
    </row>
    <row r="47" spans="3:15">
      <c r="C47" s="396" t="s">
        <v>355</v>
      </c>
      <c r="D47" s="395">
        <v>580</v>
      </c>
      <c r="E47" s="30">
        <f t="shared" si="17"/>
        <v>0.22915843540102726</v>
      </c>
      <c r="F47" s="395">
        <v>580</v>
      </c>
      <c r="G47" s="30">
        <f t="shared" si="18"/>
        <v>0.23162939297124602</v>
      </c>
      <c r="H47" s="337">
        <f t="shared" si="19"/>
        <v>0</v>
      </c>
      <c r="J47" s="396" t="s">
        <v>355</v>
      </c>
      <c r="K47" s="395">
        <v>580</v>
      </c>
      <c r="L47" s="30">
        <f t="shared" si="20"/>
        <v>0.23162939297124602</v>
      </c>
      <c r="M47" s="395">
        <v>580</v>
      </c>
      <c r="N47" s="30">
        <f t="shared" si="21"/>
        <v>0.29789419619928093</v>
      </c>
      <c r="O47" s="337">
        <f t="shared" si="22"/>
        <v>0</v>
      </c>
    </row>
    <row r="48" spans="3:15">
      <c r="C48" s="396" t="s">
        <v>364</v>
      </c>
      <c r="D48" s="395">
        <v>674</v>
      </c>
      <c r="E48" s="30">
        <f t="shared" si="17"/>
        <v>0.26629790596602132</v>
      </c>
      <c r="F48" s="395">
        <v>674</v>
      </c>
      <c r="G48" s="30">
        <f t="shared" si="18"/>
        <v>0.26916932907348246</v>
      </c>
      <c r="H48" s="337">
        <f t="shared" si="19"/>
        <v>0</v>
      </c>
      <c r="J48" s="396" t="s">
        <v>364</v>
      </c>
      <c r="K48" s="395">
        <v>674</v>
      </c>
      <c r="L48" s="30">
        <f t="shared" si="20"/>
        <v>0.26916932907348246</v>
      </c>
      <c r="M48" s="395">
        <v>674</v>
      </c>
      <c r="N48" s="30">
        <f t="shared" si="21"/>
        <v>0.34617360041088857</v>
      </c>
      <c r="O48" s="337">
        <f t="shared" si="22"/>
        <v>0</v>
      </c>
    </row>
    <row r="49" spans="3:17" ht="13.5" thickBot="1">
      <c r="C49" s="396" t="s">
        <v>365</v>
      </c>
      <c r="D49" s="395">
        <v>227</v>
      </c>
      <c r="E49" s="30">
        <f t="shared" si="17"/>
        <v>8.9687870406953779E-2</v>
      </c>
      <c r="F49" s="395">
        <v>200</v>
      </c>
      <c r="G49" s="30">
        <f t="shared" si="18"/>
        <v>7.9872204472843447E-2</v>
      </c>
      <c r="H49" s="337">
        <f t="shared" si="19"/>
        <v>-0.11894273127753303</v>
      </c>
      <c r="J49" s="396" t="s">
        <v>365</v>
      </c>
      <c r="K49" s="395">
        <v>200</v>
      </c>
      <c r="L49" s="30">
        <f t="shared" si="20"/>
        <v>7.9872204472843447E-2</v>
      </c>
      <c r="M49" s="395">
        <v>200</v>
      </c>
      <c r="N49" s="30">
        <f t="shared" si="21"/>
        <v>0.1027221366204417</v>
      </c>
      <c r="O49" s="337">
        <f t="shared" si="22"/>
        <v>0</v>
      </c>
    </row>
    <row r="50" spans="3:17" ht="16.5" thickBot="1">
      <c r="C50" s="414" t="s">
        <v>357</v>
      </c>
      <c r="D50" s="395">
        <v>0</v>
      </c>
      <c r="E50" s="30">
        <f t="shared" si="17"/>
        <v>0</v>
      </c>
      <c r="F50" s="395">
        <v>0</v>
      </c>
      <c r="G50" s="30">
        <f t="shared" si="18"/>
        <v>0</v>
      </c>
      <c r="H50" s="337" t="s">
        <v>234</v>
      </c>
      <c r="J50" s="414" t="s">
        <v>357</v>
      </c>
      <c r="K50" s="395">
        <v>0</v>
      </c>
      <c r="L50" s="30">
        <f t="shared" si="20"/>
        <v>0</v>
      </c>
      <c r="M50" s="395">
        <v>0</v>
      </c>
      <c r="N50" s="30">
        <f t="shared" si="21"/>
        <v>0</v>
      </c>
      <c r="O50" s="337" t="s">
        <v>234</v>
      </c>
      <c r="Q50" s="50" t="s">
        <v>146</v>
      </c>
    </row>
    <row r="51" spans="3:17" ht="23.25" customHeight="1" thickBot="1">
      <c r="C51" s="540" t="s">
        <v>358</v>
      </c>
      <c r="D51" s="541"/>
      <c r="E51" s="541"/>
      <c r="F51" s="541"/>
      <c r="G51" s="541"/>
      <c r="H51" s="542"/>
      <c r="J51" s="540" t="s">
        <v>358</v>
      </c>
      <c r="K51" s="541"/>
      <c r="L51" s="541"/>
      <c r="M51" s="541"/>
      <c r="N51" s="541"/>
      <c r="O51" s="542"/>
      <c r="Q51" s="50" t="s">
        <v>147</v>
      </c>
    </row>
    <row r="54" spans="3:17" ht="24.75" customHeight="1">
      <c r="C54" s="543" t="s">
        <v>366</v>
      </c>
      <c r="D54" s="544"/>
      <c r="E54" s="544"/>
      <c r="F54" s="544"/>
      <c r="G54" s="544"/>
      <c r="H54" s="545"/>
      <c r="J54" s="543" t="s">
        <v>366</v>
      </c>
      <c r="K54" s="544"/>
      <c r="L54" s="544"/>
      <c r="M54" s="544"/>
      <c r="N54" s="544"/>
      <c r="O54" s="545"/>
    </row>
    <row r="55" spans="3:17" ht="24">
      <c r="C55" s="386"/>
      <c r="D55" s="159" t="str">
        <f>actualizaciones!$A$4</f>
        <v>I semestre 2009</v>
      </c>
      <c r="E55" s="387" t="s">
        <v>62</v>
      </c>
      <c r="F55" s="159" t="str">
        <f>actualizaciones!$B$4</f>
        <v>I semestre 2010</v>
      </c>
      <c r="G55" s="387" t="s">
        <v>62</v>
      </c>
      <c r="H55" s="388" t="s">
        <v>63</v>
      </c>
      <c r="J55" s="386"/>
      <c r="K55" s="159" t="str">
        <f>actualizaciones!$A$5</f>
        <v>II semestre 2009</v>
      </c>
      <c r="L55" s="387" t="s">
        <v>62</v>
      </c>
      <c r="M55" s="159" t="str">
        <f>actualizaciones!$B$5</f>
        <v>II semestre 2010</v>
      </c>
      <c r="N55" s="387" t="s">
        <v>62</v>
      </c>
      <c r="O55" s="388" t="s">
        <v>63</v>
      </c>
    </row>
    <row r="56" spans="3:17">
      <c r="C56" s="412" t="s">
        <v>351</v>
      </c>
      <c r="D56" s="393">
        <v>185142</v>
      </c>
      <c r="E56" s="26">
        <f>D56/$D$56</f>
        <v>1</v>
      </c>
      <c r="F56" s="393">
        <v>178697</v>
      </c>
      <c r="G56" s="26">
        <f>F56/$F$56</f>
        <v>1</v>
      </c>
      <c r="H56" s="413">
        <f>(F56-D56)/D56</f>
        <v>-3.4811117952706569E-2</v>
      </c>
      <c r="J56" s="412" t="s">
        <v>351</v>
      </c>
      <c r="K56" s="393">
        <v>181964</v>
      </c>
      <c r="L56" s="26">
        <f>K56/$K$56</f>
        <v>1</v>
      </c>
      <c r="M56" s="393">
        <v>175168</v>
      </c>
      <c r="N56" s="26">
        <f>M56/$M$56</f>
        <v>1</v>
      </c>
      <c r="O56" s="413">
        <f>($M$56-$K$56)/$K$56</f>
        <v>-3.7348046866413138E-2</v>
      </c>
    </row>
    <row r="57" spans="3:17">
      <c r="C57" s="414" t="s">
        <v>352</v>
      </c>
      <c r="D57" s="395">
        <v>88057</v>
      </c>
      <c r="E57" s="30">
        <f t="shared" ref="E57:E63" si="23">D57/$D$56</f>
        <v>0.47561871428417107</v>
      </c>
      <c r="F57" s="395">
        <v>86541</v>
      </c>
      <c r="G57" s="30">
        <f t="shared" ref="G57:G63" si="24">F57/$F$56</f>
        <v>0.48428904794148753</v>
      </c>
      <c r="H57" s="337">
        <f t="shared" ref="H57:H62" si="25">(F57-D57)/D57</f>
        <v>-1.7216121375926957E-2</v>
      </c>
      <c r="J57" s="414" t="s">
        <v>352</v>
      </c>
      <c r="K57" s="395">
        <v>87662</v>
      </c>
      <c r="L57" s="30">
        <f t="shared" ref="L57:L63" si="26">K57/$K$56</f>
        <v>0.48175463278450681</v>
      </c>
      <c r="M57" s="395">
        <v>85983</v>
      </c>
      <c r="N57" s="30">
        <f t="shared" ref="N57:N63" si="27">M57/$M$56</f>
        <v>0.4908602027767629</v>
      </c>
      <c r="O57" s="337">
        <f>($M$57-$K$57)/$K$57</f>
        <v>-1.9153110811982389E-2</v>
      </c>
    </row>
    <row r="58" spans="3:17">
      <c r="C58" s="396" t="s">
        <v>353</v>
      </c>
      <c r="D58" s="395">
        <v>11652</v>
      </c>
      <c r="E58" s="30">
        <f t="shared" si="23"/>
        <v>6.2935476553132197E-2</v>
      </c>
      <c r="F58" s="395">
        <v>11676</v>
      </c>
      <c r="G58" s="30">
        <f t="shared" si="24"/>
        <v>6.5339653155900776E-2</v>
      </c>
      <c r="H58" s="337">
        <f t="shared" si="25"/>
        <v>2.0597322348094747E-3</v>
      </c>
      <c r="J58" s="396" t="s">
        <v>353</v>
      </c>
      <c r="K58" s="395">
        <v>11652</v>
      </c>
      <c r="L58" s="30">
        <f t="shared" si="26"/>
        <v>6.4034644215339304E-2</v>
      </c>
      <c r="M58" s="395">
        <v>11353</v>
      </c>
      <c r="N58" s="30">
        <f t="shared" si="27"/>
        <v>6.481206613080015E-2</v>
      </c>
      <c r="O58" s="337">
        <f>($M$58-$K$58)/$K$58</f>
        <v>-2.5660830758668041E-2</v>
      </c>
    </row>
    <row r="59" spans="3:17">
      <c r="C59" s="396" t="s">
        <v>354</v>
      </c>
      <c r="D59" s="395">
        <v>52199</v>
      </c>
      <c r="E59" s="30">
        <f t="shared" si="23"/>
        <v>0.28194034848926769</v>
      </c>
      <c r="F59" s="395">
        <v>52066</v>
      </c>
      <c r="G59" s="30">
        <f t="shared" si="24"/>
        <v>0.29136471233428651</v>
      </c>
      <c r="H59" s="337">
        <f t="shared" si="25"/>
        <v>-2.5479415314469626E-3</v>
      </c>
      <c r="J59" s="396" t="s">
        <v>354</v>
      </c>
      <c r="K59" s="395">
        <v>52511</v>
      </c>
      <c r="L59" s="30">
        <f t="shared" si="26"/>
        <v>0.28857905959420543</v>
      </c>
      <c r="M59" s="395">
        <v>52066</v>
      </c>
      <c r="N59" s="30">
        <f t="shared" si="27"/>
        <v>0.29723465473145783</v>
      </c>
      <c r="O59" s="337">
        <f>($M$59-$K$59)/$K$59</f>
        <v>-8.4744148845003909E-3</v>
      </c>
    </row>
    <row r="60" spans="3:17">
      <c r="C60" s="396" t="s">
        <v>355</v>
      </c>
      <c r="D60" s="395">
        <v>20890</v>
      </c>
      <c r="E60" s="30">
        <f t="shared" si="23"/>
        <v>0.1128323124952739</v>
      </c>
      <c r="F60" s="395">
        <v>19615</v>
      </c>
      <c r="G60" s="30">
        <f t="shared" si="24"/>
        <v>0.10976681197781719</v>
      </c>
      <c r="H60" s="337">
        <f t="shared" si="25"/>
        <v>-6.1033987553853516E-2</v>
      </c>
      <c r="J60" s="396" t="s">
        <v>355</v>
      </c>
      <c r="K60" s="395">
        <v>20315</v>
      </c>
      <c r="L60" s="30">
        <f t="shared" si="26"/>
        <v>0.11164296234419996</v>
      </c>
      <c r="M60" s="395">
        <v>19371</v>
      </c>
      <c r="N60" s="30">
        <f t="shared" si="27"/>
        <v>0.11058526671538181</v>
      </c>
      <c r="O60" s="337">
        <f>($M$60-$K$60)/$K$60</f>
        <v>-4.6468126999753875E-2</v>
      </c>
    </row>
    <row r="61" spans="3:17">
      <c r="C61" s="396" t="s">
        <v>364</v>
      </c>
      <c r="D61" s="395">
        <v>2234</v>
      </c>
      <c r="E61" s="30">
        <f t="shared" si="23"/>
        <v>1.2066413887718615E-2</v>
      </c>
      <c r="F61" s="395">
        <v>2185</v>
      </c>
      <c r="G61" s="30">
        <f t="shared" si="24"/>
        <v>1.2227401691130797E-2</v>
      </c>
      <c r="H61" s="337">
        <f t="shared" si="25"/>
        <v>-2.1933751119068933E-2</v>
      </c>
      <c r="J61" s="396" t="s">
        <v>364</v>
      </c>
      <c r="K61" s="395">
        <v>2185</v>
      </c>
      <c r="L61" s="30">
        <f t="shared" si="26"/>
        <v>1.2007869688509814E-2</v>
      </c>
      <c r="M61" s="395">
        <v>2185</v>
      </c>
      <c r="N61" s="30">
        <f t="shared" si="27"/>
        <v>1.247373949579832E-2</v>
      </c>
      <c r="O61" s="337">
        <f>($M$61-$K$61)/$K$61</f>
        <v>0</v>
      </c>
    </row>
    <row r="62" spans="3:17">
      <c r="C62" s="396" t="s">
        <v>365</v>
      </c>
      <c r="D62" s="395">
        <v>1082</v>
      </c>
      <c r="E62" s="30">
        <f t="shared" si="23"/>
        <v>5.8441628587786671E-3</v>
      </c>
      <c r="F62" s="395">
        <v>999</v>
      </c>
      <c r="G62" s="30">
        <f t="shared" si="24"/>
        <v>5.5904687823522502E-3</v>
      </c>
      <c r="H62" s="337">
        <f t="shared" si="25"/>
        <v>-7.6709796672828096E-2</v>
      </c>
      <c r="J62" s="396" t="s">
        <v>365</v>
      </c>
      <c r="K62" s="395">
        <v>999</v>
      </c>
      <c r="L62" s="30">
        <f t="shared" si="26"/>
        <v>5.4900969422523134E-3</v>
      </c>
      <c r="M62" s="395">
        <v>1008</v>
      </c>
      <c r="N62" s="30">
        <f t="shared" si="27"/>
        <v>5.7544757033248083E-3</v>
      </c>
      <c r="O62" s="337">
        <f>($M$62-$K$62)/$K$62</f>
        <v>9.0090090090090089E-3</v>
      </c>
    </row>
    <row r="63" spans="3:17">
      <c r="C63" s="414" t="s">
        <v>357</v>
      </c>
      <c r="D63" s="395">
        <v>97085</v>
      </c>
      <c r="E63" s="30">
        <f t="shared" si="23"/>
        <v>0.52438128571582898</v>
      </c>
      <c r="F63" s="395">
        <v>92156</v>
      </c>
      <c r="G63" s="30">
        <f t="shared" si="24"/>
        <v>0.51571095205851247</v>
      </c>
      <c r="H63" s="337">
        <f>(F63-D63)/D63</f>
        <v>-5.0769943863624656E-2</v>
      </c>
      <c r="J63" s="414" t="s">
        <v>357</v>
      </c>
      <c r="K63" s="395">
        <v>94302</v>
      </c>
      <c r="L63" s="30">
        <f t="shared" si="26"/>
        <v>0.51824536721549319</v>
      </c>
      <c r="M63" s="395">
        <v>89185</v>
      </c>
      <c r="N63" s="30">
        <f t="shared" si="27"/>
        <v>0.5091397972232371</v>
      </c>
      <c r="O63" s="337">
        <f>($M$63-$K$63)/$K$63</f>
        <v>-5.4261839621641113E-2</v>
      </c>
    </row>
    <row r="64" spans="3:17" ht="24.75" customHeight="1">
      <c r="C64" s="540" t="s">
        <v>358</v>
      </c>
      <c r="D64" s="541"/>
      <c r="E64" s="541"/>
      <c r="F64" s="541"/>
      <c r="G64" s="541"/>
      <c r="H64" s="542"/>
      <c r="J64" s="540" t="s">
        <v>358</v>
      </c>
      <c r="K64" s="541"/>
      <c r="L64" s="541"/>
      <c r="M64" s="541"/>
      <c r="N64" s="541"/>
      <c r="O64" s="542"/>
    </row>
    <row r="66" spans="10:16" ht="39" customHeight="1">
      <c r="J66" s="538" t="s">
        <v>367</v>
      </c>
      <c r="K66" s="539"/>
      <c r="L66" s="539"/>
      <c r="M66" s="539"/>
      <c r="N66" s="539"/>
      <c r="O66" s="539"/>
      <c r="P66" s="539"/>
    </row>
    <row r="67" spans="10:16" ht="24.75" customHeight="1">
      <c r="J67" s="386"/>
      <c r="K67" s="159" t="s">
        <v>118</v>
      </c>
      <c r="L67" s="159" t="s">
        <v>326</v>
      </c>
      <c r="M67" s="417" t="s">
        <v>63</v>
      </c>
      <c r="N67" s="159" t="s">
        <v>122</v>
      </c>
      <c r="O67" s="159" t="s">
        <v>326</v>
      </c>
      <c r="P67" s="417" t="s">
        <v>63</v>
      </c>
    </row>
    <row r="68" spans="10:16">
      <c r="J68" s="412" t="s">
        <v>351</v>
      </c>
      <c r="K68" s="393">
        <v>25676</v>
      </c>
      <c r="L68" s="418">
        <f>M33-K33</f>
        <v>-2799</v>
      </c>
      <c r="M68" s="413">
        <f>($M$33-$K$33)/$K$33</f>
        <v>-9.8296751536435467E-2</v>
      </c>
      <c r="N68" s="393">
        <v>175168</v>
      </c>
      <c r="O68" s="418">
        <f>M56-K56</f>
        <v>-6796</v>
      </c>
      <c r="P68" s="413">
        <f>($M$56-$K$56)/$K$56</f>
        <v>-3.7348046866413138E-2</v>
      </c>
    </row>
    <row r="69" spans="10:16">
      <c r="J69" s="414" t="s">
        <v>352</v>
      </c>
      <c r="K69" s="395">
        <v>16158</v>
      </c>
      <c r="L69" s="419">
        <f>M34-K34</f>
        <v>-880</v>
      </c>
      <c r="M69" s="337">
        <f>($M$34-$K$34)/$K$34</f>
        <v>-5.1649254607348281E-2</v>
      </c>
      <c r="N69" s="395">
        <v>85983</v>
      </c>
      <c r="O69" s="419">
        <f t="shared" ref="O69:O75" si="28">M57-K57</f>
        <v>-1679</v>
      </c>
      <c r="P69" s="337">
        <f>($M$57-$K$57)/$K$57</f>
        <v>-1.9153110811982389E-2</v>
      </c>
    </row>
    <row r="70" spans="10:16">
      <c r="J70" s="396" t="s">
        <v>353</v>
      </c>
      <c r="K70" s="596">
        <v>12955</v>
      </c>
      <c r="L70" s="596">
        <f>M35-K35</f>
        <v>-596</v>
      </c>
      <c r="M70" s="578">
        <v>-4.3981993948786068E-2</v>
      </c>
      <c r="N70" s="395">
        <v>11353</v>
      </c>
      <c r="O70" s="419">
        <f t="shared" si="28"/>
        <v>-299</v>
      </c>
      <c r="P70" s="337">
        <f>($M$58-$K$58)/$K$58</f>
        <v>-2.5660830758668041E-2</v>
      </c>
    </row>
    <row r="71" spans="10:16">
      <c r="J71" s="396" t="s">
        <v>354</v>
      </c>
      <c r="K71" s="596"/>
      <c r="L71" s="596"/>
      <c r="M71" s="578"/>
      <c r="N71" s="395">
        <v>52066</v>
      </c>
      <c r="O71" s="419">
        <f t="shared" si="28"/>
        <v>-445</v>
      </c>
      <c r="P71" s="337">
        <f>($M$59-$K$59)/$K$59</f>
        <v>-8.4744148845003909E-3</v>
      </c>
    </row>
    <row r="72" spans="10:16">
      <c r="J72" s="396" t="s">
        <v>355</v>
      </c>
      <c r="K72" s="395">
        <v>2830</v>
      </c>
      <c r="L72" s="395">
        <f>M36-K36</f>
        <v>-284</v>
      </c>
      <c r="M72" s="337">
        <f>($M$36-$K$36)/$K$36</f>
        <v>-9.1201027617212591E-2</v>
      </c>
      <c r="N72" s="395">
        <v>19371</v>
      </c>
      <c r="O72" s="419">
        <f t="shared" si="28"/>
        <v>-944</v>
      </c>
      <c r="P72" s="337">
        <f>($M$60-$K$60)/$K$60</f>
        <v>-4.6468126999753875E-2</v>
      </c>
    </row>
    <row r="73" spans="10:16">
      <c r="J73" s="396" t="s">
        <v>364</v>
      </c>
      <c r="K73" s="596">
        <v>373</v>
      </c>
      <c r="L73" s="596">
        <f>M37-K37</f>
        <v>0</v>
      </c>
      <c r="M73" s="578">
        <v>0</v>
      </c>
      <c r="N73" s="395">
        <v>2185</v>
      </c>
      <c r="O73" s="419">
        <f t="shared" si="28"/>
        <v>0</v>
      </c>
      <c r="P73" s="337">
        <f>($M$61-$K$61)/$K$61</f>
        <v>0</v>
      </c>
    </row>
    <row r="74" spans="10:16">
      <c r="J74" s="396" t="s">
        <v>365</v>
      </c>
      <c r="K74" s="596"/>
      <c r="L74" s="596"/>
      <c r="M74" s="578"/>
      <c r="N74" s="395">
        <v>1008</v>
      </c>
      <c r="O74" s="419">
        <f t="shared" si="28"/>
        <v>9</v>
      </c>
      <c r="P74" s="337">
        <f>($M$62-$K$62)/$K$62</f>
        <v>9.0090090090090089E-3</v>
      </c>
    </row>
    <row r="75" spans="10:16">
      <c r="J75" s="414" t="s">
        <v>357</v>
      </c>
      <c r="K75" s="395">
        <v>9518</v>
      </c>
      <c r="L75" s="395">
        <f>M38-K38</f>
        <v>-1919</v>
      </c>
      <c r="M75" s="337">
        <f>($M$38-$K$38)/$K$38</f>
        <v>-0.16778875579260297</v>
      </c>
      <c r="N75" s="395">
        <v>89185</v>
      </c>
      <c r="O75" s="419">
        <f t="shared" si="28"/>
        <v>-5117</v>
      </c>
      <c r="P75" s="337">
        <f>($M$63-$K$63)/$K$63</f>
        <v>-5.4261839621641113E-2</v>
      </c>
    </row>
    <row r="76" spans="10:16" ht="12.75" customHeight="1">
      <c r="J76" s="540" t="s">
        <v>358</v>
      </c>
      <c r="K76" s="541"/>
      <c r="L76" s="541"/>
      <c r="M76" s="541"/>
      <c r="N76" s="541"/>
      <c r="O76" s="541"/>
      <c r="P76" s="542"/>
    </row>
  </sheetData>
  <mergeCells count="28">
    <mergeCell ref="C6:H6"/>
    <mergeCell ref="J6:O6"/>
    <mergeCell ref="C15:H15"/>
    <mergeCell ref="J15:O15"/>
    <mergeCell ref="C19:H19"/>
    <mergeCell ref="J19:O19"/>
    <mergeCell ref="C28:H28"/>
    <mergeCell ref="J28:O28"/>
    <mergeCell ref="C31:H31"/>
    <mergeCell ref="J31:O31"/>
    <mergeCell ref="C39:H39"/>
    <mergeCell ref="J39:O39"/>
    <mergeCell ref="C42:H42"/>
    <mergeCell ref="J42:O42"/>
    <mergeCell ref="C51:H51"/>
    <mergeCell ref="J51:O51"/>
    <mergeCell ref="C54:H54"/>
    <mergeCell ref="J54:O54"/>
    <mergeCell ref="K73:K74"/>
    <mergeCell ref="L73:L74"/>
    <mergeCell ref="M73:M74"/>
    <mergeCell ref="J76:P76"/>
    <mergeCell ref="C64:H64"/>
    <mergeCell ref="J64:O64"/>
    <mergeCell ref="J66:P66"/>
    <mergeCell ref="K70:K71"/>
    <mergeCell ref="L70:L71"/>
    <mergeCell ref="M70:M71"/>
  </mergeCells>
  <hyperlinks>
    <hyperlink ref="Q15" location="'Gráfica plazas estim tipo categ'!A1" tooltip="Ir a gráfica" display="Gráfica"/>
    <hyperlink ref="Q16" location="'Gráfica distrib plazas est tipo'!A1" tooltip="Ir a gráfica" display="Gráfica"/>
    <hyperlink ref="Q50" location="'Gráfica plazas estim tipo categ'!A1" tooltip="Ir a gráfica" display="Gráfica"/>
    <hyperlink ref="Q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rowBreaks count="2" manualBreakCount="2">
    <brk id="31" min="2" max="8" man="1"/>
    <brk id="79" min="2" max="8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22:T59"/>
  <sheetViews>
    <sheetView showGridLines="0" showRowColHeaders="0" showOutlineSymbols="0" topLeftCell="C1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0" t="s">
        <v>86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7"/>
      <c r="C56" s="17"/>
      <c r="D56" s="17"/>
      <c r="E56" s="17"/>
      <c r="F56" s="17"/>
      <c r="G56" s="17"/>
      <c r="K56" s="17"/>
      <c r="L56" s="17"/>
    </row>
    <row r="59" spans="2:12" ht="33" customHeight="1">
      <c r="J59" s="17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1:S82"/>
  <sheetViews>
    <sheetView showGridLines="0" showRowColHeaders="0" showOutlineSymbols="0" topLeftCell="A7" zoomScaleNormal="100" workbookViewId="0"/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0" t="s">
        <v>86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7"/>
      <c r="C52" s="17"/>
      <c r="D52" s="17"/>
      <c r="E52" s="17"/>
      <c r="F52" s="17"/>
      <c r="G52" s="17"/>
      <c r="H52" s="17"/>
      <c r="K52" s="17"/>
      <c r="L52" s="17"/>
    </row>
    <row r="53" spans="2:12" ht="15.75" customHeight="1">
      <c r="J53" s="17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rowBreaks count="1" manualBreakCount="1">
    <brk id="38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2:AF61"/>
  <sheetViews>
    <sheetView showGridLines="0" showRowColHeaders="0" showOutlineSymbols="0" topLeftCell="A4" zoomScaleNormal="100" workbookViewId="0"/>
  </sheetViews>
  <sheetFormatPr baseColWidth="10" defaultColWidth="16.5703125" defaultRowHeight="12.75"/>
  <cols>
    <col min="1" max="1" width="3.7109375" style="420" customWidth="1"/>
    <col min="2" max="2" width="20.7109375" style="420" bestFit="1" customWidth="1"/>
    <col min="3" max="3" width="27.5703125" style="420" bestFit="1" customWidth="1"/>
    <col min="4" max="4" width="13" style="420" bestFit="1" customWidth="1"/>
    <col min="5" max="5" width="13" style="420" customWidth="1"/>
    <col min="6" max="7" width="12.85546875" style="420" customWidth="1"/>
    <col min="8" max="8" width="15" style="420" bestFit="1" customWidth="1"/>
    <col min="9" max="9" width="15" style="420" customWidth="1"/>
    <col min="10" max="10" width="15.28515625" style="420" bestFit="1" customWidth="1"/>
    <col min="11" max="11" width="15.28515625" style="420" customWidth="1"/>
    <col min="12" max="12" width="13.85546875" style="420" bestFit="1" customWidth="1"/>
    <col min="13" max="13" width="13.85546875" style="420" customWidth="1"/>
    <col min="14" max="16" width="7.7109375" style="420" customWidth="1"/>
    <col min="17" max="17" width="8.85546875" style="420" customWidth="1"/>
    <col min="18" max="21" width="7.7109375" style="420" customWidth="1"/>
    <col min="22" max="22" width="8.85546875" style="420" customWidth="1"/>
    <col min="23" max="25" width="7.7109375" style="420" customWidth="1"/>
    <col min="26" max="26" width="9.5703125" style="420" customWidth="1"/>
    <col min="27" max="27" width="8.85546875" style="420" customWidth="1"/>
    <col min="28" max="31" width="7.7109375" style="420" customWidth="1"/>
    <col min="32" max="32" width="9" style="420" bestFit="1" customWidth="1"/>
    <col min="33" max="261" width="16.5703125" style="420"/>
    <col min="262" max="262" width="3.7109375" style="420" customWidth="1"/>
    <col min="263" max="263" width="20.7109375" style="420" bestFit="1" customWidth="1"/>
    <col min="264" max="264" width="27.5703125" style="420" bestFit="1" customWidth="1"/>
    <col min="265" max="265" width="13" style="420" bestFit="1" customWidth="1"/>
    <col min="266" max="266" width="12.85546875" style="420" customWidth="1"/>
    <col min="267" max="267" width="15" style="420" bestFit="1" customWidth="1"/>
    <col min="268" max="268" width="15.28515625" style="420" bestFit="1" customWidth="1"/>
    <col min="269" max="269" width="13.85546875" style="420" bestFit="1" customWidth="1"/>
    <col min="270" max="272" width="7.7109375" style="420" customWidth="1"/>
    <col min="273" max="273" width="8.85546875" style="420" customWidth="1"/>
    <col min="274" max="277" width="7.7109375" style="420" customWidth="1"/>
    <col min="278" max="278" width="8.85546875" style="420" customWidth="1"/>
    <col min="279" max="281" width="7.7109375" style="420" customWidth="1"/>
    <col min="282" max="282" width="9.5703125" style="420" customWidth="1"/>
    <col min="283" max="283" width="8.85546875" style="420" customWidth="1"/>
    <col min="284" max="287" width="7.7109375" style="420" customWidth="1"/>
    <col min="288" max="288" width="9" style="420" bestFit="1" customWidth="1"/>
    <col min="289" max="517" width="16.5703125" style="420"/>
    <col min="518" max="518" width="3.7109375" style="420" customWidth="1"/>
    <col min="519" max="519" width="20.7109375" style="420" bestFit="1" customWidth="1"/>
    <col min="520" max="520" width="27.5703125" style="420" bestFit="1" customWidth="1"/>
    <col min="521" max="521" width="13" style="420" bestFit="1" customWidth="1"/>
    <col min="522" max="522" width="12.85546875" style="420" customWidth="1"/>
    <col min="523" max="523" width="15" style="420" bestFit="1" customWidth="1"/>
    <col min="524" max="524" width="15.28515625" style="420" bestFit="1" customWidth="1"/>
    <col min="525" max="525" width="13.85546875" style="420" bestFit="1" customWidth="1"/>
    <col min="526" max="528" width="7.7109375" style="420" customWidth="1"/>
    <col min="529" max="529" width="8.85546875" style="420" customWidth="1"/>
    <col min="530" max="533" width="7.7109375" style="420" customWidth="1"/>
    <col min="534" max="534" width="8.85546875" style="420" customWidth="1"/>
    <col min="535" max="537" width="7.7109375" style="420" customWidth="1"/>
    <col min="538" max="538" width="9.5703125" style="420" customWidth="1"/>
    <col min="539" max="539" width="8.85546875" style="420" customWidth="1"/>
    <col min="540" max="543" width="7.7109375" style="420" customWidth="1"/>
    <col min="544" max="544" width="9" style="420" bestFit="1" customWidth="1"/>
    <col min="545" max="773" width="16.5703125" style="420"/>
    <col min="774" max="774" width="3.7109375" style="420" customWidth="1"/>
    <col min="775" max="775" width="20.7109375" style="420" bestFit="1" customWidth="1"/>
    <col min="776" max="776" width="27.5703125" style="420" bestFit="1" customWidth="1"/>
    <col min="777" max="777" width="13" style="420" bestFit="1" customWidth="1"/>
    <col min="778" max="778" width="12.85546875" style="420" customWidth="1"/>
    <col min="779" max="779" width="15" style="420" bestFit="1" customWidth="1"/>
    <col min="780" max="780" width="15.28515625" style="420" bestFit="1" customWidth="1"/>
    <col min="781" max="781" width="13.85546875" style="420" bestFit="1" customWidth="1"/>
    <col min="782" max="784" width="7.7109375" style="420" customWidth="1"/>
    <col min="785" max="785" width="8.85546875" style="420" customWidth="1"/>
    <col min="786" max="789" width="7.7109375" style="420" customWidth="1"/>
    <col min="790" max="790" width="8.85546875" style="420" customWidth="1"/>
    <col min="791" max="793" width="7.7109375" style="420" customWidth="1"/>
    <col min="794" max="794" width="9.5703125" style="420" customWidth="1"/>
    <col min="795" max="795" width="8.85546875" style="420" customWidth="1"/>
    <col min="796" max="799" width="7.7109375" style="420" customWidth="1"/>
    <col min="800" max="800" width="9" style="420" bestFit="1" customWidth="1"/>
    <col min="801" max="1029" width="16.5703125" style="420"/>
    <col min="1030" max="1030" width="3.7109375" style="420" customWidth="1"/>
    <col min="1031" max="1031" width="20.7109375" style="420" bestFit="1" customWidth="1"/>
    <col min="1032" max="1032" width="27.5703125" style="420" bestFit="1" customWidth="1"/>
    <col min="1033" max="1033" width="13" style="420" bestFit="1" customWidth="1"/>
    <col min="1034" max="1034" width="12.85546875" style="420" customWidth="1"/>
    <col min="1035" max="1035" width="15" style="420" bestFit="1" customWidth="1"/>
    <col min="1036" max="1036" width="15.28515625" style="420" bestFit="1" customWidth="1"/>
    <col min="1037" max="1037" width="13.85546875" style="420" bestFit="1" customWidth="1"/>
    <col min="1038" max="1040" width="7.7109375" style="420" customWidth="1"/>
    <col min="1041" max="1041" width="8.85546875" style="420" customWidth="1"/>
    <col min="1042" max="1045" width="7.7109375" style="420" customWidth="1"/>
    <col min="1046" max="1046" width="8.85546875" style="420" customWidth="1"/>
    <col min="1047" max="1049" width="7.7109375" style="420" customWidth="1"/>
    <col min="1050" max="1050" width="9.5703125" style="420" customWidth="1"/>
    <col min="1051" max="1051" width="8.85546875" style="420" customWidth="1"/>
    <col min="1052" max="1055" width="7.7109375" style="420" customWidth="1"/>
    <col min="1056" max="1056" width="9" style="420" bestFit="1" customWidth="1"/>
    <col min="1057" max="1285" width="16.5703125" style="420"/>
    <col min="1286" max="1286" width="3.7109375" style="420" customWidth="1"/>
    <col min="1287" max="1287" width="20.7109375" style="420" bestFit="1" customWidth="1"/>
    <col min="1288" max="1288" width="27.5703125" style="420" bestFit="1" customWidth="1"/>
    <col min="1289" max="1289" width="13" style="420" bestFit="1" customWidth="1"/>
    <col min="1290" max="1290" width="12.85546875" style="420" customWidth="1"/>
    <col min="1291" max="1291" width="15" style="420" bestFit="1" customWidth="1"/>
    <col min="1292" max="1292" width="15.28515625" style="420" bestFit="1" customWidth="1"/>
    <col min="1293" max="1293" width="13.85546875" style="420" bestFit="1" customWidth="1"/>
    <col min="1294" max="1296" width="7.7109375" style="420" customWidth="1"/>
    <col min="1297" max="1297" width="8.85546875" style="420" customWidth="1"/>
    <col min="1298" max="1301" width="7.7109375" style="420" customWidth="1"/>
    <col min="1302" max="1302" width="8.85546875" style="420" customWidth="1"/>
    <col min="1303" max="1305" width="7.7109375" style="420" customWidth="1"/>
    <col min="1306" max="1306" width="9.5703125" style="420" customWidth="1"/>
    <col min="1307" max="1307" width="8.85546875" style="420" customWidth="1"/>
    <col min="1308" max="1311" width="7.7109375" style="420" customWidth="1"/>
    <col min="1312" max="1312" width="9" style="420" bestFit="1" customWidth="1"/>
    <col min="1313" max="1541" width="16.5703125" style="420"/>
    <col min="1542" max="1542" width="3.7109375" style="420" customWidth="1"/>
    <col min="1543" max="1543" width="20.7109375" style="420" bestFit="1" customWidth="1"/>
    <col min="1544" max="1544" width="27.5703125" style="420" bestFit="1" customWidth="1"/>
    <col min="1545" max="1545" width="13" style="420" bestFit="1" customWidth="1"/>
    <col min="1546" max="1546" width="12.85546875" style="420" customWidth="1"/>
    <col min="1547" max="1547" width="15" style="420" bestFit="1" customWidth="1"/>
    <col min="1548" max="1548" width="15.28515625" style="420" bestFit="1" customWidth="1"/>
    <col min="1549" max="1549" width="13.85546875" style="420" bestFit="1" customWidth="1"/>
    <col min="1550" max="1552" width="7.7109375" style="420" customWidth="1"/>
    <col min="1553" max="1553" width="8.85546875" style="420" customWidth="1"/>
    <col min="1554" max="1557" width="7.7109375" style="420" customWidth="1"/>
    <col min="1558" max="1558" width="8.85546875" style="420" customWidth="1"/>
    <col min="1559" max="1561" width="7.7109375" style="420" customWidth="1"/>
    <col min="1562" max="1562" width="9.5703125" style="420" customWidth="1"/>
    <col min="1563" max="1563" width="8.85546875" style="420" customWidth="1"/>
    <col min="1564" max="1567" width="7.7109375" style="420" customWidth="1"/>
    <col min="1568" max="1568" width="9" style="420" bestFit="1" customWidth="1"/>
    <col min="1569" max="1797" width="16.5703125" style="420"/>
    <col min="1798" max="1798" width="3.7109375" style="420" customWidth="1"/>
    <col min="1799" max="1799" width="20.7109375" style="420" bestFit="1" customWidth="1"/>
    <col min="1800" max="1800" width="27.5703125" style="420" bestFit="1" customWidth="1"/>
    <col min="1801" max="1801" width="13" style="420" bestFit="1" customWidth="1"/>
    <col min="1802" max="1802" width="12.85546875" style="420" customWidth="1"/>
    <col min="1803" max="1803" width="15" style="420" bestFit="1" customWidth="1"/>
    <col min="1804" max="1804" width="15.28515625" style="420" bestFit="1" customWidth="1"/>
    <col min="1805" max="1805" width="13.85546875" style="420" bestFit="1" customWidth="1"/>
    <col min="1806" max="1808" width="7.7109375" style="420" customWidth="1"/>
    <col min="1809" max="1809" width="8.85546875" style="420" customWidth="1"/>
    <col min="1810" max="1813" width="7.7109375" style="420" customWidth="1"/>
    <col min="1814" max="1814" width="8.85546875" style="420" customWidth="1"/>
    <col min="1815" max="1817" width="7.7109375" style="420" customWidth="1"/>
    <col min="1818" max="1818" width="9.5703125" style="420" customWidth="1"/>
    <col min="1819" max="1819" width="8.85546875" style="420" customWidth="1"/>
    <col min="1820" max="1823" width="7.7109375" style="420" customWidth="1"/>
    <col min="1824" max="1824" width="9" style="420" bestFit="1" customWidth="1"/>
    <col min="1825" max="2053" width="16.5703125" style="420"/>
    <col min="2054" max="2054" width="3.7109375" style="420" customWidth="1"/>
    <col min="2055" max="2055" width="20.7109375" style="420" bestFit="1" customWidth="1"/>
    <col min="2056" max="2056" width="27.5703125" style="420" bestFit="1" customWidth="1"/>
    <col min="2057" max="2057" width="13" style="420" bestFit="1" customWidth="1"/>
    <col min="2058" max="2058" width="12.85546875" style="420" customWidth="1"/>
    <col min="2059" max="2059" width="15" style="420" bestFit="1" customWidth="1"/>
    <col min="2060" max="2060" width="15.28515625" style="420" bestFit="1" customWidth="1"/>
    <col min="2061" max="2061" width="13.85546875" style="420" bestFit="1" customWidth="1"/>
    <col min="2062" max="2064" width="7.7109375" style="420" customWidth="1"/>
    <col min="2065" max="2065" width="8.85546875" style="420" customWidth="1"/>
    <col min="2066" max="2069" width="7.7109375" style="420" customWidth="1"/>
    <col min="2070" max="2070" width="8.85546875" style="420" customWidth="1"/>
    <col min="2071" max="2073" width="7.7109375" style="420" customWidth="1"/>
    <col min="2074" max="2074" width="9.5703125" style="420" customWidth="1"/>
    <col min="2075" max="2075" width="8.85546875" style="420" customWidth="1"/>
    <col min="2076" max="2079" width="7.7109375" style="420" customWidth="1"/>
    <col min="2080" max="2080" width="9" style="420" bestFit="1" customWidth="1"/>
    <col min="2081" max="2309" width="16.5703125" style="420"/>
    <col min="2310" max="2310" width="3.7109375" style="420" customWidth="1"/>
    <col min="2311" max="2311" width="20.7109375" style="420" bestFit="1" customWidth="1"/>
    <col min="2312" max="2312" width="27.5703125" style="420" bestFit="1" customWidth="1"/>
    <col min="2313" max="2313" width="13" style="420" bestFit="1" customWidth="1"/>
    <col min="2314" max="2314" width="12.85546875" style="420" customWidth="1"/>
    <col min="2315" max="2315" width="15" style="420" bestFit="1" customWidth="1"/>
    <col min="2316" max="2316" width="15.28515625" style="420" bestFit="1" customWidth="1"/>
    <col min="2317" max="2317" width="13.85546875" style="420" bestFit="1" customWidth="1"/>
    <col min="2318" max="2320" width="7.7109375" style="420" customWidth="1"/>
    <col min="2321" max="2321" width="8.85546875" style="420" customWidth="1"/>
    <col min="2322" max="2325" width="7.7109375" style="420" customWidth="1"/>
    <col min="2326" max="2326" width="8.85546875" style="420" customWidth="1"/>
    <col min="2327" max="2329" width="7.7109375" style="420" customWidth="1"/>
    <col min="2330" max="2330" width="9.5703125" style="420" customWidth="1"/>
    <col min="2331" max="2331" width="8.85546875" style="420" customWidth="1"/>
    <col min="2332" max="2335" width="7.7109375" style="420" customWidth="1"/>
    <col min="2336" max="2336" width="9" style="420" bestFit="1" customWidth="1"/>
    <col min="2337" max="2565" width="16.5703125" style="420"/>
    <col min="2566" max="2566" width="3.7109375" style="420" customWidth="1"/>
    <col min="2567" max="2567" width="20.7109375" style="420" bestFit="1" customWidth="1"/>
    <col min="2568" max="2568" width="27.5703125" style="420" bestFit="1" customWidth="1"/>
    <col min="2569" max="2569" width="13" style="420" bestFit="1" customWidth="1"/>
    <col min="2570" max="2570" width="12.85546875" style="420" customWidth="1"/>
    <col min="2571" max="2571" width="15" style="420" bestFit="1" customWidth="1"/>
    <col min="2572" max="2572" width="15.28515625" style="420" bestFit="1" customWidth="1"/>
    <col min="2573" max="2573" width="13.85546875" style="420" bestFit="1" customWidth="1"/>
    <col min="2574" max="2576" width="7.7109375" style="420" customWidth="1"/>
    <col min="2577" max="2577" width="8.85546875" style="420" customWidth="1"/>
    <col min="2578" max="2581" width="7.7109375" style="420" customWidth="1"/>
    <col min="2582" max="2582" width="8.85546875" style="420" customWidth="1"/>
    <col min="2583" max="2585" width="7.7109375" style="420" customWidth="1"/>
    <col min="2586" max="2586" width="9.5703125" style="420" customWidth="1"/>
    <col min="2587" max="2587" width="8.85546875" style="420" customWidth="1"/>
    <col min="2588" max="2591" width="7.7109375" style="420" customWidth="1"/>
    <col min="2592" max="2592" width="9" style="420" bestFit="1" customWidth="1"/>
    <col min="2593" max="2821" width="16.5703125" style="420"/>
    <col min="2822" max="2822" width="3.7109375" style="420" customWidth="1"/>
    <col min="2823" max="2823" width="20.7109375" style="420" bestFit="1" customWidth="1"/>
    <col min="2824" max="2824" width="27.5703125" style="420" bestFit="1" customWidth="1"/>
    <col min="2825" max="2825" width="13" style="420" bestFit="1" customWidth="1"/>
    <col min="2826" max="2826" width="12.85546875" style="420" customWidth="1"/>
    <col min="2827" max="2827" width="15" style="420" bestFit="1" customWidth="1"/>
    <col min="2828" max="2828" width="15.28515625" style="420" bestFit="1" customWidth="1"/>
    <col min="2829" max="2829" width="13.85546875" style="420" bestFit="1" customWidth="1"/>
    <col min="2830" max="2832" width="7.7109375" style="420" customWidth="1"/>
    <col min="2833" max="2833" width="8.85546875" style="420" customWidth="1"/>
    <col min="2834" max="2837" width="7.7109375" style="420" customWidth="1"/>
    <col min="2838" max="2838" width="8.85546875" style="420" customWidth="1"/>
    <col min="2839" max="2841" width="7.7109375" style="420" customWidth="1"/>
    <col min="2842" max="2842" width="9.5703125" style="420" customWidth="1"/>
    <col min="2843" max="2843" width="8.85546875" style="420" customWidth="1"/>
    <col min="2844" max="2847" width="7.7109375" style="420" customWidth="1"/>
    <col min="2848" max="2848" width="9" style="420" bestFit="1" customWidth="1"/>
    <col min="2849" max="3077" width="16.5703125" style="420"/>
    <col min="3078" max="3078" width="3.7109375" style="420" customWidth="1"/>
    <col min="3079" max="3079" width="20.7109375" style="420" bestFit="1" customWidth="1"/>
    <col min="3080" max="3080" width="27.5703125" style="420" bestFit="1" customWidth="1"/>
    <col min="3081" max="3081" width="13" style="420" bestFit="1" customWidth="1"/>
    <col min="3082" max="3082" width="12.85546875" style="420" customWidth="1"/>
    <col min="3083" max="3083" width="15" style="420" bestFit="1" customWidth="1"/>
    <col min="3084" max="3084" width="15.28515625" style="420" bestFit="1" customWidth="1"/>
    <col min="3085" max="3085" width="13.85546875" style="420" bestFit="1" customWidth="1"/>
    <col min="3086" max="3088" width="7.7109375" style="420" customWidth="1"/>
    <col min="3089" max="3089" width="8.85546875" style="420" customWidth="1"/>
    <col min="3090" max="3093" width="7.7109375" style="420" customWidth="1"/>
    <col min="3094" max="3094" width="8.85546875" style="420" customWidth="1"/>
    <col min="3095" max="3097" width="7.7109375" style="420" customWidth="1"/>
    <col min="3098" max="3098" width="9.5703125" style="420" customWidth="1"/>
    <col min="3099" max="3099" width="8.85546875" style="420" customWidth="1"/>
    <col min="3100" max="3103" width="7.7109375" style="420" customWidth="1"/>
    <col min="3104" max="3104" width="9" style="420" bestFit="1" customWidth="1"/>
    <col min="3105" max="3333" width="16.5703125" style="420"/>
    <col min="3334" max="3334" width="3.7109375" style="420" customWidth="1"/>
    <col min="3335" max="3335" width="20.7109375" style="420" bestFit="1" customWidth="1"/>
    <col min="3336" max="3336" width="27.5703125" style="420" bestFit="1" customWidth="1"/>
    <col min="3337" max="3337" width="13" style="420" bestFit="1" customWidth="1"/>
    <col min="3338" max="3338" width="12.85546875" style="420" customWidth="1"/>
    <col min="3339" max="3339" width="15" style="420" bestFit="1" customWidth="1"/>
    <col min="3340" max="3340" width="15.28515625" style="420" bestFit="1" customWidth="1"/>
    <col min="3341" max="3341" width="13.85546875" style="420" bestFit="1" customWidth="1"/>
    <col min="3342" max="3344" width="7.7109375" style="420" customWidth="1"/>
    <col min="3345" max="3345" width="8.85546875" style="420" customWidth="1"/>
    <col min="3346" max="3349" width="7.7109375" style="420" customWidth="1"/>
    <col min="3350" max="3350" width="8.85546875" style="420" customWidth="1"/>
    <col min="3351" max="3353" width="7.7109375" style="420" customWidth="1"/>
    <col min="3354" max="3354" width="9.5703125" style="420" customWidth="1"/>
    <col min="3355" max="3355" width="8.85546875" style="420" customWidth="1"/>
    <col min="3356" max="3359" width="7.7109375" style="420" customWidth="1"/>
    <col min="3360" max="3360" width="9" style="420" bestFit="1" customWidth="1"/>
    <col min="3361" max="3589" width="16.5703125" style="420"/>
    <col min="3590" max="3590" width="3.7109375" style="420" customWidth="1"/>
    <col min="3591" max="3591" width="20.7109375" style="420" bestFit="1" customWidth="1"/>
    <col min="3592" max="3592" width="27.5703125" style="420" bestFit="1" customWidth="1"/>
    <col min="3593" max="3593" width="13" style="420" bestFit="1" customWidth="1"/>
    <col min="3594" max="3594" width="12.85546875" style="420" customWidth="1"/>
    <col min="3595" max="3595" width="15" style="420" bestFit="1" customWidth="1"/>
    <col min="3596" max="3596" width="15.28515625" style="420" bestFit="1" customWidth="1"/>
    <col min="3597" max="3597" width="13.85546875" style="420" bestFit="1" customWidth="1"/>
    <col min="3598" max="3600" width="7.7109375" style="420" customWidth="1"/>
    <col min="3601" max="3601" width="8.85546875" style="420" customWidth="1"/>
    <col min="3602" max="3605" width="7.7109375" style="420" customWidth="1"/>
    <col min="3606" max="3606" width="8.85546875" style="420" customWidth="1"/>
    <col min="3607" max="3609" width="7.7109375" style="420" customWidth="1"/>
    <col min="3610" max="3610" width="9.5703125" style="420" customWidth="1"/>
    <col min="3611" max="3611" width="8.85546875" style="420" customWidth="1"/>
    <col min="3612" max="3615" width="7.7109375" style="420" customWidth="1"/>
    <col min="3616" max="3616" width="9" style="420" bestFit="1" customWidth="1"/>
    <col min="3617" max="3845" width="16.5703125" style="420"/>
    <col min="3846" max="3846" width="3.7109375" style="420" customWidth="1"/>
    <col min="3847" max="3847" width="20.7109375" style="420" bestFit="1" customWidth="1"/>
    <col min="3848" max="3848" width="27.5703125" style="420" bestFit="1" customWidth="1"/>
    <col min="3849" max="3849" width="13" style="420" bestFit="1" customWidth="1"/>
    <col min="3850" max="3850" width="12.85546875" style="420" customWidth="1"/>
    <col min="3851" max="3851" width="15" style="420" bestFit="1" customWidth="1"/>
    <col min="3852" max="3852" width="15.28515625" style="420" bestFit="1" customWidth="1"/>
    <col min="3853" max="3853" width="13.85546875" style="420" bestFit="1" customWidth="1"/>
    <col min="3854" max="3856" width="7.7109375" style="420" customWidth="1"/>
    <col min="3857" max="3857" width="8.85546875" style="420" customWidth="1"/>
    <col min="3858" max="3861" width="7.7109375" style="420" customWidth="1"/>
    <col min="3862" max="3862" width="8.85546875" style="420" customWidth="1"/>
    <col min="3863" max="3865" width="7.7109375" style="420" customWidth="1"/>
    <col min="3866" max="3866" width="9.5703125" style="420" customWidth="1"/>
    <col min="3867" max="3867" width="8.85546875" style="420" customWidth="1"/>
    <col min="3868" max="3871" width="7.7109375" style="420" customWidth="1"/>
    <col min="3872" max="3872" width="9" style="420" bestFit="1" customWidth="1"/>
    <col min="3873" max="4101" width="16.5703125" style="420"/>
    <col min="4102" max="4102" width="3.7109375" style="420" customWidth="1"/>
    <col min="4103" max="4103" width="20.7109375" style="420" bestFit="1" customWidth="1"/>
    <col min="4104" max="4104" width="27.5703125" style="420" bestFit="1" customWidth="1"/>
    <col min="4105" max="4105" width="13" style="420" bestFit="1" customWidth="1"/>
    <col min="4106" max="4106" width="12.85546875" style="420" customWidth="1"/>
    <col min="4107" max="4107" width="15" style="420" bestFit="1" customWidth="1"/>
    <col min="4108" max="4108" width="15.28515625" style="420" bestFit="1" customWidth="1"/>
    <col min="4109" max="4109" width="13.85546875" style="420" bestFit="1" customWidth="1"/>
    <col min="4110" max="4112" width="7.7109375" style="420" customWidth="1"/>
    <col min="4113" max="4113" width="8.85546875" style="420" customWidth="1"/>
    <col min="4114" max="4117" width="7.7109375" style="420" customWidth="1"/>
    <col min="4118" max="4118" width="8.85546875" style="420" customWidth="1"/>
    <col min="4119" max="4121" width="7.7109375" style="420" customWidth="1"/>
    <col min="4122" max="4122" width="9.5703125" style="420" customWidth="1"/>
    <col min="4123" max="4123" width="8.85546875" style="420" customWidth="1"/>
    <col min="4124" max="4127" width="7.7109375" style="420" customWidth="1"/>
    <col min="4128" max="4128" width="9" style="420" bestFit="1" customWidth="1"/>
    <col min="4129" max="4357" width="16.5703125" style="420"/>
    <col min="4358" max="4358" width="3.7109375" style="420" customWidth="1"/>
    <col min="4359" max="4359" width="20.7109375" style="420" bestFit="1" customWidth="1"/>
    <col min="4360" max="4360" width="27.5703125" style="420" bestFit="1" customWidth="1"/>
    <col min="4361" max="4361" width="13" style="420" bestFit="1" customWidth="1"/>
    <col min="4362" max="4362" width="12.85546875" style="420" customWidth="1"/>
    <col min="4363" max="4363" width="15" style="420" bestFit="1" customWidth="1"/>
    <col min="4364" max="4364" width="15.28515625" style="420" bestFit="1" customWidth="1"/>
    <col min="4365" max="4365" width="13.85546875" style="420" bestFit="1" customWidth="1"/>
    <col min="4366" max="4368" width="7.7109375" style="420" customWidth="1"/>
    <col min="4369" max="4369" width="8.85546875" style="420" customWidth="1"/>
    <col min="4370" max="4373" width="7.7109375" style="420" customWidth="1"/>
    <col min="4374" max="4374" width="8.85546875" style="420" customWidth="1"/>
    <col min="4375" max="4377" width="7.7109375" style="420" customWidth="1"/>
    <col min="4378" max="4378" width="9.5703125" style="420" customWidth="1"/>
    <col min="4379" max="4379" width="8.85546875" style="420" customWidth="1"/>
    <col min="4380" max="4383" width="7.7109375" style="420" customWidth="1"/>
    <col min="4384" max="4384" width="9" style="420" bestFit="1" customWidth="1"/>
    <col min="4385" max="4613" width="16.5703125" style="420"/>
    <col min="4614" max="4614" width="3.7109375" style="420" customWidth="1"/>
    <col min="4615" max="4615" width="20.7109375" style="420" bestFit="1" customWidth="1"/>
    <col min="4616" max="4616" width="27.5703125" style="420" bestFit="1" customWidth="1"/>
    <col min="4617" max="4617" width="13" style="420" bestFit="1" customWidth="1"/>
    <col min="4618" max="4618" width="12.85546875" style="420" customWidth="1"/>
    <col min="4619" max="4619" width="15" style="420" bestFit="1" customWidth="1"/>
    <col min="4620" max="4620" width="15.28515625" style="420" bestFit="1" customWidth="1"/>
    <col min="4621" max="4621" width="13.85546875" style="420" bestFit="1" customWidth="1"/>
    <col min="4622" max="4624" width="7.7109375" style="420" customWidth="1"/>
    <col min="4625" max="4625" width="8.85546875" style="420" customWidth="1"/>
    <col min="4626" max="4629" width="7.7109375" style="420" customWidth="1"/>
    <col min="4630" max="4630" width="8.85546875" style="420" customWidth="1"/>
    <col min="4631" max="4633" width="7.7109375" style="420" customWidth="1"/>
    <col min="4634" max="4634" width="9.5703125" style="420" customWidth="1"/>
    <col min="4635" max="4635" width="8.85546875" style="420" customWidth="1"/>
    <col min="4636" max="4639" width="7.7109375" style="420" customWidth="1"/>
    <col min="4640" max="4640" width="9" style="420" bestFit="1" customWidth="1"/>
    <col min="4641" max="4869" width="16.5703125" style="420"/>
    <col min="4870" max="4870" width="3.7109375" style="420" customWidth="1"/>
    <col min="4871" max="4871" width="20.7109375" style="420" bestFit="1" customWidth="1"/>
    <col min="4872" max="4872" width="27.5703125" style="420" bestFit="1" customWidth="1"/>
    <col min="4873" max="4873" width="13" style="420" bestFit="1" customWidth="1"/>
    <col min="4874" max="4874" width="12.85546875" style="420" customWidth="1"/>
    <col min="4875" max="4875" width="15" style="420" bestFit="1" customWidth="1"/>
    <col min="4876" max="4876" width="15.28515625" style="420" bestFit="1" customWidth="1"/>
    <col min="4877" max="4877" width="13.85546875" style="420" bestFit="1" customWidth="1"/>
    <col min="4878" max="4880" width="7.7109375" style="420" customWidth="1"/>
    <col min="4881" max="4881" width="8.85546875" style="420" customWidth="1"/>
    <col min="4882" max="4885" width="7.7109375" style="420" customWidth="1"/>
    <col min="4886" max="4886" width="8.85546875" style="420" customWidth="1"/>
    <col min="4887" max="4889" width="7.7109375" style="420" customWidth="1"/>
    <col min="4890" max="4890" width="9.5703125" style="420" customWidth="1"/>
    <col min="4891" max="4891" width="8.85546875" style="420" customWidth="1"/>
    <col min="4892" max="4895" width="7.7109375" style="420" customWidth="1"/>
    <col min="4896" max="4896" width="9" style="420" bestFit="1" customWidth="1"/>
    <col min="4897" max="5125" width="16.5703125" style="420"/>
    <col min="5126" max="5126" width="3.7109375" style="420" customWidth="1"/>
    <col min="5127" max="5127" width="20.7109375" style="420" bestFit="1" customWidth="1"/>
    <col min="5128" max="5128" width="27.5703125" style="420" bestFit="1" customWidth="1"/>
    <col min="5129" max="5129" width="13" style="420" bestFit="1" customWidth="1"/>
    <col min="5130" max="5130" width="12.85546875" style="420" customWidth="1"/>
    <col min="5131" max="5131" width="15" style="420" bestFit="1" customWidth="1"/>
    <col min="5132" max="5132" width="15.28515625" style="420" bestFit="1" customWidth="1"/>
    <col min="5133" max="5133" width="13.85546875" style="420" bestFit="1" customWidth="1"/>
    <col min="5134" max="5136" width="7.7109375" style="420" customWidth="1"/>
    <col min="5137" max="5137" width="8.85546875" style="420" customWidth="1"/>
    <col min="5138" max="5141" width="7.7109375" style="420" customWidth="1"/>
    <col min="5142" max="5142" width="8.85546875" style="420" customWidth="1"/>
    <col min="5143" max="5145" width="7.7109375" style="420" customWidth="1"/>
    <col min="5146" max="5146" width="9.5703125" style="420" customWidth="1"/>
    <col min="5147" max="5147" width="8.85546875" style="420" customWidth="1"/>
    <col min="5148" max="5151" width="7.7109375" style="420" customWidth="1"/>
    <col min="5152" max="5152" width="9" style="420" bestFit="1" customWidth="1"/>
    <col min="5153" max="5381" width="16.5703125" style="420"/>
    <col min="5382" max="5382" width="3.7109375" style="420" customWidth="1"/>
    <col min="5383" max="5383" width="20.7109375" style="420" bestFit="1" customWidth="1"/>
    <col min="5384" max="5384" width="27.5703125" style="420" bestFit="1" customWidth="1"/>
    <col min="5385" max="5385" width="13" style="420" bestFit="1" customWidth="1"/>
    <col min="5386" max="5386" width="12.85546875" style="420" customWidth="1"/>
    <col min="5387" max="5387" width="15" style="420" bestFit="1" customWidth="1"/>
    <col min="5388" max="5388" width="15.28515625" style="420" bestFit="1" customWidth="1"/>
    <col min="5389" max="5389" width="13.85546875" style="420" bestFit="1" customWidth="1"/>
    <col min="5390" max="5392" width="7.7109375" style="420" customWidth="1"/>
    <col min="5393" max="5393" width="8.85546875" style="420" customWidth="1"/>
    <col min="5394" max="5397" width="7.7109375" style="420" customWidth="1"/>
    <col min="5398" max="5398" width="8.85546875" style="420" customWidth="1"/>
    <col min="5399" max="5401" width="7.7109375" style="420" customWidth="1"/>
    <col min="5402" max="5402" width="9.5703125" style="420" customWidth="1"/>
    <col min="5403" max="5403" width="8.85546875" style="420" customWidth="1"/>
    <col min="5404" max="5407" width="7.7109375" style="420" customWidth="1"/>
    <col min="5408" max="5408" width="9" style="420" bestFit="1" customWidth="1"/>
    <col min="5409" max="5637" width="16.5703125" style="420"/>
    <col min="5638" max="5638" width="3.7109375" style="420" customWidth="1"/>
    <col min="5639" max="5639" width="20.7109375" style="420" bestFit="1" customWidth="1"/>
    <col min="5640" max="5640" width="27.5703125" style="420" bestFit="1" customWidth="1"/>
    <col min="5641" max="5641" width="13" style="420" bestFit="1" customWidth="1"/>
    <col min="5642" max="5642" width="12.85546875" style="420" customWidth="1"/>
    <col min="5643" max="5643" width="15" style="420" bestFit="1" customWidth="1"/>
    <col min="5644" max="5644" width="15.28515625" style="420" bestFit="1" customWidth="1"/>
    <col min="5645" max="5645" width="13.85546875" style="420" bestFit="1" customWidth="1"/>
    <col min="5646" max="5648" width="7.7109375" style="420" customWidth="1"/>
    <col min="5649" max="5649" width="8.85546875" style="420" customWidth="1"/>
    <col min="5650" max="5653" width="7.7109375" style="420" customWidth="1"/>
    <col min="5654" max="5654" width="8.85546875" style="420" customWidth="1"/>
    <col min="5655" max="5657" width="7.7109375" style="420" customWidth="1"/>
    <col min="5658" max="5658" width="9.5703125" style="420" customWidth="1"/>
    <col min="5659" max="5659" width="8.85546875" style="420" customWidth="1"/>
    <col min="5660" max="5663" width="7.7109375" style="420" customWidth="1"/>
    <col min="5664" max="5664" width="9" style="420" bestFit="1" customWidth="1"/>
    <col min="5665" max="5893" width="16.5703125" style="420"/>
    <col min="5894" max="5894" width="3.7109375" style="420" customWidth="1"/>
    <col min="5895" max="5895" width="20.7109375" style="420" bestFit="1" customWidth="1"/>
    <col min="5896" max="5896" width="27.5703125" style="420" bestFit="1" customWidth="1"/>
    <col min="5897" max="5897" width="13" style="420" bestFit="1" customWidth="1"/>
    <col min="5898" max="5898" width="12.85546875" style="420" customWidth="1"/>
    <col min="5899" max="5899" width="15" style="420" bestFit="1" customWidth="1"/>
    <col min="5900" max="5900" width="15.28515625" style="420" bestFit="1" customWidth="1"/>
    <col min="5901" max="5901" width="13.85546875" style="420" bestFit="1" customWidth="1"/>
    <col min="5902" max="5904" width="7.7109375" style="420" customWidth="1"/>
    <col min="5905" max="5905" width="8.85546875" style="420" customWidth="1"/>
    <col min="5906" max="5909" width="7.7109375" style="420" customWidth="1"/>
    <col min="5910" max="5910" width="8.85546875" style="420" customWidth="1"/>
    <col min="5911" max="5913" width="7.7109375" style="420" customWidth="1"/>
    <col min="5914" max="5914" width="9.5703125" style="420" customWidth="1"/>
    <col min="5915" max="5915" width="8.85546875" style="420" customWidth="1"/>
    <col min="5916" max="5919" width="7.7109375" style="420" customWidth="1"/>
    <col min="5920" max="5920" width="9" style="420" bestFit="1" customWidth="1"/>
    <col min="5921" max="6149" width="16.5703125" style="420"/>
    <col min="6150" max="6150" width="3.7109375" style="420" customWidth="1"/>
    <col min="6151" max="6151" width="20.7109375" style="420" bestFit="1" customWidth="1"/>
    <col min="6152" max="6152" width="27.5703125" style="420" bestFit="1" customWidth="1"/>
    <col min="6153" max="6153" width="13" style="420" bestFit="1" customWidth="1"/>
    <col min="6154" max="6154" width="12.85546875" style="420" customWidth="1"/>
    <col min="6155" max="6155" width="15" style="420" bestFit="1" customWidth="1"/>
    <col min="6156" max="6156" width="15.28515625" style="420" bestFit="1" customWidth="1"/>
    <col min="6157" max="6157" width="13.85546875" style="420" bestFit="1" customWidth="1"/>
    <col min="6158" max="6160" width="7.7109375" style="420" customWidth="1"/>
    <col min="6161" max="6161" width="8.85546875" style="420" customWidth="1"/>
    <col min="6162" max="6165" width="7.7109375" style="420" customWidth="1"/>
    <col min="6166" max="6166" width="8.85546875" style="420" customWidth="1"/>
    <col min="6167" max="6169" width="7.7109375" style="420" customWidth="1"/>
    <col min="6170" max="6170" width="9.5703125" style="420" customWidth="1"/>
    <col min="6171" max="6171" width="8.85546875" style="420" customWidth="1"/>
    <col min="6172" max="6175" width="7.7109375" style="420" customWidth="1"/>
    <col min="6176" max="6176" width="9" style="420" bestFit="1" customWidth="1"/>
    <col min="6177" max="6405" width="16.5703125" style="420"/>
    <col min="6406" max="6406" width="3.7109375" style="420" customWidth="1"/>
    <col min="6407" max="6407" width="20.7109375" style="420" bestFit="1" customWidth="1"/>
    <col min="6408" max="6408" width="27.5703125" style="420" bestFit="1" customWidth="1"/>
    <col min="6409" max="6409" width="13" style="420" bestFit="1" customWidth="1"/>
    <col min="6410" max="6410" width="12.85546875" style="420" customWidth="1"/>
    <col min="6411" max="6411" width="15" style="420" bestFit="1" customWidth="1"/>
    <col min="6412" max="6412" width="15.28515625" style="420" bestFit="1" customWidth="1"/>
    <col min="6413" max="6413" width="13.85546875" style="420" bestFit="1" customWidth="1"/>
    <col min="6414" max="6416" width="7.7109375" style="420" customWidth="1"/>
    <col min="6417" max="6417" width="8.85546875" style="420" customWidth="1"/>
    <col min="6418" max="6421" width="7.7109375" style="420" customWidth="1"/>
    <col min="6422" max="6422" width="8.85546875" style="420" customWidth="1"/>
    <col min="6423" max="6425" width="7.7109375" style="420" customWidth="1"/>
    <col min="6426" max="6426" width="9.5703125" style="420" customWidth="1"/>
    <col min="6427" max="6427" width="8.85546875" style="420" customWidth="1"/>
    <col min="6428" max="6431" width="7.7109375" style="420" customWidth="1"/>
    <col min="6432" max="6432" width="9" style="420" bestFit="1" customWidth="1"/>
    <col min="6433" max="6661" width="16.5703125" style="420"/>
    <col min="6662" max="6662" width="3.7109375" style="420" customWidth="1"/>
    <col min="6663" max="6663" width="20.7109375" style="420" bestFit="1" customWidth="1"/>
    <col min="6664" max="6664" width="27.5703125" style="420" bestFit="1" customWidth="1"/>
    <col min="6665" max="6665" width="13" style="420" bestFit="1" customWidth="1"/>
    <col min="6666" max="6666" width="12.85546875" style="420" customWidth="1"/>
    <col min="6667" max="6667" width="15" style="420" bestFit="1" customWidth="1"/>
    <col min="6668" max="6668" width="15.28515625" style="420" bestFit="1" customWidth="1"/>
    <col min="6669" max="6669" width="13.85546875" style="420" bestFit="1" customWidth="1"/>
    <col min="6670" max="6672" width="7.7109375" style="420" customWidth="1"/>
    <col min="6673" max="6673" width="8.85546875" style="420" customWidth="1"/>
    <col min="6674" max="6677" width="7.7109375" style="420" customWidth="1"/>
    <col min="6678" max="6678" width="8.85546875" style="420" customWidth="1"/>
    <col min="6679" max="6681" width="7.7109375" style="420" customWidth="1"/>
    <col min="6682" max="6682" width="9.5703125" style="420" customWidth="1"/>
    <col min="6683" max="6683" width="8.85546875" style="420" customWidth="1"/>
    <col min="6684" max="6687" width="7.7109375" style="420" customWidth="1"/>
    <col min="6688" max="6688" width="9" style="420" bestFit="1" customWidth="1"/>
    <col min="6689" max="6917" width="16.5703125" style="420"/>
    <col min="6918" max="6918" width="3.7109375" style="420" customWidth="1"/>
    <col min="6919" max="6919" width="20.7109375" style="420" bestFit="1" customWidth="1"/>
    <col min="6920" max="6920" width="27.5703125" style="420" bestFit="1" customWidth="1"/>
    <col min="6921" max="6921" width="13" style="420" bestFit="1" customWidth="1"/>
    <col min="6922" max="6922" width="12.85546875" style="420" customWidth="1"/>
    <col min="6923" max="6923" width="15" style="420" bestFit="1" customWidth="1"/>
    <col min="6924" max="6924" width="15.28515625" style="420" bestFit="1" customWidth="1"/>
    <col min="6925" max="6925" width="13.85546875" style="420" bestFit="1" customWidth="1"/>
    <col min="6926" max="6928" width="7.7109375" style="420" customWidth="1"/>
    <col min="6929" max="6929" width="8.85546875" style="420" customWidth="1"/>
    <col min="6930" max="6933" width="7.7109375" style="420" customWidth="1"/>
    <col min="6934" max="6934" width="8.85546875" style="420" customWidth="1"/>
    <col min="6935" max="6937" width="7.7109375" style="420" customWidth="1"/>
    <col min="6938" max="6938" width="9.5703125" style="420" customWidth="1"/>
    <col min="6939" max="6939" width="8.85546875" style="420" customWidth="1"/>
    <col min="6940" max="6943" width="7.7109375" style="420" customWidth="1"/>
    <col min="6944" max="6944" width="9" style="420" bestFit="1" customWidth="1"/>
    <col min="6945" max="7173" width="16.5703125" style="420"/>
    <col min="7174" max="7174" width="3.7109375" style="420" customWidth="1"/>
    <col min="7175" max="7175" width="20.7109375" style="420" bestFit="1" customWidth="1"/>
    <col min="7176" max="7176" width="27.5703125" style="420" bestFit="1" customWidth="1"/>
    <col min="7177" max="7177" width="13" style="420" bestFit="1" customWidth="1"/>
    <col min="7178" max="7178" width="12.85546875" style="420" customWidth="1"/>
    <col min="7179" max="7179" width="15" style="420" bestFit="1" customWidth="1"/>
    <col min="7180" max="7180" width="15.28515625" style="420" bestFit="1" customWidth="1"/>
    <col min="7181" max="7181" width="13.85546875" style="420" bestFit="1" customWidth="1"/>
    <col min="7182" max="7184" width="7.7109375" style="420" customWidth="1"/>
    <col min="7185" max="7185" width="8.85546875" style="420" customWidth="1"/>
    <col min="7186" max="7189" width="7.7109375" style="420" customWidth="1"/>
    <col min="7190" max="7190" width="8.85546875" style="420" customWidth="1"/>
    <col min="7191" max="7193" width="7.7109375" style="420" customWidth="1"/>
    <col min="7194" max="7194" width="9.5703125" style="420" customWidth="1"/>
    <col min="7195" max="7195" width="8.85546875" style="420" customWidth="1"/>
    <col min="7196" max="7199" width="7.7109375" style="420" customWidth="1"/>
    <col min="7200" max="7200" width="9" style="420" bestFit="1" customWidth="1"/>
    <col min="7201" max="7429" width="16.5703125" style="420"/>
    <col min="7430" max="7430" width="3.7109375" style="420" customWidth="1"/>
    <col min="7431" max="7431" width="20.7109375" style="420" bestFit="1" customWidth="1"/>
    <col min="7432" max="7432" width="27.5703125" style="420" bestFit="1" customWidth="1"/>
    <col min="7433" max="7433" width="13" style="420" bestFit="1" customWidth="1"/>
    <col min="7434" max="7434" width="12.85546875" style="420" customWidth="1"/>
    <col min="7435" max="7435" width="15" style="420" bestFit="1" customWidth="1"/>
    <col min="7436" max="7436" width="15.28515625" style="420" bestFit="1" customWidth="1"/>
    <col min="7437" max="7437" width="13.85546875" style="420" bestFit="1" customWidth="1"/>
    <col min="7438" max="7440" width="7.7109375" style="420" customWidth="1"/>
    <col min="7441" max="7441" width="8.85546875" style="420" customWidth="1"/>
    <col min="7442" max="7445" width="7.7109375" style="420" customWidth="1"/>
    <col min="7446" max="7446" width="8.85546875" style="420" customWidth="1"/>
    <col min="7447" max="7449" width="7.7109375" style="420" customWidth="1"/>
    <col min="7450" max="7450" width="9.5703125" style="420" customWidth="1"/>
    <col min="7451" max="7451" width="8.85546875" style="420" customWidth="1"/>
    <col min="7452" max="7455" width="7.7109375" style="420" customWidth="1"/>
    <col min="7456" max="7456" width="9" style="420" bestFit="1" customWidth="1"/>
    <col min="7457" max="7685" width="16.5703125" style="420"/>
    <col min="7686" max="7686" width="3.7109375" style="420" customWidth="1"/>
    <col min="7687" max="7687" width="20.7109375" style="420" bestFit="1" customWidth="1"/>
    <col min="7688" max="7688" width="27.5703125" style="420" bestFit="1" customWidth="1"/>
    <col min="7689" max="7689" width="13" style="420" bestFit="1" customWidth="1"/>
    <col min="7690" max="7690" width="12.85546875" style="420" customWidth="1"/>
    <col min="7691" max="7691" width="15" style="420" bestFit="1" customWidth="1"/>
    <col min="7692" max="7692" width="15.28515625" style="420" bestFit="1" customWidth="1"/>
    <col min="7693" max="7693" width="13.85546875" style="420" bestFit="1" customWidth="1"/>
    <col min="7694" max="7696" width="7.7109375" style="420" customWidth="1"/>
    <col min="7697" max="7697" width="8.85546875" style="420" customWidth="1"/>
    <col min="7698" max="7701" width="7.7109375" style="420" customWidth="1"/>
    <col min="7702" max="7702" width="8.85546875" style="420" customWidth="1"/>
    <col min="7703" max="7705" width="7.7109375" style="420" customWidth="1"/>
    <col min="7706" max="7706" width="9.5703125" style="420" customWidth="1"/>
    <col min="7707" max="7707" width="8.85546875" style="420" customWidth="1"/>
    <col min="7708" max="7711" width="7.7109375" style="420" customWidth="1"/>
    <col min="7712" max="7712" width="9" style="420" bestFit="1" customWidth="1"/>
    <col min="7713" max="7941" width="16.5703125" style="420"/>
    <col min="7942" max="7942" width="3.7109375" style="420" customWidth="1"/>
    <col min="7943" max="7943" width="20.7109375" style="420" bestFit="1" customWidth="1"/>
    <col min="7944" max="7944" width="27.5703125" style="420" bestFit="1" customWidth="1"/>
    <col min="7945" max="7945" width="13" style="420" bestFit="1" customWidth="1"/>
    <col min="7946" max="7946" width="12.85546875" style="420" customWidth="1"/>
    <col min="7947" max="7947" width="15" style="420" bestFit="1" customWidth="1"/>
    <col min="7948" max="7948" width="15.28515625" style="420" bestFit="1" customWidth="1"/>
    <col min="7949" max="7949" width="13.85546875" style="420" bestFit="1" customWidth="1"/>
    <col min="7950" max="7952" width="7.7109375" style="420" customWidth="1"/>
    <col min="7953" max="7953" width="8.85546875" style="420" customWidth="1"/>
    <col min="7954" max="7957" width="7.7109375" style="420" customWidth="1"/>
    <col min="7958" max="7958" width="8.85546875" style="420" customWidth="1"/>
    <col min="7959" max="7961" width="7.7109375" style="420" customWidth="1"/>
    <col min="7962" max="7962" width="9.5703125" style="420" customWidth="1"/>
    <col min="7963" max="7963" width="8.85546875" style="420" customWidth="1"/>
    <col min="7964" max="7967" width="7.7109375" style="420" customWidth="1"/>
    <col min="7968" max="7968" width="9" style="420" bestFit="1" customWidth="1"/>
    <col min="7969" max="8197" width="16.5703125" style="420"/>
    <col min="8198" max="8198" width="3.7109375" style="420" customWidth="1"/>
    <col min="8199" max="8199" width="20.7109375" style="420" bestFit="1" customWidth="1"/>
    <col min="8200" max="8200" width="27.5703125" style="420" bestFit="1" customWidth="1"/>
    <col min="8201" max="8201" width="13" style="420" bestFit="1" customWidth="1"/>
    <col min="8202" max="8202" width="12.85546875" style="420" customWidth="1"/>
    <col min="8203" max="8203" width="15" style="420" bestFit="1" customWidth="1"/>
    <col min="8204" max="8204" width="15.28515625" style="420" bestFit="1" customWidth="1"/>
    <col min="8205" max="8205" width="13.85546875" style="420" bestFit="1" customWidth="1"/>
    <col min="8206" max="8208" width="7.7109375" style="420" customWidth="1"/>
    <col min="8209" max="8209" width="8.85546875" style="420" customWidth="1"/>
    <col min="8210" max="8213" width="7.7109375" style="420" customWidth="1"/>
    <col min="8214" max="8214" width="8.85546875" style="420" customWidth="1"/>
    <col min="8215" max="8217" width="7.7109375" style="420" customWidth="1"/>
    <col min="8218" max="8218" width="9.5703125" style="420" customWidth="1"/>
    <col min="8219" max="8219" width="8.85546875" style="420" customWidth="1"/>
    <col min="8220" max="8223" width="7.7109375" style="420" customWidth="1"/>
    <col min="8224" max="8224" width="9" style="420" bestFit="1" customWidth="1"/>
    <col min="8225" max="8453" width="16.5703125" style="420"/>
    <col min="8454" max="8454" width="3.7109375" style="420" customWidth="1"/>
    <col min="8455" max="8455" width="20.7109375" style="420" bestFit="1" customWidth="1"/>
    <col min="8456" max="8456" width="27.5703125" style="420" bestFit="1" customWidth="1"/>
    <col min="8457" max="8457" width="13" style="420" bestFit="1" customWidth="1"/>
    <col min="8458" max="8458" width="12.85546875" style="420" customWidth="1"/>
    <col min="8459" max="8459" width="15" style="420" bestFit="1" customWidth="1"/>
    <col min="8460" max="8460" width="15.28515625" style="420" bestFit="1" customWidth="1"/>
    <col min="8461" max="8461" width="13.85546875" style="420" bestFit="1" customWidth="1"/>
    <col min="8462" max="8464" width="7.7109375" style="420" customWidth="1"/>
    <col min="8465" max="8465" width="8.85546875" style="420" customWidth="1"/>
    <col min="8466" max="8469" width="7.7109375" style="420" customWidth="1"/>
    <col min="8470" max="8470" width="8.85546875" style="420" customWidth="1"/>
    <col min="8471" max="8473" width="7.7109375" style="420" customWidth="1"/>
    <col min="8474" max="8474" width="9.5703125" style="420" customWidth="1"/>
    <col min="8475" max="8475" width="8.85546875" style="420" customWidth="1"/>
    <col min="8476" max="8479" width="7.7109375" style="420" customWidth="1"/>
    <col min="8480" max="8480" width="9" style="420" bestFit="1" customWidth="1"/>
    <col min="8481" max="8709" width="16.5703125" style="420"/>
    <col min="8710" max="8710" width="3.7109375" style="420" customWidth="1"/>
    <col min="8711" max="8711" width="20.7109375" style="420" bestFit="1" customWidth="1"/>
    <col min="8712" max="8712" width="27.5703125" style="420" bestFit="1" customWidth="1"/>
    <col min="8713" max="8713" width="13" style="420" bestFit="1" customWidth="1"/>
    <col min="8714" max="8714" width="12.85546875" style="420" customWidth="1"/>
    <col min="8715" max="8715" width="15" style="420" bestFit="1" customWidth="1"/>
    <col min="8716" max="8716" width="15.28515625" style="420" bestFit="1" customWidth="1"/>
    <col min="8717" max="8717" width="13.85546875" style="420" bestFit="1" customWidth="1"/>
    <col min="8718" max="8720" width="7.7109375" style="420" customWidth="1"/>
    <col min="8721" max="8721" width="8.85546875" style="420" customWidth="1"/>
    <col min="8722" max="8725" width="7.7109375" style="420" customWidth="1"/>
    <col min="8726" max="8726" width="8.85546875" style="420" customWidth="1"/>
    <col min="8727" max="8729" width="7.7109375" style="420" customWidth="1"/>
    <col min="8730" max="8730" width="9.5703125" style="420" customWidth="1"/>
    <col min="8731" max="8731" width="8.85546875" style="420" customWidth="1"/>
    <col min="8732" max="8735" width="7.7109375" style="420" customWidth="1"/>
    <col min="8736" max="8736" width="9" style="420" bestFit="1" customWidth="1"/>
    <col min="8737" max="8965" width="16.5703125" style="420"/>
    <col min="8966" max="8966" width="3.7109375" style="420" customWidth="1"/>
    <col min="8967" max="8967" width="20.7109375" style="420" bestFit="1" customWidth="1"/>
    <col min="8968" max="8968" width="27.5703125" style="420" bestFit="1" customWidth="1"/>
    <col min="8969" max="8969" width="13" style="420" bestFit="1" customWidth="1"/>
    <col min="8970" max="8970" width="12.85546875" style="420" customWidth="1"/>
    <col min="8971" max="8971" width="15" style="420" bestFit="1" customWidth="1"/>
    <col min="8972" max="8972" width="15.28515625" style="420" bestFit="1" customWidth="1"/>
    <col min="8973" max="8973" width="13.85546875" style="420" bestFit="1" customWidth="1"/>
    <col min="8974" max="8976" width="7.7109375" style="420" customWidth="1"/>
    <col min="8977" max="8977" width="8.85546875" style="420" customWidth="1"/>
    <col min="8978" max="8981" width="7.7109375" style="420" customWidth="1"/>
    <col min="8982" max="8982" width="8.85546875" style="420" customWidth="1"/>
    <col min="8983" max="8985" width="7.7109375" style="420" customWidth="1"/>
    <col min="8986" max="8986" width="9.5703125" style="420" customWidth="1"/>
    <col min="8987" max="8987" width="8.85546875" style="420" customWidth="1"/>
    <col min="8988" max="8991" width="7.7109375" style="420" customWidth="1"/>
    <col min="8992" max="8992" width="9" style="420" bestFit="1" customWidth="1"/>
    <col min="8993" max="9221" width="16.5703125" style="420"/>
    <col min="9222" max="9222" width="3.7109375" style="420" customWidth="1"/>
    <col min="9223" max="9223" width="20.7109375" style="420" bestFit="1" customWidth="1"/>
    <col min="9224" max="9224" width="27.5703125" style="420" bestFit="1" customWidth="1"/>
    <col min="9225" max="9225" width="13" style="420" bestFit="1" customWidth="1"/>
    <col min="9226" max="9226" width="12.85546875" style="420" customWidth="1"/>
    <col min="9227" max="9227" width="15" style="420" bestFit="1" customWidth="1"/>
    <col min="9228" max="9228" width="15.28515625" style="420" bestFit="1" customWidth="1"/>
    <col min="9229" max="9229" width="13.85546875" style="420" bestFit="1" customWidth="1"/>
    <col min="9230" max="9232" width="7.7109375" style="420" customWidth="1"/>
    <col min="9233" max="9233" width="8.85546875" style="420" customWidth="1"/>
    <col min="9234" max="9237" width="7.7109375" style="420" customWidth="1"/>
    <col min="9238" max="9238" width="8.85546875" style="420" customWidth="1"/>
    <col min="9239" max="9241" width="7.7109375" style="420" customWidth="1"/>
    <col min="9242" max="9242" width="9.5703125" style="420" customWidth="1"/>
    <col min="9243" max="9243" width="8.85546875" style="420" customWidth="1"/>
    <col min="9244" max="9247" width="7.7109375" style="420" customWidth="1"/>
    <col min="9248" max="9248" width="9" style="420" bestFit="1" customWidth="1"/>
    <col min="9249" max="9477" width="16.5703125" style="420"/>
    <col min="9478" max="9478" width="3.7109375" style="420" customWidth="1"/>
    <col min="9479" max="9479" width="20.7109375" style="420" bestFit="1" customWidth="1"/>
    <col min="9480" max="9480" width="27.5703125" style="420" bestFit="1" customWidth="1"/>
    <col min="9481" max="9481" width="13" style="420" bestFit="1" customWidth="1"/>
    <col min="9482" max="9482" width="12.85546875" style="420" customWidth="1"/>
    <col min="9483" max="9483" width="15" style="420" bestFit="1" customWidth="1"/>
    <col min="9484" max="9484" width="15.28515625" style="420" bestFit="1" customWidth="1"/>
    <col min="9485" max="9485" width="13.85546875" style="420" bestFit="1" customWidth="1"/>
    <col min="9486" max="9488" width="7.7109375" style="420" customWidth="1"/>
    <col min="9489" max="9489" width="8.85546875" style="420" customWidth="1"/>
    <col min="9490" max="9493" width="7.7109375" style="420" customWidth="1"/>
    <col min="9494" max="9494" width="8.85546875" style="420" customWidth="1"/>
    <col min="9495" max="9497" width="7.7109375" style="420" customWidth="1"/>
    <col min="9498" max="9498" width="9.5703125" style="420" customWidth="1"/>
    <col min="9499" max="9499" width="8.85546875" style="420" customWidth="1"/>
    <col min="9500" max="9503" width="7.7109375" style="420" customWidth="1"/>
    <col min="9504" max="9504" width="9" style="420" bestFit="1" customWidth="1"/>
    <col min="9505" max="9733" width="16.5703125" style="420"/>
    <col min="9734" max="9734" width="3.7109375" style="420" customWidth="1"/>
    <col min="9735" max="9735" width="20.7109375" style="420" bestFit="1" customWidth="1"/>
    <col min="9736" max="9736" width="27.5703125" style="420" bestFit="1" customWidth="1"/>
    <col min="9737" max="9737" width="13" style="420" bestFit="1" customWidth="1"/>
    <col min="9738" max="9738" width="12.85546875" style="420" customWidth="1"/>
    <col min="9739" max="9739" width="15" style="420" bestFit="1" customWidth="1"/>
    <col min="9740" max="9740" width="15.28515625" style="420" bestFit="1" customWidth="1"/>
    <col min="9741" max="9741" width="13.85546875" style="420" bestFit="1" customWidth="1"/>
    <col min="9742" max="9744" width="7.7109375" style="420" customWidth="1"/>
    <col min="9745" max="9745" width="8.85546875" style="420" customWidth="1"/>
    <col min="9746" max="9749" width="7.7109375" style="420" customWidth="1"/>
    <col min="9750" max="9750" width="8.85546875" style="420" customWidth="1"/>
    <col min="9751" max="9753" width="7.7109375" style="420" customWidth="1"/>
    <col min="9754" max="9754" width="9.5703125" style="420" customWidth="1"/>
    <col min="9755" max="9755" width="8.85546875" style="420" customWidth="1"/>
    <col min="9756" max="9759" width="7.7109375" style="420" customWidth="1"/>
    <col min="9760" max="9760" width="9" style="420" bestFit="1" customWidth="1"/>
    <col min="9761" max="9989" width="16.5703125" style="420"/>
    <col min="9990" max="9990" width="3.7109375" style="420" customWidth="1"/>
    <col min="9991" max="9991" width="20.7109375" style="420" bestFit="1" customWidth="1"/>
    <col min="9992" max="9992" width="27.5703125" style="420" bestFit="1" customWidth="1"/>
    <col min="9993" max="9993" width="13" style="420" bestFit="1" customWidth="1"/>
    <col min="9994" max="9994" width="12.85546875" style="420" customWidth="1"/>
    <col min="9995" max="9995" width="15" style="420" bestFit="1" customWidth="1"/>
    <col min="9996" max="9996" width="15.28515625" style="420" bestFit="1" customWidth="1"/>
    <col min="9997" max="9997" width="13.85546875" style="420" bestFit="1" customWidth="1"/>
    <col min="9998" max="10000" width="7.7109375" style="420" customWidth="1"/>
    <col min="10001" max="10001" width="8.85546875" style="420" customWidth="1"/>
    <col min="10002" max="10005" width="7.7109375" style="420" customWidth="1"/>
    <col min="10006" max="10006" width="8.85546875" style="420" customWidth="1"/>
    <col min="10007" max="10009" width="7.7109375" style="420" customWidth="1"/>
    <col min="10010" max="10010" width="9.5703125" style="420" customWidth="1"/>
    <col min="10011" max="10011" width="8.85546875" style="420" customWidth="1"/>
    <col min="10012" max="10015" width="7.7109375" style="420" customWidth="1"/>
    <col min="10016" max="10016" width="9" style="420" bestFit="1" customWidth="1"/>
    <col min="10017" max="10245" width="16.5703125" style="420"/>
    <col min="10246" max="10246" width="3.7109375" style="420" customWidth="1"/>
    <col min="10247" max="10247" width="20.7109375" style="420" bestFit="1" customWidth="1"/>
    <col min="10248" max="10248" width="27.5703125" style="420" bestFit="1" customWidth="1"/>
    <col min="10249" max="10249" width="13" style="420" bestFit="1" customWidth="1"/>
    <col min="10250" max="10250" width="12.85546875" style="420" customWidth="1"/>
    <col min="10251" max="10251" width="15" style="420" bestFit="1" customWidth="1"/>
    <col min="10252" max="10252" width="15.28515625" style="420" bestFit="1" customWidth="1"/>
    <col min="10253" max="10253" width="13.85546875" style="420" bestFit="1" customWidth="1"/>
    <col min="10254" max="10256" width="7.7109375" style="420" customWidth="1"/>
    <col min="10257" max="10257" width="8.85546875" style="420" customWidth="1"/>
    <col min="10258" max="10261" width="7.7109375" style="420" customWidth="1"/>
    <col min="10262" max="10262" width="8.85546875" style="420" customWidth="1"/>
    <col min="10263" max="10265" width="7.7109375" style="420" customWidth="1"/>
    <col min="10266" max="10266" width="9.5703125" style="420" customWidth="1"/>
    <col min="10267" max="10267" width="8.85546875" style="420" customWidth="1"/>
    <col min="10268" max="10271" width="7.7109375" style="420" customWidth="1"/>
    <col min="10272" max="10272" width="9" style="420" bestFit="1" customWidth="1"/>
    <col min="10273" max="10501" width="16.5703125" style="420"/>
    <col min="10502" max="10502" width="3.7109375" style="420" customWidth="1"/>
    <col min="10503" max="10503" width="20.7109375" style="420" bestFit="1" customWidth="1"/>
    <col min="10504" max="10504" width="27.5703125" style="420" bestFit="1" customWidth="1"/>
    <col min="10505" max="10505" width="13" style="420" bestFit="1" customWidth="1"/>
    <col min="10506" max="10506" width="12.85546875" style="420" customWidth="1"/>
    <col min="10507" max="10507" width="15" style="420" bestFit="1" customWidth="1"/>
    <col min="10508" max="10508" width="15.28515625" style="420" bestFit="1" customWidth="1"/>
    <col min="10509" max="10509" width="13.85546875" style="420" bestFit="1" customWidth="1"/>
    <col min="10510" max="10512" width="7.7109375" style="420" customWidth="1"/>
    <col min="10513" max="10513" width="8.85546875" style="420" customWidth="1"/>
    <col min="10514" max="10517" width="7.7109375" style="420" customWidth="1"/>
    <col min="10518" max="10518" width="8.85546875" style="420" customWidth="1"/>
    <col min="10519" max="10521" width="7.7109375" style="420" customWidth="1"/>
    <col min="10522" max="10522" width="9.5703125" style="420" customWidth="1"/>
    <col min="10523" max="10523" width="8.85546875" style="420" customWidth="1"/>
    <col min="10524" max="10527" width="7.7109375" style="420" customWidth="1"/>
    <col min="10528" max="10528" width="9" style="420" bestFit="1" customWidth="1"/>
    <col min="10529" max="10757" width="16.5703125" style="420"/>
    <col min="10758" max="10758" width="3.7109375" style="420" customWidth="1"/>
    <col min="10759" max="10759" width="20.7109375" style="420" bestFit="1" customWidth="1"/>
    <col min="10760" max="10760" width="27.5703125" style="420" bestFit="1" customWidth="1"/>
    <col min="10761" max="10761" width="13" style="420" bestFit="1" customWidth="1"/>
    <col min="10762" max="10762" width="12.85546875" style="420" customWidth="1"/>
    <col min="10763" max="10763" width="15" style="420" bestFit="1" customWidth="1"/>
    <col min="10764" max="10764" width="15.28515625" style="420" bestFit="1" customWidth="1"/>
    <col min="10765" max="10765" width="13.85546875" style="420" bestFit="1" customWidth="1"/>
    <col min="10766" max="10768" width="7.7109375" style="420" customWidth="1"/>
    <col min="10769" max="10769" width="8.85546875" style="420" customWidth="1"/>
    <col min="10770" max="10773" width="7.7109375" style="420" customWidth="1"/>
    <col min="10774" max="10774" width="8.85546875" style="420" customWidth="1"/>
    <col min="10775" max="10777" width="7.7109375" style="420" customWidth="1"/>
    <col min="10778" max="10778" width="9.5703125" style="420" customWidth="1"/>
    <col min="10779" max="10779" width="8.85546875" style="420" customWidth="1"/>
    <col min="10780" max="10783" width="7.7109375" style="420" customWidth="1"/>
    <col min="10784" max="10784" width="9" style="420" bestFit="1" customWidth="1"/>
    <col min="10785" max="11013" width="16.5703125" style="420"/>
    <col min="11014" max="11014" width="3.7109375" style="420" customWidth="1"/>
    <col min="11015" max="11015" width="20.7109375" style="420" bestFit="1" customWidth="1"/>
    <col min="11016" max="11016" width="27.5703125" style="420" bestFit="1" customWidth="1"/>
    <col min="11017" max="11017" width="13" style="420" bestFit="1" customWidth="1"/>
    <col min="11018" max="11018" width="12.85546875" style="420" customWidth="1"/>
    <col min="11019" max="11019" width="15" style="420" bestFit="1" customWidth="1"/>
    <col min="11020" max="11020" width="15.28515625" style="420" bestFit="1" customWidth="1"/>
    <col min="11021" max="11021" width="13.85546875" style="420" bestFit="1" customWidth="1"/>
    <col min="11022" max="11024" width="7.7109375" style="420" customWidth="1"/>
    <col min="11025" max="11025" width="8.85546875" style="420" customWidth="1"/>
    <col min="11026" max="11029" width="7.7109375" style="420" customWidth="1"/>
    <col min="11030" max="11030" width="8.85546875" style="420" customWidth="1"/>
    <col min="11031" max="11033" width="7.7109375" style="420" customWidth="1"/>
    <col min="11034" max="11034" width="9.5703125" style="420" customWidth="1"/>
    <col min="11035" max="11035" width="8.85546875" style="420" customWidth="1"/>
    <col min="11036" max="11039" width="7.7109375" style="420" customWidth="1"/>
    <col min="11040" max="11040" width="9" style="420" bestFit="1" customWidth="1"/>
    <col min="11041" max="11269" width="16.5703125" style="420"/>
    <col min="11270" max="11270" width="3.7109375" style="420" customWidth="1"/>
    <col min="11271" max="11271" width="20.7109375" style="420" bestFit="1" customWidth="1"/>
    <col min="11272" max="11272" width="27.5703125" style="420" bestFit="1" customWidth="1"/>
    <col min="11273" max="11273" width="13" style="420" bestFit="1" customWidth="1"/>
    <col min="11274" max="11274" width="12.85546875" style="420" customWidth="1"/>
    <col min="11275" max="11275" width="15" style="420" bestFit="1" customWidth="1"/>
    <col min="11276" max="11276" width="15.28515625" style="420" bestFit="1" customWidth="1"/>
    <col min="11277" max="11277" width="13.85546875" style="420" bestFit="1" customWidth="1"/>
    <col min="11278" max="11280" width="7.7109375" style="420" customWidth="1"/>
    <col min="11281" max="11281" width="8.85546875" style="420" customWidth="1"/>
    <col min="11282" max="11285" width="7.7109375" style="420" customWidth="1"/>
    <col min="11286" max="11286" width="8.85546875" style="420" customWidth="1"/>
    <col min="11287" max="11289" width="7.7109375" style="420" customWidth="1"/>
    <col min="11290" max="11290" width="9.5703125" style="420" customWidth="1"/>
    <col min="11291" max="11291" width="8.85546875" style="420" customWidth="1"/>
    <col min="11292" max="11295" width="7.7109375" style="420" customWidth="1"/>
    <col min="11296" max="11296" width="9" style="420" bestFit="1" customWidth="1"/>
    <col min="11297" max="11525" width="16.5703125" style="420"/>
    <col min="11526" max="11526" width="3.7109375" style="420" customWidth="1"/>
    <col min="11527" max="11527" width="20.7109375" style="420" bestFit="1" customWidth="1"/>
    <col min="11528" max="11528" width="27.5703125" style="420" bestFit="1" customWidth="1"/>
    <col min="11529" max="11529" width="13" style="420" bestFit="1" customWidth="1"/>
    <col min="11530" max="11530" width="12.85546875" style="420" customWidth="1"/>
    <col min="11531" max="11531" width="15" style="420" bestFit="1" customWidth="1"/>
    <col min="11532" max="11532" width="15.28515625" style="420" bestFit="1" customWidth="1"/>
    <col min="11533" max="11533" width="13.85546875" style="420" bestFit="1" customWidth="1"/>
    <col min="11534" max="11536" width="7.7109375" style="420" customWidth="1"/>
    <col min="11537" max="11537" width="8.85546875" style="420" customWidth="1"/>
    <col min="11538" max="11541" width="7.7109375" style="420" customWidth="1"/>
    <col min="11542" max="11542" width="8.85546875" style="420" customWidth="1"/>
    <col min="11543" max="11545" width="7.7109375" style="420" customWidth="1"/>
    <col min="11546" max="11546" width="9.5703125" style="420" customWidth="1"/>
    <col min="11547" max="11547" width="8.85546875" style="420" customWidth="1"/>
    <col min="11548" max="11551" width="7.7109375" style="420" customWidth="1"/>
    <col min="11552" max="11552" width="9" style="420" bestFit="1" customWidth="1"/>
    <col min="11553" max="11781" width="16.5703125" style="420"/>
    <col min="11782" max="11782" width="3.7109375" style="420" customWidth="1"/>
    <col min="11783" max="11783" width="20.7109375" style="420" bestFit="1" customWidth="1"/>
    <col min="11784" max="11784" width="27.5703125" style="420" bestFit="1" customWidth="1"/>
    <col min="11785" max="11785" width="13" style="420" bestFit="1" customWidth="1"/>
    <col min="11786" max="11786" width="12.85546875" style="420" customWidth="1"/>
    <col min="11787" max="11787" width="15" style="420" bestFit="1" customWidth="1"/>
    <col min="11788" max="11788" width="15.28515625" style="420" bestFit="1" customWidth="1"/>
    <col min="11789" max="11789" width="13.85546875" style="420" bestFit="1" customWidth="1"/>
    <col min="11790" max="11792" width="7.7109375" style="420" customWidth="1"/>
    <col min="11793" max="11793" width="8.85546875" style="420" customWidth="1"/>
    <col min="11794" max="11797" width="7.7109375" style="420" customWidth="1"/>
    <col min="11798" max="11798" width="8.85546875" style="420" customWidth="1"/>
    <col min="11799" max="11801" width="7.7109375" style="420" customWidth="1"/>
    <col min="11802" max="11802" width="9.5703125" style="420" customWidth="1"/>
    <col min="11803" max="11803" width="8.85546875" style="420" customWidth="1"/>
    <col min="11804" max="11807" width="7.7109375" style="420" customWidth="1"/>
    <col min="11808" max="11808" width="9" style="420" bestFit="1" customWidth="1"/>
    <col min="11809" max="12037" width="16.5703125" style="420"/>
    <col min="12038" max="12038" width="3.7109375" style="420" customWidth="1"/>
    <col min="12039" max="12039" width="20.7109375" style="420" bestFit="1" customWidth="1"/>
    <col min="12040" max="12040" width="27.5703125" style="420" bestFit="1" customWidth="1"/>
    <col min="12041" max="12041" width="13" style="420" bestFit="1" customWidth="1"/>
    <col min="12042" max="12042" width="12.85546875" style="420" customWidth="1"/>
    <col min="12043" max="12043" width="15" style="420" bestFit="1" customWidth="1"/>
    <col min="12044" max="12044" width="15.28515625" style="420" bestFit="1" customWidth="1"/>
    <col min="12045" max="12045" width="13.85546875" style="420" bestFit="1" customWidth="1"/>
    <col min="12046" max="12048" width="7.7109375" style="420" customWidth="1"/>
    <col min="12049" max="12049" width="8.85546875" style="420" customWidth="1"/>
    <col min="12050" max="12053" width="7.7109375" style="420" customWidth="1"/>
    <col min="12054" max="12054" width="8.85546875" style="420" customWidth="1"/>
    <col min="12055" max="12057" width="7.7109375" style="420" customWidth="1"/>
    <col min="12058" max="12058" width="9.5703125" style="420" customWidth="1"/>
    <col min="12059" max="12059" width="8.85546875" style="420" customWidth="1"/>
    <col min="12060" max="12063" width="7.7109375" style="420" customWidth="1"/>
    <col min="12064" max="12064" width="9" style="420" bestFit="1" customWidth="1"/>
    <col min="12065" max="12293" width="16.5703125" style="420"/>
    <col min="12294" max="12294" width="3.7109375" style="420" customWidth="1"/>
    <col min="12295" max="12295" width="20.7109375" style="420" bestFit="1" customWidth="1"/>
    <col min="12296" max="12296" width="27.5703125" style="420" bestFit="1" customWidth="1"/>
    <col min="12297" max="12297" width="13" style="420" bestFit="1" customWidth="1"/>
    <col min="12298" max="12298" width="12.85546875" style="420" customWidth="1"/>
    <col min="12299" max="12299" width="15" style="420" bestFit="1" customWidth="1"/>
    <col min="12300" max="12300" width="15.28515625" style="420" bestFit="1" customWidth="1"/>
    <col min="12301" max="12301" width="13.85546875" style="420" bestFit="1" customWidth="1"/>
    <col min="12302" max="12304" width="7.7109375" style="420" customWidth="1"/>
    <col min="12305" max="12305" width="8.85546875" style="420" customWidth="1"/>
    <col min="12306" max="12309" width="7.7109375" style="420" customWidth="1"/>
    <col min="12310" max="12310" width="8.85546875" style="420" customWidth="1"/>
    <col min="12311" max="12313" width="7.7109375" style="420" customWidth="1"/>
    <col min="12314" max="12314" width="9.5703125" style="420" customWidth="1"/>
    <col min="12315" max="12315" width="8.85546875" style="420" customWidth="1"/>
    <col min="12316" max="12319" width="7.7109375" style="420" customWidth="1"/>
    <col min="12320" max="12320" width="9" style="420" bestFit="1" customWidth="1"/>
    <col min="12321" max="12549" width="16.5703125" style="420"/>
    <col min="12550" max="12550" width="3.7109375" style="420" customWidth="1"/>
    <col min="12551" max="12551" width="20.7109375" style="420" bestFit="1" customWidth="1"/>
    <col min="12552" max="12552" width="27.5703125" style="420" bestFit="1" customWidth="1"/>
    <col min="12553" max="12553" width="13" style="420" bestFit="1" customWidth="1"/>
    <col min="12554" max="12554" width="12.85546875" style="420" customWidth="1"/>
    <col min="12555" max="12555" width="15" style="420" bestFit="1" customWidth="1"/>
    <col min="12556" max="12556" width="15.28515625" style="420" bestFit="1" customWidth="1"/>
    <col min="12557" max="12557" width="13.85546875" style="420" bestFit="1" customWidth="1"/>
    <col min="12558" max="12560" width="7.7109375" style="420" customWidth="1"/>
    <col min="12561" max="12561" width="8.85546875" style="420" customWidth="1"/>
    <col min="12562" max="12565" width="7.7109375" style="420" customWidth="1"/>
    <col min="12566" max="12566" width="8.85546875" style="420" customWidth="1"/>
    <col min="12567" max="12569" width="7.7109375" style="420" customWidth="1"/>
    <col min="12570" max="12570" width="9.5703125" style="420" customWidth="1"/>
    <col min="12571" max="12571" width="8.85546875" style="420" customWidth="1"/>
    <col min="12572" max="12575" width="7.7109375" style="420" customWidth="1"/>
    <col min="12576" max="12576" width="9" style="420" bestFit="1" customWidth="1"/>
    <col min="12577" max="12805" width="16.5703125" style="420"/>
    <col min="12806" max="12806" width="3.7109375" style="420" customWidth="1"/>
    <col min="12807" max="12807" width="20.7109375" style="420" bestFit="1" customWidth="1"/>
    <col min="12808" max="12808" width="27.5703125" style="420" bestFit="1" customWidth="1"/>
    <col min="12809" max="12809" width="13" style="420" bestFit="1" customWidth="1"/>
    <col min="12810" max="12810" width="12.85546875" style="420" customWidth="1"/>
    <col min="12811" max="12811" width="15" style="420" bestFit="1" customWidth="1"/>
    <col min="12812" max="12812" width="15.28515625" style="420" bestFit="1" customWidth="1"/>
    <col min="12813" max="12813" width="13.85546875" style="420" bestFit="1" customWidth="1"/>
    <col min="12814" max="12816" width="7.7109375" style="420" customWidth="1"/>
    <col min="12817" max="12817" width="8.85546875" style="420" customWidth="1"/>
    <col min="12818" max="12821" width="7.7109375" style="420" customWidth="1"/>
    <col min="12822" max="12822" width="8.85546875" style="420" customWidth="1"/>
    <col min="12823" max="12825" width="7.7109375" style="420" customWidth="1"/>
    <col min="12826" max="12826" width="9.5703125" style="420" customWidth="1"/>
    <col min="12827" max="12827" width="8.85546875" style="420" customWidth="1"/>
    <col min="12828" max="12831" width="7.7109375" style="420" customWidth="1"/>
    <col min="12832" max="12832" width="9" style="420" bestFit="1" customWidth="1"/>
    <col min="12833" max="13061" width="16.5703125" style="420"/>
    <col min="13062" max="13062" width="3.7109375" style="420" customWidth="1"/>
    <col min="13063" max="13063" width="20.7109375" style="420" bestFit="1" customWidth="1"/>
    <col min="13064" max="13064" width="27.5703125" style="420" bestFit="1" customWidth="1"/>
    <col min="13065" max="13065" width="13" style="420" bestFit="1" customWidth="1"/>
    <col min="13066" max="13066" width="12.85546875" style="420" customWidth="1"/>
    <col min="13067" max="13067" width="15" style="420" bestFit="1" customWidth="1"/>
    <col min="13068" max="13068" width="15.28515625" style="420" bestFit="1" customWidth="1"/>
    <col min="13069" max="13069" width="13.85546875" style="420" bestFit="1" customWidth="1"/>
    <col min="13070" max="13072" width="7.7109375" style="420" customWidth="1"/>
    <col min="13073" max="13073" width="8.85546875" style="420" customWidth="1"/>
    <col min="13074" max="13077" width="7.7109375" style="420" customWidth="1"/>
    <col min="13078" max="13078" width="8.85546875" style="420" customWidth="1"/>
    <col min="13079" max="13081" width="7.7109375" style="420" customWidth="1"/>
    <col min="13082" max="13082" width="9.5703125" style="420" customWidth="1"/>
    <col min="13083" max="13083" width="8.85546875" style="420" customWidth="1"/>
    <col min="13084" max="13087" width="7.7109375" style="420" customWidth="1"/>
    <col min="13088" max="13088" width="9" style="420" bestFit="1" customWidth="1"/>
    <col min="13089" max="13317" width="16.5703125" style="420"/>
    <col min="13318" max="13318" width="3.7109375" style="420" customWidth="1"/>
    <col min="13319" max="13319" width="20.7109375" style="420" bestFit="1" customWidth="1"/>
    <col min="13320" max="13320" width="27.5703125" style="420" bestFit="1" customWidth="1"/>
    <col min="13321" max="13321" width="13" style="420" bestFit="1" customWidth="1"/>
    <col min="13322" max="13322" width="12.85546875" style="420" customWidth="1"/>
    <col min="13323" max="13323" width="15" style="420" bestFit="1" customWidth="1"/>
    <col min="13324" max="13324" width="15.28515625" style="420" bestFit="1" customWidth="1"/>
    <col min="13325" max="13325" width="13.85546875" style="420" bestFit="1" customWidth="1"/>
    <col min="13326" max="13328" width="7.7109375" style="420" customWidth="1"/>
    <col min="13329" max="13329" width="8.85546875" style="420" customWidth="1"/>
    <col min="13330" max="13333" width="7.7109375" style="420" customWidth="1"/>
    <col min="13334" max="13334" width="8.85546875" style="420" customWidth="1"/>
    <col min="13335" max="13337" width="7.7109375" style="420" customWidth="1"/>
    <col min="13338" max="13338" width="9.5703125" style="420" customWidth="1"/>
    <col min="13339" max="13339" width="8.85546875" style="420" customWidth="1"/>
    <col min="13340" max="13343" width="7.7109375" style="420" customWidth="1"/>
    <col min="13344" max="13344" width="9" style="420" bestFit="1" customWidth="1"/>
    <col min="13345" max="13573" width="16.5703125" style="420"/>
    <col min="13574" max="13574" width="3.7109375" style="420" customWidth="1"/>
    <col min="13575" max="13575" width="20.7109375" style="420" bestFit="1" customWidth="1"/>
    <col min="13576" max="13576" width="27.5703125" style="420" bestFit="1" customWidth="1"/>
    <col min="13577" max="13577" width="13" style="420" bestFit="1" customWidth="1"/>
    <col min="13578" max="13578" width="12.85546875" style="420" customWidth="1"/>
    <col min="13579" max="13579" width="15" style="420" bestFit="1" customWidth="1"/>
    <col min="13580" max="13580" width="15.28515625" style="420" bestFit="1" customWidth="1"/>
    <col min="13581" max="13581" width="13.85546875" style="420" bestFit="1" customWidth="1"/>
    <col min="13582" max="13584" width="7.7109375" style="420" customWidth="1"/>
    <col min="13585" max="13585" width="8.85546875" style="420" customWidth="1"/>
    <col min="13586" max="13589" width="7.7109375" style="420" customWidth="1"/>
    <col min="13590" max="13590" width="8.85546875" style="420" customWidth="1"/>
    <col min="13591" max="13593" width="7.7109375" style="420" customWidth="1"/>
    <col min="13594" max="13594" width="9.5703125" style="420" customWidth="1"/>
    <col min="13595" max="13595" width="8.85546875" style="420" customWidth="1"/>
    <col min="13596" max="13599" width="7.7109375" style="420" customWidth="1"/>
    <col min="13600" max="13600" width="9" style="420" bestFit="1" customWidth="1"/>
    <col min="13601" max="13829" width="16.5703125" style="420"/>
    <col min="13830" max="13830" width="3.7109375" style="420" customWidth="1"/>
    <col min="13831" max="13831" width="20.7109375" style="420" bestFit="1" customWidth="1"/>
    <col min="13832" max="13832" width="27.5703125" style="420" bestFit="1" customWidth="1"/>
    <col min="13833" max="13833" width="13" style="420" bestFit="1" customWidth="1"/>
    <col min="13834" max="13834" width="12.85546875" style="420" customWidth="1"/>
    <col min="13835" max="13835" width="15" style="420" bestFit="1" customWidth="1"/>
    <col min="13836" max="13836" width="15.28515625" style="420" bestFit="1" customWidth="1"/>
    <col min="13837" max="13837" width="13.85546875" style="420" bestFit="1" customWidth="1"/>
    <col min="13838" max="13840" width="7.7109375" style="420" customWidth="1"/>
    <col min="13841" max="13841" width="8.85546875" style="420" customWidth="1"/>
    <col min="13842" max="13845" width="7.7109375" style="420" customWidth="1"/>
    <col min="13846" max="13846" width="8.85546875" style="420" customWidth="1"/>
    <col min="13847" max="13849" width="7.7109375" style="420" customWidth="1"/>
    <col min="13850" max="13850" width="9.5703125" style="420" customWidth="1"/>
    <col min="13851" max="13851" width="8.85546875" style="420" customWidth="1"/>
    <col min="13852" max="13855" width="7.7109375" style="420" customWidth="1"/>
    <col min="13856" max="13856" width="9" style="420" bestFit="1" customWidth="1"/>
    <col min="13857" max="14085" width="16.5703125" style="420"/>
    <col min="14086" max="14086" width="3.7109375" style="420" customWidth="1"/>
    <col min="14087" max="14087" width="20.7109375" style="420" bestFit="1" customWidth="1"/>
    <col min="14088" max="14088" width="27.5703125" style="420" bestFit="1" customWidth="1"/>
    <col min="14089" max="14089" width="13" style="420" bestFit="1" customWidth="1"/>
    <col min="14090" max="14090" width="12.85546875" style="420" customWidth="1"/>
    <col min="14091" max="14091" width="15" style="420" bestFit="1" customWidth="1"/>
    <col min="14092" max="14092" width="15.28515625" style="420" bestFit="1" customWidth="1"/>
    <col min="14093" max="14093" width="13.85546875" style="420" bestFit="1" customWidth="1"/>
    <col min="14094" max="14096" width="7.7109375" style="420" customWidth="1"/>
    <col min="14097" max="14097" width="8.85546875" style="420" customWidth="1"/>
    <col min="14098" max="14101" width="7.7109375" style="420" customWidth="1"/>
    <col min="14102" max="14102" width="8.85546875" style="420" customWidth="1"/>
    <col min="14103" max="14105" width="7.7109375" style="420" customWidth="1"/>
    <col min="14106" max="14106" width="9.5703125" style="420" customWidth="1"/>
    <col min="14107" max="14107" width="8.85546875" style="420" customWidth="1"/>
    <col min="14108" max="14111" width="7.7109375" style="420" customWidth="1"/>
    <col min="14112" max="14112" width="9" style="420" bestFit="1" customWidth="1"/>
    <col min="14113" max="14341" width="16.5703125" style="420"/>
    <col min="14342" max="14342" width="3.7109375" style="420" customWidth="1"/>
    <col min="14343" max="14343" width="20.7109375" style="420" bestFit="1" customWidth="1"/>
    <col min="14344" max="14344" width="27.5703125" style="420" bestFit="1" customWidth="1"/>
    <col min="14345" max="14345" width="13" style="420" bestFit="1" customWidth="1"/>
    <col min="14346" max="14346" width="12.85546875" style="420" customWidth="1"/>
    <col min="14347" max="14347" width="15" style="420" bestFit="1" customWidth="1"/>
    <col min="14348" max="14348" width="15.28515625" style="420" bestFit="1" customWidth="1"/>
    <col min="14349" max="14349" width="13.85546875" style="420" bestFit="1" customWidth="1"/>
    <col min="14350" max="14352" width="7.7109375" style="420" customWidth="1"/>
    <col min="14353" max="14353" width="8.85546875" style="420" customWidth="1"/>
    <col min="14354" max="14357" width="7.7109375" style="420" customWidth="1"/>
    <col min="14358" max="14358" width="8.85546875" style="420" customWidth="1"/>
    <col min="14359" max="14361" width="7.7109375" style="420" customWidth="1"/>
    <col min="14362" max="14362" width="9.5703125" style="420" customWidth="1"/>
    <col min="14363" max="14363" width="8.85546875" style="420" customWidth="1"/>
    <col min="14364" max="14367" width="7.7109375" style="420" customWidth="1"/>
    <col min="14368" max="14368" width="9" style="420" bestFit="1" customWidth="1"/>
    <col min="14369" max="14597" width="16.5703125" style="420"/>
    <col min="14598" max="14598" width="3.7109375" style="420" customWidth="1"/>
    <col min="14599" max="14599" width="20.7109375" style="420" bestFit="1" customWidth="1"/>
    <col min="14600" max="14600" width="27.5703125" style="420" bestFit="1" customWidth="1"/>
    <col min="14601" max="14601" width="13" style="420" bestFit="1" customWidth="1"/>
    <col min="14602" max="14602" width="12.85546875" style="420" customWidth="1"/>
    <col min="14603" max="14603" width="15" style="420" bestFit="1" customWidth="1"/>
    <col min="14604" max="14604" width="15.28515625" style="420" bestFit="1" customWidth="1"/>
    <col min="14605" max="14605" width="13.85546875" style="420" bestFit="1" customWidth="1"/>
    <col min="14606" max="14608" width="7.7109375" style="420" customWidth="1"/>
    <col min="14609" max="14609" width="8.85546875" style="420" customWidth="1"/>
    <col min="14610" max="14613" width="7.7109375" style="420" customWidth="1"/>
    <col min="14614" max="14614" width="8.85546875" style="420" customWidth="1"/>
    <col min="14615" max="14617" width="7.7109375" style="420" customWidth="1"/>
    <col min="14618" max="14618" width="9.5703125" style="420" customWidth="1"/>
    <col min="14619" max="14619" width="8.85546875" style="420" customWidth="1"/>
    <col min="14620" max="14623" width="7.7109375" style="420" customWidth="1"/>
    <col min="14624" max="14624" width="9" style="420" bestFit="1" customWidth="1"/>
    <col min="14625" max="14853" width="16.5703125" style="420"/>
    <col min="14854" max="14854" width="3.7109375" style="420" customWidth="1"/>
    <col min="14855" max="14855" width="20.7109375" style="420" bestFit="1" customWidth="1"/>
    <col min="14856" max="14856" width="27.5703125" style="420" bestFit="1" customWidth="1"/>
    <col min="14857" max="14857" width="13" style="420" bestFit="1" customWidth="1"/>
    <col min="14858" max="14858" width="12.85546875" style="420" customWidth="1"/>
    <col min="14859" max="14859" width="15" style="420" bestFit="1" customWidth="1"/>
    <col min="14860" max="14860" width="15.28515625" style="420" bestFit="1" customWidth="1"/>
    <col min="14861" max="14861" width="13.85546875" style="420" bestFit="1" customWidth="1"/>
    <col min="14862" max="14864" width="7.7109375" style="420" customWidth="1"/>
    <col min="14865" max="14865" width="8.85546875" style="420" customWidth="1"/>
    <col min="14866" max="14869" width="7.7109375" style="420" customWidth="1"/>
    <col min="14870" max="14870" width="8.85546875" style="420" customWidth="1"/>
    <col min="14871" max="14873" width="7.7109375" style="420" customWidth="1"/>
    <col min="14874" max="14874" width="9.5703125" style="420" customWidth="1"/>
    <col min="14875" max="14875" width="8.85546875" style="420" customWidth="1"/>
    <col min="14876" max="14879" width="7.7109375" style="420" customWidth="1"/>
    <col min="14880" max="14880" width="9" style="420" bestFit="1" customWidth="1"/>
    <col min="14881" max="15109" width="16.5703125" style="420"/>
    <col min="15110" max="15110" width="3.7109375" style="420" customWidth="1"/>
    <col min="15111" max="15111" width="20.7109375" style="420" bestFit="1" customWidth="1"/>
    <col min="15112" max="15112" width="27.5703125" style="420" bestFit="1" customWidth="1"/>
    <col min="15113" max="15113" width="13" style="420" bestFit="1" customWidth="1"/>
    <col min="15114" max="15114" width="12.85546875" style="420" customWidth="1"/>
    <col min="15115" max="15115" width="15" style="420" bestFit="1" customWidth="1"/>
    <col min="15116" max="15116" width="15.28515625" style="420" bestFit="1" customWidth="1"/>
    <col min="15117" max="15117" width="13.85546875" style="420" bestFit="1" customWidth="1"/>
    <col min="15118" max="15120" width="7.7109375" style="420" customWidth="1"/>
    <col min="15121" max="15121" width="8.85546875" style="420" customWidth="1"/>
    <col min="15122" max="15125" width="7.7109375" style="420" customWidth="1"/>
    <col min="15126" max="15126" width="8.85546875" style="420" customWidth="1"/>
    <col min="15127" max="15129" width="7.7109375" style="420" customWidth="1"/>
    <col min="15130" max="15130" width="9.5703125" style="420" customWidth="1"/>
    <col min="15131" max="15131" width="8.85546875" style="420" customWidth="1"/>
    <col min="15132" max="15135" width="7.7109375" style="420" customWidth="1"/>
    <col min="15136" max="15136" width="9" style="420" bestFit="1" customWidth="1"/>
    <col min="15137" max="15365" width="16.5703125" style="420"/>
    <col min="15366" max="15366" width="3.7109375" style="420" customWidth="1"/>
    <col min="15367" max="15367" width="20.7109375" style="420" bestFit="1" customWidth="1"/>
    <col min="15368" max="15368" width="27.5703125" style="420" bestFit="1" customWidth="1"/>
    <col min="15369" max="15369" width="13" style="420" bestFit="1" customWidth="1"/>
    <col min="15370" max="15370" width="12.85546875" style="420" customWidth="1"/>
    <col min="15371" max="15371" width="15" style="420" bestFit="1" customWidth="1"/>
    <col min="15372" max="15372" width="15.28515625" style="420" bestFit="1" customWidth="1"/>
    <col min="15373" max="15373" width="13.85546875" style="420" bestFit="1" customWidth="1"/>
    <col min="15374" max="15376" width="7.7109375" style="420" customWidth="1"/>
    <col min="15377" max="15377" width="8.85546875" style="420" customWidth="1"/>
    <col min="15378" max="15381" width="7.7109375" style="420" customWidth="1"/>
    <col min="15382" max="15382" width="8.85546875" style="420" customWidth="1"/>
    <col min="15383" max="15385" width="7.7109375" style="420" customWidth="1"/>
    <col min="15386" max="15386" width="9.5703125" style="420" customWidth="1"/>
    <col min="15387" max="15387" width="8.85546875" style="420" customWidth="1"/>
    <col min="15388" max="15391" width="7.7109375" style="420" customWidth="1"/>
    <col min="15392" max="15392" width="9" style="420" bestFit="1" customWidth="1"/>
    <col min="15393" max="15621" width="16.5703125" style="420"/>
    <col min="15622" max="15622" width="3.7109375" style="420" customWidth="1"/>
    <col min="15623" max="15623" width="20.7109375" style="420" bestFit="1" customWidth="1"/>
    <col min="15624" max="15624" width="27.5703125" style="420" bestFit="1" customWidth="1"/>
    <col min="15625" max="15625" width="13" style="420" bestFit="1" customWidth="1"/>
    <col min="15626" max="15626" width="12.85546875" style="420" customWidth="1"/>
    <col min="15627" max="15627" width="15" style="420" bestFit="1" customWidth="1"/>
    <col min="15628" max="15628" width="15.28515625" style="420" bestFit="1" customWidth="1"/>
    <col min="15629" max="15629" width="13.85546875" style="420" bestFit="1" customWidth="1"/>
    <col min="15630" max="15632" width="7.7109375" style="420" customWidth="1"/>
    <col min="15633" max="15633" width="8.85546875" style="420" customWidth="1"/>
    <col min="15634" max="15637" width="7.7109375" style="420" customWidth="1"/>
    <col min="15638" max="15638" width="8.85546875" style="420" customWidth="1"/>
    <col min="15639" max="15641" width="7.7109375" style="420" customWidth="1"/>
    <col min="15642" max="15642" width="9.5703125" style="420" customWidth="1"/>
    <col min="15643" max="15643" width="8.85546875" style="420" customWidth="1"/>
    <col min="15644" max="15647" width="7.7109375" style="420" customWidth="1"/>
    <col min="15648" max="15648" width="9" style="420" bestFit="1" customWidth="1"/>
    <col min="15649" max="15877" width="16.5703125" style="420"/>
    <col min="15878" max="15878" width="3.7109375" style="420" customWidth="1"/>
    <col min="15879" max="15879" width="20.7109375" style="420" bestFit="1" customWidth="1"/>
    <col min="15880" max="15880" width="27.5703125" style="420" bestFit="1" customWidth="1"/>
    <col min="15881" max="15881" width="13" style="420" bestFit="1" customWidth="1"/>
    <col min="15882" max="15882" width="12.85546875" style="420" customWidth="1"/>
    <col min="15883" max="15883" width="15" style="420" bestFit="1" customWidth="1"/>
    <col min="15884" max="15884" width="15.28515625" style="420" bestFit="1" customWidth="1"/>
    <col min="15885" max="15885" width="13.85546875" style="420" bestFit="1" customWidth="1"/>
    <col min="15886" max="15888" width="7.7109375" style="420" customWidth="1"/>
    <col min="15889" max="15889" width="8.85546875" style="420" customWidth="1"/>
    <col min="15890" max="15893" width="7.7109375" style="420" customWidth="1"/>
    <col min="15894" max="15894" width="8.85546875" style="420" customWidth="1"/>
    <col min="15895" max="15897" width="7.7109375" style="420" customWidth="1"/>
    <col min="15898" max="15898" width="9.5703125" style="420" customWidth="1"/>
    <col min="15899" max="15899" width="8.85546875" style="420" customWidth="1"/>
    <col min="15900" max="15903" width="7.7109375" style="420" customWidth="1"/>
    <col min="15904" max="15904" width="9" style="420" bestFit="1" customWidth="1"/>
    <col min="15905" max="16133" width="16.5703125" style="420"/>
    <col min="16134" max="16134" width="3.7109375" style="420" customWidth="1"/>
    <col min="16135" max="16135" width="20.7109375" style="420" bestFit="1" customWidth="1"/>
    <col min="16136" max="16136" width="27.5703125" style="420" bestFit="1" customWidth="1"/>
    <col min="16137" max="16137" width="13" style="420" bestFit="1" customWidth="1"/>
    <col min="16138" max="16138" width="12.85546875" style="420" customWidth="1"/>
    <col min="16139" max="16139" width="15" style="420" bestFit="1" customWidth="1"/>
    <col min="16140" max="16140" width="15.28515625" style="420" bestFit="1" customWidth="1"/>
    <col min="16141" max="16141" width="13.85546875" style="420" bestFit="1" customWidth="1"/>
    <col min="16142" max="16144" width="7.7109375" style="420" customWidth="1"/>
    <col min="16145" max="16145" width="8.85546875" style="420" customWidth="1"/>
    <col min="16146" max="16149" width="7.7109375" style="420" customWidth="1"/>
    <col min="16150" max="16150" width="8.85546875" style="420" customWidth="1"/>
    <col min="16151" max="16153" width="7.7109375" style="420" customWidth="1"/>
    <col min="16154" max="16154" width="9.5703125" style="420" customWidth="1"/>
    <col min="16155" max="16155" width="8.85546875" style="420" customWidth="1"/>
    <col min="16156" max="16159" width="7.7109375" style="420" customWidth="1"/>
    <col min="16160" max="16160" width="9" style="420" bestFit="1" customWidth="1"/>
    <col min="16161" max="16384" width="16.5703125" style="420"/>
  </cols>
  <sheetData>
    <row r="2" spans="2:32" s="421" customFormat="1" ht="19.5" customHeight="1"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0"/>
      <c r="AC2" s="420"/>
      <c r="AD2" s="420"/>
      <c r="AE2" s="420"/>
      <c r="AF2" s="420"/>
    </row>
    <row r="3" spans="2:32" s="421" customFormat="1" ht="19.5" customHeight="1"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  <c r="AA3" s="420"/>
      <c r="AB3" s="420"/>
      <c r="AC3" s="420"/>
      <c r="AD3" s="420"/>
      <c r="AE3" s="420"/>
      <c r="AF3" s="420"/>
    </row>
    <row r="4" spans="2:32" s="421" customFormat="1" ht="38.25" customHeight="1">
      <c r="B4" s="420"/>
      <c r="C4" s="598" t="s">
        <v>368</v>
      </c>
      <c r="D4" s="599"/>
      <c r="E4" s="599"/>
      <c r="F4" s="599"/>
      <c r="G4" s="599"/>
      <c r="H4" s="599"/>
      <c r="I4" s="599"/>
      <c r="J4" s="599"/>
      <c r="K4" s="599"/>
      <c r="L4" s="599"/>
      <c r="M4" s="600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420"/>
      <c r="AC4" s="420"/>
      <c r="AD4" s="420"/>
      <c r="AE4" s="420"/>
      <c r="AF4" s="420"/>
    </row>
    <row r="5" spans="2:32" s="421" customFormat="1" ht="16.5" customHeight="1">
      <c r="B5" s="420"/>
      <c r="C5" s="601" t="s">
        <v>369</v>
      </c>
      <c r="D5" s="602"/>
      <c r="E5" s="602"/>
      <c r="F5" s="602"/>
      <c r="G5" s="602"/>
      <c r="H5" s="602"/>
      <c r="I5" s="602"/>
      <c r="J5" s="602"/>
      <c r="K5" s="602"/>
      <c r="L5" s="602"/>
      <c r="M5" s="603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Z5" s="420"/>
      <c r="AA5" s="420"/>
      <c r="AB5" s="420"/>
      <c r="AC5" s="420"/>
      <c r="AD5" s="420"/>
      <c r="AE5" s="420"/>
      <c r="AF5" s="420"/>
    </row>
    <row r="6" spans="2:32" ht="18" customHeight="1">
      <c r="C6" s="422" t="s">
        <v>370</v>
      </c>
      <c r="D6" s="604" t="s">
        <v>351</v>
      </c>
      <c r="E6" s="604"/>
      <c r="F6" s="604" t="s">
        <v>371</v>
      </c>
      <c r="G6" s="604"/>
      <c r="H6" s="604" t="s">
        <v>372</v>
      </c>
      <c r="I6" s="604"/>
      <c r="J6" s="604" t="s">
        <v>373</v>
      </c>
      <c r="K6" s="604"/>
      <c r="L6" s="604" t="s">
        <v>374</v>
      </c>
      <c r="M6" s="604"/>
    </row>
    <row r="7" spans="2:32" ht="18" customHeight="1">
      <c r="C7" s="423"/>
      <c r="D7" s="296" t="s">
        <v>375</v>
      </c>
      <c r="E7" s="296" t="s">
        <v>376</v>
      </c>
      <c r="F7" s="296" t="s">
        <v>375</v>
      </c>
      <c r="G7" s="296" t="s">
        <v>376</v>
      </c>
      <c r="H7" s="296" t="s">
        <v>375</v>
      </c>
      <c r="I7" s="296" t="s">
        <v>376</v>
      </c>
      <c r="J7" s="296" t="s">
        <v>375</v>
      </c>
      <c r="K7" s="296" t="s">
        <v>376</v>
      </c>
      <c r="L7" s="296" t="s">
        <v>375</v>
      </c>
      <c r="M7" s="296" t="s">
        <v>376</v>
      </c>
    </row>
    <row r="8" spans="2:32" ht="14.25" customHeight="1">
      <c r="C8" s="424" t="s">
        <v>294</v>
      </c>
      <c r="D8" s="29">
        <f t="shared" ref="D8:E39" si="0">F8+H8+J8+L8</f>
        <v>47295</v>
      </c>
      <c r="E8" s="29">
        <f>G8+I8+K8+M8</f>
        <v>5201</v>
      </c>
      <c r="F8" s="29">
        <v>33818</v>
      </c>
      <c r="G8" s="29">
        <v>3817</v>
      </c>
      <c r="H8" s="29">
        <v>13441</v>
      </c>
      <c r="I8" s="29">
        <v>1376</v>
      </c>
      <c r="J8" s="29">
        <v>22</v>
      </c>
      <c r="K8" s="29">
        <v>0</v>
      </c>
      <c r="L8" s="29">
        <v>14</v>
      </c>
      <c r="M8" s="29">
        <v>8</v>
      </c>
    </row>
    <row r="9" spans="2:32" ht="12.75" customHeight="1">
      <c r="C9" s="167" t="s">
        <v>377</v>
      </c>
      <c r="D9" s="29">
        <f t="shared" si="0"/>
        <v>17</v>
      </c>
      <c r="E9" s="29">
        <f t="shared" si="0"/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17</v>
      </c>
      <c r="M9" s="29">
        <v>0</v>
      </c>
    </row>
    <row r="10" spans="2:32">
      <c r="C10" s="167" t="s">
        <v>378</v>
      </c>
      <c r="D10" s="29">
        <f t="shared" si="0"/>
        <v>111</v>
      </c>
      <c r="E10" s="29">
        <f t="shared" si="0"/>
        <v>36</v>
      </c>
      <c r="F10" s="29">
        <v>18</v>
      </c>
      <c r="G10" s="29">
        <v>0</v>
      </c>
      <c r="H10" s="29">
        <v>20</v>
      </c>
      <c r="I10" s="29">
        <v>0</v>
      </c>
      <c r="J10" s="29">
        <v>0</v>
      </c>
      <c r="K10" s="29">
        <v>18</v>
      </c>
      <c r="L10" s="29">
        <v>73</v>
      </c>
      <c r="M10" s="29">
        <v>18</v>
      </c>
    </row>
    <row r="11" spans="2:32">
      <c r="C11" s="167" t="s">
        <v>295</v>
      </c>
      <c r="D11" s="29">
        <f t="shared" si="0"/>
        <v>39467</v>
      </c>
      <c r="E11" s="29">
        <f t="shared" si="0"/>
        <v>338</v>
      </c>
      <c r="F11" s="29">
        <v>16604</v>
      </c>
      <c r="G11" s="29">
        <v>306</v>
      </c>
      <c r="H11" s="29">
        <v>22843</v>
      </c>
      <c r="I11" s="29">
        <v>0</v>
      </c>
      <c r="J11" s="29">
        <v>0</v>
      </c>
      <c r="K11" s="29">
        <v>0</v>
      </c>
      <c r="L11" s="29">
        <v>20</v>
      </c>
      <c r="M11" s="29">
        <v>32</v>
      </c>
      <c r="N11" s="425"/>
      <c r="O11" s="425"/>
      <c r="P11" s="425"/>
      <c r="Q11" s="425"/>
      <c r="R11" s="425"/>
      <c r="S11" s="425"/>
      <c r="T11" s="425"/>
      <c r="U11" s="425"/>
    </row>
    <row r="12" spans="2:32">
      <c r="C12" s="167" t="s">
        <v>379</v>
      </c>
      <c r="D12" s="29">
        <f t="shared" si="0"/>
        <v>30</v>
      </c>
      <c r="E12" s="29">
        <f t="shared" si="0"/>
        <v>309</v>
      </c>
      <c r="F12" s="29">
        <v>0</v>
      </c>
      <c r="G12" s="29">
        <v>240</v>
      </c>
      <c r="H12" s="29">
        <v>0</v>
      </c>
      <c r="I12" s="29">
        <v>0</v>
      </c>
      <c r="J12" s="29">
        <v>0</v>
      </c>
      <c r="K12" s="29">
        <v>32</v>
      </c>
      <c r="L12" s="29">
        <v>30</v>
      </c>
      <c r="M12" s="29">
        <v>37</v>
      </c>
      <c r="N12" s="425"/>
      <c r="O12" s="425"/>
      <c r="P12" s="425"/>
      <c r="Q12" s="425"/>
      <c r="R12" s="425"/>
      <c r="S12" s="425"/>
      <c r="T12" s="425"/>
      <c r="U12" s="425"/>
    </row>
    <row r="13" spans="2:32">
      <c r="C13" s="167" t="s">
        <v>380</v>
      </c>
      <c r="D13" s="29">
        <f t="shared" si="0"/>
        <v>1026</v>
      </c>
      <c r="E13" s="29">
        <f t="shared" si="0"/>
        <v>6</v>
      </c>
      <c r="F13" s="29">
        <v>986</v>
      </c>
      <c r="G13" s="29">
        <v>0</v>
      </c>
      <c r="H13" s="29">
        <v>28</v>
      </c>
      <c r="I13" s="29">
        <v>0</v>
      </c>
      <c r="J13" s="29">
        <v>0</v>
      </c>
      <c r="K13" s="29">
        <v>0</v>
      </c>
      <c r="L13" s="29">
        <v>12</v>
      </c>
      <c r="M13" s="29">
        <v>6</v>
      </c>
      <c r="N13" s="426"/>
      <c r="O13" s="426"/>
      <c r="P13" s="426"/>
      <c r="Q13" s="426"/>
      <c r="R13" s="426"/>
      <c r="S13" s="426"/>
      <c r="T13" s="426"/>
      <c r="U13" s="426"/>
    </row>
    <row r="14" spans="2:32">
      <c r="C14" s="167" t="s">
        <v>381</v>
      </c>
      <c r="D14" s="29">
        <f t="shared" si="0"/>
        <v>20</v>
      </c>
      <c r="E14" s="29">
        <f t="shared" si="0"/>
        <v>4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20</v>
      </c>
      <c r="M14" s="29">
        <v>4</v>
      </c>
      <c r="N14" s="427"/>
      <c r="O14" s="427"/>
      <c r="P14" s="427"/>
      <c r="Q14" s="427"/>
      <c r="R14" s="427"/>
      <c r="S14" s="427"/>
      <c r="T14" s="427"/>
      <c r="U14" s="427"/>
    </row>
    <row r="15" spans="2:32">
      <c r="C15" s="167" t="s">
        <v>382</v>
      </c>
      <c r="D15" s="29">
        <f t="shared" si="0"/>
        <v>163</v>
      </c>
      <c r="E15" s="29">
        <f t="shared" si="0"/>
        <v>30</v>
      </c>
      <c r="F15" s="29">
        <v>46</v>
      </c>
      <c r="G15" s="29">
        <v>0</v>
      </c>
      <c r="H15" s="29">
        <v>4</v>
      </c>
      <c r="I15" s="29">
        <v>0</v>
      </c>
      <c r="J15" s="29">
        <v>78</v>
      </c>
      <c r="K15" s="29">
        <v>0</v>
      </c>
      <c r="L15" s="29">
        <v>35</v>
      </c>
      <c r="M15" s="29">
        <v>30</v>
      </c>
      <c r="N15" s="427"/>
      <c r="O15" s="427"/>
      <c r="P15" s="427"/>
      <c r="Q15" s="427"/>
      <c r="R15" s="427"/>
      <c r="S15" s="427"/>
      <c r="T15" s="427"/>
      <c r="U15" s="427"/>
    </row>
    <row r="16" spans="2:32">
      <c r="C16" s="167" t="s">
        <v>383</v>
      </c>
      <c r="D16" s="29">
        <f t="shared" si="0"/>
        <v>1376</v>
      </c>
      <c r="E16" s="29">
        <f t="shared" si="0"/>
        <v>688</v>
      </c>
      <c r="F16" s="29">
        <v>930</v>
      </c>
      <c r="G16" s="29">
        <v>642</v>
      </c>
      <c r="H16" s="29">
        <v>383</v>
      </c>
      <c r="I16" s="29">
        <v>6</v>
      </c>
      <c r="J16" s="29">
        <v>0</v>
      </c>
      <c r="K16" s="29">
        <v>25</v>
      </c>
      <c r="L16" s="29">
        <v>63</v>
      </c>
      <c r="M16" s="29">
        <v>15</v>
      </c>
      <c r="N16" s="427"/>
      <c r="O16" s="427"/>
      <c r="P16" s="427"/>
      <c r="Q16" s="427"/>
      <c r="R16" s="427"/>
      <c r="S16" s="427"/>
      <c r="T16" s="427"/>
      <c r="U16" s="427"/>
    </row>
    <row r="17" spans="3:21">
      <c r="C17" s="167" t="s">
        <v>384</v>
      </c>
      <c r="D17" s="29">
        <f t="shared" si="0"/>
        <v>4</v>
      </c>
      <c r="E17" s="29">
        <f t="shared" si="0"/>
        <v>2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4</v>
      </c>
      <c r="M17" s="29">
        <v>2</v>
      </c>
      <c r="N17" s="427"/>
      <c r="O17" s="427"/>
      <c r="P17" s="427"/>
      <c r="Q17" s="427"/>
      <c r="R17" s="427"/>
      <c r="S17" s="427"/>
      <c r="T17" s="427"/>
      <c r="U17" s="427"/>
    </row>
    <row r="18" spans="3:21">
      <c r="C18" s="167" t="s">
        <v>385</v>
      </c>
      <c r="D18" s="29">
        <f t="shared" si="0"/>
        <v>2339</v>
      </c>
      <c r="E18" s="29">
        <f t="shared" si="0"/>
        <v>2055</v>
      </c>
      <c r="F18" s="29">
        <v>2261</v>
      </c>
      <c r="G18" s="29">
        <v>1276</v>
      </c>
      <c r="H18" s="29">
        <v>30</v>
      </c>
      <c r="I18" s="29">
        <v>754</v>
      </c>
      <c r="J18" s="29">
        <v>15</v>
      </c>
      <c r="K18" s="29">
        <v>0</v>
      </c>
      <c r="L18" s="29">
        <v>33</v>
      </c>
      <c r="M18" s="29">
        <v>25</v>
      </c>
      <c r="N18" s="427"/>
      <c r="O18" s="427"/>
      <c r="P18" s="427"/>
      <c r="Q18" s="427"/>
      <c r="R18" s="427"/>
      <c r="S18" s="427"/>
      <c r="T18" s="427"/>
      <c r="U18" s="427"/>
    </row>
    <row r="19" spans="3:21">
      <c r="C19" s="167" t="s">
        <v>386</v>
      </c>
      <c r="D19" s="29">
        <f t="shared" si="0"/>
        <v>80</v>
      </c>
      <c r="E19" s="29">
        <f t="shared" si="0"/>
        <v>36</v>
      </c>
      <c r="F19" s="29">
        <v>0</v>
      </c>
      <c r="G19" s="29">
        <v>0</v>
      </c>
      <c r="H19" s="29">
        <v>0</v>
      </c>
      <c r="I19" s="29">
        <v>0</v>
      </c>
      <c r="J19" s="29">
        <v>65</v>
      </c>
      <c r="K19" s="29">
        <v>0</v>
      </c>
      <c r="L19" s="29">
        <v>15</v>
      </c>
      <c r="M19" s="29">
        <v>36</v>
      </c>
      <c r="N19" s="427"/>
      <c r="O19" s="427"/>
      <c r="P19" s="427"/>
      <c r="Q19" s="427"/>
      <c r="R19" s="427"/>
      <c r="S19" s="427"/>
      <c r="T19" s="427"/>
      <c r="U19" s="427"/>
    </row>
    <row r="20" spans="3:21">
      <c r="C20" s="167" t="s">
        <v>387</v>
      </c>
      <c r="D20" s="29">
        <f t="shared" si="0"/>
        <v>97</v>
      </c>
      <c r="E20" s="29">
        <f t="shared" si="0"/>
        <v>21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97</v>
      </c>
      <c r="M20" s="29">
        <v>21</v>
      </c>
      <c r="N20" s="427"/>
      <c r="O20" s="427"/>
      <c r="P20" s="427"/>
      <c r="Q20" s="427"/>
      <c r="R20" s="427"/>
      <c r="S20" s="427"/>
      <c r="T20" s="427"/>
      <c r="U20" s="427"/>
    </row>
    <row r="21" spans="3:21">
      <c r="C21" s="167" t="s">
        <v>388</v>
      </c>
      <c r="D21" s="29">
        <f t="shared" si="0"/>
        <v>1173</v>
      </c>
      <c r="E21" s="29">
        <f t="shared" si="0"/>
        <v>263</v>
      </c>
      <c r="F21" s="29">
        <v>689</v>
      </c>
      <c r="G21" s="29">
        <v>234</v>
      </c>
      <c r="H21" s="29">
        <v>414</v>
      </c>
      <c r="I21" s="29">
        <v>0</v>
      </c>
      <c r="J21" s="29">
        <v>22</v>
      </c>
      <c r="K21" s="29">
        <v>0</v>
      </c>
      <c r="L21" s="29">
        <v>48</v>
      </c>
      <c r="M21" s="29">
        <v>29</v>
      </c>
      <c r="N21" s="427"/>
      <c r="O21" s="427"/>
      <c r="P21" s="427"/>
      <c r="Q21" s="427"/>
      <c r="R21" s="427"/>
      <c r="S21" s="427"/>
      <c r="T21" s="427"/>
      <c r="U21" s="427"/>
    </row>
    <row r="22" spans="3:21">
      <c r="C22" s="167" t="s">
        <v>389</v>
      </c>
      <c r="D22" s="29">
        <f t="shared" si="0"/>
        <v>24</v>
      </c>
      <c r="E22" s="29">
        <f t="shared" si="0"/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24</v>
      </c>
      <c r="M22" s="29">
        <v>0</v>
      </c>
      <c r="N22" s="427"/>
      <c r="O22" s="427"/>
      <c r="P22" s="427"/>
      <c r="Q22" s="427"/>
      <c r="R22" s="427"/>
      <c r="S22" s="427"/>
      <c r="T22" s="427"/>
      <c r="U22" s="427"/>
    </row>
    <row r="23" spans="3:21">
      <c r="C23" s="167" t="s">
        <v>390</v>
      </c>
      <c r="D23" s="29">
        <f t="shared" si="0"/>
        <v>158</v>
      </c>
      <c r="E23" s="29">
        <f t="shared" si="0"/>
        <v>57</v>
      </c>
      <c r="F23" s="29">
        <v>67</v>
      </c>
      <c r="G23" s="29">
        <v>10</v>
      </c>
      <c r="H23" s="29">
        <v>34</v>
      </c>
      <c r="I23" s="29">
        <v>0</v>
      </c>
      <c r="J23" s="29">
        <v>28</v>
      </c>
      <c r="K23" s="29">
        <v>35</v>
      </c>
      <c r="L23" s="29">
        <v>29</v>
      </c>
      <c r="M23" s="29">
        <v>12</v>
      </c>
      <c r="N23" s="427"/>
      <c r="O23" s="427"/>
      <c r="P23" s="427"/>
      <c r="Q23" s="427"/>
      <c r="R23" s="427"/>
      <c r="S23" s="427"/>
      <c r="T23" s="427"/>
      <c r="U23" s="427"/>
    </row>
    <row r="24" spans="3:21">
      <c r="C24" s="167" t="s">
        <v>118</v>
      </c>
      <c r="D24" s="29">
        <f t="shared" si="0"/>
        <v>22968</v>
      </c>
      <c r="E24" s="29">
        <f t="shared" si="0"/>
        <v>781</v>
      </c>
      <c r="F24" s="29">
        <v>16191</v>
      </c>
      <c r="G24" s="29">
        <v>120</v>
      </c>
      <c r="H24" s="29">
        <v>6777</v>
      </c>
      <c r="I24" s="29">
        <v>661</v>
      </c>
      <c r="J24" s="29">
        <v>0</v>
      </c>
      <c r="K24" s="29">
        <v>0</v>
      </c>
      <c r="L24" s="29">
        <v>0</v>
      </c>
      <c r="M24" s="29">
        <v>0</v>
      </c>
      <c r="N24" s="427"/>
      <c r="O24" s="427"/>
      <c r="P24" s="427"/>
      <c r="Q24" s="427"/>
      <c r="R24" s="427"/>
      <c r="S24" s="427"/>
      <c r="T24" s="427"/>
      <c r="U24" s="427"/>
    </row>
    <row r="25" spans="3:21">
      <c r="C25" s="167" t="s">
        <v>391</v>
      </c>
      <c r="D25" s="29">
        <f t="shared" si="0"/>
        <v>1880</v>
      </c>
      <c r="E25" s="29">
        <f t="shared" si="0"/>
        <v>15</v>
      </c>
      <c r="F25" s="29">
        <v>1355</v>
      </c>
      <c r="G25" s="29">
        <v>0</v>
      </c>
      <c r="H25" s="29">
        <v>342</v>
      </c>
      <c r="I25" s="29">
        <v>0</v>
      </c>
      <c r="J25" s="29">
        <v>90</v>
      </c>
      <c r="K25" s="29">
        <v>0</v>
      </c>
      <c r="L25" s="29">
        <v>93</v>
      </c>
      <c r="M25" s="29">
        <v>15</v>
      </c>
      <c r="N25" s="427"/>
      <c r="O25" s="427"/>
      <c r="P25" s="427"/>
      <c r="Q25" s="427"/>
      <c r="R25" s="427"/>
      <c r="S25" s="427"/>
      <c r="T25" s="427"/>
      <c r="U25" s="427"/>
    </row>
    <row r="26" spans="3:21">
      <c r="C26" s="167" t="s">
        <v>392</v>
      </c>
      <c r="D26" s="29">
        <f t="shared" si="0"/>
        <v>77</v>
      </c>
      <c r="E26" s="29">
        <f t="shared" si="0"/>
        <v>7</v>
      </c>
      <c r="F26" s="29">
        <v>21</v>
      </c>
      <c r="G26" s="29">
        <v>0</v>
      </c>
      <c r="H26" s="29">
        <v>7</v>
      </c>
      <c r="I26" s="29">
        <v>0</v>
      </c>
      <c r="J26" s="29">
        <v>20</v>
      </c>
      <c r="K26" s="29">
        <v>0</v>
      </c>
      <c r="L26" s="29">
        <v>29</v>
      </c>
      <c r="M26" s="29">
        <v>7</v>
      </c>
      <c r="N26" s="427"/>
      <c r="O26" s="427"/>
      <c r="P26" s="427"/>
      <c r="Q26" s="427"/>
      <c r="R26" s="427"/>
      <c r="S26" s="427"/>
      <c r="T26" s="427"/>
      <c r="U26" s="427"/>
    </row>
    <row r="27" spans="3:21">
      <c r="C27" s="167" t="s">
        <v>393</v>
      </c>
      <c r="D27" s="29">
        <f t="shared" si="0"/>
        <v>23</v>
      </c>
      <c r="E27" s="29">
        <f t="shared" si="0"/>
        <v>3</v>
      </c>
      <c r="F27" s="29">
        <v>0</v>
      </c>
      <c r="G27" s="29">
        <v>0</v>
      </c>
      <c r="H27" s="29">
        <v>0</v>
      </c>
      <c r="I27" s="29">
        <v>0</v>
      </c>
      <c r="J27" s="29">
        <v>16</v>
      </c>
      <c r="K27" s="29">
        <v>0</v>
      </c>
      <c r="L27" s="29">
        <v>7</v>
      </c>
      <c r="M27" s="29">
        <v>3</v>
      </c>
      <c r="N27" s="427"/>
      <c r="O27" s="427"/>
      <c r="P27" s="427"/>
      <c r="Q27" s="427"/>
      <c r="R27" s="427"/>
      <c r="S27" s="427"/>
      <c r="T27" s="427"/>
      <c r="U27" s="427"/>
    </row>
    <row r="28" spans="3:21">
      <c r="C28" s="167" t="s">
        <v>394</v>
      </c>
      <c r="D28" s="29">
        <f t="shared" si="0"/>
        <v>4538</v>
      </c>
      <c r="E28" s="29">
        <f t="shared" si="0"/>
        <v>4315</v>
      </c>
      <c r="F28" s="29">
        <v>1688</v>
      </c>
      <c r="G28" s="29">
        <v>777</v>
      </c>
      <c r="H28" s="29">
        <v>2790</v>
      </c>
      <c r="I28" s="29">
        <v>3524</v>
      </c>
      <c r="J28" s="29">
        <v>32</v>
      </c>
      <c r="K28" s="29">
        <v>14</v>
      </c>
      <c r="L28" s="29">
        <v>28</v>
      </c>
      <c r="M28" s="29">
        <v>0</v>
      </c>
      <c r="N28" s="427"/>
      <c r="O28" s="427"/>
      <c r="P28" s="427"/>
      <c r="Q28" s="427"/>
      <c r="R28" s="427"/>
      <c r="S28" s="427"/>
      <c r="T28" s="427"/>
      <c r="U28" s="427"/>
    </row>
    <row r="29" spans="3:21">
      <c r="C29" s="167" t="s">
        <v>395</v>
      </c>
      <c r="D29" s="29">
        <f t="shared" si="0"/>
        <v>2687</v>
      </c>
      <c r="E29" s="29">
        <f t="shared" si="0"/>
        <v>405</v>
      </c>
      <c r="F29" s="29">
        <v>2673</v>
      </c>
      <c r="G29" s="29">
        <v>398</v>
      </c>
      <c r="H29" s="29">
        <v>6</v>
      </c>
      <c r="I29" s="29">
        <v>0</v>
      </c>
      <c r="J29" s="29">
        <v>0</v>
      </c>
      <c r="K29" s="29">
        <v>0</v>
      </c>
      <c r="L29" s="29">
        <v>8</v>
      </c>
      <c r="M29" s="29">
        <v>7</v>
      </c>
      <c r="N29" s="427"/>
      <c r="O29" s="427"/>
      <c r="P29" s="427"/>
      <c r="Q29" s="427"/>
      <c r="R29" s="427"/>
      <c r="S29" s="427"/>
      <c r="T29" s="427"/>
      <c r="U29" s="427"/>
    </row>
    <row r="30" spans="3:21">
      <c r="C30" s="167" t="s">
        <v>396</v>
      </c>
      <c r="D30" s="29">
        <f t="shared" si="0"/>
        <v>810</v>
      </c>
      <c r="E30" s="29">
        <f t="shared" si="0"/>
        <v>0</v>
      </c>
      <c r="F30" s="29">
        <v>804</v>
      </c>
      <c r="G30" s="29">
        <v>0</v>
      </c>
      <c r="H30" s="29">
        <v>6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427"/>
      <c r="O30" s="427"/>
      <c r="P30" s="427"/>
      <c r="Q30" s="427"/>
      <c r="R30" s="427"/>
      <c r="S30" s="427"/>
      <c r="T30" s="427"/>
      <c r="U30" s="427"/>
    </row>
    <row r="31" spans="3:21">
      <c r="C31" s="167" t="s">
        <v>397</v>
      </c>
      <c r="D31" s="29">
        <f t="shared" si="0"/>
        <v>7277</v>
      </c>
      <c r="E31" s="29">
        <f t="shared" si="0"/>
        <v>240</v>
      </c>
      <c r="F31" s="29">
        <v>3635</v>
      </c>
      <c r="G31" s="29">
        <v>178</v>
      </c>
      <c r="H31" s="29">
        <v>3642</v>
      </c>
      <c r="I31" s="29">
        <v>58</v>
      </c>
      <c r="J31" s="29">
        <v>0</v>
      </c>
      <c r="K31" s="29">
        <v>0</v>
      </c>
      <c r="L31" s="29">
        <v>0</v>
      </c>
      <c r="M31" s="29">
        <v>4</v>
      </c>
      <c r="N31" s="427"/>
      <c r="O31" s="427"/>
      <c r="P31" s="427"/>
      <c r="Q31" s="427"/>
      <c r="R31" s="427"/>
      <c r="S31" s="427"/>
      <c r="T31" s="427"/>
      <c r="U31" s="427"/>
    </row>
    <row r="32" spans="3:21">
      <c r="C32" s="167" t="s">
        <v>398</v>
      </c>
      <c r="D32" s="29">
        <f t="shared" si="0"/>
        <v>18</v>
      </c>
      <c r="E32" s="29">
        <f t="shared" si="0"/>
        <v>0</v>
      </c>
      <c r="F32" s="29">
        <v>14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4</v>
      </c>
      <c r="M32" s="29">
        <v>0</v>
      </c>
      <c r="N32" s="427"/>
      <c r="O32" s="427"/>
      <c r="P32" s="427"/>
      <c r="Q32" s="427"/>
      <c r="R32" s="427"/>
      <c r="S32" s="427"/>
      <c r="T32" s="427"/>
      <c r="U32" s="427"/>
    </row>
    <row r="33" spans="2:32">
      <c r="C33" s="167" t="s">
        <v>399</v>
      </c>
      <c r="D33" s="29">
        <f t="shared" si="0"/>
        <v>143</v>
      </c>
      <c r="E33" s="29">
        <f t="shared" si="0"/>
        <v>0</v>
      </c>
      <c r="F33" s="29">
        <v>98</v>
      </c>
      <c r="G33" s="29">
        <v>0</v>
      </c>
      <c r="H33" s="29">
        <v>10</v>
      </c>
      <c r="I33" s="29">
        <v>0</v>
      </c>
      <c r="J33" s="29">
        <v>24</v>
      </c>
      <c r="K33" s="29">
        <v>0</v>
      </c>
      <c r="L33" s="29">
        <v>11</v>
      </c>
      <c r="M33" s="29">
        <v>0</v>
      </c>
      <c r="N33" s="427"/>
      <c r="O33" s="427"/>
      <c r="P33" s="427"/>
      <c r="Q33" s="427"/>
      <c r="R33" s="427"/>
      <c r="S33" s="427"/>
      <c r="T33" s="427"/>
      <c r="U33" s="427"/>
    </row>
    <row r="34" spans="2:32">
      <c r="C34" s="167" t="s">
        <v>400</v>
      </c>
      <c r="D34" s="29">
        <f t="shared" si="0"/>
        <v>296</v>
      </c>
      <c r="E34" s="29">
        <f t="shared" si="0"/>
        <v>29</v>
      </c>
      <c r="F34" s="29">
        <v>0</v>
      </c>
      <c r="G34" s="29">
        <v>0</v>
      </c>
      <c r="H34" s="29">
        <v>272</v>
      </c>
      <c r="I34" s="29">
        <v>0</v>
      </c>
      <c r="J34" s="29">
        <v>0</v>
      </c>
      <c r="K34" s="29">
        <v>29</v>
      </c>
      <c r="L34" s="29">
        <v>24</v>
      </c>
      <c r="M34" s="29">
        <v>0</v>
      </c>
      <c r="N34" s="427"/>
      <c r="O34" s="427"/>
      <c r="P34" s="427"/>
      <c r="Q34" s="427"/>
      <c r="R34" s="427"/>
      <c r="S34" s="427"/>
      <c r="T34" s="427"/>
      <c r="U34" s="427"/>
    </row>
    <row r="35" spans="2:32">
      <c r="C35" s="167" t="s">
        <v>401</v>
      </c>
      <c r="D35" s="29">
        <f t="shared" si="0"/>
        <v>24</v>
      </c>
      <c r="E35" s="29">
        <f t="shared" si="0"/>
        <v>27</v>
      </c>
      <c r="F35" s="29">
        <v>0</v>
      </c>
      <c r="G35" s="29">
        <v>0</v>
      </c>
      <c r="H35" s="29">
        <v>0</v>
      </c>
      <c r="I35" s="29">
        <v>0</v>
      </c>
      <c r="J35" s="29">
        <v>21</v>
      </c>
      <c r="K35" s="29">
        <v>0</v>
      </c>
      <c r="L35" s="29">
        <v>3</v>
      </c>
      <c r="M35" s="29">
        <v>27</v>
      </c>
      <c r="N35" s="427"/>
      <c r="O35" s="427"/>
      <c r="P35" s="427"/>
      <c r="Q35" s="427"/>
      <c r="R35" s="427"/>
      <c r="S35" s="427"/>
      <c r="T35" s="427"/>
      <c r="U35" s="427"/>
    </row>
    <row r="36" spans="2:32">
      <c r="C36" s="167" t="s">
        <v>402</v>
      </c>
      <c r="D36" s="29">
        <f t="shared" si="0"/>
        <v>16</v>
      </c>
      <c r="E36" s="29">
        <f t="shared" si="0"/>
        <v>16</v>
      </c>
      <c r="F36" s="29">
        <v>0</v>
      </c>
      <c r="G36" s="29">
        <v>0</v>
      </c>
      <c r="H36" s="29">
        <v>7</v>
      </c>
      <c r="I36" s="29">
        <v>0</v>
      </c>
      <c r="J36" s="29">
        <v>0</v>
      </c>
      <c r="K36" s="29">
        <v>0</v>
      </c>
      <c r="L36" s="29">
        <v>9</v>
      </c>
      <c r="M36" s="29">
        <v>16</v>
      </c>
      <c r="N36" s="427"/>
      <c r="O36" s="427"/>
      <c r="P36" s="427"/>
      <c r="Q36" s="427"/>
      <c r="R36" s="427"/>
      <c r="S36" s="427"/>
      <c r="T36" s="427"/>
      <c r="U36" s="427"/>
    </row>
    <row r="37" spans="2:32">
      <c r="C37" s="167" t="s">
        <v>403</v>
      </c>
      <c r="D37" s="29">
        <f t="shared" si="0"/>
        <v>12</v>
      </c>
      <c r="E37" s="29">
        <f t="shared" si="0"/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12</v>
      </c>
      <c r="M37" s="29">
        <v>0</v>
      </c>
      <c r="N37" s="427"/>
      <c r="O37" s="427"/>
      <c r="P37" s="427"/>
      <c r="Q37" s="427"/>
      <c r="R37" s="427"/>
      <c r="S37" s="427"/>
      <c r="T37" s="427"/>
      <c r="U37" s="427"/>
    </row>
    <row r="38" spans="2:32">
      <c r="C38" s="167" t="s">
        <v>404</v>
      </c>
      <c r="D38" s="29">
        <f t="shared" si="0"/>
        <v>157</v>
      </c>
      <c r="E38" s="29">
        <f t="shared" si="0"/>
        <v>179</v>
      </c>
      <c r="F38" s="29">
        <v>97</v>
      </c>
      <c r="G38" s="29">
        <v>38</v>
      </c>
      <c r="H38" s="29">
        <v>6</v>
      </c>
      <c r="I38" s="29">
        <v>41</v>
      </c>
      <c r="J38" s="29">
        <v>40</v>
      </c>
      <c r="K38" s="29">
        <v>100</v>
      </c>
      <c r="L38" s="29">
        <v>14</v>
      </c>
      <c r="M38" s="29">
        <v>0</v>
      </c>
      <c r="N38" s="427"/>
      <c r="O38" s="427"/>
      <c r="P38" s="427"/>
      <c r="Q38" s="427"/>
      <c r="R38" s="427"/>
      <c r="S38" s="427"/>
      <c r="T38" s="427"/>
      <c r="U38" s="427"/>
    </row>
    <row r="39" spans="2:32">
      <c r="C39" s="428" t="s">
        <v>405</v>
      </c>
      <c r="D39" s="429">
        <f t="shared" si="0"/>
        <v>134306</v>
      </c>
      <c r="E39" s="429">
        <f t="shared" si="0"/>
        <v>15063</v>
      </c>
      <c r="F39" s="429">
        <v>81995</v>
      </c>
      <c r="G39" s="429">
        <v>8036</v>
      </c>
      <c r="H39" s="429">
        <v>51062</v>
      </c>
      <c r="I39" s="429">
        <v>6420</v>
      </c>
      <c r="J39" s="429">
        <v>473</v>
      </c>
      <c r="K39" s="429">
        <v>253</v>
      </c>
      <c r="L39" s="429">
        <v>776</v>
      </c>
      <c r="M39" s="429">
        <v>354</v>
      </c>
      <c r="N39" s="427"/>
      <c r="O39" s="427"/>
      <c r="P39" s="427"/>
      <c r="Q39" s="427"/>
      <c r="R39" s="427"/>
      <c r="S39" s="427"/>
      <c r="T39" s="427"/>
      <c r="U39" s="427"/>
    </row>
    <row r="40" spans="2:32" ht="14.25" customHeight="1">
      <c r="C40" s="597" t="s">
        <v>406</v>
      </c>
      <c r="D40" s="597"/>
      <c r="E40" s="597"/>
      <c r="F40" s="597"/>
      <c r="G40" s="597"/>
      <c r="H40" s="597"/>
      <c r="I40" s="597"/>
      <c r="J40" s="597"/>
      <c r="K40" s="597"/>
      <c r="L40" s="597"/>
      <c r="M40" s="597"/>
      <c r="N40" s="427"/>
      <c r="O40" s="427"/>
      <c r="P40" s="427"/>
      <c r="Q40" s="427"/>
      <c r="R40" s="427"/>
      <c r="S40" s="427"/>
      <c r="T40" s="427"/>
      <c r="U40" s="427"/>
    </row>
    <row r="41" spans="2:32">
      <c r="N41" s="427"/>
      <c r="O41" s="427"/>
      <c r="P41" s="427"/>
      <c r="Q41" s="427"/>
      <c r="R41" s="427"/>
      <c r="S41" s="427"/>
      <c r="T41" s="427"/>
      <c r="U41" s="427"/>
    </row>
    <row r="42" spans="2:32" ht="26.25" customHeight="1">
      <c r="J42" s="427"/>
      <c r="K42" s="427"/>
      <c r="L42" s="427"/>
      <c r="M42" s="427"/>
      <c r="N42" s="427"/>
      <c r="O42" s="427"/>
      <c r="P42" s="427"/>
      <c r="Q42" s="427"/>
      <c r="R42" s="427"/>
      <c r="S42" s="427"/>
    </row>
    <row r="43" spans="2:32" ht="33" customHeight="1">
      <c r="L43" s="430"/>
      <c r="M43" s="430"/>
      <c r="N43" s="430"/>
      <c r="O43" s="430"/>
      <c r="P43" s="430"/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30"/>
      <c r="AB43" s="430"/>
      <c r="AC43" s="430"/>
      <c r="AD43" s="430"/>
      <c r="AE43" s="430"/>
      <c r="AF43" s="430"/>
    </row>
    <row r="44" spans="2:32">
      <c r="B44" s="425"/>
      <c r="C44" s="431"/>
      <c r="D44" s="432"/>
      <c r="E44" s="432"/>
      <c r="F44" s="432"/>
      <c r="G44" s="432"/>
      <c r="H44" s="432"/>
      <c r="I44" s="432"/>
      <c r="J44" s="427"/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</row>
    <row r="45" spans="2:32"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</row>
    <row r="46" spans="2:32">
      <c r="B46" s="425"/>
      <c r="C46" s="425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</row>
    <row r="47" spans="2:32">
      <c r="B47" s="425"/>
      <c r="C47" s="425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</row>
    <row r="48" spans="2:32">
      <c r="B48" s="425"/>
      <c r="C48" s="425"/>
      <c r="D48" s="425"/>
      <c r="E48" s="425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</row>
    <row r="49" spans="2:21">
      <c r="B49" s="425"/>
      <c r="C49" s="425"/>
      <c r="D49" s="425"/>
      <c r="E49" s="425"/>
      <c r="F49" s="425"/>
      <c r="G49" s="425"/>
      <c r="H49" s="425"/>
      <c r="I49" s="425"/>
      <c r="J49" s="425"/>
      <c r="K49" s="425"/>
      <c r="L49" s="425"/>
      <c r="M49" s="425"/>
      <c r="N49" s="425"/>
      <c r="O49" s="425"/>
      <c r="P49" s="425"/>
      <c r="Q49" s="425"/>
      <c r="R49" s="425"/>
      <c r="S49" s="425"/>
      <c r="T49" s="425"/>
      <c r="U49" s="425"/>
    </row>
    <row r="50" spans="2:21">
      <c r="B50" s="425"/>
      <c r="C50" s="425"/>
      <c r="D50" s="425"/>
      <c r="E50" s="425"/>
      <c r="F50" s="425"/>
      <c r="G50" s="425"/>
      <c r="H50" s="425"/>
      <c r="I50" s="425"/>
      <c r="J50" s="425"/>
      <c r="K50" s="425"/>
      <c r="L50" s="425"/>
      <c r="M50" s="425"/>
      <c r="N50" s="425"/>
      <c r="O50" s="425"/>
      <c r="P50" s="425"/>
      <c r="Q50" s="425"/>
      <c r="R50" s="425"/>
      <c r="S50" s="425"/>
      <c r="T50" s="425"/>
      <c r="U50" s="425"/>
    </row>
    <row r="51" spans="2:21"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  <c r="R51" s="425"/>
      <c r="S51" s="425"/>
      <c r="T51" s="425"/>
      <c r="U51" s="425"/>
    </row>
    <row r="52" spans="2:21">
      <c r="B52" s="425"/>
      <c r="C52" s="425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  <c r="S52" s="425"/>
      <c r="T52" s="425"/>
      <c r="U52" s="425"/>
    </row>
    <row r="53" spans="2:21"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  <c r="P53" s="425"/>
      <c r="Q53" s="425"/>
      <c r="R53" s="425"/>
      <c r="S53" s="425"/>
      <c r="T53" s="425"/>
      <c r="U53" s="425"/>
    </row>
    <row r="54" spans="2:21">
      <c r="B54" s="425"/>
      <c r="C54" s="425"/>
      <c r="D54" s="425"/>
      <c r="E54" s="425"/>
      <c r="F54" s="425"/>
      <c r="G54" s="425"/>
      <c r="H54" s="425"/>
      <c r="I54" s="425"/>
      <c r="J54" s="425"/>
      <c r="K54" s="425"/>
      <c r="L54" s="425"/>
      <c r="M54" s="425"/>
      <c r="N54" s="425"/>
      <c r="O54" s="425"/>
      <c r="P54" s="425"/>
      <c r="Q54" s="425"/>
      <c r="R54" s="425"/>
      <c r="S54" s="425"/>
      <c r="T54" s="425"/>
      <c r="U54" s="425"/>
    </row>
    <row r="55" spans="2:21">
      <c r="B55" s="425"/>
      <c r="C55" s="425"/>
      <c r="D55" s="425"/>
      <c r="E55" s="425"/>
      <c r="F55" s="425"/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  <c r="R55" s="425"/>
      <c r="S55" s="425"/>
      <c r="T55" s="425"/>
      <c r="U55" s="425"/>
    </row>
    <row r="56" spans="2:21"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  <c r="Q56" s="425"/>
      <c r="R56" s="425"/>
      <c r="S56" s="425"/>
      <c r="T56" s="425"/>
      <c r="U56" s="425"/>
    </row>
    <row r="57" spans="2:21">
      <c r="B57" s="425"/>
      <c r="C57" s="425"/>
      <c r="D57" s="425"/>
      <c r="E57" s="425"/>
      <c r="F57" s="425"/>
      <c r="G57" s="425"/>
      <c r="H57" s="425"/>
      <c r="I57" s="425"/>
      <c r="J57" s="425"/>
      <c r="K57" s="425"/>
      <c r="L57" s="425"/>
      <c r="M57" s="425"/>
      <c r="N57" s="425"/>
      <c r="O57" s="425"/>
      <c r="P57" s="425"/>
      <c r="Q57" s="425"/>
      <c r="R57" s="425"/>
      <c r="S57" s="425"/>
      <c r="T57" s="425"/>
      <c r="U57" s="425"/>
    </row>
    <row r="58" spans="2:21">
      <c r="B58" s="425"/>
      <c r="C58" s="425"/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5"/>
      <c r="U58" s="425"/>
    </row>
    <row r="59" spans="2:21">
      <c r="B59" s="425"/>
      <c r="C59" s="425"/>
      <c r="D59" s="425"/>
      <c r="E59" s="425"/>
      <c r="F59" s="425"/>
      <c r="G59" s="425"/>
      <c r="H59" s="425"/>
      <c r="I59" s="425"/>
      <c r="J59" s="425"/>
      <c r="K59" s="425"/>
      <c r="L59" s="425"/>
      <c r="M59" s="425"/>
      <c r="N59" s="425"/>
      <c r="O59" s="425"/>
      <c r="P59" s="425"/>
      <c r="Q59" s="425"/>
      <c r="R59" s="425"/>
      <c r="S59" s="425"/>
      <c r="T59" s="425"/>
      <c r="U59" s="425"/>
    </row>
    <row r="60" spans="2:21">
      <c r="B60" s="425"/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25"/>
      <c r="R60" s="425"/>
      <c r="S60" s="425"/>
      <c r="T60" s="425"/>
      <c r="U60" s="425"/>
    </row>
    <row r="61" spans="2:21"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  <c r="Q61" s="425"/>
      <c r="R61" s="425"/>
      <c r="S61" s="425"/>
      <c r="T61" s="425"/>
      <c r="U61" s="425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88"/>
    </row>
    <row r="6" spans="41:41">
      <c r="AO6" s="8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0" t="s">
        <v>86</v>
      </c>
    </row>
    <row r="27" spans="2:12" ht="36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30" spans="2:12">
      <c r="B30" s="503"/>
      <c r="C30" s="503"/>
      <c r="D30" s="8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17"/>
      <c r="J28" s="50" t="s">
        <v>86</v>
      </c>
      <c r="K28" s="17"/>
      <c r="L28" s="17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C5:R41"/>
  <sheetViews>
    <sheetView showGridLines="0" showRowColHeaders="0" showOutlineSymbols="0" zoomScaleNormal="100" workbookViewId="0"/>
  </sheetViews>
  <sheetFormatPr baseColWidth="10" defaultColWidth="16.5703125" defaultRowHeight="12.75"/>
  <cols>
    <col min="1" max="1" width="3.7109375" style="420" customWidth="1"/>
    <col min="2" max="2" width="10.42578125" style="420" customWidth="1"/>
    <col min="3" max="3" width="23.140625" style="420" customWidth="1"/>
    <col min="4" max="4" width="11" style="420" customWidth="1"/>
    <col min="5" max="5" width="8.85546875" style="420" customWidth="1"/>
    <col min="6" max="6" width="10.42578125" style="420" customWidth="1"/>
    <col min="7" max="7" width="8.5703125" style="420" customWidth="1"/>
    <col min="8" max="8" width="11.5703125" style="420" customWidth="1"/>
    <col min="9" max="9" width="9.7109375" style="420" customWidth="1"/>
    <col min="10" max="10" width="11.5703125" style="420" customWidth="1"/>
    <col min="11" max="11" width="10" style="420" customWidth="1"/>
    <col min="12" max="12" width="10.7109375" style="420" customWidth="1"/>
    <col min="13" max="13" width="10.140625" style="420" customWidth="1"/>
    <col min="14" max="14" width="16.5703125" style="420" customWidth="1"/>
    <col min="15" max="15" width="11.140625" style="420" customWidth="1"/>
    <col min="16" max="16" width="9.28515625" style="420" customWidth="1"/>
    <col min="17" max="256" width="16.5703125" style="420"/>
    <col min="257" max="257" width="3.7109375" style="420" customWidth="1"/>
    <col min="258" max="258" width="10.42578125" style="420" customWidth="1"/>
    <col min="259" max="259" width="23.140625" style="420" customWidth="1"/>
    <col min="260" max="260" width="11" style="420" customWidth="1"/>
    <col min="261" max="261" width="8.85546875" style="420" customWidth="1"/>
    <col min="262" max="262" width="10.42578125" style="420" customWidth="1"/>
    <col min="263" max="263" width="8.5703125" style="420" customWidth="1"/>
    <col min="264" max="264" width="9.5703125" style="420" customWidth="1"/>
    <col min="265" max="265" width="9.7109375" style="420" customWidth="1"/>
    <col min="266" max="266" width="9.85546875" style="420" customWidth="1"/>
    <col min="267" max="267" width="10" style="420" customWidth="1"/>
    <col min="268" max="268" width="10.7109375" style="420" customWidth="1"/>
    <col min="269" max="269" width="10.140625" style="420" customWidth="1"/>
    <col min="270" max="270" width="16.5703125" style="420" customWidth="1"/>
    <col min="271" max="271" width="11.140625" style="420" customWidth="1"/>
    <col min="272" max="272" width="9.28515625" style="420" customWidth="1"/>
    <col min="273" max="512" width="16.5703125" style="420"/>
    <col min="513" max="513" width="3.7109375" style="420" customWidth="1"/>
    <col min="514" max="514" width="10.42578125" style="420" customWidth="1"/>
    <col min="515" max="515" width="23.140625" style="420" customWidth="1"/>
    <col min="516" max="516" width="11" style="420" customWidth="1"/>
    <col min="517" max="517" width="8.85546875" style="420" customWidth="1"/>
    <col min="518" max="518" width="10.42578125" style="420" customWidth="1"/>
    <col min="519" max="519" width="8.5703125" style="420" customWidth="1"/>
    <col min="520" max="520" width="9.5703125" style="420" customWidth="1"/>
    <col min="521" max="521" width="9.7109375" style="420" customWidth="1"/>
    <col min="522" max="522" width="9.85546875" style="420" customWidth="1"/>
    <col min="523" max="523" width="10" style="420" customWidth="1"/>
    <col min="524" max="524" width="10.7109375" style="420" customWidth="1"/>
    <col min="525" max="525" width="10.140625" style="420" customWidth="1"/>
    <col min="526" max="526" width="16.5703125" style="420" customWidth="1"/>
    <col min="527" max="527" width="11.140625" style="420" customWidth="1"/>
    <col min="528" max="528" width="9.28515625" style="420" customWidth="1"/>
    <col min="529" max="768" width="16.5703125" style="420"/>
    <col min="769" max="769" width="3.7109375" style="420" customWidth="1"/>
    <col min="770" max="770" width="10.42578125" style="420" customWidth="1"/>
    <col min="771" max="771" width="23.140625" style="420" customWidth="1"/>
    <col min="772" max="772" width="11" style="420" customWidth="1"/>
    <col min="773" max="773" width="8.85546875" style="420" customWidth="1"/>
    <col min="774" max="774" width="10.42578125" style="420" customWidth="1"/>
    <col min="775" max="775" width="8.5703125" style="420" customWidth="1"/>
    <col min="776" max="776" width="9.5703125" style="420" customWidth="1"/>
    <col min="777" max="777" width="9.7109375" style="420" customWidth="1"/>
    <col min="778" max="778" width="9.85546875" style="420" customWidth="1"/>
    <col min="779" max="779" width="10" style="420" customWidth="1"/>
    <col min="780" max="780" width="10.7109375" style="420" customWidth="1"/>
    <col min="781" max="781" width="10.140625" style="420" customWidth="1"/>
    <col min="782" max="782" width="16.5703125" style="420" customWidth="1"/>
    <col min="783" max="783" width="11.140625" style="420" customWidth="1"/>
    <col min="784" max="784" width="9.28515625" style="420" customWidth="1"/>
    <col min="785" max="1024" width="16.5703125" style="420"/>
    <col min="1025" max="1025" width="3.7109375" style="420" customWidth="1"/>
    <col min="1026" max="1026" width="10.42578125" style="420" customWidth="1"/>
    <col min="1027" max="1027" width="23.140625" style="420" customWidth="1"/>
    <col min="1028" max="1028" width="11" style="420" customWidth="1"/>
    <col min="1029" max="1029" width="8.85546875" style="420" customWidth="1"/>
    <col min="1030" max="1030" width="10.42578125" style="420" customWidth="1"/>
    <col min="1031" max="1031" width="8.5703125" style="420" customWidth="1"/>
    <col min="1032" max="1032" width="9.5703125" style="420" customWidth="1"/>
    <col min="1033" max="1033" width="9.7109375" style="420" customWidth="1"/>
    <col min="1034" max="1034" width="9.85546875" style="420" customWidth="1"/>
    <col min="1035" max="1035" width="10" style="420" customWidth="1"/>
    <col min="1036" max="1036" width="10.7109375" style="420" customWidth="1"/>
    <col min="1037" max="1037" width="10.140625" style="420" customWidth="1"/>
    <col min="1038" max="1038" width="16.5703125" style="420" customWidth="1"/>
    <col min="1039" max="1039" width="11.140625" style="420" customWidth="1"/>
    <col min="1040" max="1040" width="9.28515625" style="420" customWidth="1"/>
    <col min="1041" max="1280" width="16.5703125" style="420"/>
    <col min="1281" max="1281" width="3.7109375" style="420" customWidth="1"/>
    <col min="1282" max="1282" width="10.42578125" style="420" customWidth="1"/>
    <col min="1283" max="1283" width="23.140625" style="420" customWidth="1"/>
    <col min="1284" max="1284" width="11" style="420" customWidth="1"/>
    <col min="1285" max="1285" width="8.85546875" style="420" customWidth="1"/>
    <col min="1286" max="1286" width="10.42578125" style="420" customWidth="1"/>
    <col min="1287" max="1287" width="8.5703125" style="420" customWidth="1"/>
    <col min="1288" max="1288" width="9.5703125" style="420" customWidth="1"/>
    <col min="1289" max="1289" width="9.7109375" style="420" customWidth="1"/>
    <col min="1290" max="1290" width="9.85546875" style="420" customWidth="1"/>
    <col min="1291" max="1291" width="10" style="420" customWidth="1"/>
    <col min="1292" max="1292" width="10.7109375" style="420" customWidth="1"/>
    <col min="1293" max="1293" width="10.140625" style="420" customWidth="1"/>
    <col min="1294" max="1294" width="16.5703125" style="420" customWidth="1"/>
    <col min="1295" max="1295" width="11.140625" style="420" customWidth="1"/>
    <col min="1296" max="1296" width="9.28515625" style="420" customWidth="1"/>
    <col min="1297" max="1536" width="16.5703125" style="420"/>
    <col min="1537" max="1537" width="3.7109375" style="420" customWidth="1"/>
    <col min="1538" max="1538" width="10.42578125" style="420" customWidth="1"/>
    <col min="1539" max="1539" width="23.140625" style="420" customWidth="1"/>
    <col min="1540" max="1540" width="11" style="420" customWidth="1"/>
    <col min="1541" max="1541" width="8.85546875" style="420" customWidth="1"/>
    <col min="1542" max="1542" width="10.42578125" style="420" customWidth="1"/>
    <col min="1543" max="1543" width="8.5703125" style="420" customWidth="1"/>
    <col min="1544" max="1544" width="9.5703125" style="420" customWidth="1"/>
    <col min="1545" max="1545" width="9.7109375" style="420" customWidth="1"/>
    <col min="1546" max="1546" width="9.85546875" style="420" customWidth="1"/>
    <col min="1547" max="1547" width="10" style="420" customWidth="1"/>
    <col min="1548" max="1548" width="10.7109375" style="420" customWidth="1"/>
    <col min="1549" max="1549" width="10.140625" style="420" customWidth="1"/>
    <col min="1550" max="1550" width="16.5703125" style="420" customWidth="1"/>
    <col min="1551" max="1551" width="11.140625" style="420" customWidth="1"/>
    <col min="1552" max="1552" width="9.28515625" style="420" customWidth="1"/>
    <col min="1553" max="1792" width="16.5703125" style="420"/>
    <col min="1793" max="1793" width="3.7109375" style="420" customWidth="1"/>
    <col min="1794" max="1794" width="10.42578125" style="420" customWidth="1"/>
    <col min="1795" max="1795" width="23.140625" style="420" customWidth="1"/>
    <col min="1796" max="1796" width="11" style="420" customWidth="1"/>
    <col min="1797" max="1797" width="8.85546875" style="420" customWidth="1"/>
    <col min="1798" max="1798" width="10.42578125" style="420" customWidth="1"/>
    <col min="1799" max="1799" width="8.5703125" style="420" customWidth="1"/>
    <col min="1800" max="1800" width="9.5703125" style="420" customWidth="1"/>
    <col min="1801" max="1801" width="9.7109375" style="420" customWidth="1"/>
    <col min="1802" max="1802" width="9.85546875" style="420" customWidth="1"/>
    <col min="1803" max="1803" width="10" style="420" customWidth="1"/>
    <col min="1804" max="1804" width="10.7109375" style="420" customWidth="1"/>
    <col min="1805" max="1805" width="10.140625" style="420" customWidth="1"/>
    <col min="1806" max="1806" width="16.5703125" style="420" customWidth="1"/>
    <col min="1807" max="1807" width="11.140625" style="420" customWidth="1"/>
    <col min="1808" max="1808" width="9.28515625" style="420" customWidth="1"/>
    <col min="1809" max="2048" width="16.5703125" style="420"/>
    <col min="2049" max="2049" width="3.7109375" style="420" customWidth="1"/>
    <col min="2050" max="2050" width="10.42578125" style="420" customWidth="1"/>
    <col min="2051" max="2051" width="23.140625" style="420" customWidth="1"/>
    <col min="2052" max="2052" width="11" style="420" customWidth="1"/>
    <col min="2053" max="2053" width="8.85546875" style="420" customWidth="1"/>
    <col min="2054" max="2054" width="10.42578125" style="420" customWidth="1"/>
    <col min="2055" max="2055" width="8.5703125" style="420" customWidth="1"/>
    <col min="2056" max="2056" width="9.5703125" style="420" customWidth="1"/>
    <col min="2057" max="2057" width="9.7109375" style="420" customWidth="1"/>
    <col min="2058" max="2058" width="9.85546875" style="420" customWidth="1"/>
    <col min="2059" max="2059" width="10" style="420" customWidth="1"/>
    <col min="2060" max="2060" width="10.7109375" style="420" customWidth="1"/>
    <col min="2061" max="2061" width="10.140625" style="420" customWidth="1"/>
    <col min="2062" max="2062" width="16.5703125" style="420" customWidth="1"/>
    <col min="2063" max="2063" width="11.140625" style="420" customWidth="1"/>
    <col min="2064" max="2064" width="9.28515625" style="420" customWidth="1"/>
    <col min="2065" max="2304" width="16.5703125" style="420"/>
    <col min="2305" max="2305" width="3.7109375" style="420" customWidth="1"/>
    <col min="2306" max="2306" width="10.42578125" style="420" customWidth="1"/>
    <col min="2307" max="2307" width="23.140625" style="420" customWidth="1"/>
    <col min="2308" max="2308" width="11" style="420" customWidth="1"/>
    <col min="2309" max="2309" width="8.85546875" style="420" customWidth="1"/>
    <col min="2310" max="2310" width="10.42578125" style="420" customWidth="1"/>
    <col min="2311" max="2311" width="8.5703125" style="420" customWidth="1"/>
    <col min="2312" max="2312" width="9.5703125" style="420" customWidth="1"/>
    <col min="2313" max="2313" width="9.7109375" style="420" customWidth="1"/>
    <col min="2314" max="2314" width="9.85546875" style="420" customWidth="1"/>
    <col min="2315" max="2315" width="10" style="420" customWidth="1"/>
    <col min="2316" max="2316" width="10.7109375" style="420" customWidth="1"/>
    <col min="2317" max="2317" width="10.140625" style="420" customWidth="1"/>
    <col min="2318" max="2318" width="16.5703125" style="420" customWidth="1"/>
    <col min="2319" max="2319" width="11.140625" style="420" customWidth="1"/>
    <col min="2320" max="2320" width="9.28515625" style="420" customWidth="1"/>
    <col min="2321" max="2560" width="16.5703125" style="420"/>
    <col min="2561" max="2561" width="3.7109375" style="420" customWidth="1"/>
    <col min="2562" max="2562" width="10.42578125" style="420" customWidth="1"/>
    <col min="2563" max="2563" width="23.140625" style="420" customWidth="1"/>
    <col min="2564" max="2564" width="11" style="420" customWidth="1"/>
    <col min="2565" max="2565" width="8.85546875" style="420" customWidth="1"/>
    <col min="2566" max="2566" width="10.42578125" style="420" customWidth="1"/>
    <col min="2567" max="2567" width="8.5703125" style="420" customWidth="1"/>
    <col min="2568" max="2568" width="9.5703125" style="420" customWidth="1"/>
    <col min="2569" max="2569" width="9.7109375" style="420" customWidth="1"/>
    <col min="2570" max="2570" width="9.85546875" style="420" customWidth="1"/>
    <col min="2571" max="2571" width="10" style="420" customWidth="1"/>
    <col min="2572" max="2572" width="10.7109375" style="420" customWidth="1"/>
    <col min="2573" max="2573" width="10.140625" style="420" customWidth="1"/>
    <col min="2574" max="2574" width="16.5703125" style="420" customWidth="1"/>
    <col min="2575" max="2575" width="11.140625" style="420" customWidth="1"/>
    <col min="2576" max="2576" width="9.28515625" style="420" customWidth="1"/>
    <col min="2577" max="2816" width="16.5703125" style="420"/>
    <col min="2817" max="2817" width="3.7109375" style="420" customWidth="1"/>
    <col min="2818" max="2818" width="10.42578125" style="420" customWidth="1"/>
    <col min="2819" max="2819" width="23.140625" style="420" customWidth="1"/>
    <col min="2820" max="2820" width="11" style="420" customWidth="1"/>
    <col min="2821" max="2821" width="8.85546875" style="420" customWidth="1"/>
    <col min="2822" max="2822" width="10.42578125" style="420" customWidth="1"/>
    <col min="2823" max="2823" width="8.5703125" style="420" customWidth="1"/>
    <col min="2824" max="2824" width="9.5703125" style="420" customWidth="1"/>
    <col min="2825" max="2825" width="9.7109375" style="420" customWidth="1"/>
    <col min="2826" max="2826" width="9.85546875" style="420" customWidth="1"/>
    <col min="2827" max="2827" width="10" style="420" customWidth="1"/>
    <col min="2828" max="2828" width="10.7109375" style="420" customWidth="1"/>
    <col min="2829" max="2829" width="10.140625" style="420" customWidth="1"/>
    <col min="2830" max="2830" width="16.5703125" style="420" customWidth="1"/>
    <col min="2831" max="2831" width="11.140625" style="420" customWidth="1"/>
    <col min="2832" max="2832" width="9.28515625" style="420" customWidth="1"/>
    <col min="2833" max="3072" width="16.5703125" style="420"/>
    <col min="3073" max="3073" width="3.7109375" style="420" customWidth="1"/>
    <col min="3074" max="3074" width="10.42578125" style="420" customWidth="1"/>
    <col min="3075" max="3075" width="23.140625" style="420" customWidth="1"/>
    <col min="3076" max="3076" width="11" style="420" customWidth="1"/>
    <col min="3077" max="3077" width="8.85546875" style="420" customWidth="1"/>
    <col min="3078" max="3078" width="10.42578125" style="420" customWidth="1"/>
    <col min="3079" max="3079" width="8.5703125" style="420" customWidth="1"/>
    <col min="3080" max="3080" width="9.5703125" style="420" customWidth="1"/>
    <col min="3081" max="3081" width="9.7109375" style="420" customWidth="1"/>
    <col min="3082" max="3082" width="9.85546875" style="420" customWidth="1"/>
    <col min="3083" max="3083" width="10" style="420" customWidth="1"/>
    <col min="3084" max="3084" width="10.7109375" style="420" customWidth="1"/>
    <col min="3085" max="3085" width="10.140625" style="420" customWidth="1"/>
    <col min="3086" max="3086" width="16.5703125" style="420" customWidth="1"/>
    <col min="3087" max="3087" width="11.140625" style="420" customWidth="1"/>
    <col min="3088" max="3088" width="9.28515625" style="420" customWidth="1"/>
    <col min="3089" max="3328" width="16.5703125" style="420"/>
    <col min="3329" max="3329" width="3.7109375" style="420" customWidth="1"/>
    <col min="3330" max="3330" width="10.42578125" style="420" customWidth="1"/>
    <col min="3331" max="3331" width="23.140625" style="420" customWidth="1"/>
    <col min="3332" max="3332" width="11" style="420" customWidth="1"/>
    <col min="3333" max="3333" width="8.85546875" style="420" customWidth="1"/>
    <col min="3334" max="3334" width="10.42578125" style="420" customWidth="1"/>
    <col min="3335" max="3335" width="8.5703125" style="420" customWidth="1"/>
    <col min="3336" max="3336" width="9.5703125" style="420" customWidth="1"/>
    <col min="3337" max="3337" width="9.7109375" style="420" customWidth="1"/>
    <col min="3338" max="3338" width="9.85546875" style="420" customWidth="1"/>
    <col min="3339" max="3339" width="10" style="420" customWidth="1"/>
    <col min="3340" max="3340" width="10.7109375" style="420" customWidth="1"/>
    <col min="3341" max="3341" width="10.140625" style="420" customWidth="1"/>
    <col min="3342" max="3342" width="16.5703125" style="420" customWidth="1"/>
    <col min="3343" max="3343" width="11.140625" style="420" customWidth="1"/>
    <col min="3344" max="3344" width="9.28515625" style="420" customWidth="1"/>
    <col min="3345" max="3584" width="16.5703125" style="420"/>
    <col min="3585" max="3585" width="3.7109375" style="420" customWidth="1"/>
    <col min="3586" max="3586" width="10.42578125" style="420" customWidth="1"/>
    <col min="3587" max="3587" width="23.140625" style="420" customWidth="1"/>
    <col min="3588" max="3588" width="11" style="420" customWidth="1"/>
    <col min="3589" max="3589" width="8.85546875" style="420" customWidth="1"/>
    <col min="3590" max="3590" width="10.42578125" style="420" customWidth="1"/>
    <col min="3591" max="3591" width="8.5703125" style="420" customWidth="1"/>
    <col min="3592" max="3592" width="9.5703125" style="420" customWidth="1"/>
    <col min="3593" max="3593" width="9.7109375" style="420" customWidth="1"/>
    <col min="3594" max="3594" width="9.85546875" style="420" customWidth="1"/>
    <col min="3595" max="3595" width="10" style="420" customWidth="1"/>
    <col min="3596" max="3596" width="10.7109375" style="420" customWidth="1"/>
    <col min="3597" max="3597" width="10.140625" style="420" customWidth="1"/>
    <col min="3598" max="3598" width="16.5703125" style="420" customWidth="1"/>
    <col min="3599" max="3599" width="11.140625" style="420" customWidth="1"/>
    <col min="3600" max="3600" width="9.28515625" style="420" customWidth="1"/>
    <col min="3601" max="3840" width="16.5703125" style="420"/>
    <col min="3841" max="3841" width="3.7109375" style="420" customWidth="1"/>
    <col min="3842" max="3842" width="10.42578125" style="420" customWidth="1"/>
    <col min="3843" max="3843" width="23.140625" style="420" customWidth="1"/>
    <col min="3844" max="3844" width="11" style="420" customWidth="1"/>
    <col min="3845" max="3845" width="8.85546875" style="420" customWidth="1"/>
    <col min="3846" max="3846" width="10.42578125" style="420" customWidth="1"/>
    <col min="3847" max="3847" width="8.5703125" style="420" customWidth="1"/>
    <col min="3848" max="3848" width="9.5703125" style="420" customWidth="1"/>
    <col min="3849" max="3849" width="9.7109375" style="420" customWidth="1"/>
    <col min="3850" max="3850" width="9.85546875" style="420" customWidth="1"/>
    <col min="3851" max="3851" width="10" style="420" customWidth="1"/>
    <col min="3852" max="3852" width="10.7109375" style="420" customWidth="1"/>
    <col min="3853" max="3853" width="10.140625" style="420" customWidth="1"/>
    <col min="3854" max="3854" width="16.5703125" style="420" customWidth="1"/>
    <col min="3855" max="3855" width="11.140625" style="420" customWidth="1"/>
    <col min="3856" max="3856" width="9.28515625" style="420" customWidth="1"/>
    <col min="3857" max="4096" width="16.5703125" style="420"/>
    <col min="4097" max="4097" width="3.7109375" style="420" customWidth="1"/>
    <col min="4098" max="4098" width="10.42578125" style="420" customWidth="1"/>
    <col min="4099" max="4099" width="23.140625" style="420" customWidth="1"/>
    <col min="4100" max="4100" width="11" style="420" customWidth="1"/>
    <col min="4101" max="4101" width="8.85546875" style="420" customWidth="1"/>
    <col min="4102" max="4102" width="10.42578125" style="420" customWidth="1"/>
    <col min="4103" max="4103" width="8.5703125" style="420" customWidth="1"/>
    <col min="4104" max="4104" width="9.5703125" style="420" customWidth="1"/>
    <col min="4105" max="4105" width="9.7109375" style="420" customWidth="1"/>
    <col min="4106" max="4106" width="9.85546875" style="420" customWidth="1"/>
    <col min="4107" max="4107" width="10" style="420" customWidth="1"/>
    <col min="4108" max="4108" width="10.7109375" style="420" customWidth="1"/>
    <col min="4109" max="4109" width="10.140625" style="420" customWidth="1"/>
    <col min="4110" max="4110" width="16.5703125" style="420" customWidth="1"/>
    <col min="4111" max="4111" width="11.140625" style="420" customWidth="1"/>
    <col min="4112" max="4112" width="9.28515625" style="420" customWidth="1"/>
    <col min="4113" max="4352" width="16.5703125" style="420"/>
    <col min="4353" max="4353" width="3.7109375" style="420" customWidth="1"/>
    <col min="4354" max="4354" width="10.42578125" style="420" customWidth="1"/>
    <col min="4355" max="4355" width="23.140625" style="420" customWidth="1"/>
    <col min="4356" max="4356" width="11" style="420" customWidth="1"/>
    <col min="4357" max="4357" width="8.85546875" style="420" customWidth="1"/>
    <col min="4358" max="4358" width="10.42578125" style="420" customWidth="1"/>
    <col min="4359" max="4359" width="8.5703125" style="420" customWidth="1"/>
    <col min="4360" max="4360" width="9.5703125" style="420" customWidth="1"/>
    <col min="4361" max="4361" width="9.7109375" style="420" customWidth="1"/>
    <col min="4362" max="4362" width="9.85546875" style="420" customWidth="1"/>
    <col min="4363" max="4363" width="10" style="420" customWidth="1"/>
    <col min="4364" max="4364" width="10.7109375" style="420" customWidth="1"/>
    <col min="4365" max="4365" width="10.140625" style="420" customWidth="1"/>
    <col min="4366" max="4366" width="16.5703125" style="420" customWidth="1"/>
    <col min="4367" max="4367" width="11.140625" style="420" customWidth="1"/>
    <col min="4368" max="4368" width="9.28515625" style="420" customWidth="1"/>
    <col min="4369" max="4608" width="16.5703125" style="420"/>
    <col min="4609" max="4609" width="3.7109375" style="420" customWidth="1"/>
    <col min="4610" max="4610" width="10.42578125" style="420" customWidth="1"/>
    <col min="4611" max="4611" width="23.140625" style="420" customWidth="1"/>
    <col min="4612" max="4612" width="11" style="420" customWidth="1"/>
    <col min="4613" max="4613" width="8.85546875" style="420" customWidth="1"/>
    <col min="4614" max="4614" width="10.42578125" style="420" customWidth="1"/>
    <col min="4615" max="4615" width="8.5703125" style="420" customWidth="1"/>
    <col min="4616" max="4616" width="9.5703125" style="420" customWidth="1"/>
    <col min="4617" max="4617" width="9.7109375" style="420" customWidth="1"/>
    <col min="4618" max="4618" width="9.85546875" style="420" customWidth="1"/>
    <col min="4619" max="4619" width="10" style="420" customWidth="1"/>
    <col min="4620" max="4620" width="10.7109375" style="420" customWidth="1"/>
    <col min="4621" max="4621" width="10.140625" style="420" customWidth="1"/>
    <col min="4622" max="4622" width="16.5703125" style="420" customWidth="1"/>
    <col min="4623" max="4623" width="11.140625" style="420" customWidth="1"/>
    <col min="4624" max="4624" width="9.28515625" style="420" customWidth="1"/>
    <col min="4625" max="4864" width="16.5703125" style="420"/>
    <col min="4865" max="4865" width="3.7109375" style="420" customWidth="1"/>
    <col min="4866" max="4866" width="10.42578125" style="420" customWidth="1"/>
    <col min="4867" max="4867" width="23.140625" style="420" customWidth="1"/>
    <col min="4868" max="4868" width="11" style="420" customWidth="1"/>
    <col min="4869" max="4869" width="8.85546875" style="420" customWidth="1"/>
    <col min="4870" max="4870" width="10.42578125" style="420" customWidth="1"/>
    <col min="4871" max="4871" width="8.5703125" style="420" customWidth="1"/>
    <col min="4872" max="4872" width="9.5703125" style="420" customWidth="1"/>
    <col min="4873" max="4873" width="9.7109375" style="420" customWidth="1"/>
    <col min="4874" max="4874" width="9.85546875" style="420" customWidth="1"/>
    <col min="4875" max="4875" width="10" style="420" customWidth="1"/>
    <col min="4876" max="4876" width="10.7109375" style="420" customWidth="1"/>
    <col min="4877" max="4877" width="10.140625" style="420" customWidth="1"/>
    <col min="4878" max="4878" width="16.5703125" style="420" customWidth="1"/>
    <col min="4879" max="4879" width="11.140625" style="420" customWidth="1"/>
    <col min="4880" max="4880" width="9.28515625" style="420" customWidth="1"/>
    <col min="4881" max="5120" width="16.5703125" style="420"/>
    <col min="5121" max="5121" width="3.7109375" style="420" customWidth="1"/>
    <col min="5122" max="5122" width="10.42578125" style="420" customWidth="1"/>
    <col min="5123" max="5123" width="23.140625" style="420" customWidth="1"/>
    <col min="5124" max="5124" width="11" style="420" customWidth="1"/>
    <col min="5125" max="5125" width="8.85546875" style="420" customWidth="1"/>
    <col min="5126" max="5126" width="10.42578125" style="420" customWidth="1"/>
    <col min="5127" max="5127" width="8.5703125" style="420" customWidth="1"/>
    <col min="5128" max="5128" width="9.5703125" style="420" customWidth="1"/>
    <col min="5129" max="5129" width="9.7109375" style="420" customWidth="1"/>
    <col min="5130" max="5130" width="9.85546875" style="420" customWidth="1"/>
    <col min="5131" max="5131" width="10" style="420" customWidth="1"/>
    <col min="5132" max="5132" width="10.7109375" style="420" customWidth="1"/>
    <col min="5133" max="5133" width="10.140625" style="420" customWidth="1"/>
    <col min="5134" max="5134" width="16.5703125" style="420" customWidth="1"/>
    <col min="5135" max="5135" width="11.140625" style="420" customWidth="1"/>
    <col min="5136" max="5136" width="9.28515625" style="420" customWidth="1"/>
    <col min="5137" max="5376" width="16.5703125" style="420"/>
    <col min="5377" max="5377" width="3.7109375" style="420" customWidth="1"/>
    <col min="5378" max="5378" width="10.42578125" style="420" customWidth="1"/>
    <col min="5379" max="5379" width="23.140625" style="420" customWidth="1"/>
    <col min="5380" max="5380" width="11" style="420" customWidth="1"/>
    <col min="5381" max="5381" width="8.85546875" style="420" customWidth="1"/>
    <col min="5382" max="5382" width="10.42578125" style="420" customWidth="1"/>
    <col min="5383" max="5383" width="8.5703125" style="420" customWidth="1"/>
    <col min="5384" max="5384" width="9.5703125" style="420" customWidth="1"/>
    <col min="5385" max="5385" width="9.7109375" style="420" customWidth="1"/>
    <col min="5386" max="5386" width="9.85546875" style="420" customWidth="1"/>
    <col min="5387" max="5387" width="10" style="420" customWidth="1"/>
    <col min="5388" max="5388" width="10.7109375" style="420" customWidth="1"/>
    <col min="5389" max="5389" width="10.140625" style="420" customWidth="1"/>
    <col min="5390" max="5390" width="16.5703125" style="420" customWidth="1"/>
    <col min="5391" max="5391" width="11.140625" style="420" customWidth="1"/>
    <col min="5392" max="5392" width="9.28515625" style="420" customWidth="1"/>
    <col min="5393" max="5632" width="16.5703125" style="420"/>
    <col min="5633" max="5633" width="3.7109375" style="420" customWidth="1"/>
    <col min="5634" max="5634" width="10.42578125" style="420" customWidth="1"/>
    <col min="5635" max="5635" width="23.140625" style="420" customWidth="1"/>
    <col min="5636" max="5636" width="11" style="420" customWidth="1"/>
    <col min="5637" max="5637" width="8.85546875" style="420" customWidth="1"/>
    <col min="5638" max="5638" width="10.42578125" style="420" customWidth="1"/>
    <col min="5639" max="5639" width="8.5703125" style="420" customWidth="1"/>
    <col min="5640" max="5640" width="9.5703125" style="420" customWidth="1"/>
    <col min="5641" max="5641" width="9.7109375" style="420" customWidth="1"/>
    <col min="5642" max="5642" width="9.85546875" style="420" customWidth="1"/>
    <col min="5643" max="5643" width="10" style="420" customWidth="1"/>
    <col min="5644" max="5644" width="10.7109375" style="420" customWidth="1"/>
    <col min="5645" max="5645" width="10.140625" style="420" customWidth="1"/>
    <col min="5646" max="5646" width="16.5703125" style="420" customWidth="1"/>
    <col min="5647" max="5647" width="11.140625" style="420" customWidth="1"/>
    <col min="5648" max="5648" width="9.28515625" style="420" customWidth="1"/>
    <col min="5649" max="5888" width="16.5703125" style="420"/>
    <col min="5889" max="5889" width="3.7109375" style="420" customWidth="1"/>
    <col min="5890" max="5890" width="10.42578125" style="420" customWidth="1"/>
    <col min="5891" max="5891" width="23.140625" style="420" customWidth="1"/>
    <col min="5892" max="5892" width="11" style="420" customWidth="1"/>
    <col min="5893" max="5893" width="8.85546875" style="420" customWidth="1"/>
    <col min="5894" max="5894" width="10.42578125" style="420" customWidth="1"/>
    <col min="5895" max="5895" width="8.5703125" style="420" customWidth="1"/>
    <col min="5896" max="5896" width="9.5703125" style="420" customWidth="1"/>
    <col min="5897" max="5897" width="9.7109375" style="420" customWidth="1"/>
    <col min="5898" max="5898" width="9.85546875" style="420" customWidth="1"/>
    <col min="5899" max="5899" width="10" style="420" customWidth="1"/>
    <col min="5900" max="5900" width="10.7109375" style="420" customWidth="1"/>
    <col min="5901" max="5901" width="10.140625" style="420" customWidth="1"/>
    <col min="5902" max="5902" width="16.5703125" style="420" customWidth="1"/>
    <col min="5903" max="5903" width="11.140625" style="420" customWidth="1"/>
    <col min="5904" max="5904" width="9.28515625" style="420" customWidth="1"/>
    <col min="5905" max="6144" width="16.5703125" style="420"/>
    <col min="6145" max="6145" width="3.7109375" style="420" customWidth="1"/>
    <col min="6146" max="6146" width="10.42578125" style="420" customWidth="1"/>
    <col min="6147" max="6147" width="23.140625" style="420" customWidth="1"/>
    <col min="6148" max="6148" width="11" style="420" customWidth="1"/>
    <col min="6149" max="6149" width="8.85546875" style="420" customWidth="1"/>
    <col min="6150" max="6150" width="10.42578125" style="420" customWidth="1"/>
    <col min="6151" max="6151" width="8.5703125" style="420" customWidth="1"/>
    <col min="6152" max="6152" width="9.5703125" style="420" customWidth="1"/>
    <col min="6153" max="6153" width="9.7109375" style="420" customWidth="1"/>
    <col min="6154" max="6154" width="9.85546875" style="420" customWidth="1"/>
    <col min="6155" max="6155" width="10" style="420" customWidth="1"/>
    <col min="6156" max="6156" width="10.7109375" style="420" customWidth="1"/>
    <col min="6157" max="6157" width="10.140625" style="420" customWidth="1"/>
    <col min="6158" max="6158" width="16.5703125" style="420" customWidth="1"/>
    <col min="6159" max="6159" width="11.140625" style="420" customWidth="1"/>
    <col min="6160" max="6160" width="9.28515625" style="420" customWidth="1"/>
    <col min="6161" max="6400" width="16.5703125" style="420"/>
    <col min="6401" max="6401" width="3.7109375" style="420" customWidth="1"/>
    <col min="6402" max="6402" width="10.42578125" style="420" customWidth="1"/>
    <col min="6403" max="6403" width="23.140625" style="420" customWidth="1"/>
    <col min="6404" max="6404" width="11" style="420" customWidth="1"/>
    <col min="6405" max="6405" width="8.85546875" style="420" customWidth="1"/>
    <col min="6406" max="6406" width="10.42578125" style="420" customWidth="1"/>
    <col min="6407" max="6407" width="8.5703125" style="420" customWidth="1"/>
    <col min="6408" max="6408" width="9.5703125" style="420" customWidth="1"/>
    <col min="6409" max="6409" width="9.7109375" style="420" customWidth="1"/>
    <col min="6410" max="6410" width="9.85546875" style="420" customWidth="1"/>
    <col min="6411" max="6411" width="10" style="420" customWidth="1"/>
    <col min="6412" max="6412" width="10.7109375" style="420" customWidth="1"/>
    <col min="6413" max="6413" width="10.140625" style="420" customWidth="1"/>
    <col min="6414" max="6414" width="16.5703125" style="420" customWidth="1"/>
    <col min="6415" max="6415" width="11.140625" style="420" customWidth="1"/>
    <col min="6416" max="6416" width="9.28515625" style="420" customWidth="1"/>
    <col min="6417" max="6656" width="16.5703125" style="420"/>
    <col min="6657" max="6657" width="3.7109375" style="420" customWidth="1"/>
    <col min="6658" max="6658" width="10.42578125" style="420" customWidth="1"/>
    <col min="6659" max="6659" width="23.140625" style="420" customWidth="1"/>
    <col min="6660" max="6660" width="11" style="420" customWidth="1"/>
    <col min="6661" max="6661" width="8.85546875" style="420" customWidth="1"/>
    <col min="6662" max="6662" width="10.42578125" style="420" customWidth="1"/>
    <col min="6663" max="6663" width="8.5703125" style="420" customWidth="1"/>
    <col min="6664" max="6664" width="9.5703125" style="420" customWidth="1"/>
    <col min="6665" max="6665" width="9.7109375" style="420" customWidth="1"/>
    <col min="6666" max="6666" width="9.85546875" style="420" customWidth="1"/>
    <col min="6667" max="6667" width="10" style="420" customWidth="1"/>
    <col min="6668" max="6668" width="10.7109375" style="420" customWidth="1"/>
    <col min="6669" max="6669" width="10.140625" style="420" customWidth="1"/>
    <col min="6670" max="6670" width="16.5703125" style="420" customWidth="1"/>
    <col min="6671" max="6671" width="11.140625" style="420" customWidth="1"/>
    <col min="6672" max="6672" width="9.28515625" style="420" customWidth="1"/>
    <col min="6673" max="6912" width="16.5703125" style="420"/>
    <col min="6913" max="6913" width="3.7109375" style="420" customWidth="1"/>
    <col min="6914" max="6914" width="10.42578125" style="420" customWidth="1"/>
    <col min="6915" max="6915" width="23.140625" style="420" customWidth="1"/>
    <col min="6916" max="6916" width="11" style="420" customWidth="1"/>
    <col min="6917" max="6917" width="8.85546875" style="420" customWidth="1"/>
    <col min="6918" max="6918" width="10.42578125" style="420" customWidth="1"/>
    <col min="6919" max="6919" width="8.5703125" style="420" customWidth="1"/>
    <col min="6920" max="6920" width="9.5703125" style="420" customWidth="1"/>
    <col min="6921" max="6921" width="9.7109375" style="420" customWidth="1"/>
    <col min="6922" max="6922" width="9.85546875" style="420" customWidth="1"/>
    <col min="6923" max="6923" width="10" style="420" customWidth="1"/>
    <col min="6924" max="6924" width="10.7109375" style="420" customWidth="1"/>
    <col min="6925" max="6925" width="10.140625" style="420" customWidth="1"/>
    <col min="6926" max="6926" width="16.5703125" style="420" customWidth="1"/>
    <col min="6927" max="6927" width="11.140625" style="420" customWidth="1"/>
    <col min="6928" max="6928" width="9.28515625" style="420" customWidth="1"/>
    <col min="6929" max="7168" width="16.5703125" style="420"/>
    <col min="7169" max="7169" width="3.7109375" style="420" customWidth="1"/>
    <col min="7170" max="7170" width="10.42578125" style="420" customWidth="1"/>
    <col min="7171" max="7171" width="23.140625" style="420" customWidth="1"/>
    <col min="7172" max="7172" width="11" style="420" customWidth="1"/>
    <col min="7173" max="7173" width="8.85546875" style="420" customWidth="1"/>
    <col min="7174" max="7174" width="10.42578125" style="420" customWidth="1"/>
    <col min="7175" max="7175" width="8.5703125" style="420" customWidth="1"/>
    <col min="7176" max="7176" width="9.5703125" style="420" customWidth="1"/>
    <col min="7177" max="7177" width="9.7109375" style="420" customWidth="1"/>
    <col min="7178" max="7178" width="9.85546875" style="420" customWidth="1"/>
    <col min="7179" max="7179" width="10" style="420" customWidth="1"/>
    <col min="7180" max="7180" width="10.7109375" style="420" customWidth="1"/>
    <col min="7181" max="7181" width="10.140625" style="420" customWidth="1"/>
    <col min="7182" max="7182" width="16.5703125" style="420" customWidth="1"/>
    <col min="7183" max="7183" width="11.140625" style="420" customWidth="1"/>
    <col min="7184" max="7184" width="9.28515625" style="420" customWidth="1"/>
    <col min="7185" max="7424" width="16.5703125" style="420"/>
    <col min="7425" max="7425" width="3.7109375" style="420" customWidth="1"/>
    <col min="7426" max="7426" width="10.42578125" style="420" customWidth="1"/>
    <col min="7427" max="7427" width="23.140625" style="420" customWidth="1"/>
    <col min="7428" max="7428" width="11" style="420" customWidth="1"/>
    <col min="7429" max="7429" width="8.85546875" style="420" customWidth="1"/>
    <col min="7430" max="7430" width="10.42578125" style="420" customWidth="1"/>
    <col min="7431" max="7431" width="8.5703125" style="420" customWidth="1"/>
    <col min="7432" max="7432" width="9.5703125" style="420" customWidth="1"/>
    <col min="7433" max="7433" width="9.7109375" style="420" customWidth="1"/>
    <col min="7434" max="7434" width="9.85546875" style="420" customWidth="1"/>
    <col min="7435" max="7435" width="10" style="420" customWidth="1"/>
    <col min="7436" max="7436" width="10.7109375" style="420" customWidth="1"/>
    <col min="7437" max="7437" width="10.140625" style="420" customWidth="1"/>
    <col min="7438" max="7438" width="16.5703125" style="420" customWidth="1"/>
    <col min="7439" max="7439" width="11.140625" style="420" customWidth="1"/>
    <col min="7440" max="7440" width="9.28515625" style="420" customWidth="1"/>
    <col min="7441" max="7680" width="16.5703125" style="420"/>
    <col min="7681" max="7681" width="3.7109375" style="420" customWidth="1"/>
    <col min="7682" max="7682" width="10.42578125" style="420" customWidth="1"/>
    <col min="7683" max="7683" width="23.140625" style="420" customWidth="1"/>
    <col min="7684" max="7684" width="11" style="420" customWidth="1"/>
    <col min="7685" max="7685" width="8.85546875" style="420" customWidth="1"/>
    <col min="7686" max="7686" width="10.42578125" style="420" customWidth="1"/>
    <col min="7687" max="7687" width="8.5703125" style="420" customWidth="1"/>
    <col min="7688" max="7688" width="9.5703125" style="420" customWidth="1"/>
    <col min="7689" max="7689" width="9.7109375" style="420" customWidth="1"/>
    <col min="7690" max="7690" width="9.85546875" style="420" customWidth="1"/>
    <col min="7691" max="7691" width="10" style="420" customWidth="1"/>
    <col min="7692" max="7692" width="10.7109375" style="420" customWidth="1"/>
    <col min="7693" max="7693" width="10.140625" style="420" customWidth="1"/>
    <col min="7694" max="7694" width="16.5703125" style="420" customWidth="1"/>
    <col min="7695" max="7695" width="11.140625" style="420" customWidth="1"/>
    <col min="7696" max="7696" width="9.28515625" style="420" customWidth="1"/>
    <col min="7697" max="7936" width="16.5703125" style="420"/>
    <col min="7937" max="7937" width="3.7109375" style="420" customWidth="1"/>
    <col min="7938" max="7938" width="10.42578125" style="420" customWidth="1"/>
    <col min="7939" max="7939" width="23.140625" style="420" customWidth="1"/>
    <col min="7940" max="7940" width="11" style="420" customWidth="1"/>
    <col min="7941" max="7941" width="8.85546875" style="420" customWidth="1"/>
    <col min="7942" max="7942" width="10.42578125" style="420" customWidth="1"/>
    <col min="7943" max="7943" width="8.5703125" style="420" customWidth="1"/>
    <col min="7944" max="7944" width="9.5703125" style="420" customWidth="1"/>
    <col min="7945" max="7945" width="9.7109375" style="420" customWidth="1"/>
    <col min="7946" max="7946" width="9.85546875" style="420" customWidth="1"/>
    <col min="7947" max="7947" width="10" style="420" customWidth="1"/>
    <col min="7948" max="7948" width="10.7109375" style="420" customWidth="1"/>
    <col min="7949" max="7949" width="10.140625" style="420" customWidth="1"/>
    <col min="7950" max="7950" width="16.5703125" style="420" customWidth="1"/>
    <col min="7951" max="7951" width="11.140625" style="420" customWidth="1"/>
    <col min="7952" max="7952" width="9.28515625" style="420" customWidth="1"/>
    <col min="7953" max="8192" width="16.5703125" style="420"/>
    <col min="8193" max="8193" width="3.7109375" style="420" customWidth="1"/>
    <col min="8194" max="8194" width="10.42578125" style="420" customWidth="1"/>
    <col min="8195" max="8195" width="23.140625" style="420" customWidth="1"/>
    <col min="8196" max="8196" width="11" style="420" customWidth="1"/>
    <col min="8197" max="8197" width="8.85546875" style="420" customWidth="1"/>
    <col min="8198" max="8198" width="10.42578125" style="420" customWidth="1"/>
    <col min="8199" max="8199" width="8.5703125" style="420" customWidth="1"/>
    <col min="8200" max="8200" width="9.5703125" style="420" customWidth="1"/>
    <col min="8201" max="8201" width="9.7109375" style="420" customWidth="1"/>
    <col min="8202" max="8202" width="9.85546875" style="420" customWidth="1"/>
    <col min="8203" max="8203" width="10" style="420" customWidth="1"/>
    <col min="8204" max="8204" width="10.7109375" style="420" customWidth="1"/>
    <col min="8205" max="8205" width="10.140625" style="420" customWidth="1"/>
    <col min="8206" max="8206" width="16.5703125" style="420" customWidth="1"/>
    <col min="8207" max="8207" width="11.140625" style="420" customWidth="1"/>
    <col min="8208" max="8208" width="9.28515625" style="420" customWidth="1"/>
    <col min="8209" max="8448" width="16.5703125" style="420"/>
    <col min="8449" max="8449" width="3.7109375" style="420" customWidth="1"/>
    <col min="8450" max="8450" width="10.42578125" style="420" customWidth="1"/>
    <col min="8451" max="8451" width="23.140625" style="420" customWidth="1"/>
    <col min="8452" max="8452" width="11" style="420" customWidth="1"/>
    <col min="8453" max="8453" width="8.85546875" style="420" customWidth="1"/>
    <col min="8454" max="8454" width="10.42578125" style="420" customWidth="1"/>
    <col min="8455" max="8455" width="8.5703125" style="420" customWidth="1"/>
    <col min="8456" max="8456" width="9.5703125" style="420" customWidth="1"/>
    <col min="8457" max="8457" width="9.7109375" style="420" customWidth="1"/>
    <col min="8458" max="8458" width="9.85546875" style="420" customWidth="1"/>
    <col min="8459" max="8459" width="10" style="420" customWidth="1"/>
    <col min="8460" max="8460" width="10.7109375" style="420" customWidth="1"/>
    <col min="8461" max="8461" width="10.140625" style="420" customWidth="1"/>
    <col min="8462" max="8462" width="16.5703125" style="420" customWidth="1"/>
    <col min="8463" max="8463" width="11.140625" style="420" customWidth="1"/>
    <col min="8464" max="8464" width="9.28515625" style="420" customWidth="1"/>
    <col min="8465" max="8704" width="16.5703125" style="420"/>
    <col min="8705" max="8705" width="3.7109375" style="420" customWidth="1"/>
    <col min="8706" max="8706" width="10.42578125" style="420" customWidth="1"/>
    <col min="8707" max="8707" width="23.140625" style="420" customWidth="1"/>
    <col min="8708" max="8708" width="11" style="420" customWidth="1"/>
    <col min="8709" max="8709" width="8.85546875" style="420" customWidth="1"/>
    <col min="8710" max="8710" width="10.42578125" style="420" customWidth="1"/>
    <col min="8711" max="8711" width="8.5703125" style="420" customWidth="1"/>
    <col min="8712" max="8712" width="9.5703125" style="420" customWidth="1"/>
    <col min="8713" max="8713" width="9.7109375" style="420" customWidth="1"/>
    <col min="8714" max="8714" width="9.85546875" style="420" customWidth="1"/>
    <col min="8715" max="8715" width="10" style="420" customWidth="1"/>
    <col min="8716" max="8716" width="10.7109375" style="420" customWidth="1"/>
    <col min="8717" max="8717" width="10.140625" style="420" customWidth="1"/>
    <col min="8718" max="8718" width="16.5703125" style="420" customWidth="1"/>
    <col min="8719" max="8719" width="11.140625" style="420" customWidth="1"/>
    <col min="8720" max="8720" width="9.28515625" style="420" customWidth="1"/>
    <col min="8721" max="8960" width="16.5703125" style="420"/>
    <col min="8961" max="8961" width="3.7109375" style="420" customWidth="1"/>
    <col min="8962" max="8962" width="10.42578125" style="420" customWidth="1"/>
    <col min="8963" max="8963" width="23.140625" style="420" customWidth="1"/>
    <col min="8964" max="8964" width="11" style="420" customWidth="1"/>
    <col min="8965" max="8965" width="8.85546875" style="420" customWidth="1"/>
    <col min="8966" max="8966" width="10.42578125" style="420" customWidth="1"/>
    <col min="8967" max="8967" width="8.5703125" style="420" customWidth="1"/>
    <col min="8968" max="8968" width="9.5703125" style="420" customWidth="1"/>
    <col min="8969" max="8969" width="9.7109375" style="420" customWidth="1"/>
    <col min="8970" max="8970" width="9.85546875" style="420" customWidth="1"/>
    <col min="8971" max="8971" width="10" style="420" customWidth="1"/>
    <col min="8972" max="8972" width="10.7109375" style="420" customWidth="1"/>
    <col min="8973" max="8973" width="10.140625" style="420" customWidth="1"/>
    <col min="8974" max="8974" width="16.5703125" style="420" customWidth="1"/>
    <col min="8975" max="8975" width="11.140625" style="420" customWidth="1"/>
    <col min="8976" max="8976" width="9.28515625" style="420" customWidth="1"/>
    <col min="8977" max="9216" width="16.5703125" style="420"/>
    <col min="9217" max="9217" width="3.7109375" style="420" customWidth="1"/>
    <col min="9218" max="9218" width="10.42578125" style="420" customWidth="1"/>
    <col min="9219" max="9219" width="23.140625" style="420" customWidth="1"/>
    <col min="9220" max="9220" width="11" style="420" customWidth="1"/>
    <col min="9221" max="9221" width="8.85546875" style="420" customWidth="1"/>
    <col min="9222" max="9222" width="10.42578125" style="420" customWidth="1"/>
    <col min="9223" max="9223" width="8.5703125" style="420" customWidth="1"/>
    <col min="9224" max="9224" width="9.5703125" style="420" customWidth="1"/>
    <col min="9225" max="9225" width="9.7109375" style="420" customWidth="1"/>
    <col min="9226" max="9226" width="9.85546875" style="420" customWidth="1"/>
    <col min="9227" max="9227" width="10" style="420" customWidth="1"/>
    <col min="9228" max="9228" width="10.7109375" style="420" customWidth="1"/>
    <col min="9229" max="9229" width="10.140625" style="420" customWidth="1"/>
    <col min="9230" max="9230" width="16.5703125" style="420" customWidth="1"/>
    <col min="9231" max="9231" width="11.140625" style="420" customWidth="1"/>
    <col min="9232" max="9232" width="9.28515625" style="420" customWidth="1"/>
    <col min="9233" max="9472" width="16.5703125" style="420"/>
    <col min="9473" max="9473" width="3.7109375" style="420" customWidth="1"/>
    <col min="9474" max="9474" width="10.42578125" style="420" customWidth="1"/>
    <col min="9475" max="9475" width="23.140625" style="420" customWidth="1"/>
    <col min="9476" max="9476" width="11" style="420" customWidth="1"/>
    <col min="9477" max="9477" width="8.85546875" style="420" customWidth="1"/>
    <col min="9478" max="9478" width="10.42578125" style="420" customWidth="1"/>
    <col min="9479" max="9479" width="8.5703125" style="420" customWidth="1"/>
    <col min="9480" max="9480" width="9.5703125" style="420" customWidth="1"/>
    <col min="9481" max="9481" width="9.7109375" style="420" customWidth="1"/>
    <col min="9482" max="9482" width="9.85546875" style="420" customWidth="1"/>
    <col min="9483" max="9483" width="10" style="420" customWidth="1"/>
    <col min="9484" max="9484" width="10.7109375" style="420" customWidth="1"/>
    <col min="9485" max="9485" width="10.140625" style="420" customWidth="1"/>
    <col min="9486" max="9486" width="16.5703125" style="420" customWidth="1"/>
    <col min="9487" max="9487" width="11.140625" style="420" customWidth="1"/>
    <col min="9488" max="9488" width="9.28515625" style="420" customWidth="1"/>
    <col min="9489" max="9728" width="16.5703125" style="420"/>
    <col min="9729" max="9729" width="3.7109375" style="420" customWidth="1"/>
    <col min="9730" max="9730" width="10.42578125" style="420" customWidth="1"/>
    <col min="9731" max="9731" width="23.140625" style="420" customWidth="1"/>
    <col min="9732" max="9732" width="11" style="420" customWidth="1"/>
    <col min="9733" max="9733" width="8.85546875" style="420" customWidth="1"/>
    <col min="9734" max="9734" width="10.42578125" style="420" customWidth="1"/>
    <col min="9735" max="9735" width="8.5703125" style="420" customWidth="1"/>
    <col min="9736" max="9736" width="9.5703125" style="420" customWidth="1"/>
    <col min="9737" max="9737" width="9.7109375" style="420" customWidth="1"/>
    <col min="9738" max="9738" width="9.85546875" style="420" customWidth="1"/>
    <col min="9739" max="9739" width="10" style="420" customWidth="1"/>
    <col min="9740" max="9740" width="10.7109375" style="420" customWidth="1"/>
    <col min="9741" max="9741" width="10.140625" style="420" customWidth="1"/>
    <col min="9742" max="9742" width="16.5703125" style="420" customWidth="1"/>
    <col min="9743" max="9743" width="11.140625" style="420" customWidth="1"/>
    <col min="9744" max="9744" width="9.28515625" style="420" customWidth="1"/>
    <col min="9745" max="9984" width="16.5703125" style="420"/>
    <col min="9985" max="9985" width="3.7109375" style="420" customWidth="1"/>
    <col min="9986" max="9986" width="10.42578125" style="420" customWidth="1"/>
    <col min="9987" max="9987" width="23.140625" style="420" customWidth="1"/>
    <col min="9988" max="9988" width="11" style="420" customWidth="1"/>
    <col min="9989" max="9989" width="8.85546875" style="420" customWidth="1"/>
    <col min="9990" max="9990" width="10.42578125" style="420" customWidth="1"/>
    <col min="9991" max="9991" width="8.5703125" style="420" customWidth="1"/>
    <col min="9992" max="9992" width="9.5703125" style="420" customWidth="1"/>
    <col min="9993" max="9993" width="9.7109375" style="420" customWidth="1"/>
    <col min="9994" max="9994" width="9.85546875" style="420" customWidth="1"/>
    <col min="9995" max="9995" width="10" style="420" customWidth="1"/>
    <col min="9996" max="9996" width="10.7109375" style="420" customWidth="1"/>
    <col min="9997" max="9997" width="10.140625" style="420" customWidth="1"/>
    <col min="9998" max="9998" width="16.5703125" style="420" customWidth="1"/>
    <col min="9999" max="9999" width="11.140625" style="420" customWidth="1"/>
    <col min="10000" max="10000" width="9.28515625" style="420" customWidth="1"/>
    <col min="10001" max="10240" width="16.5703125" style="420"/>
    <col min="10241" max="10241" width="3.7109375" style="420" customWidth="1"/>
    <col min="10242" max="10242" width="10.42578125" style="420" customWidth="1"/>
    <col min="10243" max="10243" width="23.140625" style="420" customWidth="1"/>
    <col min="10244" max="10244" width="11" style="420" customWidth="1"/>
    <col min="10245" max="10245" width="8.85546875" style="420" customWidth="1"/>
    <col min="10246" max="10246" width="10.42578125" style="420" customWidth="1"/>
    <col min="10247" max="10247" width="8.5703125" style="420" customWidth="1"/>
    <col min="10248" max="10248" width="9.5703125" style="420" customWidth="1"/>
    <col min="10249" max="10249" width="9.7109375" style="420" customWidth="1"/>
    <col min="10250" max="10250" width="9.85546875" style="420" customWidth="1"/>
    <col min="10251" max="10251" width="10" style="420" customWidth="1"/>
    <col min="10252" max="10252" width="10.7109375" style="420" customWidth="1"/>
    <col min="10253" max="10253" width="10.140625" style="420" customWidth="1"/>
    <col min="10254" max="10254" width="16.5703125" style="420" customWidth="1"/>
    <col min="10255" max="10255" width="11.140625" style="420" customWidth="1"/>
    <col min="10256" max="10256" width="9.28515625" style="420" customWidth="1"/>
    <col min="10257" max="10496" width="16.5703125" style="420"/>
    <col min="10497" max="10497" width="3.7109375" style="420" customWidth="1"/>
    <col min="10498" max="10498" width="10.42578125" style="420" customWidth="1"/>
    <col min="10499" max="10499" width="23.140625" style="420" customWidth="1"/>
    <col min="10500" max="10500" width="11" style="420" customWidth="1"/>
    <col min="10501" max="10501" width="8.85546875" style="420" customWidth="1"/>
    <col min="10502" max="10502" width="10.42578125" style="420" customWidth="1"/>
    <col min="10503" max="10503" width="8.5703125" style="420" customWidth="1"/>
    <col min="10504" max="10504" width="9.5703125" style="420" customWidth="1"/>
    <col min="10505" max="10505" width="9.7109375" style="420" customWidth="1"/>
    <col min="10506" max="10506" width="9.85546875" style="420" customWidth="1"/>
    <col min="10507" max="10507" width="10" style="420" customWidth="1"/>
    <col min="10508" max="10508" width="10.7109375" style="420" customWidth="1"/>
    <col min="10509" max="10509" width="10.140625" style="420" customWidth="1"/>
    <col min="10510" max="10510" width="16.5703125" style="420" customWidth="1"/>
    <col min="10511" max="10511" width="11.140625" style="420" customWidth="1"/>
    <col min="10512" max="10512" width="9.28515625" style="420" customWidth="1"/>
    <col min="10513" max="10752" width="16.5703125" style="420"/>
    <col min="10753" max="10753" width="3.7109375" style="420" customWidth="1"/>
    <col min="10754" max="10754" width="10.42578125" style="420" customWidth="1"/>
    <col min="10755" max="10755" width="23.140625" style="420" customWidth="1"/>
    <col min="10756" max="10756" width="11" style="420" customWidth="1"/>
    <col min="10757" max="10757" width="8.85546875" style="420" customWidth="1"/>
    <col min="10758" max="10758" width="10.42578125" style="420" customWidth="1"/>
    <col min="10759" max="10759" width="8.5703125" style="420" customWidth="1"/>
    <col min="10760" max="10760" width="9.5703125" style="420" customWidth="1"/>
    <col min="10761" max="10761" width="9.7109375" style="420" customWidth="1"/>
    <col min="10762" max="10762" width="9.85546875" style="420" customWidth="1"/>
    <col min="10763" max="10763" width="10" style="420" customWidth="1"/>
    <col min="10764" max="10764" width="10.7109375" style="420" customWidth="1"/>
    <col min="10765" max="10765" width="10.140625" style="420" customWidth="1"/>
    <col min="10766" max="10766" width="16.5703125" style="420" customWidth="1"/>
    <col min="10767" max="10767" width="11.140625" style="420" customWidth="1"/>
    <col min="10768" max="10768" width="9.28515625" style="420" customWidth="1"/>
    <col min="10769" max="11008" width="16.5703125" style="420"/>
    <col min="11009" max="11009" width="3.7109375" style="420" customWidth="1"/>
    <col min="11010" max="11010" width="10.42578125" style="420" customWidth="1"/>
    <col min="11011" max="11011" width="23.140625" style="420" customWidth="1"/>
    <col min="11012" max="11012" width="11" style="420" customWidth="1"/>
    <col min="11013" max="11013" width="8.85546875" style="420" customWidth="1"/>
    <col min="11014" max="11014" width="10.42578125" style="420" customWidth="1"/>
    <col min="11015" max="11015" width="8.5703125" style="420" customWidth="1"/>
    <col min="11016" max="11016" width="9.5703125" style="420" customWidth="1"/>
    <col min="11017" max="11017" width="9.7109375" style="420" customWidth="1"/>
    <col min="11018" max="11018" width="9.85546875" style="420" customWidth="1"/>
    <col min="11019" max="11019" width="10" style="420" customWidth="1"/>
    <col min="11020" max="11020" width="10.7109375" style="420" customWidth="1"/>
    <col min="11021" max="11021" width="10.140625" style="420" customWidth="1"/>
    <col min="11022" max="11022" width="16.5703125" style="420" customWidth="1"/>
    <col min="11023" max="11023" width="11.140625" style="420" customWidth="1"/>
    <col min="11024" max="11024" width="9.28515625" style="420" customWidth="1"/>
    <col min="11025" max="11264" width="16.5703125" style="420"/>
    <col min="11265" max="11265" width="3.7109375" style="420" customWidth="1"/>
    <col min="11266" max="11266" width="10.42578125" style="420" customWidth="1"/>
    <col min="11267" max="11267" width="23.140625" style="420" customWidth="1"/>
    <col min="11268" max="11268" width="11" style="420" customWidth="1"/>
    <col min="11269" max="11269" width="8.85546875" style="420" customWidth="1"/>
    <col min="11270" max="11270" width="10.42578125" style="420" customWidth="1"/>
    <col min="11271" max="11271" width="8.5703125" style="420" customWidth="1"/>
    <col min="11272" max="11272" width="9.5703125" style="420" customWidth="1"/>
    <col min="11273" max="11273" width="9.7109375" style="420" customWidth="1"/>
    <col min="11274" max="11274" width="9.85546875" style="420" customWidth="1"/>
    <col min="11275" max="11275" width="10" style="420" customWidth="1"/>
    <col min="11276" max="11276" width="10.7109375" style="420" customWidth="1"/>
    <col min="11277" max="11277" width="10.140625" style="420" customWidth="1"/>
    <col min="11278" max="11278" width="16.5703125" style="420" customWidth="1"/>
    <col min="11279" max="11279" width="11.140625" style="420" customWidth="1"/>
    <col min="11280" max="11280" width="9.28515625" style="420" customWidth="1"/>
    <col min="11281" max="11520" width="16.5703125" style="420"/>
    <col min="11521" max="11521" width="3.7109375" style="420" customWidth="1"/>
    <col min="11522" max="11522" width="10.42578125" style="420" customWidth="1"/>
    <col min="11523" max="11523" width="23.140625" style="420" customWidth="1"/>
    <col min="11524" max="11524" width="11" style="420" customWidth="1"/>
    <col min="11525" max="11525" width="8.85546875" style="420" customWidth="1"/>
    <col min="11526" max="11526" width="10.42578125" style="420" customWidth="1"/>
    <col min="11527" max="11527" width="8.5703125" style="420" customWidth="1"/>
    <col min="11528" max="11528" width="9.5703125" style="420" customWidth="1"/>
    <col min="11529" max="11529" width="9.7109375" style="420" customWidth="1"/>
    <col min="11530" max="11530" width="9.85546875" style="420" customWidth="1"/>
    <col min="11531" max="11531" width="10" style="420" customWidth="1"/>
    <col min="11532" max="11532" width="10.7109375" style="420" customWidth="1"/>
    <col min="11533" max="11533" width="10.140625" style="420" customWidth="1"/>
    <col min="11534" max="11534" width="16.5703125" style="420" customWidth="1"/>
    <col min="11535" max="11535" width="11.140625" style="420" customWidth="1"/>
    <col min="11536" max="11536" width="9.28515625" style="420" customWidth="1"/>
    <col min="11537" max="11776" width="16.5703125" style="420"/>
    <col min="11777" max="11777" width="3.7109375" style="420" customWidth="1"/>
    <col min="11778" max="11778" width="10.42578125" style="420" customWidth="1"/>
    <col min="11779" max="11779" width="23.140625" style="420" customWidth="1"/>
    <col min="11780" max="11780" width="11" style="420" customWidth="1"/>
    <col min="11781" max="11781" width="8.85546875" style="420" customWidth="1"/>
    <col min="11782" max="11782" width="10.42578125" style="420" customWidth="1"/>
    <col min="11783" max="11783" width="8.5703125" style="420" customWidth="1"/>
    <col min="11784" max="11784" width="9.5703125" style="420" customWidth="1"/>
    <col min="11785" max="11785" width="9.7109375" style="420" customWidth="1"/>
    <col min="11786" max="11786" width="9.85546875" style="420" customWidth="1"/>
    <col min="11787" max="11787" width="10" style="420" customWidth="1"/>
    <col min="11788" max="11788" width="10.7109375" style="420" customWidth="1"/>
    <col min="11789" max="11789" width="10.140625" style="420" customWidth="1"/>
    <col min="11790" max="11790" width="16.5703125" style="420" customWidth="1"/>
    <col min="11791" max="11791" width="11.140625" style="420" customWidth="1"/>
    <col min="11792" max="11792" width="9.28515625" style="420" customWidth="1"/>
    <col min="11793" max="12032" width="16.5703125" style="420"/>
    <col min="12033" max="12033" width="3.7109375" style="420" customWidth="1"/>
    <col min="12034" max="12034" width="10.42578125" style="420" customWidth="1"/>
    <col min="12035" max="12035" width="23.140625" style="420" customWidth="1"/>
    <col min="12036" max="12036" width="11" style="420" customWidth="1"/>
    <col min="12037" max="12037" width="8.85546875" style="420" customWidth="1"/>
    <col min="12038" max="12038" width="10.42578125" style="420" customWidth="1"/>
    <col min="12039" max="12039" width="8.5703125" style="420" customWidth="1"/>
    <col min="12040" max="12040" width="9.5703125" style="420" customWidth="1"/>
    <col min="12041" max="12041" width="9.7109375" style="420" customWidth="1"/>
    <col min="12042" max="12042" width="9.85546875" style="420" customWidth="1"/>
    <col min="12043" max="12043" width="10" style="420" customWidth="1"/>
    <col min="12044" max="12044" width="10.7109375" style="420" customWidth="1"/>
    <col min="12045" max="12045" width="10.140625" style="420" customWidth="1"/>
    <col min="12046" max="12046" width="16.5703125" style="420" customWidth="1"/>
    <col min="12047" max="12047" width="11.140625" style="420" customWidth="1"/>
    <col min="12048" max="12048" width="9.28515625" style="420" customWidth="1"/>
    <col min="12049" max="12288" width="16.5703125" style="420"/>
    <col min="12289" max="12289" width="3.7109375" style="420" customWidth="1"/>
    <col min="12290" max="12290" width="10.42578125" style="420" customWidth="1"/>
    <col min="12291" max="12291" width="23.140625" style="420" customWidth="1"/>
    <col min="12292" max="12292" width="11" style="420" customWidth="1"/>
    <col min="12293" max="12293" width="8.85546875" style="420" customWidth="1"/>
    <col min="12294" max="12294" width="10.42578125" style="420" customWidth="1"/>
    <col min="12295" max="12295" width="8.5703125" style="420" customWidth="1"/>
    <col min="12296" max="12296" width="9.5703125" style="420" customWidth="1"/>
    <col min="12297" max="12297" width="9.7109375" style="420" customWidth="1"/>
    <col min="12298" max="12298" width="9.85546875" style="420" customWidth="1"/>
    <col min="12299" max="12299" width="10" style="420" customWidth="1"/>
    <col min="12300" max="12300" width="10.7109375" style="420" customWidth="1"/>
    <col min="12301" max="12301" width="10.140625" style="420" customWidth="1"/>
    <col min="12302" max="12302" width="16.5703125" style="420" customWidth="1"/>
    <col min="12303" max="12303" width="11.140625" style="420" customWidth="1"/>
    <col min="12304" max="12304" width="9.28515625" style="420" customWidth="1"/>
    <col min="12305" max="12544" width="16.5703125" style="420"/>
    <col min="12545" max="12545" width="3.7109375" style="420" customWidth="1"/>
    <col min="12546" max="12546" width="10.42578125" style="420" customWidth="1"/>
    <col min="12547" max="12547" width="23.140625" style="420" customWidth="1"/>
    <col min="12548" max="12548" width="11" style="420" customWidth="1"/>
    <col min="12549" max="12549" width="8.85546875" style="420" customWidth="1"/>
    <col min="12550" max="12550" width="10.42578125" style="420" customWidth="1"/>
    <col min="12551" max="12551" width="8.5703125" style="420" customWidth="1"/>
    <col min="12552" max="12552" width="9.5703125" style="420" customWidth="1"/>
    <col min="12553" max="12553" width="9.7109375" style="420" customWidth="1"/>
    <col min="12554" max="12554" width="9.85546875" style="420" customWidth="1"/>
    <col min="12555" max="12555" width="10" style="420" customWidth="1"/>
    <col min="12556" max="12556" width="10.7109375" style="420" customWidth="1"/>
    <col min="12557" max="12557" width="10.140625" style="420" customWidth="1"/>
    <col min="12558" max="12558" width="16.5703125" style="420" customWidth="1"/>
    <col min="12559" max="12559" width="11.140625" style="420" customWidth="1"/>
    <col min="12560" max="12560" width="9.28515625" style="420" customWidth="1"/>
    <col min="12561" max="12800" width="16.5703125" style="420"/>
    <col min="12801" max="12801" width="3.7109375" style="420" customWidth="1"/>
    <col min="12802" max="12802" width="10.42578125" style="420" customWidth="1"/>
    <col min="12803" max="12803" width="23.140625" style="420" customWidth="1"/>
    <col min="12804" max="12804" width="11" style="420" customWidth="1"/>
    <col min="12805" max="12805" width="8.85546875" style="420" customWidth="1"/>
    <col min="12806" max="12806" width="10.42578125" style="420" customWidth="1"/>
    <col min="12807" max="12807" width="8.5703125" style="420" customWidth="1"/>
    <col min="12808" max="12808" width="9.5703125" style="420" customWidth="1"/>
    <col min="12809" max="12809" width="9.7109375" style="420" customWidth="1"/>
    <col min="12810" max="12810" width="9.85546875" style="420" customWidth="1"/>
    <col min="12811" max="12811" width="10" style="420" customWidth="1"/>
    <col min="12812" max="12812" width="10.7109375" style="420" customWidth="1"/>
    <col min="12813" max="12813" width="10.140625" style="420" customWidth="1"/>
    <col min="12814" max="12814" width="16.5703125" style="420" customWidth="1"/>
    <col min="12815" max="12815" width="11.140625" style="420" customWidth="1"/>
    <col min="12816" max="12816" width="9.28515625" style="420" customWidth="1"/>
    <col min="12817" max="13056" width="16.5703125" style="420"/>
    <col min="13057" max="13057" width="3.7109375" style="420" customWidth="1"/>
    <col min="13058" max="13058" width="10.42578125" style="420" customWidth="1"/>
    <col min="13059" max="13059" width="23.140625" style="420" customWidth="1"/>
    <col min="13060" max="13060" width="11" style="420" customWidth="1"/>
    <col min="13061" max="13061" width="8.85546875" style="420" customWidth="1"/>
    <col min="13062" max="13062" width="10.42578125" style="420" customWidth="1"/>
    <col min="13063" max="13063" width="8.5703125" style="420" customWidth="1"/>
    <col min="13064" max="13064" width="9.5703125" style="420" customWidth="1"/>
    <col min="13065" max="13065" width="9.7109375" style="420" customWidth="1"/>
    <col min="13066" max="13066" width="9.85546875" style="420" customWidth="1"/>
    <col min="13067" max="13067" width="10" style="420" customWidth="1"/>
    <col min="13068" max="13068" width="10.7109375" style="420" customWidth="1"/>
    <col min="13069" max="13069" width="10.140625" style="420" customWidth="1"/>
    <col min="13070" max="13070" width="16.5703125" style="420" customWidth="1"/>
    <col min="13071" max="13071" width="11.140625" style="420" customWidth="1"/>
    <col min="13072" max="13072" width="9.28515625" style="420" customWidth="1"/>
    <col min="13073" max="13312" width="16.5703125" style="420"/>
    <col min="13313" max="13313" width="3.7109375" style="420" customWidth="1"/>
    <col min="13314" max="13314" width="10.42578125" style="420" customWidth="1"/>
    <col min="13315" max="13315" width="23.140625" style="420" customWidth="1"/>
    <col min="13316" max="13316" width="11" style="420" customWidth="1"/>
    <col min="13317" max="13317" width="8.85546875" style="420" customWidth="1"/>
    <col min="13318" max="13318" width="10.42578125" style="420" customWidth="1"/>
    <col min="13319" max="13319" width="8.5703125" style="420" customWidth="1"/>
    <col min="13320" max="13320" width="9.5703125" style="420" customWidth="1"/>
    <col min="13321" max="13321" width="9.7109375" style="420" customWidth="1"/>
    <col min="13322" max="13322" width="9.85546875" style="420" customWidth="1"/>
    <col min="13323" max="13323" width="10" style="420" customWidth="1"/>
    <col min="13324" max="13324" width="10.7109375" style="420" customWidth="1"/>
    <col min="13325" max="13325" width="10.140625" style="420" customWidth="1"/>
    <col min="13326" max="13326" width="16.5703125" style="420" customWidth="1"/>
    <col min="13327" max="13327" width="11.140625" style="420" customWidth="1"/>
    <col min="13328" max="13328" width="9.28515625" style="420" customWidth="1"/>
    <col min="13329" max="13568" width="16.5703125" style="420"/>
    <col min="13569" max="13569" width="3.7109375" style="420" customWidth="1"/>
    <col min="13570" max="13570" width="10.42578125" style="420" customWidth="1"/>
    <col min="13571" max="13571" width="23.140625" style="420" customWidth="1"/>
    <col min="13572" max="13572" width="11" style="420" customWidth="1"/>
    <col min="13573" max="13573" width="8.85546875" style="420" customWidth="1"/>
    <col min="13574" max="13574" width="10.42578125" style="420" customWidth="1"/>
    <col min="13575" max="13575" width="8.5703125" style="420" customWidth="1"/>
    <col min="13576" max="13576" width="9.5703125" style="420" customWidth="1"/>
    <col min="13577" max="13577" width="9.7109375" style="420" customWidth="1"/>
    <col min="13578" max="13578" width="9.85546875" style="420" customWidth="1"/>
    <col min="13579" max="13579" width="10" style="420" customWidth="1"/>
    <col min="13580" max="13580" width="10.7109375" style="420" customWidth="1"/>
    <col min="13581" max="13581" width="10.140625" style="420" customWidth="1"/>
    <col min="13582" max="13582" width="16.5703125" style="420" customWidth="1"/>
    <col min="13583" max="13583" width="11.140625" style="420" customWidth="1"/>
    <col min="13584" max="13584" width="9.28515625" style="420" customWidth="1"/>
    <col min="13585" max="13824" width="16.5703125" style="420"/>
    <col min="13825" max="13825" width="3.7109375" style="420" customWidth="1"/>
    <col min="13826" max="13826" width="10.42578125" style="420" customWidth="1"/>
    <col min="13827" max="13827" width="23.140625" style="420" customWidth="1"/>
    <col min="13828" max="13828" width="11" style="420" customWidth="1"/>
    <col min="13829" max="13829" width="8.85546875" style="420" customWidth="1"/>
    <col min="13830" max="13830" width="10.42578125" style="420" customWidth="1"/>
    <col min="13831" max="13831" width="8.5703125" style="420" customWidth="1"/>
    <col min="13832" max="13832" width="9.5703125" style="420" customWidth="1"/>
    <col min="13833" max="13833" width="9.7109375" style="420" customWidth="1"/>
    <col min="13834" max="13834" width="9.85546875" style="420" customWidth="1"/>
    <col min="13835" max="13835" width="10" style="420" customWidth="1"/>
    <col min="13836" max="13836" width="10.7109375" style="420" customWidth="1"/>
    <col min="13837" max="13837" width="10.140625" style="420" customWidth="1"/>
    <col min="13838" max="13838" width="16.5703125" style="420" customWidth="1"/>
    <col min="13839" max="13839" width="11.140625" style="420" customWidth="1"/>
    <col min="13840" max="13840" width="9.28515625" style="420" customWidth="1"/>
    <col min="13841" max="14080" width="16.5703125" style="420"/>
    <col min="14081" max="14081" width="3.7109375" style="420" customWidth="1"/>
    <col min="14082" max="14082" width="10.42578125" style="420" customWidth="1"/>
    <col min="14083" max="14083" width="23.140625" style="420" customWidth="1"/>
    <col min="14084" max="14084" width="11" style="420" customWidth="1"/>
    <col min="14085" max="14085" width="8.85546875" style="420" customWidth="1"/>
    <col min="14086" max="14086" width="10.42578125" style="420" customWidth="1"/>
    <col min="14087" max="14087" width="8.5703125" style="420" customWidth="1"/>
    <col min="14088" max="14088" width="9.5703125" style="420" customWidth="1"/>
    <col min="14089" max="14089" width="9.7109375" style="420" customWidth="1"/>
    <col min="14090" max="14090" width="9.85546875" style="420" customWidth="1"/>
    <col min="14091" max="14091" width="10" style="420" customWidth="1"/>
    <col min="14092" max="14092" width="10.7109375" style="420" customWidth="1"/>
    <col min="14093" max="14093" width="10.140625" style="420" customWidth="1"/>
    <col min="14094" max="14094" width="16.5703125" style="420" customWidth="1"/>
    <col min="14095" max="14095" width="11.140625" style="420" customWidth="1"/>
    <col min="14096" max="14096" width="9.28515625" style="420" customWidth="1"/>
    <col min="14097" max="14336" width="16.5703125" style="420"/>
    <col min="14337" max="14337" width="3.7109375" style="420" customWidth="1"/>
    <col min="14338" max="14338" width="10.42578125" style="420" customWidth="1"/>
    <col min="14339" max="14339" width="23.140625" style="420" customWidth="1"/>
    <col min="14340" max="14340" width="11" style="420" customWidth="1"/>
    <col min="14341" max="14341" width="8.85546875" style="420" customWidth="1"/>
    <col min="14342" max="14342" width="10.42578125" style="420" customWidth="1"/>
    <col min="14343" max="14343" width="8.5703125" style="420" customWidth="1"/>
    <col min="14344" max="14344" width="9.5703125" style="420" customWidth="1"/>
    <col min="14345" max="14345" width="9.7109375" style="420" customWidth="1"/>
    <col min="14346" max="14346" width="9.85546875" style="420" customWidth="1"/>
    <col min="14347" max="14347" width="10" style="420" customWidth="1"/>
    <col min="14348" max="14348" width="10.7109375" style="420" customWidth="1"/>
    <col min="14349" max="14349" width="10.140625" style="420" customWidth="1"/>
    <col min="14350" max="14350" width="16.5703125" style="420" customWidth="1"/>
    <col min="14351" max="14351" width="11.140625" style="420" customWidth="1"/>
    <col min="14352" max="14352" width="9.28515625" style="420" customWidth="1"/>
    <col min="14353" max="14592" width="16.5703125" style="420"/>
    <col min="14593" max="14593" width="3.7109375" style="420" customWidth="1"/>
    <col min="14594" max="14594" width="10.42578125" style="420" customWidth="1"/>
    <col min="14595" max="14595" width="23.140625" style="420" customWidth="1"/>
    <col min="14596" max="14596" width="11" style="420" customWidth="1"/>
    <col min="14597" max="14597" width="8.85546875" style="420" customWidth="1"/>
    <col min="14598" max="14598" width="10.42578125" style="420" customWidth="1"/>
    <col min="14599" max="14599" width="8.5703125" style="420" customWidth="1"/>
    <col min="14600" max="14600" width="9.5703125" style="420" customWidth="1"/>
    <col min="14601" max="14601" width="9.7109375" style="420" customWidth="1"/>
    <col min="14602" max="14602" width="9.85546875" style="420" customWidth="1"/>
    <col min="14603" max="14603" width="10" style="420" customWidth="1"/>
    <col min="14604" max="14604" width="10.7109375" style="420" customWidth="1"/>
    <col min="14605" max="14605" width="10.140625" style="420" customWidth="1"/>
    <col min="14606" max="14606" width="16.5703125" style="420" customWidth="1"/>
    <col min="14607" max="14607" width="11.140625" style="420" customWidth="1"/>
    <col min="14608" max="14608" width="9.28515625" style="420" customWidth="1"/>
    <col min="14609" max="14848" width="16.5703125" style="420"/>
    <col min="14849" max="14849" width="3.7109375" style="420" customWidth="1"/>
    <col min="14850" max="14850" width="10.42578125" style="420" customWidth="1"/>
    <col min="14851" max="14851" width="23.140625" style="420" customWidth="1"/>
    <col min="14852" max="14852" width="11" style="420" customWidth="1"/>
    <col min="14853" max="14853" width="8.85546875" style="420" customWidth="1"/>
    <col min="14854" max="14854" width="10.42578125" style="420" customWidth="1"/>
    <col min="14855" max="14855" width="8.5703125" style="420" customWidth="1"/>
    <col min="14856" max="14856" width="9.5703125" style="420" customWidth="1"/>
    <col min="14857" max="14857" width="9.7109375" style="420" customWidth="1"/>
    <col min="14858" max="14858" width="9.85546875" style="420" customWidth="1"/>
    <col min="14859" max="14859" width="10" style="420" customWidth="1"/>
    <col min="14860" max="14860" width="10.7109375" style="420" customWidth="1"/>
    <col min="14861" max="14861" width="10.140625" style="420" customWidth="1"/>
    <col min="14862" max="14862" width="16.5703125" style="420" customWidth="1"/>
    <col min="14863" max="14863" width="11.140625" style="420" customWidth="1"/>
    <col min="14864" max="14864" width="9.28515625" style="420" customWidth="1"/>
    <col min="14865" max="15104" width="16.5703125" style="420"/>
    <col min="15105" max="15105" width="3.7109375" style="420" customWidth="1"/>
    <col min="15106" max="15106" width="10.42578125" style="420" customWidth="1"/>
    <col min="15107" max="15107" width="23.140625" style="420" customWidth="1"/>
    <col min="15108" max="15108" width="11" style="420" customWidth="1"/>
    <col min="15109" max="15109" width="8.85546875" style="420" customWidth="1"/>
    <col min="15110" max="15110" width="10.42578125" style="420" customWidth="1"/>
    <col min="15111" max="15111" width="8.5703125" style="420" customWidth="1"/>
    <col min="15112" max="15112" width="9.5703125" style="420" customWidth="1"/>
    <col min="15113" max="15113" width="9.7109375" style="420" customWidth="1"/>
    <col min="15114" max="15114" width="9.85546875" style="420" customWidth="1"/>
    <col min="15115" max="15115" width="10" style="420" customWidth="1"/>
    <col min="15116" max="15116" width="10.7109375" style="420" customWidth="1"/>
    <col min="15117" max="15117" width="10.140625" style="420" customWidth="1"/>
    <col min="15118" max="15118" width="16.5703125" style="420" customWidth="1"/>
    <col min="15119" max="15119" width="11.140625" style="420" customWidth="1"/>
    <col min="15120" max="15120" width="9.28515625" style="420" customWidth="1"/>
    <col min="15121" max="15360" width="16.5703125" style="420"/>
    <col min="15361" max="15361" width="3.7109375" style="420" customWidth="1"/>
    <col min="15362" max="15362" width="10.42578125" style="420" customWidth="1"/>
    <col min="15363" max="15363" width="23.140625" style="420" customWidth="1"/>
    <col min="15364" max="15364" width="11" style="420" customWidth="1"/>
    <col min="15365" max="15365" width="8.85546875" style="420" customWidth="1"/>
    <col min="15366" max="15366" width="10.42578125" style="420" customWidth="1"/>
    <col min="15367" max="15367" width="8.5703125" style="420" customWidth="1"/>
    <col min="15368" max="15368" width="9.5703125" style="420" customWidth="1"/>
    <col min="15369" max="15369" width="9.7109375" style="420" customWidth="1"/>
    <col min="15370" max="15370" width="9.85546875" style="420" customWidth="1"/>
    <col min="15371" max="15371" width="10" style="420" customWidth="1"/>
    <col min="15372" max="15372" width="10.7109375" style="420" customWidth="1"/>
    <col min="15373" max="15373" width="10.140625" style="420" customWidth="1"/>
    <col min="15374" max="15374" width="16.5703125" style="420" customWidth="1"/>
    <col min="15375" max="15375" width="11.140625" style="420" customWidth="1"/>
    <col min="15376" max="15376" width="9.28515625" style="420" customWidth="1"/>
    <col min="15377" max="15616" width="16.5703125" style="420"/>
    <col min="15617" max="15617" width="3.7109375" style="420" customWidth="1"/>
    <col min="15618" max="15618" width="10.42578125" style="420" customWidth="1"/>
    <col min="15619" max="15619" width="23.140625" style="420" customWidth="1"/>
    <col min="15620" max="15620" width="11" style="420" customWidth="1"/>
    <col min="15621" max="15621" width="8.85546875" style="420" customWidth="1"/>
    <col min="15622" max="15622" width="10.42578125" style="420" customWidth="1"/>
    <col min="15623" max="15623" width="8.5703125" style="420" customWidth="1"/>
    <col min="15624" max="15624" width="9.5703125" style="420" customWidth="1"/>
    <col min="15625" max="15625" width="9.7109375" style="420" customWidth="1"/>
    <col min="15626" max="15626" width="9.85546875" style="420" customWidth="1"/>
    <col min="15627" max="15627" width="10" style="420" customWidth="1"/>
    <col min="15628" max="15628" width="10.7109375" style="420" customWidth="1"/>
    <col min="15629" max="15629" width="10.140625" style="420" customWidth="1"/>
    <col min="15630" max="15630" width="16.5703125" style="420" customWidth="1"/>
    <col min="15631" max="15631" width="11.140625" style="420" customWidth="1"/>
    <col min="15632" max="15632" width="9.28515625" style="420" customWidth="1"/>
    <col min="15633" max="15872" width="16.5703125" style="420"/>
    <col min="15873" max="15873" width="3.7109375" style="420" customWidth="1"/>
    <col min="15874" max="15874" width="10.42578125" style="420" customWidth="1"/>
    <col min="15875" max="15875" width="23.140625" style="420" customWidth="1"/>
    <col min="15876" max="15876" width="11" style="420" customWidth="1"/>
    <col min="15877" max="15877" width="8.85546875" style="420" customWidth="1"/>
    <col min="15878" max="15878" width="10.42578125" style="420" customWidth="1"/>
    <col min="15879" max="15879" width="8.5703125" style="420" customWidth="1"/>
    <col min="15880" max="15880" width="9.5703125" style="420" customWidth="1"/>
    <col min="15881" max="15881" width="9.7109375" style="420" customWidth="1"/>
    <col min="15882" max="15882" width="9.85546875" style="420" customWidth="1"/>
    <col min="15883" max="15883" width="10" style="420" customWidth="1"/>
    <col min="15884" max="15884" width="10.7109375" style="420" customWidth="1"/>
    <col min="15885" max="15885" width="10.140625" style="420" customWidth="1"/>
    <col min="15886" max="15886" width="16.5703125" style="420" customWidth="1"/>
    <col min="15887" max="15887" width="11.140625" style="420" customWidth="1"/>
    <col min="15888" max="15888" width="9.28515625" style="420" customWidth="1"/>
    <col min="15889" max="16128" width="16.5703125" style="420"/>
    <col min="16129" max="16129" width="3.7109375" style="420" customWidth="1"/>
    <col min="16130" max="16130" width="10.42578125" style="420" customWidth="1"/>
    <col min="16131" max="16131" width="23.140625" style="420" customWidth="1"/>
    <col min="16132" max="16132" width="11" style="420" customWidth="1"/>
    <col min="16133" max="16133" width="8.85546875" style="420" customWidth="1"/>
    <col min="16134" max="16134" width="10.42578125" style="420" customWidth="1"/>
    <col min="16135" max="16135" width="8.5703125" style="420" customWidth="1"/>
    <col min="16136" max="16136" width="9.5703125" style="420" customWidth="1"/>
    <col min="16137" max="16137" width="9.7109375" style="420" customWidth="1"/>
    <col min="16138" max="16138" width="9.85546875" style="420" customWidth="1"/>
    <col min="16139" max="16139" width="10" style="420" customWidth="1"/>
    <col min="16140" max="16140" width="10.7109375" style="420" customWidth="1"/>
    <col min="16141" max="16141" width="10.140625" style="420" customWidth="1"/>
    <col min="16142" max="16142" width="16.5703125" style="420" customWidth="1"/>
    <col min="16143" max="16143" width="11.140625" style="420" customWidth="1"/>
    <col min="16144" max="16144" width="9.28515625" style="420" customWidth="1"/>
    <col min="16145" max="16384" width="16.5703125" style="420"/>
  </cols>
  <sheetData>
    <row r="5" spans="3:18" s="421" customFormat="1" ht="34.5" customHeight="1">
      <c r="C5" s="543" t="s">
        <v>407</v>
      </c>
      <c r="D5" s="544"/>
      <c r="E5" s="544"/>
      <c r="F5" s="544"/>
      <c r="G5" s="544"/>
      <c r="H5" s="544"/>
      <c r="I5" s="544"/>
      <c r="J5" s="544"/>
      <c r="K5" s="544"/>
      <c r="L5" s="544"/>
      <c r="M5" s="545"/>
    </row>
    <row r="6" spans="3:18" s="421" customFormat="1" ht="18.75" customHeight="1">
      <c r="C6" s="609" t="s">
        <v>270</v>
      </c>
      <c r="D6" s="611" t="s">
        <v>408</v>
      </c>
      <c r="E6" s="611"/>
      <c r="F6" s="611" t="s">
        <v>409</v>
      </c>
      <c r="G6" s="611"/>
      <c r="H6" s="611" t="s">
        <v>410</v>
      </c>
      <c r="I6" s="611"/>
      <c r="J6" s="611" t="s">
        <v>411</v>
      </c>
      <c r="K6" s="611"/>
      <c r="L6" s="611" t="s">
        <v>412</v>
      </c>
      <c r="M6" s="611"/>
    </row>
    <row r="7" spans="3:18" s="421" customFormat="1" ht="36">
      <c r="C7" s="610"/>
      <c r="D7" s="433" t="str">
        <f>'Plazas Autorizadas tipología'!C5</f>
        <v>agosto 2010</v>
      </c>
      <c r="E7" s="434" t="s">
        <v>413</v>
      </c>
      <c r="F7" s="435" t="str">
        <f>D7</f>
        <v>agosto 2010</v>
      </c>
      <c r="G7" s="257" t="s">
        <v>413</v>
      </c>
      <c r="H7" s="159" t="str">
        <f>F7</f>
        <v>agosto 2010</v>
      </c>
      <c r="I7" s="257" t="s">
        <v>413</v>
      </c>
      <c r="J7" s="159" t="str">
        <f>H7</f>
        <v>agosto 2010</v>
      </c>
      <c r="K7" s="257" t="s">
        <v>413</v>
      </c>
      <c r="L7" s="159" t="str">
        <f>J7</f>
        <v>agosto 2010</v>
      </c>
      <c r="M7" s="257" t="s">
        <v>413</v>
      </c>
    </row>
    <row r="8" spans="3:18">
      <c r="C8" s="436" t="s">
        <v>414</v>
      </c>
      <c r="D8" s="437">
        <f>'Plazas Autorizadas tipología'!D8</f>
        <v>47295</v>
      </c>
      <c r="E8" s="438">
        <f>D8/$D$39</f>
        <v>0.35214361234792191</v>
      </c>
      <c r="F8" s="437">
        <f>'Plazas Autorizadas tipología'!F8</f>
        <v>33818</v>
      </c>
      <c r="G8" s="439">
        <f>F8/$F$39</f>
        <v>0.41243978291359229</v>
      </c>
      <c r="H8" s="440">
        <f>'Plazas Autorizadas tipología'!H8</f>
        <v>13441</v>
      </c>
      <c r="I8" s="439">
        <f>H8/$H$39</f>
        <v>0.26322901570639612</v>
      </c>
      <c r="J8" s="440">
        <f>'Plazas Autorizadas tipología'!J8</f>
        <v>22</v>
      </c>
      <c r="K8" s="439">
        <f>J8/$J$39</f>
        <v>4.6511627906976744E-2</v>
      </c>
      <c r="L8" s="440">
        <f>'Plazas Autorizadas tipología'!L8</f>
        <v>14</v>
      </c>
      <c r="M8" s="441">
        <f t="shared" ref="M8:M23" si="0">L8/$L$39</f>
        <v>1.804123711340206E-2</v>
      </c>
      <c r="N8" s="442"/>
      <c r="O8" s="442"/>
    </row>
    <row r="9" spans="3:18">
      <c r="C9" s="443" t="s">
        <v>415</v>
      </c>
      <c r="D9" s="440">
        <f>'Plazas Autorizadas tipología'!D9</f>
        <v>17</v>
      </c>
      <c r="E9" s="439">
        <f>D9/$D$39</f>
        <v>1.2657662353133888E-4</v>
      </c>
      <c r="F9" s="440">
        <f>'Plazas Autorizadas tipología'!F9</f>
        <v>0</v>
      </c>
      <c r="G9" s="440">
        <f>'Plazas Autorizadas tipología'!H9</f>
        <v>0</v>
      </c>
      <c r="H9" s="440">
        <f>'Plazas Autorizadas tipología'!H9</f>
        <v>0</v>
      </c>
      <c r="I9" s="440">
        <f>'Plazas Autorizadas tipología'!J9</f>
        <v>0</v>
      </c>
      <c r="J9" s="440">
        <f>'Plazas Autorizadas tipología'!J9</f>
        <v>0</v>
      </c>
      <c r="K9" s="444" t="s">
        <v>234</v>
      </c>
      <c r="L9" s="440">
        <f>'Plazas Autorizadas tipología'!L9</f>
        <v>17</v>
      </c>
      <c r="M9" s="441">
        <f t="shared" si="0"/>
        <v>2.1907216494845359E-2</v>
      </c>
      <c r="N9" s="442"/>
      <c r="O9" s="442"/>
    </row>
    <row r="10" spans="3:18">
      <c r="C10" s="443" t="s">
        <v>416</v>
      </c>
      <c r="D10" s="440">
        <f>'Plazas Autorizadas tipología'!D10</f>
        <v>111</v>
      </c>
      <c r="E10" s="439">
        <f t="shared" ref="E10:E39" si="1">D10/$D$39</f>
        <v>8.2647089482227156E-4</v>
      </c>
      <c r="F10" s="440">
        <f>'Plazas Autorizadas tipología'!F10</f>
        <v>18</v>
      </c>
      <c r="G10" s="439">
        <f t="shared" ref="G10:G39" si="2">F10/$F$39</f>
        <v>2.1952558082809928E-4</v>
      </c>
      <c r="H10" s="440">
        <f>'Plazas Autorizadas tipología'!H10</f>
        <v>20</v>
      </c>
      <c r="I10" s="439">
        <f t="shared" ref="I10:I39" si="3">H10/$H$39</f>
        <v>3.9168070189181777E-4</v>
      </c>
      <c r="J10" s="440">
        <f>'Plazas Autorizadas tipología'!J10</f>
        <v>0</v>
      </c>
      <c r="K10" s="444" t="s">
        <v>234</v>
      </c>
      <c r="L10" s="440">
        <f>'Plazas Autorizadas tipología'!L10</f>
        <v>73</v>
      </c>
      <c r="M10" s="441">
        <f t="shared" si="0"/>
        <v>9.4072164948453607E-2</v>
      </c>
      <c r="N10" s="442"/>
      <c r="O10" s="442"/>
    </row>
    <row r="11" spans="3:18">
      <c r="C11" s="443" t="s">
        <v>417</v>
      </c>
      <c r="D11" s="440">
        <f>'Plazas Autorizadas tipología'!D11</f>
        <v>39467</v>
      </c>
      <c r="E11" s="439">
        <f t="shared" si="1"/>
        <v>0.29385880005360893</v>
      </c>
      <c r="F11" s="440">
        <f>'Plazas Autorizadas tipología'!F11</f>
        <v>16604</v>
      </c>
      <c r="G11" s="439">
        <f t="shared" si="2"/>
        <v>0.20250015244832001</v>
      </c>
      <c r="H11" s="440">
        <f>'Plazas Autorizadas tipología'!H11</f>
        <v>22843</v>
      </c>
      <c r="I11" s="439">
        <f t="shared" si="3"/>
        <v>0.44735811366573969</v>
      </c>
      <c r="J11" s="440">
        <f>'Plazas Autorizadas tipología'!J11</f>
        <v>0</v>
      </c>
      <c r="K11" s="444" t="s">
        <v>234</v>
      </c>
      <c r="L11" s="440">
        <f>'Plazas Autorizadas tipología'!L11</f>
        <v>20</v>
      </c>
      <c r="M11" s="441">
        <f t="shared" si="0"/>
        <v>2.5773195876288658E-2</v>
      </c>
      <c r="N11" s="442"/>
      <c r="O11" s="442"/>
    </row>
    <row r="12" spans="3:18">
      <c r="C12" s="443" t="s">
        <v>418</v>
      </c>
      <c r="D12" s="440">
        <f>'Plazas Autorizadas tipología'!D12</f>
        <v>30</v>
      </c>
      <c r="E12" s="439">
        <f t="shared" si="1"/>
        <v>2.2337051211412744E-4</v>
      </c>
      <c r="F12" s="440">
        <f>'Plazas Autorizadas tipología'!F12</f>
        <v>0</v>
      </c>
      <c r="G12" s="440">
        <f>'Plazas Autorizadas tipología'!H12</f>
        <v>0</v>
      </c>
      <c r="H12" s="440">
        <f>'Plazas Autorizadas tipología'!H12</f>
        <v>0</v>
      </c>
      <c r="I12" s="440">
        <f>'Plazas Autorizadas tipología'!J12</f>
        <v>0</v>
      </c>
      <c r="J12" s="440">
        <f>'Plazas Autorizadas tipología'!J12</f>
        <v>0</v>
      </c>
      <c r="K12" s="444" t="s">
        <v>234</v>
      </c>
      <c r="L12" s="440">
        <f>'Plazas Autorizadas tipología'!L12</f>
        <v>30</v>
      </c>
      <c r="M12" s="441">
        <f t="shared" si="0"/>
        <v>3.8659793814432991E-2</v>
      </c>
      <c r="N12" s="442"/>
      <c r="O12" s="442"/>
    </row>
    <row r="13" spans="3:18">
      <c r="C13" s="443" t="s">
        <v>419</v>
      </c>
      <c r="D13" s="440">
        <f>'Plazas Autorizadas tipología'!D13</f>
        <v>1026</v>
      </c>
      <c r="E13" s="439">
        <f t="shared" si="1"/>
        <v>7.6392715143031586E-3</v>
      </c>
      <c r="F13" s="440">
        <f>'Plazas Autorizadas tipología'!F13</f>
        <v>986</v>
      </c>
      <c r="G13" s="439">
        <f t="shared" si="2"/>
        <v>1.2025123483139217E-2</v>
      </c>
      <c r="H13" s="440">
        <f>'Plazas Autorizadas tipología'!H13</f>
        <v>28</v>
      </c>
      <c r="I13" s="439">
        <f t="shared" si="3"/>
        <v>5.4835298264854489E-4</v>
      </c>
      <c r="J13" s="440">
        <f>'Plazas Autorizadas tipología'!J13</f>
        <v>0</v>
      </c>
      <c r="K13" s="444" t="s">
        <v>234</v>
      </c>
      <c r="L13" s="440">
        <f>'Plazas Autorizadas tipología'!L13</f>
        <v>12</v>
      </c>
      <c r="M13" s="441">
        <f t="shared" si="0"/>
        <v>1.5463917525773196E-2</v>
      </c>
      <c r="N13" s="442"/>
      <c r="O13" s="442"/>
    </row>
    <row r="14" spans="3:18">
      <c r="C14" s="443" t="s">
        <v>420</v>
      </c>
      <c r="D14" s="440">
        <f>'Plazas Autorizadas tipología'!D14</f>
        <v>20</v>
      </c>
      <c r="E14" s="439">
        <f t="shared" si="1"/>
        <v>1.4891367474275164E-4</v>
      </c>
      <c r="F14" s="440">
        <f>'Plazas Autorizadas tipología'!F14</f>
        <v>0</v>
      </c>
      <c r="G14" s="440">
        <f>'Plazas Autorizadas tipología'!H14</f>
        <v>0</v>
      </c>
      <c r="H14" s="440">
        <f>'Plazas Autorizadas tipología'!H14</f>
        <v>0</v>
      </c>
      <c r="I14" s="440">
        <f>'Plazas Autorizadas tipología'!J14</f>
        <v>0</v>
      </c>
      <c r="J14" s="440">
        <f>'Plazas Autorizadas tipología'!J14</f>
        <v>0</v>
      </c>
      <c r="K14" s="444" t="s">
        <v>234</v>
      </c>
      <c r="L14" s="440">
        <f>'Plazas Autorizadas tipología'!L14</f>
        <v>20</v>
      </c>
      <c r="M14" s="441">
        <f t="shared" si="0"/>
        <v>2.5773195876288658E-2</v>
      </c>
      <c r="N14" s="442"/>
      <c r="O14" s="442"/>
      <c r="P14" s="442"/>
      <c r="Q14" s="442"/>
      <c r="R14" s="442"/>
    </row>
    <row r="15" spans="3:18">
      <c r="C15" s="443" t="s">
        <v>421</v>
      </c>
      <c r="D15" s="440">
        <f>'Plazas Autorizadas tipología'!D15</f>
        <v>163</v>
      </c>
      <c r="E15" s="439">
        <f t="shared" si="1"/>
        <v>1.2136464491534257E-3</v>
      </c>
      <c r="F15" s="440">
        <f>'Plazas Autorizadas tipología'!F15</f>
        <v>46</v>
      </c>
      <c r="G15" s="439">
        <f t="shared" si="2"/>
        <v>5.6100981767180928E-4</v>
      </c>
      <c r="H15" s="440">
        <f>'Plazas Autorizadas tipología'!H15</f>
        <v>4</v>
      </c>
      <c r="I15" s="439">
        <f t="shared" si="3"/>
        <v>7.8336140378363559E-5</v>
      </c>
      <c r="J15" s="440">
        <f>'Plazas Autorizadas tipología'!J15</f>
        <v>78</v>
      </c>
      <c r="K15" s="439">
        <f>J15/$J$39</f>
        <v>0.16490486257928119</v>
      </c>
      <c r="L15" s="440">
        <f>'Plazas Autorizadas tipología'!L15</f>
        <v>35</v>
      </c>
      <c r="M15" s="441">
        <f t="shared" si="0"/>
        <v>4.5103092783505154E-2</v>
      </c>
      <c r="N15" s="442"/>
      <c r="O15" s="442"/>
      <c r="P15" s="442"/>
      <c r="Q15" s="442"/>
      <c r="R15" s="442"/>
    </row>
    <row r="16" spans="3:18">
      <c r="C16" s="443" t="s">
        <v>422</v>
      </c>
      <c r="D16" s="440">
        <f>'Plazas Autorizadas tipología'!D16</f>
        <v>1376</v>
      </c>
      <c r="E16" s="439">
        <f t="shared" si="1"/>
        <v>1.0245260822301311E-2</v>
      </c>
      <c r="F16" s="440">
        <f>'Plazas Autorizadas tipología'!F16</f>
        <v>930</v>
      </c>
      <c r="G16" s="439">
        <f t="shared" si="2"/>
        <v>1.1342155009451797E-2</v>
      </c>
      <c r="H16" s="440">
        <f>'Plazas Autorizadas tipología'!H16</f>
        <v>383</v>
      </c>
      <c r="I16" s="439">
        <f t="shared" si="3"/>
        <v>7.5006854412283108E-3</v>
      </c>
      <c r="J16" s="440">
        <f>'Plazas Autorizadas tipología'!J16</f>
        <v>0</v>
      </c>
      <c r="K16" s="439">
        <f>J16/$J$39</f>
        <v>0</v>
      </c>
      <c r="L16" s="440">
        <f>'Plazas Autorizadas tipología'!L16</f>
        <v>63</v>
      </c>
      <c r="M16" s="441">
        <f t="shared" si="0"/>
        <v>8.1185567010309281E-2</v>
      </c>
      <c r="N16" s="442"/>
      <c r="O16" s="442"/>
      <c r="P16" s="442"/>
      <c r="Q16" s="442"/>
      <c r="R16" s="442"/>
    </row>
    <row r="17" spans="3:18">
      <c r="C17" s="443" t="s">
        <v>423</v>
      </c>
      <c r="D17" s="440">
        <f>'Plazas Autorizadas tipología'!D17</f>
        <v>4</v>
      </c>
      <c r="E17" s="439">
        <f t="shared" si="1"/>
        <v>2.9782734948550325E-5</v>
      </c>
      <c r="F17" s="440">
        <f>'Plazas Autorizadas tipología'!F17</f>
        <v>0</v>
      </c>
      <c r="G17" s="440">
        <f>'Plazas Autorizadas tipología'!H17</f>
        <v>0</v>
      </c>
      <c r="H17" s="440">
        <f>'Plazas Autorizadas tipología'!H17</f>
        <v>0</v>
      </c>
      <c r="I17" s="440">
        <f>'Plazas Autorizadas tipología'!J17</f>
        <v>0</v>
      </c>
      <c r="J17" s="440">
        <f>'Plazas Autorizadas tipología'!J17</f>
        <v>0</v>
      </c>
      <c r="K17" s="444" t="s">
        <v>234</v>
      </c>
      <c r="L17" s="440">
        <f>'Plazas Autorizadas tipología'!L17</f>
        <v>4</v>
      </c>
      <c r="M17" s="441">
        <f t="shared" si="0"/>
        <v>5.1546391752577319E-3</v>
      </c>
      <c r="N17" s="442"/>
      <c r="O17" s="442"/>
      <c r="P17" s="442"/>
      <c r="Q17" s="442"/>
      <c r="R17" s="442"/>
    </row>
    <row r="18" spans="3:18">
      <c r="C18" s="443" t="s">
        <v>424</v>
      </c>
      <c r="D18" s="440">
        <f>'Plazas Autorizadas tipología'!D18</f>
        <v>2339</v>
      </c>
      <c r="E18" s="439">
        <f t="shared" si="1"/>
        <v>1.7415454261164802E-2</v>
      </c>
      <c r="F18" s="440">
        <f>'Plazas Autorizadas tipología'!F18</f>
        <v>2261</v>
      </c>
      <c r="G18" s="439">
        <f t="shared" si="2"/>
        <v>2.7574852125129581E-2</v>
      </c>
      <c r="H18" s="440">
        <f>'Plazas Autorizadas tipología'!H18</f>
        <v>30</v>
      </c>
      <c r="I18" s="439">
        <f t="shared" si="3"/>
        <v>5.8752105283772674E-4</v>
      </c>
      <c r="J18" s="440">
        <f>'Plazas Autorizadas tipología'!J18</f>
        <v>15</v>
      </c>
      <c r="K18" s="439">
        <f>J18/$J$39</f>
        <v>3.1712473572938688E-2</v>
      </c>
      <c r="L18" s="440">
        <f>'Plazas Autorizadas tipología'!L18</f>
        <v>33</v>
      </c>
      <c r="M18" s="441">
        <f t="shared" si="0"/>
        <v>4.252577319587629E-2</v>
      </c>
      <c r="N18" s="442"/>
      <c r="O18" s="442"/>
      <c r="P18" s="442"/>
      <c r="Q18" s="442"/>
      <c r="R18" s="442"/>
    </row>
    <row r="19" spans="3:18">
      <c r="C19" s="443" t="s">
        <v>425</v>
      </c>
      <c r="D19" s="440">
        <f>'Plazas Autorizadas tipología'!D19</f>
        <v>80</v>
      </c>
      <c r="E19" s="439">
        <f t="shared" si="1"/>
        <v>5.9565469897100655E-4</v>
      </c>
      <c r="F19" s="440">
        <f>'Plazas Autorizadas tipología'!F19</f>
        <v>0</v>
      </c>
      <c r="G19" s="440">
        <f>'Plazas Autorizadas tipología'!H19</f>
        <v>0</v>
      </c>
      <c r="H19" s="440">
        <f>'Plazas Autorizadas tipología'!H19</f>
        <v>0</v>
      </c>
      <c r="I19" s="444" t="s">
        <v>234</v>
      </c>
      <c r="J19" s="440">
        <f>'Plazas Autorizadas tipología'!J19</f>
        <v>65</v>
      </c>
      <c r="K19" s="439">
        <f>J19/$J$39</f>
        <v>0.13742071881606766</v>
      </c>
      <c r="L19" s="440">
        <f>'Plazas Autorizadas tipología'!L19</f>
        <v>15</v>
      </c>
      <c r="M19" s="441">
        <f t="shared" si="0"/>
        <v>1.9329896907216496E-2</v>
      </c>
      <c r="N19" s="442"/>
      <c r="O19" s="442"/>
      <c r="P19" s="442"/>
      <c r="Q19" s="442"/>
      <c r="R19" s="442"/>
    </row>
    <row r="20" spans="3:18">
      <c r="C20" s="443" t="s">
        <v>426</v>
      </c>
      <c r="D20" s="440">
        <f>'Plazas Autorizadas tipología'!D20</f>
        <v>97</v>
      </c>
      <c r="E20" s="439">
        <f t="shared" si="1"/>
        <v>7.222313225023454E-4</v>
      </c>
      <c r="F20" s="440">
        <f>'Plazas Autorizadas tipología'!F20</f>
        <v>0</v>
      </c>
      <c r="G20" s="440">
        <f>'Plazas Autorizadas tipología'!H20</f>
        <v>0</v>
      </c>
      <c r="H20" s="440">
        <f>'Plazas Autorizadas tipología'!H20</f>
        <v>0</v>
      </c>
      <c r="I20" s="444" t="s">
        <v>234</v>
      </c>
      <c r="J20" s="440">
        <f>'Plazas Autorizadas tipología'!J20</f>
        <v>0</v>
      </c>
      <c r="K20" s="444" t="s">
        <v>234</v>
      </c>
      <c r="L20" s="440">
        <f>'Plazas Autorizadas tipología'!L20</f>
        <v>97</v>
      </c>
      <c r="M20" s="441">
        <f t="shared" si="0"/>
        <v>0.125</v>
      </c>
      <c r="N20" s="442"/>
      <c r="O20" s="442"/>
      <c r="P20" s="442"/>
      <c r="Q20" s="442"/>
      <c r="R20" s="442"/>
    </row>
    <row r="21" spans="3:18">
      <c r="C21" s="443" t="s">
        <v>427</v>
      </c>
      <c r="D21" s="440">
        <f>'Plazas Autorizadas tipología'!D21</f>
        <v>1173</v>
      </c>
      <c r="E21" s="439">
        <f t="shared" si="1"/>
        <v>8.7337870236623826E-3</v>
      </c>
      <c r="F21" s="440">
        <f>'Plazas Autorizadas tipología'!F21</f>
        <v>689</v>
      </c>
      <c r="G21" s="439">
        <f t="shared" si="2"/>
        <v>8.4029513994755781E-3</v>
      </c>
      <c r="H21" s="440">
        <f>'Plazas Autorizadas tipología'!H21</f>
        <v>414</v>
      </c>
      <c r="I21" s="439">
        <f t="shared" si="3"/>
        <v>8.1077905291606286E-3</v>
      </c>
      <c r="J21" s="440">
        <f>'Plazas Autorizadas tipología'!J21</f>
        <v>22</v>
      </c>
      <c r="K21" s="439">
        <f>J21/$J$39</f>
        <v>4.6511627906976744E-2</v>
      </c>
      <c r="L21" s="440">
        <f>'Plazas Autorizadas tipología'!L21</f>
        <v>48</v>
      </c>
      <c r="M21" s="441">
        <f t="shared" si="0"/>
        <v>6.1855670103092786E-2</v>
      </c>
      <c r="N21" s="442"/>
      <c r="O21" s="442"/>
      <c r="P21" s="442"/>
      <c r="Q21" s="442"/>
      <c r="R21" s="442"/>
    </row>
    <row r="22" spans="3:18">
      <c r="C22" s="443" t="s">
        <v>428</v>
      </c>
      <c r="D22" s="440">
        <f>'Plazas Autorizadas tipología'!D22</f>
        <v>24</v>
      </c>
      <c r="E22" s="439">
        <f t="shared" si="1"/>
        <v>1.7869640969130196E-4</v>
      </c>
      <c r="F22" s="440">
        <f>'Plazas Autorizadas tipología'!F22</f>
        <v>0</v>
      </c>
      <c r="G22" s="440">
        <f>'Plazas Autorizadas tipología'!H22</f>
        <v>0</v>
      </c>
      <c r="H22" s="440">
        <f>'Plazas Autorizadas tipología'!H22</f>
        <v>0</v>
      </c>
      <c r="I22" s="444" t="s">
        <v>234</v>
      </c>
      <c r="J22" s="440">
        <f>'Plazas Autorizadas tipología'!J22</f>
        <v>0</v>
      </c>
      <c r="K22" s="444" t="s">
        <v>234</v>
      </c>
      <c r="L22" s="440">
        <f>'Plazas Autorizadas tipología'!L22</f>
        <v>24</v>
      </c>
      <c r="M22" s="441">
        <f t="shared" si="0"/>
        <v>3.0927835051546393E-2</v>
      </c>
      <c r="N22" s="442"/>
      <c r="O22" s="442"/>
      <c r="P22" s="442"/>
      <c r="Q22" s="442"/>
      <c r="R22" s="442"/>
    </row>
    <row r="23" spans="3:18">
      <c r="C23" s="443" t="s">
        <v>429</v>
      </c>
      <c r="D23" s="440">
        <f>'Plazas Autorizadas tipología'!D23</f>
        <v>158</v>
      </c>
      <c r="E23" s="439">
        <f t="shared" si="1"/>
        <v>1.1764180304677377E-3</v>
      </c>
      <c r="F23" s="440">
        <f>'Plazas Autorizadas tipología'!F23</f>
        <v>67</v>
      </c>
      <c r="G23" s="439">
        <f t="shared" si="2"/>
        <v>8.1712299530459177E-4</v>
      </c>
      <c r="H23" s="440">
        <f>'Plazas Autorizadas tipología'!H23</f>
        <v>34</v>
      </c>
      <c r="I23" s="439">
        <f t="shared" si="3"/>
        <v>6.6585719321609021E-4</v>
      </c>
      <c r="J23" s="440">
        <f>'Plazas Autorizadas tipología'!J23</f>
        <v>28</v>
      </c>
      <c r="K23" s="439">
        <f>J23/$J$39</f>
        <v>5.9196617336152217E-2</v>
      </c>
      <c r="L23" s="440">
        <f>'Plazas Autorizadas tipología'!L23</f>
        <v>29</v>
      </c>
      <c r="M23" s="441">
        <f t="shared" si="0"/>
        <v>3.7371134020618556E-2</v>
      </c>
      <c r="N23" s="442"/>
      <c r="O23" s="442"/>
      <c r="P23" s="442"/>
      <c r="Q23" s="442"/>
      <c r="R23" s="442"/>
    </row>
    <row r="24" spans="3:18">
      <c r="C24" s="443" t="s">
        <v>430</v>
      </c>
      <c r="D24" s="440">
        <f>'Plazas Autorizadas tipología'!D24</f>
        <v>22968</v>
      </c>
      <c r="E24" s="439">
        <f t="shared" si="1"/>
        <v>0.17101246407457596</v>
      </c>
      <c r="F24" s="440">
        <f>'Plazas Autorizadas tipología'!F24</f>
        <v>16191</v>
      </c>
      <c r="G24" s="439">
        <f t="shared" si="2"/>
        <v>0.19746325995487529</v>
      </c>
      <c r="H24" s="440">
        <f>'Plazas Autorizadas tipología'!H24</f>
        <v>6777</v>
      </c>
      <c r="I24" s="439">
        <f t="shared" si="3"/>
        <v>0.13272100583604246</v>
      </c>
      <c r="J24" s="440">
        <f>'Plazas Autorizadas tipología'!J24</f>
        <v>0</v>
      </c>
      <c r="K24" s="444" t="s">
        <v>234</v>
      </c>
      <c r="L24" s="440">
        <f>'Plazas Autorizadas tipología'!L24</f>
        <v>0</v>
      </c>
      <c r="M24" s="445" t="s">
        <v>234</v>
      </c>
      <c r="N24" s="442"/>
      <c r="O24" s="442"/>
      <c r="P24" s="442"/>
      <c r="Q24" s="442"/>
      <c r="R24" s="442"/>
    </row>
    <row r="25" spans="3:18">
      <c r="C25" s="443" t="s">
        <v>431</v>
      </c>
      <c r="D25" s="440">
        <f>'Plazas Autorizadas tipología'!D25</f>
        <v>1880</v>
      </c>
      <c r="E25" s="439">
        <f t="shared" si="1"/>
        <v>1.3997885425818653E-2</v>
      </c>
      <c r="F25" s="440">
        <f>'Plazas Autorizadas tipología'!F25</f>
        <v>1355</v>
      </c>
      <c r="G25" s="439">
        <f t="shared" si="2"/>
        <v>1.652539789011525E-2</v>
      </c>
      <c r="H25" s="440">
        <f>'Plazas Autorizadas tipología'!H25</f>
        <v>342</v>
      </c>
      <c r="I25" s="439">
        <f t="shared" si="3"/>
        <v>6.6977400023500843E-3</v>
      </c>
      <c r="J25" s="440">
        <f>'Plazas Autorizadas tipología'!J25</f>
        <v>90</v>
      </c>
      <c r="K25" s="439">
        <f>J25/$J$39</f>
        <v>0.19027484143763213</v>
      </c>
      <c r="L25" s="440">
        <f>'Plazas Autorizadas tipología'!L25</f>
        <v>93</v>
      </c>
      <c r="M25" s="441">
        <f>L25/$L$39</f>
        <v>0.11984536082474227</v>
      </c>
      <c r="N25" s="442"/>
      <c r="O25" s="442"/>
      <c r="P25" s="442"/>
      <c r="Q25" s="442"/>
      <c r="R25" s="442"/>
    </row>
    <row r="26" spans="3:18">
      <c r="C26" s="443" t="s">
        <v>432</v>
      </c>
      <c r="D26" s="440">
        <f>'Plazas Autorizadas tipología'!D26</f>
        <v>77</v>
      </c>
      <c r="E26" s="439">
        <f t="shared" si="1"/>
        <v>5.7331764775959374E-4</v>
      </c>
      <c r="F26" s="440">
        <f>'Plazas Autorizadas tipología'!F26</f>
        <v>21</v>
      </c>
      <c r="G26" s="439">
        <f t="shared" si="2"/>
        <v>2.5611317763278249E-4</v>
      </c>
      <c r="H26" s="440">
        <f>'Plazas Autorizadas tipología'!H26</f>
        <v>7</v>
      </c>
      <c r="I26" s="439">
        <f t="shared" si="3"/>
        <v>1.3708824566213622E-4</v>
      </c>
      <c r="J26" s="440">
        <f>'Plazas Autorizadas tipología'!J26</f>
        <v>20</v>
      </c>
      <c r="K26" s="439">
        <f>J26/$J$39</f>
        <v>4.2283298097251586E-2</v>
      </c>
      <c r="L26" s="440">
        <f>'Plazas Autorizadas tipología'!L26</f>
        <v>29</v>
      </c>
      <c r="M26" s="441">
        <f>L26/$L$39</f>
        <v>3.7371134020618556E-2</v>
      </c>
      <c r="N26" s="442"/>
      <c r="O26" s="442"/>
      <c r="P26" s="442"/>
      <c r="Q26" s="442"/>
      <c r="R26" s="442"/>
    </row>
    <row r="27" spans="3:18">
      <c r="C27" s="443" t="s">
        <v>433</v>
      </c>
      <c r="D27" s="440">
        <f>'Plazas Autorizadas tipología'!D27</f>
        <v>23</v>
      </c>
      <c r="E27" s="439">
        <f t="shared" si="1"/>
        <v>1.7125072595416437E-4</v>
      </c>
      <c r="F27" s="440">
        <f>'Plazas Autorizadas tipología'!F27</f>
        <v>0</v>
      </c>
      <c r="G27" s="440">
        <f>'Plazas Autorizadas tipología'!H27</f>
        <v>0</v>
      </c>
      <c r="H27" s="440">
        <f>'Plazas Autorizadas tipología'!H27</f>
        <v>0</v>
      </c>
      <c r="I27" s="444" t="s">
        <v>234</v>
      </c>
      <c r="J27" s="440">
        <f>'Plazas Autorizadas tipología'!J27</f>
        <v>16</v>
      </c>
      <c r="K27" s="439">
        <f>J27/$J$39</f>
        <v>3.382663847780127E-2</v>
      </c>
      <c r="L27" s="440">
        <f>'Plazas Autorizadas tipología'!L27</f>
        <v>7</v>
      </c>
      <c r="M27" s="441">
        <f>L27/$L$39</f>
        <v>9.0206185567010301E-3</v>
      </c>
      <c r="N27" s="442"/>
      <c r="O27" s="442"/>
      <c r="P27" s="442"/>
      <c r="Q27" s="442"/>
      <c r="R27" s="442"/>
    </row>
    <row r="28" spans="3:18">
      <c r="C28" s="443" t="s">
        <v>434</v>
      </c>
      <c r="D28" s="440">
        <f>'Plazas Autorizadas tipología'!D28</f>
        <v>4538</v>
      </c>
      <c r="E28" s="439">
        <f t="shared" si="1"/>
        <v>3.3788512799130345E-2</v>
      </c>
      <c r="F28" s="440">
        <f>'Plazas Autorizadas tipología'!F28</f>
        <v>1688</v>
      </c>
      <c r="G28" s="439">
        <f t="shared" si="2"/>
        <v>2.0586621135435086E-2</v>
      </c>
      <c r="H28" s="440">
        <f>'Plazas Autorizadas tipología'!H28</f>
        <v>2790</v>
      </c>
      <c r="I28" s="439">
        <f t="shared" si="3"/>
        <v>5.4639457913908583E-2</v>
      </c>
      <c r="J28" s="440">
        <f>'Plazas Autorizadas tipología'!J28</f>
        <v>32</v>
      </c>
      <c r="K28" s="444" t="s">
        <v>234</v>
      </c>
      <c r="L28" s="440">
        <f>'Plazas Autorizadas tipología'!L28</f>
        <v>28</v>
      </c>
      <c r="M28" s="441">
        <f>L28/$L$39</f>
        <v>3.608247422680412E-2</v>
      </c>
      <c r="N28" s="442"/>
      <c r="O28" s="442"/>
      <c r="P28" s="442"/>
      <c r="Q28" s="442"/>
      <c r="R28" s="442"/>
    </row>
    <row r="29" spans="3:18">
      <c r="C29" s="443" t="s">
        <v>435</v>
      </c>
      <c r="D29" s="440">
        <f>'Plazas Autorizadas tipología'!D29</f>
        <v>2687</v>
      </c>
      <c r="E29" s="439">
        <f t="shared" si="1"/>
        <v>2.000655220168868E-2</v>
      </c>
      <c r="F29" s="440">
        <f>'Plazas Autorizadas tipología'!F29</f>
        <v>2673</v>
      </c>
      <c r="G29" s="439">
        <f t="shared" si="2"/>
        <v>3.2599548752972746E-2</v>
      </c>
      <c r="H29" s="440">
        <f>'Plazas Autorizadas tipología'!H29</f>
        <v>6</v>
      </c>
      <c r="I29" s="439">
        <f t="shared" si="3"/>
        <v>1.1750421056754534E-4</v>
      </c>
      <c r="J29" s="440">
        <f>'Plazas Autorizadas tipología'!J29</f>
        <v>0</v>
      </c>
      <c r="K29" s="444" t="s">
        <v>234</v>
      </c>
      <c r="L29" s="440">
        <f>'Plazas Autorizadas tipología'!L29</f>
        <v>8</v>
      </c>
      <c r="M29" s="441">
        <f>L29/$L$39</f>
        <v>1.0309278350515464E-2</v>
      </c>
      <c r="N29" s="442"/>
      <c r="O29" s="442"/>
      <c r="P29" s="442"/>
      <c r="Q29" s="442"/>
      <c r="R29" s="442"/>
    </row>
    <row r="30" spans="3:18">
      <c r="C30" s="443" t="s">
        <v>436</v>
      </c>
      <c r="D30" s="440">
        <f>'Plazas Autorizadas tipología'!D30</f>
        <v>810</v>
      </c>
      <c r="E30" s="439">
        <f t="shared" si="1"/>
        <v>6.0310038270814407E-3</v>
      </c>
      <c r="F30" s="440">
        <f>'Plazas Autorizadas tipología'!F30</f>
        <v>804</v>
      </c>
      <c r="G30" s="439">
        <f t="shared" si="2"/>
        <v>9.8054759436551012E-3</v>
      </c>
      <c r="H30" s="440">
        <f>'Plazas Autorizadas tipología'!H30</f>
        <v>6</v>
      </c>
      <c r="I30" s="439">
        <f t="shared" si="3"/>
        <v>1.1750421056754534E-4</v>
      </c>
      <c r="J30" s="440">
        <f>'Plazas Autorizadas tipología'!J30</f>
        <v>0</v>
      </c>
      <c r="K30" s="444" t="s">
        <v>234</v>
      </c>
      <c r="L30" s="440">
        <f>'Plazas Autorizadas tipología'!L30</f>
        <v>0</v>
      </c>
      <c r="M30" s="445" t="s">
        <v>234</v>
      </c>
      <c r="N30" s="442"/>
      <c r="O30" s="442"/>
      <c r="P30" s="442"/>
      <c r="Q30" s="442"/>
      <c r="R30" s="442"/>
    </row>
    <row r="31" spans="3:18">
      <c r="C31" s="443" t="s">
        <v>437</v>
      </c>
      <c r="D31" s="440">
        <f>'Plazas Autorizadas tipología'!D31</f>
        <v>7277</v>
      </c>
      <c r="E31" s="439">
        <f t="shared" si="1"/>
        <v>5.4182240555150182E-2</v>
      </c>
      <c r="F31" s="440">
        <f>'Plazas Autorizadas tipología'!F31</f>
        <v>3635</v>
      </c>
      <c r="G31" s="439">
        <f t="shared" si="2"/>
        <v>4.4331971461674495E-2</v>
      </c>
      <c r="H31" s="440">
        <f>'Plazas Autorizadas tipología'!H31</f>
        <v>3642</v>
      </c>
      <c r="I31" s="439">
        <f t="shared" si="3"/>
        <v>7.1325055814500021E-2</v>
      </c>
      <c r="J31" s="440">
        <f>'Plazas Autorizadas tipología'!J31</f>
        <v>0</v>
      </c>
      <c r="K31" s="444" t="s">
        <v>234</v>
      </c>
      <c r="L31" s="440">
        <f>'Plazas Autorizadas tipología'!L31</f>
        <v>0</v>
      </c>
      <c r="M31" s="445" t="s">
        <v>234</v>
      </c>
      <c r="N31" s="442"/>
      <c r="O31" s="442"/>
      <c r="P31" s="442"/>
      <c r="Q31" s="442"/>
      <c r="R31" s="442"/>
    </row>
    <row r="32" spans="3:18">
      <c r="C32" s="443" t="s">
        <v>438</v>
      </c>
      <c r="D32" s="440">
        <f>'Plazas Autorizadas tipología'!D32</f>
        <v>18</v>
      </c>
      <c r="E32" s="439">
        <f t="shared" si="1"/>
        <v>1.3402230726847648E-4</v>
      </c>
      <c r="F32" s="440">
        <f>'Plazas Autorizadas tipología'!F32</f>
        <v>14</v>
      </c>
      <c r="G32" s="439">
        <f t="shared" si="2"/>
        <v>1.7074211842185499E-4</v>
      </c>
      <c r="H32" s="440">
        <f>'Plazas Autorizadas tipología'!H32</f>
        <v>0</v>
      </c>
      <c r="I32" s="444" t="s">
        <v>234</v>
      </c>
      <c r="J32" s="440">
        <f>'Plazas Autorizadas tipología'!J32</f>
        <v>0</v>
      </c>
      <c r="K32" s="444" t="s">
        <v>234</v>
      </c>
      <c r="L32" s="440">
        <f>'Plazas Autorizadas tipología'!L32</f>
        <v>4</v>
      </c>
      <c r="M32" s="441">
        <f>L32/$L$39</f>
        <v>5.1546391752577319E-3</v>
      </c>
      <c r="N32" s="442"/>
      <c r="O32" s="442"/>
      <c r="P32" s="442"/>
      <c r="Q32" s="442"/>
      <c r="R32" s="442"/>
    </row>
    <row r="33" spans="3:18">
      <c r="C33" s="443" t="s">
        <v>439</v>
      </c>
      <c r="D33" s="440">
        <f>'Plazas Autorizadas tipología'!D33</f>
        <v>143</v>
      </c>
      <c r="E33" s="439">
        <f t="shared" si="1"/>
        <v>1.0647327744106741E-3</v>
      </c>
      <c r="F33" s="440">
        <f>'Plazas Autorizadas tipología'!F33</f>
        <v>98</v>
      </c>
      <c r="G33" s="440">
        <f>'Plazas Autorizadas tipología'!H33</f>
        <v>10</v>
      </c>
      <c r="H33" s="440">
        <f>'Plazas Autorizadas tipología'!H33</f>
        <v>10</v>
      </c>
      <c r="I33" s="439">
        <f t="shared" si="3"/>
        <v>1.9584035094590888E-4</v>
      </c>
      <c r="J33" s="440">
        <f>'Plazas Autorizadas tipología'!J33</f>
        <v>24</v>
      </c>
      <c r="K33" s="444" t="s">
        <v>234</v>
      </c>
      <c r="L33" s="440">
        <f>'Plazas Autorizadas tipología'!L33</f>
        <v>11</v>
      </c>
      <c r="M33" s="445" t="s">
        <v>234</v>
      </c>
      <c r="N33" s="442"/>
      <c r="O33" s="442"/>
      <c r="P33" s="442"/>
      <c r="Q33" s="442"/>
      <c r="R33" s="442"/>
    </row>
    <row r="34" spans="3:18">
      <c r="C34" s="443" t="s">
        <v>440</v>
      </c>
      <c r="D34" s="440">
        <f>'Plazas Autorizadas tipología'!D34</f>
        <v>296</v>
      </c>
      <c r="E34" s="439">
        <f t="shared" si="1"/>
        <v>2.2039223861927242E-3</v>
      </c>
      <c r="F34" s="440">
        <f>'Plazas Autorizadas tipología'!F34</f>
        <v>0</v>
      </c>
      <c r="G34" s="440">
        <f>'Plazas Autorizadas tipología'!H34</f>
        <v>272</v>
      </c>
      <c r="H34" s="440">
        <f>'Plazas Autorizadas tipología'!H34</f>
        <v>272</v>
      </c>
      <c r="I34" s="439">
        <f t="shared" si="3"/>
        <v>5.3268575457287217E-3</v>
      </c>
      <c r="J34" s="440">
        <f>'Plazas Autorizadas tipología'!J34</f>
        <v>0</v>
      </c>
      <c r="K34" s="444" t="s">
        <v>234</v>
      </c>
      <c r="L34" s="440">
        <f>'Plazas Autorizadas tipología'!L34</f>
        <v>24</v>
      </c>
      <c r="M34" s="441">
        <f>L34/$L$39</f>
        <v>3.0927835051546393E-2</v>
      </c>
      <c r="N34" s="442"/>
      <c r="O34" s="442"/>
      <c r="P34" s="442"/>
      <c r="Q34" s="442"/>
      <c r="R34" s="442"/>
    </row>
    <row r="35" spans="3:18">
      <c r="C35" s="443" t="s">
        <v>441</v>
      </c>
      <c r="D35" s="440">
        <f>'Plazas Autorizadas tipología'!D35</f>
        <v>24</v>
      </c>
      <c r="E35" s="439">
        <f t="shared" si="1"/>
        <v>1.7869640969130196E-4</v>
      </c>
      <c r="F35" s="440">
        <f>'Plazas Autorizadas tipología'!F35</f>
        <v>0</v>
      </c>
      <c r="G35" s="440">
        <f>'Plazas Autorizadas tipología'!H35</f>
        <v>0</v>
      </c>
      <c r="H35" s="440">
        <f>'Plazas Autorizadas tipología'!H35</f>
        <v>0</v>
      </c>
      <c r="I35" s="444" t="s">
        <v>234</v>
      </c>
      <c r="J35" s="440">
        <f>'Plazas Autorizadas tipología'!J35</f>
        <v>21</v>
      </c>
      <c r="K35" s="439">
        <f>J35/$J$39</f>
        <v>4.4397463002114168E-2</v>
      </c>
      <c r="L35" s="440">
        <f>'Plazas Autorizadas tipología'!L35</f>
        <v>3</v>
      </c>
      <c r="M35" s="445" t="s">
        <v>234</v>
      </c>
      <c r="N35" s="442"/>
      <c r="O35" s="442"/>
      <c r="P35" s="442"/>
      <c r="Q35" s="442"/>
      <c r="R35" s="442"/>
    </row>
    <row r="36" spans="3:18">
      <c r="C36" s="443" t="s">
        <v>442</v>
      </c>
      <c r="D36" s="440">
        <f>'Plazas Autorizadas tipología'!D36</f>
        <v>16</v>
      </c>
      <c r="E36" s="439">
        <f t="shared" si="1"/>
        <v>1.191309397942013E-4</v>
      </c>
      <c r="F36" s="440">
        <f>'Plazas Autorizadas tipología'!F36</f>
        <v>0</v>
      </c>
      <c r="G36" s="440">
        <f>'Plazas Autorizadas tipología'!H36</f>
        <v>7</v>
      </c>
      <c r="H36" s="440">
        <f>'Plazas Autorizadas tipología'!H36</f>
        <v>7</v>
      </c>
      <c r="I36" s="439">
        <f t="shared" si="3"/>
        <v>1.3708824566213622E-4</v>
      </c>
      <c r="J36" s="440">
        <f>'Plazas Autorizadas tipología'!J36</f>
        <v>0</v>
      </c>
      <c r="K36" s="444" t="s">
        <v>234</v>
      </c>
      <c r="L36" s="440">
        <f>'Plazas Autorizadas tipología'!L36</f>
        <v>9</v>
      </c>
      <c r="M36" s="441">
        <f>L36/$L$39</f>
        <v>1.1597938144329897E-2</v>
      </c>
      <c r="N36" s="442"/>
      <c r="O36" s="442"/>
      <c r="P36" s="442"/>
      <c r="Q36" s="442"/>
      <c r="R36" s="442"/>
    </row>
    <row r="37" spans="3:18">
      <c r="C37" s="443" t="s">
        <v>443</v>
      </c>
      <c r="D37" s="440">
        <f>'Plazas Autorizadas tipología'!D37</f>
        <v>12</v>
      </c>
      <c r="E37" s="439">
        <f t="shared" si="1"/>
        <v>8.934820484565098E-5</v>
      </c>
      <c r="F37" s="440">
        <f>'Plazas Autorizadas tipología'!F37</f>
        <v>0</v>
      </c>
      <c r="G37" s="440">
        <f>'Plazas Autorizadas tipología'!H37</f>
        <v>0</v>
      </c>
      <c r="H37" s="440">
        <f>'Plazas Autorizadas tipología'!H37</f>
        <v>0</v>
      </c>
      <c r="I37" s="444" t="s">
        <v>234</v>
      </c>
      <c r="J37" s="440">
        <f>'Plazas Autorizadas tipología'!J37</f>
        <v>0</v>
      </c>
      <c r="K37" s="444" t="s">
        <v>234</v>
      </c>
      <c r="L37" s="440">
        <f>'Plazas Autorizadas tipología'!L37</f>
        <v>12</v>
      </c>
      <c r="M37" s="441">
        <f>L37/$L$39</f>
        <v>1.5463917525773196E-2</v>
      </c>
      <c r="N37" s="442"/>
      <c r="O37" s="442"/>
      <c r="P37" s="442"/>
      <c r="Q37" s="442"/>
      <c r="R37" s="442"/>
    </row>
    <row r="38" spans="3:18">
      <c r="C38" s="443" t="s">
        <v>444</v>
      </c>
      <c r="D38" s="440">
        <f>'Plazas Autorizadas tipología'!D38</f>
        <v>157</v>
      </c>
      <c r="E38" s="439">
        <f t="shared" si="1"/>
        <v>1.1689723467306003E-3</v>
      </c>
      <c r="F38" s="440">
        <f>'Plazas Autorizadas tipología'!F38</f>
        <v>97</v>
      </c>
      <c r="G38" s="439">
        <f t="shared" si="2"/>
        <v>1.1829989633514238E-3</v>
      </c>
      <c r="H38" s="440">
        <f>'Plazas Autorizadas tipología'!H38</f>
        <v>6</v>
      </c>
      <c r="I38" s="439">
        <f t="shared" si="3"/>
        <v>1.1750421056754534E-4</v>
      </c>
      <c r="J38" s="440">
        <f>'Plazas Autorizadas tipología'!J38</f>
        <v>40</v>
      </c>
      <c r="K38" s="439">
        <f>J38/$J$39</f>
        <v>8.4566596194503171E-2</v>
      </c>
      <c r="L38" s="440">
        <f>'Plazas Autorizadas tipología'!L38</f>
        <v>14</v>
      </c>
      <c r="M38" s="441">
        <f>L38/$L$39</f>
        <v>1.804123711340206E-2</v>
      </c>
      <c r="N38" s="442"/>
      <c r="O38" s="442"/>
      <c r="P38" s="442"/>
      <c r="Q38" s="442"/>
      <c r="R38" s="442"/>
    </row>
    <row r="39" spans="3:18">
      <c r="C39" s="446" t="s">
        <v>445</v>
      </c>
      <c r="D39" s="447">
        <f>'Plazas Autorizadas tipología'!D39</f>
        <v>134306</v>
      </c>
      <c r="E39" s="448">
        <f t="shared" si="1"/>
        <v>1</v>
      </c>
      <c r="F39" s="447">
        <f>'Plazas Autorizadas tipología'!F39</f>
        <v>81995</v>
      </c>
      <c r="G39" s="449">
        <f t="shared" si="2"/>
        <v>1</v>
      </c>
      <c r="H39" s="447">
        <f>'Plazas Autorizadas tipología'!H39</f>
        <v>51062</v>
      </c>
      <c r="I39" s="449">
        <f t="shared" si="3"/>
        <v>1</v>
      </c>
      <c r="J39" s="447">
        <f>'Plazas Autorizadas tipología'!J39</f>
        <v>473</v>
      </c>
      <c r="K39" s="449">
        <f>J39/$J$39</f>
        <v>1</v>
      </c>
      <c r="L39" s="447">
        <f>'Plazas Autorizadas tipología'!L39</f>
        <v>776</v>
      </c>
      <c r="M39" s="450">
        <f>L39/$L$39</f>
        <v>1</v>
      </c>
    </row>
    <row r="40" spans="3:18" ht="21.75" customHeight="1">
      <c r="C40" s="605" t="s">
        <v>446</v>
      </c>
      <c r="D40" s="606"/>
      <c r="E40" s="607"/>
      <c r="F40" s="606"/>
      <c r="G40" s="607"/>
      <c r="H40" s="607"/>
      <c r="I40" s="607"/>
      <c r="J40" s="607"/>
      <c r="K40" s="607"/>
      <c r="L40" s="607"/>
      <c r="M40" s="608"/>
    </row>
    <row r="41" spans="3:18">
      <c r="C41" s="451" t="s">
        <v>447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colBreaks count="1" manualBreakCount="1">
    <brk id="13" max="39" man="1"/>
  </colBreaks>
  <ignoredErrors>
    <ignoredError sqref="G9:I39" formula="1"/>
  </ignoredError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C6:K93"/>
  <sheetViews>
    <sheetView showGridLines="0" showRowColHeaders="0" showOutlineSymbols="0" zoomScaleNormal="100" workbookViewId="0"/>
  </sheetViews>
  <sheetFormatPr baseColWidth="10" defaultColWidth="16.5703125" defaultRowHeight="12.75"/>
  <cols>
    <col min="1" max="2" width="14.28515625" style="420" customWidth="1"/>
    <col min="3" max="3" width="25.7109375" style="420" customWidth="1"/>
    <col min="4" max="5" width="13.7109375" style="420" customWidth="1"/>
    <col min="6" max="6" width="9.7109375" style="420" customWidth="1"/>
    <col min="7" max="7" width="25.7109375" style="420" customWidth="1"/>
    <col min="8" max="9" width="13.7109375" style="420" customWidth="1"/>
    <col min="10" max="256" width="16.5703125" style="420"/>
    <col min="257" max="258" width="14.28515625" style="420" customWidth="1"/>
    <col min="259" max="259" width="25.7109375" style="420" customWidth="1"/>
    <col min="260" max="260" width="13.85546875" style="420" customWidth="1"/>
    <col min="261" max="261" width="13.7109375" style="420" customWidth="1"/>
    <col min="262" max="264" width="9.7109375" style="420" customWidth="1"/>
    <col min="265" max="512" width="16.5703125" style="420"/>
    <col min="513" max="514" width="14.28515625" style="420" customWidth="1"/>
    <col min="515" max="515" width="25.7109375" style="420" customWidth="1"/>
    <col min="516" max="516" width="13.85546875" style="420" customWidth="1"/>
    <col min="517" max="517" width="13.7109375" style="420" customWidth="1"/>
    <col min="518" max="520" width="9.7109375" style="420" customWidth="1"/>
    <col min="521" max="768" width="16.5703125" style="420"/>
    <col min="769" max="770" width="14.28515625" style="420" customWidth="1"/>
    <col min="771" max="771" width="25.7109375" style="420" customWidth="1"/>
    <col min="772" max="772" width="13.85546875" style="420" customWidth="1"/>
    <col min="773" max="773" width="13.7109375" style="420" customWidth="1"/>
    <col min="774" max="776" width="9.7109375" style="420" customWidth="1"/>
    <col min="777" max="1024" width="16.5703125" style="420"/>
    <col min="1025" max="1026" width="14.28515625" style="420" customWidth="1"/>
    <col min="1027" max="1027" width="25.7109375" style="420" customWidth="1"/>
    <col min="1028" max="1028" width="13.85546875" style="420" customWidth="1"/>
    <col min="1029" max="1029" width="13.7109375" style="420" customWidth="1"/>
    <col min="1030" max="1032" width="9.7109375" style="420" customWidth="1"/>
    <col min="1033" max="1280" width="16.5703125" style="420"/>
    <col min="1281" max="1282" width="14.28515625" style="420" customWidth="1"/>
    <col min="1283" max="1283" width="25.7109375" style="420" customWidth="1"/>
    <col min="1284" max="1284" width="13.85546875" style="420" customWidth="1"/>
    <col min="1285" max="1285" width="13.7109375" style="420" customWidth="1"/>
    <col min="1286" max="1288" width="9.7109375" style="420" customWidth="1"/>
    <col min="1289" max="1536" width="16.5703125" style="420"/>
    <col min="1537" max="1538" width="14.28515625" style="420" customWidth="1"/>
    <col min="1539" max="1539" width="25.7109375" style="420" customWidth="1"/>
    <col min="1540" max="1540" width="13.85546875" style="420" customWidth="1"/>
    <col min="1541" max="1541" width="13.7109375" style="420" customWidth="1"/>
    <col min="1542" max="1544" width="9.7109375" style="420" customWidth="1"/>
    <col min="1545" max="1792" width="16.5703125" style="420"/>
    <col min="1793" max="1794" width="14.28515625" style="420" customWidth="1"/>
    <col min="1795" max="1795" width="25.7109375" style="420" customWidth="1"/>
    <col min="1796" max="1796" width="13.85546875" style="420" customWidth="1"/>
    <col min="1797" max="1797" width="13.7109375" style="420" customWidth="1"/>
    <col min="1798" max="1800" width="9.7109375" style="420" customWidth="1"/>
    <col min="1801" max="2048" width="16.5703125" style="420"/>
    <col min="2049" max="2050" width="14.28515625" style="420" customWidth="1"/>
    <col min="2051" max="2051" width="25.7109375" style="420" customWidth="1"/>
    <col min="2052" max="2052" width="13.85546875" style="420" customWidth="1"/>
    <col min="2053" max="2053" width="13.7109375" style="420" customWidth="1"/>
    <col min="2054" max="2056" width="9.7109375" style="420" customWidth="1"/>
    <col min="2057" max="2304" width="16.5703125" style="420"/>
    <col min="2305" max="2306" width="14.28515625" style="420" customWidth="1"/>
    <col min="2307" max="2307" width="25.7109375" style="420" customWidth="1"/>
    <col min="2308" max="2308" width="13.85546875" style="420" customWidth="1"/>
    <col min="2309" max="2309" width="13.7109375" style="420" customWidth="1"/>
    <col min="2310" max="2312" width="9.7109375" style="420" customWidth="1"/>
    <col min="2313" max="2560" width="16.5703125" style="420"/>
    <col min="2561" max="2562" width="14.28515625" style="420" customWidth="1"/>
    <col min="2563" max="2563" width="25.7109375" style="420" customWidth="1"/>
    <col min="2564" max="2564" width="13.85546875" style="420" customWidth="1"/>
    <col min="2565" max="2565" width="13.7109375" style="420" customWidth="1"/>
    <col min="2566" max="2568" width="9.7109375" style="420" customWidth="1"/>
    <col min="2569" max="2816" width="16.5703125" style="420"/>
    <col min="2817" max="2818" width="14.28515625" style="420" customWidth="1"/>
    <col min="2819" max="2819" width="25.7109375" style="420" customWidth="1"/>
    <col min="2820" max="2820" width="13.85546875" style="420" customWidth="1"/>
    <col min="2821" max="2821" width="13.7109375" style="420" customWidth="1"/>
    <col min="2822" max="2824" width="9.7109375" style="420" customWidth="1"/>
    <col min="2825" max="3072" width="16.5703125" style="420"/>
    <col min="3073" max="3074" width="14.28515625" style="420" customWidth="1"/>
    <col min="3075" max="3075" width="25.7109375" style="420" customWidth="1"/>
    <col min="3076" max="3076" width="13.85546875" style="420" customWidth="1"/>
    <col min="3077" max="3077" width="13.7109375" style="420" customWidth="1"/>
    <col min="3078" max="3080" width="9.7109375" style="420" customWidth="1"/>
    <col min="3081" max="3328" width="16.5703125" style="420"/>
    <col min="3329" max="3330" width="14.28515625" style="420" customWidth="1"/>
    <col min="3331" max="3331" width="25.7109375" style="420" customWidth="1"/>
    <col min="3332" max="3332" width="13.85546875" style="420" customWidth="1"/>
    <col min="3333" max="3333" width="13.7109375" style="420" customWidth="1"/>
    <col min="3334" max="3336" width="9.7109375" style="420" customWidth="1"/>
    <col min="3337" max="3584" width="16.5703125" style="420"/>
    <col min="3585" max="3586" width="14.28515625" style="420" customWidth="1"/>
    <col min="3587" max="3587" width="25.7109375" style="420" customWidth="1"/>
    <col min="3588" max="3588" width="13.85546875" style="420" customWidth="1"/>
    <col min="3589" max="3589" width="13.7109375" style="420" customWidth="1"/>
    <col min="3590" max="3592" width="9.7109375" style="420" customWidth="1"/>
    <col min="3593" max="3840" width="16.5703125" style="420"/>
    <col min="3841" max="3842" width="14.28515625" style="420" customWidth="1"/>
    <col min="3843" max="3843" width="25.7109375" style="420" customWidth="1"/>
    <col min="3844" max="3844" width="13.85546875" style="420" customWidth="1"/>
    <col min="3845" max="3845" width="13.7109375" style="420" customWidth="1"/>
    <col min="3846" max="3848" width="9.7109375" style="420" customWidth="1"/>
    <col min="3849" max="4096" width="16.5703125" style="420"/>
    <col min="4097" max="4098" width="14.28515625" style="420" customWidth="1"/>
    <col min="4099" max="4099" width="25.7109375" style="420" customWidth="1"/>
    <col min="4100" max="4100" width="13.85546875" style="420" customWidth="1"/>
    <col min="4101" max="4101" width="13.7109375" style="420" customWidth="1"/>
    <col min="4102" max="4104" width="9.7109375" style="420" customWidth="1"/>
    <col min="4105" max="4352" width="16.5703125" style="420"/>
    <col min="4353" max="4354" width="14.28515625" style="420" customWidth="1"/>
    <col min="4355" max="4355" width="25.7109375" style="420" customWidth="1"/>
    <col min="4356" max="4356" width="13.85546875" style="420" customWidth="1"/>
    <col min="4357" max="4357" width="13.7109375" style="420" customWidth="1"/>
    <col min="4358" max="4360" width="9.7109375" style="420" customWidth="1"/>
    <col min="4361" max="4608" width="16.5703125" style="420"/>
    <col min="4609" max="4610" width="14.28515625" style="420" customWidth="1"/>
    <col min="4611" max="4611" width="25.7109375" style="420" customWidth="1"/>
    <col min="4612" max="4612" width="13.85546875" style="420" customWidth="1"/>
    <col min="4613" max="4613" width="13.7109375" style="420" customWidth="1"/>
    <col min="4614" max="4616" width="9.7109375" style="420" customWidth="1"/>
    <col min="4617" max="4864" width="16.5703125" style="420"/>
    <col min="4865" max="4866" width="14.28515625" style="420" customWidth="1"/>
    <col min="4867" max="4867" width="25.7109375" style="420" customWidth="1"/>
    <col min="4868" max="4868" width="13.85546875" style="420" customWidth="1"/>
    <col min="4869" max="4869" width="13.7109375" style="420" customWidth="1"/>
    <col min="4870" max="4872" width="9.7109375" style="420" customWidth="1"/>
    <col min="4873" max="5120" width="16.5703125" style="420"/>
    <col min="5121" max="5122" width="14.28515625" style="420" customWidth="1"/>
    <col min="5123" max="5123" width="25.7109375" style="420" customWidth="1"/>
    <col min="5124" max="5124" width="13.85546875" style="420" customWidth="1"/>
    <col min="5125" max="5125" width="13.7109375" style="420" customWidth="1"/>
    <col min="5126" max="5128" width="9.7109375" style="420" customWidth="1"/>
    <col min="5129" max="5376" width="16.5703125" style="420"/>
    <col min="5377" max="5378" width="14.28515625" style="420" customWidth="1"/>
    <col min="5379" max="5379" width="25.7109375" style="420" customWidth="1"/>
    <col min="5380" max="5380" width="13.85546875" style="420" customWidth="1"/>
    <col min="5381" max="5381" width="13.7109375" style="420" customWidth="1"/>
    <col min="5382" max="5384" width="9.7109375" style="420" customWidth="1"/>
    <col min="5385" max="5632" width="16.5703125" style="420"/>
    <col min="5633" max="5634" width="14.28515625" style="420" customWidth="1"/>
    <col min="5635" max="5635" width="25.7109375" style="420" customWidth="1"/>
    <col min="5636" max="5636" width="13.85546875" style="420" customWidth="1"/>
    <col min="5637" max="5637" width="13.7109375" style="420" customWidth="1"/>
    <col min="5638" max="5640" width="9.7109375" style="420" customWidth="1"/>
    <col min="5641" max="5888" width="16.5703125" style="420"/>
    <col min="5889" max="5890" width="14.28515625" style="420" customWidth="1"/>
    <col min="5891" max="5891" width="25.7109375" style="420" customWidth="1"/>
    <col min="5892" max="5892" width="13.85546875" style="420" customWidth="1"/>
    <col min="5893" max="5893" width="13.7109375" style="420" customWidth="1"/>
    <col min="5894" max="5896" width="9.7109375" style="420" customWidth="1"/>
    <col min="5897" max="6144" width="16.5703125" style="420"/>
    <col min="6145" max="6146" width="14.28515625" style="420" customWidth="1"/>
    <col min="6147" max="6147" width="25.7109375" style="420" customWidth="1"/>
    <col min="6148" max="6148" width="13.85546875" style="420" customWidth="1"/>
    <col min="6149" max="6149" width="13.7109375" style="420" customWidth="1"/>
    <col min="6150" max="6152" width="9.7109375" style="420" customWidth="1"/>
    <col min="6153" max="6400" width="16.5703125" style="420"/>
    <col min="6401" max="6402" width="14.28515625" style="420" customWidth="1"/>
    <col min="6403" max="6403" width="25.7109375" style="420" customWidth="1"/>
    <col min="6404" max="6404" width="13.85546875" style="420" customWidth="1"/>
    <col min="6405" max="6405" width="13.7109375" style="420" customWidth="1"/>
    <col min="6406" max="6408" width="9.7109375" style="420" customWidth="1"/>
    <col min="6409" max="6656" width="16.5703125" style="420"/>
    <col min="6657" max="6658" width="14.28515625" style="420" customWidth="1"/>
    <col min="6659" max="6659" width="25.7109375" style="420" customWidth="1"/>
    <col min="6660" max="6660" width="13.85546875" style="420" customWidth="1"/>
    <col min="6661" max="6661" width="13.7109375" style="420" customWidth="1"/>
    <col min="6662" max="6664" width="9.7109375" style="420" customWidth="1"/>
    <col min="6665" max="6912" width="16.5703125" style="420"/>
    <col min="6913" max="6914" width="14.28515625" style="420" customWidth="1"/>
    <col min="6915" max="6915" width="25.7109375" style="420" customWidth="1"/>
    <col min="6916" max="6916" width="13.85546875" style="420" customWidth="1"/>
    <col min="6917" max="6917" width="13.7109375" style="420" customWidth="1"/>
    <col min="6918" max="6920" width="9.7109375" style="420" customWidth="1"/>
    <col min="6921" max="7168" width="16.5703125" style="420"/>
    <col min="7169" max="7170" width="14.28515625" style="420" customWidth="1"/>
    <col min="7171" max="7171" width="25.7109375" style="420" customWidth="1"/>
    <col min="7172" max="7172" width="13.85546875" style="420" customWidth="1"/>
    <col min="7173" max="7173" width="13.7109375" style="420" customWidth="1"/>
    <col min="7174" max="7176" width="9.7109375" style="420" customWidth="1"/>
    <col min="7177" max="7424" width="16.5703125" style="420"/>
    <col min="7425" max="7426" width="14.28515625" style="420" customWidth="1"/>
    <col min="7427" max="7427" width="25.7109375" style="420" customWidth="1"/>
    <col min="7428" max="7428" width="13.85546875" style="420" customWidth="1"/>
    <col min="7429" max="7429" width="13.7109375" style="420" customWidth="1"/>
    <col min="7430" max="7432" width="9.7109375" style="420" customWidth="1"/>
    <col min="7433" max="7680" width="16.5703125" style="420"/>
    <col min="7681" max="7682" width="14.28515625" style="420" customWidth="1"/>
    <col min="7683" max="7683" width="25.7109375" style="420" customWidth="1"/>
    <col min="7684" max="7684" width="13.85546875" style="420" customWidth="1"/>
    <col min="7685" max="7685" width="13.7109375" style="420" customWidth="1"/>
    <col min="7686" max="7688" width="9.7109375" style="420" customWidth="1"/>
    <col min="7689" max="7936" width="16.5703125" style="420"/>
    <col min="7937" max="7938" width="14.28515625" style="420" customWidth="1"/>
    <col min="7939" max="7939" width="25.7109375" style="420" customWidth="1"/>
    <col min="7940" max="7940" width="13.85546875" style="420" customWidth="1"/>
    <col min="7941" max="7941" width="13.7109375" style="420" customWidth="1"/>
    <col min="7942" max="7944" width="9.7109375" style="420" customWidth="1"/>
    <col min="7945" max="8192" width="16.5703125" style="420"/>
    <col min="8193" max="8194" width="14.28515625" style="420" customWidth="1"/>
    <col min="8195" max="8195" width="25.7109375" style="420" customWidth="1"/>
    <col min="8196" max="8196" width="13.85546875" style="420" customWidth="1"/>
    <col min="8197" max="8197" width="13.7109375" style="420" customWidth="1"/>
    <col min="8198" max="8200" width="9.7109375" style="420" customWidth="1"/>
    <col min="8201" max="8448" width="16.5703125" style="420"/>
    <col min="8449" max="8450" width="14.28515625" style="420" customWidth="1"/>
    <col min="8451" max="8451" width="25.7109375" style="420" customWidth="1"/>
    <col min="8452" max="8452" width="13.85546875" style="420" customWidth="1"/>
    <col min="8453" max="8453" width="13.7109375" style="420" customWidth="1"/>
    <col min="8454" max="8456" width="9.7109375" style="420" customWidth="1"/>
    <col min="8457" max="8704" width="16.5703125" style="420"/>
    <col min="8705" max="8706" width="14.28515625" style="420" customWidth="1"/>
    <col min="8707" max="8707" width="25.7109375" style="420" customWidth="1"/>
    <col min="8708" max="8708" width="13.85546875" style="420" customWidth="1"/>
    <col min="8709" max="8709" width="13.7109375" style="420" customWidth="1"/>
    <col min="8710" max="8712" width="9.7109375" style="420" customWidth="1"/>
    <col min="8713" max="8960" width="16.5703125" style="420"/>
    <col min="8961" max="8962" width="14.28515625" style="420" customWidth="1"/>
    <col min="8963" max="8963" width="25.7109375" style="420" customWidth="1"/>
    <col min="8964" max="8964" width="13.85546875" style="420" customWidth="1"/>
    <col min="8965" max="8965" width="13.7109375" style="420" customWidth="1"/>
    <col min="8966" max="8968" width="9.7109375" style="420" customWidth="1"/>
    <col min="8969" max="9216" width="16.5703125" style="420"/>
    <col min="9217" max="9218" width="14.28515625" style="420" customWidth="1"/>
    <col min="9219" max="9219" width="25.7109375" style="420" customWidth="1"/>
    <col min="9220" max="9220" width="13.85546875" style="420" customWidth="1"/>
    <col min="9221" max="9221" width="13.7109375" style="420" customWidth="1"/>
    <col min="9222" max="9224" width="9.7109375" style="420" customWidth="1"/>
    <col min="9225" max="9472" width="16.5703125" style="420"/>
    <col min="9473" max="9474" width="14.28515625" style="420" customWidth="1"/>
    <col min="9475" max="9475" width="25.7109375" style="420" customWidth="1"/>
    <col min="9476" max="9476" width="13.85546875" style="420" customWidth="1"/>
    <col min="9477" max="9477" width="13.7109375" style="420" customWidth="1"/>
    <col min="9478" max="9480" width="9.7109375" style="420" customWidth="1"/>
    <col min="9481" max="9728" width="16.5703125" style="420"/>
    <col min="9729" max="9730" width="14.28515625" style="420" customWidth="1"/>
    <col min="9731" max="9731" width="25.7109375" style="420" customWidth="1"/>
    <col min="9732" max="9732" width="13.85546875" style="420" customWidth="1"/>
    <col min="9733" max="9733" width="13.7109375" style="420" customWidth="1"/>
    <col min="9734" max="9736" width="9.7109375" style="420" customWidth="1"/>
    <col min="9737" max="9984" width="16.5703125" style="420"/>
    <col min="9985" max="9986" width="14.28515625" style="420" customWidth="1"/>
    <col min="9987" max="9987" width="25.7109375" style="420" customWidth="1"/>
    <col min="9988" max="9988" width="13.85546875" style="420" customWidth="1"/>
    <col min="9989" max="9989" width="13.7109375" style="420" customWidth="1"/>
    <col min="9990" max="9992" width="9.7109375" style="420" customWidth="1"/>
    <col min="9993" max="10240" width="16.5703125" style="420"/>
    <col min="10241" max="10242" width="14.28515625" style="420" customWidth="1"/>
    <col min="10243" max="10243" width="25.7109375" style="420" customWidth="1"/>
    <col min="10244" max="10244" width="13.85546875" style="420" customWidth="1"/>
    <col min="10245" max="10245" width="13.7109375" style="420" customWidth="1"/>
    <col min="10246" max="10248" width="9.7109375" style="420" customWidth="1"/>
    <col min="10249" max="10496" width="16.5703125" style="420"/>
    <col min="10497" max="10498" width="14.28515625" style="420" customWidth="1"/>
    <col min="10499" max="10499" width="25.7109375" style="420" customWidth="1"/>
    <col min="10500" max="10500" width="13.85546875" style="420" customWidth="1"/>
    <col min="10501" max="10501" width="13.7109375" style="420" customWidth="1"/>
    <col min="10502" max="10504" width="9.7109375" style="420" customWidth="1"/>
    <col min="10505" max="10752" width="16.5703125" style="420"/>
    <col min="10753" max="10754" width="14.28515625" style="420" customWidth="1"/>
    <col min="10755" max="10755" width="25.7109375" style="420" customWidth="1"/>
    <col min="10756" max="10756" width="13.85546875" style="420" customWidth="1"/>
    <col min="10757" max="10757" width="13.7109375" style="420" customWidth="1"/>
    <col min="10758" max="10760" width="9.7109375" style="420" customWidth="1"/>
    <col min="10761" max="11008" width="16.5703125" style="420"/>
    <col min="11009" max="11010" width="14.28515625" style="420" customWidth="1"/>
    <col min="11011" max="11011" width="25.7109375" style="420" customWidth="1"/>
    <col min="11012" max="11012" width="13.85546875" style="420" customWidth="1"/>
    <col min="11013" max="11013" width="13.7109375" style="420" customWidth="1"/>
    <col min="11014" max="11016" width="9.7109375" style="420" customWidth="1"/>
    <col min="11017" max="11264" width="16.5703125" style="420"/>
    <col min="11265" max="11266" width="14.28515625" style="420" customWidth="1"/>
    <col min="11267" max="11267" width="25.7109375" style="420" customWidth="1"/>
    <col min="11268" max="11268" width="13.85546875" style="420" customWidth="1"/>
    <col min="11269" max="11269" width="13.7109375" style="420" customWidth="1"/>
    <col min="11270" max="11272" width="9.7109375" style="420" customWidth="1"/>
    <col min="11273" max="11520" width="16.5703125" style="420"/>
    <col min="11521" max="11522" width="14.28515625" style="420" customWidth="1"/>
    <col min="11523" max="11523" width="25.7109375" style="420" customWidth="1"/>
    <col min="11524" max="11524" width="13.85546875" style="420" customWidth="1"/>
    <col min="11525" max="11525" width="13.7109375" style="420" customWidth="1"/>
    <col min="11526" max="11528" width="9.7109375" style="420" customWidth="1"/>
    <col min="11529" max="11776" width="16.5703125" style="420"/>
    <col min="11777" max="11778" width="14.28515625" style="420" customWidth="1"/>
    <col min="11779" max="11779" width="25.7109375" style="420" customWidth="1"/>
    <col min="11780" max="11780" width="13.85546875" style="420" customWidth="1"/>
    <col min="11781" max="11781" width="13.7109375" style="420" customWidth="1"/>
    <col min="11782" max="11784" width="9.7109375" style="420" customWidth="1"/>
    <col min="11785" max="12032" width="16.5703125" style="420"/>
    <col min="12033" max="12034" width="14.28515625" style="420" customWidth="1"/>
    <col min="12035" max="12035" width="25.7109375" style="420" customWidth="1"/>
    <col min="12036" max="12036" width="13.85546875" style="420" customWidth="1"/>
    <col min="12037" max="12037" width="13.7109375" style="420" customWidth="1"/>
    <col min="12038" max="12040" width="9.7109375" style="420" customWidth="1"/>
    <col min="12041" max="12288" width="16.5703125" style="420"/>
    <col min="12289" max="12290" width="14.28515625" style="420" customWidth="1"/>
    <col min="12291" max="12291" width="25.7109375" style="420" customWidth="1"/>
    <col min="12292" max="12292" width="13.85546875" style="420" customWidth="1"/>
    <col min="12293" max="12293" width="13.7109375" style="420" customWidth="1"/>
    <col min="12294" max="12296" width="9.7109375" style="420" customWidth="1"/>
    <col min="12297" max="12544" width="16.5703125" style="420"/>
    <col min="12545" max="12546" width="14.28515625" style="420" customWidth="1"/>
    <col min="12547" max="12547" width="25.7109375" style="420" customWidth="1"/>
    <col min="12548" max="12548" width="13.85546875" style="420" customWidth="1"/>
    <col min="12549" max="12549" width="13.7109375" style="420" customWidth="1"/>
    <col min="12550" max="12552" width="9.7109375" style="420" customWidth="1"/>
    <col min="12553" max="12800" width="16.5703125" style="420"/>
    <col min="12801" max="12802" width="14.28515625" style="420" customWidth="1"/>
    <col min="12803" max="12803" width="25.7109375" style="420" customWidth="1"/>
    <col min="12804" max="12804" width="13.85546875" style="420" customWidth="1"/>
    <col min="12805" max="12805" width="13.7109375" style="420" customWidth="1"/>
    <col min="12806" max="12808" width="9.7109375" style="420" customWidth="1"/>
    <col min="12809" max="13056" width="16.5703125" style="420"/>
    <col min="13057" max="13058" width="14.28515625" style="420" customWidth="1"/>
    <col min="13059" max="13059" width="25.7109375" style="420" customWidth="1"/>
    <col min="13060" max="13060" width="13.85546875" style="420" customWidth="1"/>
    <col min="13061" max="13061" width="13.7109375" style="420" customWidth="1"/>
    <col min="13062" max="13064" width="9.7109375" style="420" customWidth="1"/>
    <col min="13065" max="13312" width="16.5703125" style="420"/>
    <col min="13313" max="13314" width="14.28515625" style="420" customWidth="1"/>
    <col min="13315" max="13315" width="25.7109375" style="420" customWidth="1"/>
    <col min="13316" max="13316" width="13.85546875" style="420" customWidth="1"/>
    <col min="13317" max="13317" width="13.7109375" style="420" customWidth="1"/>
    <col min="13318" max="13320" width="9.7109375" style="420" customWidth="1"/>
    <col min="13321" max="13568" width="16.5703125" style="420"/>
    <col min="13569" max="13570" width="14.28515625" style="420" customWidth="1"/>
    <col min="13571" max="13571" width="25.7109375" style="420" customWidth="1"/>
    <col min="13572" max="13572" width="13.85546875" style="420" customWidth="1"/>
    <col min="13573" max="13573" width="13.7109375" style="420" customWidth="1"/>
    <col min="13574" max="13576" width="9.7109375" style="420" customWidth="1"/>
    <col min="13577" max="13824" width="16.5703125" style="420"/>
    <col min="13825" max="13826" width="14.28515625" style="420" customWidth="1"/>
    <col min="13827" max="13827" width="25.7109375" style="420" customWidth="1"/>
    <col min="13828" max="13828" width="13.85546875" style="420" customWidth="1"/>
    <col min="13829" max="13829" width="13.7109375" style="420" customWidth="1"/>
    <col min="13830" max="13832" width="9.7109375" style="420" customWidth="1"/>
    <col min="13833" max="14080" width="16.5703125" style="420"/>
    <col min="14081" max="14082" width="14.28515625" style="420" customWidth="1"/>
    <col min="14083" max="14083" width="25.7109375" style="420" customWidth="1"/>
    <col min="14084" max="14084" width="13.85546875" style="420" customWidth="1"/>
    <col min="14085" max="14085" width="13.7109375" style="420" customWidth="1"/>
    <col min="14086" max="14088" width="9.7109375" style="420" customWidth="1"/>
    <col min="14089" max="14336" width="16.5703125" style="420"/>
    <col min="14337" max="14338" width="14.28515625" style="420" customWidth="1"/>
    <col min="14339" max="14339" width="25.7109375" style="420" customWidth="1"/>
    <col min="14340" max="14340" width="13.85546875" style="420" customWidth="1"/>
    <col min="14341" max="14341" width="13.7109375" style="420" customWidth="1"/>
    <col min="14342" max="14344" width="9.7109375" style="420" customWidth="1"/>
    <col min="14345" max="14592" width="16.5703125" style="420"/>
    <col min="14593" max="14594" width="14.28515625" style="420" customWidth="1"/>
    <col min="14595" max="14595" width="25.7109375" style="420" customWidth="1"/>
    <col min="14596" max="14596" width="13.85546875" style="420" customWidth="1"/>
    <col min="14597" max="14597" width="13.7109375" style="420" customWidth="1"/>
    <col min="14598" max="14600" width="9.7109375" style="420" customWidth="1"/>
    <col min="14601" max="14848" width="16.5703125" style="420"/>
    <col min="14849" max="14850" width="14.28515625" style="420" customWidth="1"/>
    <col min="14851" max="14851" width="25.7109375" style="420" customWidth="1"/>
    <col min="14852" max="14852" width="13.85546875" style="420" customWidth="1"/>
    <col min="14853" max="14853" width="13.7109375" style="420" customWidth="1"/>
    <col min="14854" max="14856" width="9.7109375" style="420" customWidth="1"/>
    <col min="14857" max="15104" width="16.5703125" style="420"/>
    <col min="15105" max="15106" width="14.28515625" style="420" customWidth="1"/>
    <col min="15107" max="15107" width="25.7109375" style="420" customWidth="1"/>
    <col min="15108" max="15108" width="13.85546875" style="420" customWidth="1"/>
    <col min="15109" max="15109" width="13.7109375" style="420" customWidth="1"/>
    <col min="15110" max="15112" width="9.7109375" style="420" customWidth="1"/>
    <col min="15113" max="15360" width="16.5703125" style="420"/>
    <col min="15361" max="15362" width="14.28515625" style="420" customWidth="1"/>
    <col min="15363" max="15363" width="25.7109375" style="420" customWidth="1"/>
    <col min="15364" max="15364" width="13.85546875" style="420" customWidth="1"/>
    <col min="15365" max="15365" width="13.7109375" style="420" customWidth="1"/>
    <col min="15366" max="15368" width="9.7109375" style="420" customWidth="1"/>
    <col min="15369" max="15616" width="16.5703125" style="420"/>
    <col min="15617" max="15618" width="14.28515625" style="420" customWidth="1"/>
    <col min="15619" max="15619" width="25.7109375" style="420" customWidth="1"/>
    <col min="15620" max="15620" width="13.85546875" style="420" customWidth="1"/>
    <col min="15621" max="15621" width="13.7109375" style="420" customWidth="1"/>
    <col min="15622" max="15624" width="9.7109375" style="420" customWidth="1"/>
    <col min="15625" max="15872" width="16.5703125" style="420"/>
    <col min="15873" max="15874" width="14.28515625" style="420" customWidth="1"/>
    <col min="15875" max="15875" width="25.7109375" style="420" customWidth="1"/>
    <col min="15876" max="15876" width="13.85546875" style="420" customWidth="1"/>
    <col min="15877" max="15877" width="13.7109375" style="420" customWidth="1"/>
    <col min="15878" max="15880" width="9.7109375" style="420" customWidth="1"/>
    <col min="15881" max="16128" width="16.5703125" style="420"/>
    <col min="16129" max="16130" width="14.28515625" style="420" customWidth="1"/>
    <col min="16131" max="16131" width="25.7109375" style="420" customWidth="1"/>
    <col min="16132" max="16132" width="13.85546875" style="420" customWidth="1"/>
    <col min="16133" max="16133" width="13.7109375" style="420" customWidth="1"/>
    <col min="16134" max="16136" width="9.7109375" style="420" customWidth="1"/>
    <col min="16137" max="16384" width="16.5703125" style="420"/>
  </cols>
  <sheetData>
    <row r="6" spans="3:9" ht="50.1" customHeight="1">
      <c r="C6" s="543" t="s">
        <v>448</v>
      </c>
      <c r="D6" s="544"/>
      <c r="E6" s="545"/>
      <c r="F6" s="452"/>
      <c r="G6" s="543" t="s">
        <v>449</v>
      </c>
      <c r="H6" s="544"/>
      <c r="I6" s="545"/>
    </row>
    <row r="7" spans="3:9" ht="24.95" customHeight="1">
      <c r="C7" s="453"/>
      <c r="D7" s="433" t="str">
        <f>'Cuotas Plazas Autorizadas05'!$D$7</f>
        <v>agosto 2010</v>
      </c>
      <c r="E7" s="453" t="s">
        <v>62</v>
      </c>
      <c r="G7" s="453"/>
      <c r="H7" s="433" t="str">
        <f>'Cuotas Plazas Autorizadas05'!$D$7</f>
        <v>agosto 2010</v>
      </c>
      <c r="I7" s="453" t="s">
        <v>62</v>
      </c>
    </row>
    <row r="8" spans="3:9" ht="15" customHeight="1">
      <c r="C8" s="454" t="s">
        <v>408</v>
      </c>
      <c r="D8" s="455">
        <v>47295</v>
      </c>
      <c r="E8" s="456">
        <f t="shared" ref="E8:E18" si="0">IFERROR(D8/$D$8,"-")</f>
        <v>1</v>
      </c>
      <c r="G8" s="454" t="s">
        <v>408</v>
      </c>
      <c r="H8" s="455">
        <v>39467</v>
      </c>
      <c r="I8" s="456">
        <f>IFERROR(H8/$H$8,"-")</f>
        <v>1</v>
      </c>
    </row>
    <row r="9" spans="3:9" ht="15" customHeight="1">
      <c r="C9" s="457" t="s">
        <v>342</v>
      </c>
      <c r="D9" s="458">
        <v>33818</v>
      </c>
      <c r="E9" s="459">
        <f t="shared" si="0"/>
        <v>0.71504387355957288</v>
      </c>
      <c r="F9" s="442"/>
      <c r="G9" s="457" t="s">
        <v>342</v>
      </c>
      <c r="H9" s="458">
        <v>16604</v>
      </c>
      <c r="I9" s="459">
        <f t="shared" ref="I9:I32" si="1">IFERROR(H9/$H$8,"-")</f>
        <v>0.42070590620011655</v>
      </c>
    </row>
    <row r="10" spans="3:9" ht="15" customHeight="1">
      <c r="C10" s="460" t="s">
        <v>450</v>
      </c>
      <c r="D10" s="461">
        <v>477</v>
      </c>
      <c r="E10" s="462">
        <f t="shared" si="0"/>
        <v>1.0085632730732635E-2</v>
      </c>
      <c r="F10" s="442"/>
      <c r="G10" s="460" t="s">
        <v>450</v>
      </c>
      <c r="H10" s="461">
        <v>190</v>
      </c>
      <c r="I10" s="459">
        <f t="shared" si="1"/>
        <v>4.8141485291509365E-3</v>
      </c>
    </row>
    <row r="11" spans="3:9" ht="15" customHeight="1">
      <c r="C11" s="460" t="s">
        <v>451</v>
      </c>
      <c r="D11" s="463">
        <v>1155</v>
      </c>
      <c r="E11" s="462">
        <f t="shared" si="0"/>
        <v>2.4421186171899777E-2</v>
      </c>
      <c r="F11" s="442"/>
      <c r="G11" s="460" t="s">
        <v>451</v>
      </c>
      <c r="H11" s="463">
        <v>96</v>
      </c>
      <c r="I11" s="462">
        <f t="shared" si="1"/>
        <v>2.4324118884131046E-3</v>
      </c>
    </row>
    <row r="12" spans="3:9" ht="15" customHeight="1">
      <c r="C12" s="460" t="s">
        <v>452</v>
      </c>
      <c r="D12" s="463">
        <v>8794</v>
      </c>
      <c r="E12" s="462">
        <f t="shared" si="0"/>
        <v>0.18593931705254255</v>
      </c>
      <c r="F12" s="442"/>
      <c r="G12" s="460" t="s">
        <v>452</v>
      </c>
      <c r="H12" s="463">
        <v>4904</v>
      </c>
      <c r="I12" s="462">
        <f t="shared" si="1"/>
        <v>0.12425570729976942</v>
      </c>
    </row>
    <row r="13" spans="3:9" ht="15" customHeight="1">
      <c r="C13" s="460" t="s">
        <v>453</v>
      </c>
      <c r="D13" s="463">
        <v>17960</v>
      </c>
      <c r="E13" s="462">
        <f t="shared" si="0"/>
        <v>0.3797441590020087</v>
      </c>
      <c r="F13" s="442"/>
      <c r="G13" s="460" t="s">
        <v>453</v>
      </c>
      <c r="H13" s="463">
        <v>9803</v>
      </c>
      <c r="I13" s="462">
        <f t="shared" si="1"/>
        <v>0.24838472648035068</v>
      </c>
    </row>
    <row r="14" spans="3:9" ht="15" customHeight="1">
      <c r="C14" s="460" t="s">
        <v>454</v>
      </c>
      <c r="D14" s="463">
        <v>5432</v>
      </c>
      <c r="E14" s="462">
        <f t="shared" si="0"/>
        <v>0.11485357860238926</v>
      </c>
      <c r="F14" s="442"/>
      <c r="G14" s="460" t="s">
        <v>454</v>
      </c>
      <c r="H14" s="463">
        <v>1611</v>
      </c>
      <c r="I14" s="462">
        <f t="shared" si="1"/>
        <v>4.0818912002432414E-2</v>
      </c>
    </row>
    <row r="15" spans="3:9" ht="15" customHeight="1">
      <c r="C15" s="460" t="s">
        <v>455</v>
      </c>
      <c r="D15" s="463" t="s">
        <v>234</v>
      </c>
      <c r="E15" s="462" t="str">
        <f t="shared" si="0"/>
        <v>-</v>
      </c>
      <c r="F15" s="442"/>
      <c r="G15" s="460" t="s">
        <v>455</v>
      </c>
      <c r="H15" s="463" t="s">
        <v>234</v>
      </c>
      <c r="I15" s="462" t="str">
        <f t="shared" si="1"/>
        <v>-</v>
      </c>
    </row>
    <row r="16" spans="3:9" ht="15" customHeight="1">
      <c r="C16" s="457" t="s">
        <v>410</v>
      </c>
      <c r="D16" s="458">
        <v>13441</v>
      </c>
      <c r="E16" s="459">
        <f t="shared" si="0"/>
        <v>0.28419494661169259</v>
      </c>
      <c r="F16" s="442"/>
      <c r="G16" s="457" t="s">
        <v>410</v>
      </c>
      <c r="H16" s="458">
        <v>22843</v>
      </c>
      <c r="I16" s="459">
        <f t="shared" si="1"/>
        <v>0.5787873413231307</v>
      </c>
    </row>
    <row r="17" spans="3:9" ht="15" customHeight="1">
      <c r="C17" s="460" t="s">
        <v>456</v>
      </c>
      <c r="D17" s="463">
        <v>1041</v>
      </c>
      <c r="E17" s="462">
        <f t="shared" si="0"/>
        <v>2.2010783380907072E-2</v>
      </c>
      <c r="F17" s="442"/>
      <c r="G17" s="460" t="s">
        <v>456</v>
      </c>
      <c r="H17" s="463">
        <v>3767</v>
      </c>
      <c r="I17" s="462">
        <f t="shared" si="1"/>
        <v>9.5446828996376715E-2</v>
      </c>
    </row>
    <row r="18" spans="3:9" ht="15" customHeight="1">
      <c r="C18" s="460" t="s">
        <v>457</v>
      </c>
      <c r="D18" s="463">
        <v>5401</v>
      </c>
      <c r="E18" s="462">
        <f t="shared" si="0"/>
        <v>0.11419811819431229</v>
      </c>
      <c r="F18" s="442"/>
      <c r="G18" s="460" t="s">
        <v>457</v>
      </c>
      <c r="H18" s="463">
        <v>5477</v>
      </c>
      <c r="I18" s="462">
        <f t="shared" si="1"/>
        <v>0.13877416575873514</v>
      </c>
    </row>
    <row r="19" spans="3:9" ht="15" customHeight="1">
      <c r="C19" s="460" t="s">
        <v>458</v>
      </c>
      <c r="D19" s="463">
        <v>6995</v>
      </c>
      <c r="E19" s="462">
        <f>IFERROR(D19/$D$8,"-")</f>
        <v>0.14790146949994715</v>
      </c>
      <c r="F19" s="442"/>
      <c r="G19" s="460" t="s">
        <v>458</v>
      </c>
      <c r="H19" s="463">
        <v>13381</v>
      </c>
      <c r="I19" s="462">
        <f t="shared" si="1"/>
        <v>0.33904274457141409</v>
      </c>
    </row>
    <row r="20" spans="3:9" ht="15" customHeight="1">
      <c r="C20" s="460" t="s">
        <v>459</v>
      </c>
      <c r="D20" s="463" t="s">
        <v>234</v>
      </c>
      <c r="E20" s="462" t="str">
        <f t="shared" ref="E20:E32" si="2">IFERROR(D20/$D$8,"-")</f>
        <v>-</v>
      </c>
      <c r="F20" s="442"/>
      <c r="G20" s="460" t="s">
        <v>459</v>
      </c>
      <c r="H20" s="463" t="s">
        <v>234</v>
      </c>
      <c r="I20" s="462" t="str">
        <f t="shared" si="1"/>
        <v>-</v>
      </c>
    </row>
    <row r="21" spans="3:9" ht="15" customHeight="1">
      <c r="C21" s="460" t="s">
        <v>460</v>
      </c>
      <c r="D21" s="463" t="s">
        <v>234</v>
      </c>
      <c r="E21" s="462" t="str">
        <f t="shared" si="2"/>
        <v>-</v>
      </c>
      <c r="F21" s="442"/>
      <c r="G21" s="460" t="s">
        <v>460</v>
      </c>
      <c r="H21" s="463">
        <v>218</v>
      </c>
      <c r="I21" s="462">
        <f t="shared" si="1"/>
        <v>5.5236019966047583E-3</v>
      </c>
    </row>
    <row r="22" spans="3:9" ht="15" customHeight="1">
      <c r="C22" s="460" t="s">
        <v>455</v>
      </c>
      <c r="D22" s="463">
        <v>4</v>
      </c>
      <c r="E22" s="462">
        <f t="shared" si="2"/>
        <v>8.4575536526059836E-5</v>
      </c>
      <c r="F22" s="442"/>
      <c r="G22" s="460" t="s">
        <v>455</v>
      </c>
      <c r="H22" s="463" t="s">
        <v>234</v>
      </c>
      <c r="I22" s="462" t="str">
        <f t="shared" si="1"/>
        <v>-</v>
      </c>
    </row>
    <row r="23" spans="3:9" ht="15" customHeight="1">
      <c r="C23" s="457" t="s">
        <v>411</v>
      </c>
      <c r="D23" s="464">
        <v>22</v>
      </c>
      <c r="E23" s="459">
        <f t="shared" si="2"/>
        <v>4.651654508933291E-4</v>
      </c>
      <c r="F23" s="442"/>
      <c r="G23" s="457" t="s">
        <v>411</v>
      </c>
      <c r="H23" s="464">
        <v>0</v>
      </c>
      <c r="I23" s="459">
        <f t="shared" si="1"/>
        <v>0</v>
      </c>
    </row>
    <row r="24" spans="3:9" ht="15" customHeight="1">
      <c r="C24" s="460" t="s">
        <v>461</v>
      </c>
      <c r="D24" s="463">
        <v>22</v>
      </c>
      <c r="E24" s="462">
        <f t="shared" si="2"/>
        <v>4.651654508933291E-4</v>
      </c>
      <c r="F24" s="442"/>
      <c r="G24" s="460" t="s">
        <v>461</v>
      </c>
      <c r="H24" s="463" t="s">
        <v>234</v>
      </c>
      <c r="I24" s="462" t="str">
        <f t="shared" si="1"/>
        <v>-</v>
      </c>
    </row>
    <row r="25" spans="3:9" ht="15" customHeight="1">
      <c r="C25" s="460" t="s">
        <v>462</v>
      </c>
      <c r="D25" s="463" t="s">
        <v>234</v>
      </c>
      <c r="E25" s="462" t="str">
        <f t="shared" si="2"/>
        <v>-</v>
      </c>
      <c r="F25" s="442"/>
      <c r="G25" s="460" t="s">
        <v>462</v>
      </c>
      <c r="H25" s="463" t="s">
        <v>234</v>
      </c>
      <c r="I25" s="462" t="str">
        <f t="shared" si="1"/>
        <v>-</v>
      </c>
    </row>
    <row r="26" spans="3:9" ht="15" customHeight="1">
      <c r="C26" s="460" t="s">
        <v>455</v>
      </c>
      <c r="D26" s="463">
        <v>0</v>
      </c>
      <c r="E26" s="462">
        <f t="shared" si="2"/>
        <v>0</v>
      </c>
      <c r="F26" s="442"/>
      <c r="G26" s="460" t="s">
        <v>455</v>
      </c>
      <c r="H26" s="463" t="s">
        <v>234</v>
      </c>
      <c r="I26" s="462" t="str">
        <f t="shared" si="1"/>
        <v>-</v>
      </c>
    </row>
    <row r="27" spans="3:9" ht="15" customHeight="1">
      <c r="C27" s="457" t="s">
        <v>412</v>
      </c>
      <c r="D27" s="465">
        <v>14</v>
      </c>
      <c r="E27" s="459">
        <f t="shared" si="2"/>
        <v>2.9601437784120943E-4</v>
      </c>
      <c r="F27" s="442"/>
      <c r="G27" s="457" t="s">
        <v>412</v>
      </c>
      <c r="H27" s="465">
        <v>20</v>
      </c>
      <c r="I27" s="459">
        <f t="shared" si="1"/>
        <v>5.0675247675273014E-4</v>
      </c>
    </row>
    <row r="28" spans="3:9" ht="15" customHeight="1">
      <c r="C28" s="460" t="s">
        <v>463</v>
      </c>
      <c r="D28" s="466" t="s">
        <v>234</v>
      </c>
      <c r="E28" s="462" t="str">
        <f t="shared" si="2"/>
        <v>-</v>
      </c>
      <c r="F28" s="442"/>
      <c r="G28" s="460" t="s">
        <v>463</v>
      </c>
      <c r="H28" s="466" t="s">
        <v>234</v>
      </c>
      <c r="I28" s="462" t="str">
        <f t="shared" si="1"/>
        <v>-</v>
      </c>
    </row>
    <row r="29" spans="3:9" ht="15" customHeight="1">
      <c r="C29" s="460" t="s">
        <v>464</v>
      </c>
      <c r="D29" s="466" t="s">
        <v>234</v>
      </c>
      <c r="E29" s="462" t="str">
        <f t="shared" si="2"/>
        <v>-</v>
      </c>
      <c r="F29" s="442"/>
      <c r="G29" s="460" t="s">
        <v>464</v>
      </c>
      <c r="H29" s="466" t="s">
        <v>234</v>
      </c>
      <c r="I29" s="462" t="str">
        <f t="shared" si="1"/>
        <v>-</v>
      </c>
    </row>
    <row r="30" spans="3:9" ht="15" customHeight="1">
      <c r="C30" s="460" t="s">
        <v>465</v>
      </c>
      <c r="D30" s="466">
        <v>5</v>
      </c>
      <c r="E30" s="462">
        <f t="shared" si="2"/>
        <v>1.057194206575748E-4</v>
      </c>
      <c r="F30" s="467"/>
      <c r="G30" s="460" t="s">
        <v>465</v>
      </c>
      <c r="H30" s="466" t="s">
        <v>234</v>
      </c>
      <c r="I30" s="462" t="str">
        <f t="shared" si="1"/>
        <v>-</v>
      </c>
    </row>
    <row r="31" spans="3:9" ht="15" customHeight="1">
      <c r="C31" s="460" t="s">
        <v>466</v>
      </c>
      <c r="D31" s="466">
        <v>9</v>
      </c>
      <c r="E31" s="462">
        <f t="shared" si="2"/>
        <v>1.9029495718363463E-4</v>
      </c>
      <c r="F31" s="467"/>
      <c r="G31" s="460" t="s">
        <v>466</v>
      </c>
      <c r="H31" s="466">
        <v>20</v>
      </c>
      <c r="I31" s="462">
        <f t="shared" si="1"/>
        <v>5.0675247675273014E-4</v>
      </c>
    </row>
    <row r="32" spans="3:9" ht="15" customHeight="1" thickBot="1">
      <c r="C32" s="460" t="s">
        <v>455</v>
      </c>
      <c r="D32" s="466">
        <v>0</v>
      </c>
      <c r="E32" s="462">
        <f t="shared" si="2"/>
        <v>0</v>
      </c>
      <c r="F32" s="442"/>
      <c r="G32" s="460" t="s">
        <v>455</v>
      </c>
      <c r="H32" s="466" t="s">
        <v>234</v>
      </c>
      <c r="I32" s="462" t="str">
        <f t="shared" si="1"/>
        <v>-</v>
      </c>
    </row>
    <row r="33" spans="3:11" ht="30" customHeight="1" thickBot="1">
      <c r="C33" s="612" t="s">
        <v>467</v>
      </c>
      <c r="D33" s="613"/>
      <c r="E33" s="614"/>
      <c r="F33" s="442"/>
      <c r="G33" s="612" t="s">
        <v>467</v>
      </c>
      <c r="H33" s="613"/>
      <c r="I33" s="614"/>
      <c r="K33" s="50" t="s">
        <v>84</v>
      </c>
    </row>
    <row r="34" spans="3:11" ht="51" customHeight="1">
      <c r="D34" s="442"/>
      <c r="E34" s="442"/>
      <c r="F34" s="442"/>
      <c r="G34" s="442"/>
      <c r="H34" s="442"/>
    </row>
    <row r="35" spans="3:11" ht="40.5" customHeight="1">
      <c r="C35" s="543" t="s">
        <v>468</v>
      </c>
      <c r="D35" s="544"/>
      <c r="E35" s="545"/>
      <c r="F35" s="452"/>
      <c r="G35" s="543" t="s">
        <v>469</v>
      </c>
      <c r="H35" s="544"/>
      <c r="I35" s="545"/>
    </row>
    <row r="36" spans="3:11" ht="24.75" customHeight="1">
      <c r="C36" s="453"/>
      <c r="D36" s="433" t="str">
        <f>'Cuotas Plazas Autorizadas05'!$D$7</f>
        <v>agosto 2010</v>
      </c>
      <c r="E36" s="453" t="s">
        <v>62</v>
      </c>
      <c r="G36" s="453"/>
      <c r="H36" s="433" t="str">
        <f>'Cuotas Plazas Autorizadas05'!$D$7</f>
        <v>agosto 2010</v>
      </c>
      <c r="I36" s="453" t="s">
        <v>62</v>
      </c>
    </row>
    <row r="37" spans="3:11" ht="15" customHeight="1">
      <c r="C37" s="454" t="s">
        <v>408</v>
      </c>
      <c r="D37" s="455">
        <v>22968</v>
      </c>
      <c r="E37" s="456">
        <f>IFERROR(D37/$D$37,"-")</f>
        <v>1</v>
      </c>
      <c r="G37" s="454" t="s">
        <v>408</v>
      </c>
      <c r="H37" s="455">
        <v>2687</v>
      </c>
      <c r="I37" s="456">
        <f>IFERROR(H37/$H$37,"-")</f>
        <v>1</v>
      </c>
    </row>
    <row r="38" spans="3:11" ht="15" customHeight="1">
      <c r="C38" s="457" t="s">
        <v>342</v>
      </c>
      <c r="D38" s="458">
        <v>16191</v>
      </c>
      <c r="E38" s="459">
        <f t="shared" ref="E38:E61" si="3">IFERROR(D38/$D$37,"-")</f>
        <v>0.70493730407523514</v>
      </c>
      <c r="F38" s="442"/>
      <c r="G38" s="457" t="s">
        <v>342</v>
      </c>
      <c r="H38" s="458">
        <v>2673</v>
      </c>
      <c r="I38" s="459">
        <f t="shared" ref="I38:I61" si="4">IFERROR(H38/$H$37,"-")</f>
        <v>0.99478972832154822</v>
      </c>
    </row>
    <row r="39" spans="3:11" ht="15" customHeight="1">
      <c r="C39" s="460" t="s">
        <v>450</v>
      </c>
      <c r="D39" s="461">
        <v>145</v>
      </c>
      <c r="E39" s="462">
        <f t="shared" si="3"/>
        <v>6.313131313131313E-3</v>
      </c>
      <c r="F39" s="442"/>
      <c r="G39" s="460" t="s">
        <v>450</v>
      </c>
      <c r="H39" s="461">
        <v>218</v>
      </c>
      <c r="I39" s="462">
        <f t="shared" si="4"/>
        <v>8.113137327874953E-2</v>
      </c>
    </row>
    <row r="40" spans="3:11" ht="15" customHeight="1">
      <c r="C40" s="460" t="s">
        <v>451</v>
      </c>
      <c r="D40" s="463">
        <v>317</v>
      </c>
      <c r="E40" s="462">
        <f t="shared" si="3"/>
        <v>1.380181121560432E-2</v>
      </c>
      <c r="F40" s="442"/>
      <c r="G40" s="460" t="s">
        <v>451</v>
      </c>
      <c r="H40" s="463">
        <v>680</v>
      </c>
      <c r="I40" s="462">
        <f t="shared" si="4"/>
        <v>0.2530703386676591</v>
      </c>
    </row>
    <row r="41" spans="3:11" ht="15" customHeight="1">
      <c r="C41" s="460" t="s">
        <v>452</v>
      </c>
      <c r="D41" s="463">
        <v>3374</v>
      </c>
      <c r="E41" s="462">
        <f t="shared" si="3"/>
        <v>0.14690003483106931</v>
      </c>
      <c r="F41" s="442"/>
      <c r="G41" s="460" t="s">
        <v>452</v>
      </c>
      <c r="H41" s="463">
        <v>795</v>
      </c>
      <c r="I41" s="462">
        <f t="shared" si="4"/>
        <v>0.2958689988835132</v>
      </c>
    </row>
    <row r="42" spans="3:11" ht="15" customHeight="1">
      <c r="C42" s="460" t="s">
        <v>453</v>
      </c>
      <c r="D42" s="463">
        <v>11261</v>
      </c>
      <c r="E42" s="462">
        <f t="shared" si="3"/>
        <v>0.49029083942877044</v>
      </c>
      <c r="F42" s="442"/>
      <c r="G42" s="460" t="s">
        <v>453</v>
      </c>
      <c r="H42" s="463">
        <v>408</v>
      </c>
      <c r="I42" s="462">
        <f t="shared" si="4"/>
        <v>0.15184220320059547</v>
      </c>
    </row>
    <row r="43" spans="3:11" ht="15" customHeight="1">
      <c r="C43" s="460" t="s">
        <v>454</v>
      </c>
      <c r="D43" s="463">
        <v>1094</v>
      </c>
      <c r="E43" s="462">
        <f t="shared" si="3"/>
        <v>4.7631487286659703E-2</v>
      </c>
      <c r="F43" s="442"/>
      <c r="G43" s="460" t="s">
        <v>454</v>
      </c>
      <c r="H43" s="463">
        <v>572</v>
      </c>
      <c r="I43" s="462">
        <f t="shared" si="4"/>
        <v>0.21287681429103089</v>
      </c>
    </row>
    <row r="44" spans="3:11" ht="15" customHeight="1">
      <c r="C44" s="460" t="s">
        <v>455</v>
      </c>
      <c r="D44" s="463" t="s">
        <v>234</v>
      </c>
      <c r="E44" s="462" t="str">
        <f t="shared" si="3"/>
        <v>-</v>
      </c>
      <c r="F44" s="442"/>
      <c r="G44" s="460" t="s">
        <v>455</v>
      </c>
      <c r="H44" s="463" t="s">
        <v>234</v>
      </c>
      <c r="I44" s="462" t="str">
        <f t="shared" si="4"/>
        <v>-</v>
      </c>
    </row>
    <row r="45" spans="3:11" ht="15" customHeight="1">
      <c r="C45" s="457" t="s">
        <v>410</v>
      </c>
      <c r="D45" s="458">
        <v>6777</v>
      </c>
      <c r="E45" s="459">
        <f t="shared" si="3"/>
        <v>0.29506269592476492</v>
      </c>
      <c r="F45" s="442"/>
      <c r="G45" s="457" t="s">
        <v>410</v>
      </c>
      <c r="H45" s="458">
        <v>6</v>
      </c>
      <c r="I45" s="459">
        <f t="shared" si="4"/>
        <v>2.2329735764793448E-3</v>
      </c>
    </row>
    <row r="46" spans="3:11" ht="15" customHeight="1">
      <c r="C46" s="460" t="s">
        <v>456</v>
      </c>
      <c r="D46" s="463">
        <v>182</v>
      </c>
      <c r="E46" s="462">
        <f t="shared" si="3"/>
        <v>7.9240682688958546E-3</v>
      </c>
      <c r="F46" s="442"/>
      <c r="G46" s="460" t="s">
        <v>456</v>
      </c>
      <c r="H46" s="463" t="s">
        <v>234</v>
      </c>
      <c r="I46" s="462" t="str">
        <f t="shared" si="4"/>
        <v>-</v>
      </c>
    </row>
    <row r="47" spans="3:11" ht="15" customHeight="1">
      <c r="C47" s="460" t="s">
        <v>457</v>
      </c>
      <c r="D47" s="463">
        <v>1262</v>
      </c>
      <c r="E47" s="462">
        <f t="shared" si="3"/>
        <v>5.4946011842563564E-2</v>
      </c>
      <c r="F47" s="442"/>
      <c r="G47" s="460" t="s">
        <v>457</v>
      </c>
      <c r="H47" s="463" t="s">
        <v>234</v>
      </c>
      <c r="I47" s="462" t="str">
        <f t="shared" si="4"/>
        <v>-</v>
      </c>
    </row>
    <row r="48" spans="3:11" ht="15" customHeight="1">
      <c r="C48" s="460" t="s">
        <v>458</v>
      </c>
      <c r="D48" s="463">
        <v>5333</v>
      </c>
      <c r="E48" s="462">
        <f t="shared" si="3"/>
        <v>0.23219261581330547</v>
      </c>
      <c r="F48" s="442"/>
      <c r="G48" s="460" t="s">
        <v>458</v>
      </c>
      <c r="H48" s="463" t="s">
        <v>234</v>
      </c>
      <c r="I48" s="462" t="str">
        <f t="shared" si="4"/>
        <v>-</v>
      </c>
    </row>
    <row r="49" spans="3:9" ht="15" customHeight="1">
      <c r="C49" s="460" t="s">
        <v>459</v>
      </c>
      <c r="D49" s="463" t="s">
        <v>234</v>
      </c>
      <c r="E49" s="462" t="str">
        <f t="shared" si="3"/>
        <v>-</v>
      </c>
      <c r="F49" s="442"/>
      <c r="G49" s="460" t="s">
        <v>459</v>
      </c>
      <c r="H49" s="463" t="s">
        <v>234</v>
      </c>
      <c r="I49" s="462" t="str">
        <f t="shared" si="4"/>
        <v>-</v>
      </c>
    </row>
    <row r="50" spans="3:9" ht="15" customHeight="1">
      <c r="C50" s="460" t="s">
        <v>460</v>
      </c>
      <c r="D50" s="463" t="s">
        <v>234</v>
      </c>
      <c r="E50" s="462" t="str">
        <f t="shared" si="3"/>
        <v>-</v>
      </c>
      <c r="F50" s="442"/>
      <c r="G50" s="460" t="s">
        <v>460</v>
      </c>
      <c r="H50" s="463" t="s">
        <v>234</v>
      </c>
      <c r="I50" s="462" t="str">
        <f t="shared" si="4"/>
        <v>-</v>
      </c>
    </row>
    <row r="51" spans="3:9" ht="15" customHeight="1">
      <c r="C51" s="460" t="s">
        <v>455</v>
      </c>
      <c r="D51" s="463" t="s">
        <v>234</v>
      </c>
      <c r="E51" s="462" t="str">
        <f t="shared" si="3"/>
        <v>-</v>
      </c>
      <c r="F51" s="442"/>
      <c r="G51" s="460" t="s">
        <v>455</v>
      </c>
      <c r="H51" s="463">
        <v>6</v>
      </c>
      <c r="I51" s="462">
        <f t="shared" si="4"/>
        <v>2.2329735764793448E-3</v>
      </c>
    </row>
    <row r="52" spans="3:9" ht="15" customHeight="1">
      <c r="C52" s="457" t="s">
        <v>411</v>
      </c>
      <c r="D52" s="464">
        <v>0</v>
      </c>
      <c r="E52" s="459">
        <f t="shared" si="3"/>
        <v>0</v>
      </c>
      <c r="F52" s="442"/>
      <c r="G52" s="457" t="s">
        <v>411</v>
      </c>
      <c r="H52" s="464">
        <v>0</v>
      </c>
      <c r="I52" s="459">
        <f t="shared" si="4"/>
        <v>0</v>
      </c>
    </row>
    <row r="53" spans="3:9" ht="15" customHeight="1">
      <c r="C53" s="460" t="s">
        <v>461</v>
      </c>
      <c r="D53" s="463" t="s">
        <v>234</v>
      </c>
      <c r="E53" s="462" t="str">
        <f t="shared" si="3"/>
        <v>-</v>
      </c>
      <c r="F53" s="442"/>
      <c r="G53" s="460" t="s">
        <v>461</v>
      </c>
      <c r="H53" s="463" t="s">
        <v>234</v>
      </c>
      <c r="I53" s="462" t="str">
        <f t="shared" si="4"/>
        <v>-</v>
      </c>
    </row>
    <row r="54" spans="3:9" ht="15" customHeight="1">
      <c r="C54" s="460" t="s">
        <v>462</v>
      </c>
      <c r="D54" s="463" t="s">
        <v>234</v>
      </c>
      <c r="E54" s="462" t="str">
        <f t="shared" si="3"/>
        <v>-</v>
      </c>
      <c r="F54" s="442"/>
      <c r="G54" s="460" t="s">
        <v>462</v>
      </c>
      <c r="H54" s="463" t="s">
        <v>234</v>
      </c>
      <c r="I54" s="462" t="str">
        <f t="shared" si="4"/>
        <v>-</v>
      </c>
    </row>
    <row r="55" spans="3:9" ht="15" customHeight="1">
      <c r="C55" s="460" t="s">
        <v>455</v>
      </c>
      <c r="D55" s="463" t="s">
        <v>234</v>
      </c>
      <c r="E55" s="462" t="str">
        <f t="shared" si="3"/>
        <v>-</v>
      </c>
      <c r="F55" s="442"/>
      <c r="G55" s="460" t="s">
        <v>455</v>
      </c>
      <c r="H55" s="463">
        <v>0</v>
      </c>
      <c r="I55" s="462">
        <f t="shared" si="4"/>
        <v>0</v>
      </c>
    </row>
    <row r="56" spans="3:9" ht="15" customHeight="1">
      <c r="C56" s="457" t="s">
        <v>412</v>
      </c>
      <c r="D56" s="465">
        <v>0</v>
      </c>
      <c r="E56" s="459">
        <f t="shared" si="3"/>
        <v>0</v>
      </c>
      <c r="F56" s="442"/>
      <c r="G56" s="457" t="s">
        <v>412</v>
      </c>
      <c r="H56" s="465">
        <v>8</v>
      </c>
      <c r="I56" s="459">
        <f t="shared" si="4"/>
        <v>2.9772981019724602E-3</v>
      </c>
    </row>
    <row r="57" spans="3:9" ht="15" customHeight="1">
      <c r="C57" s="460" t="s">
        <v>463</v>
      </c>
      <c r="D57" s="466" t="s">
        <v>234</v>
      </c>
      <c r="E57" s="462" t="str">
        <f t="shared" si="3"/>
        <v>-</v>
      </c>
      <c r="F57" s="442"/>
      <c r="G57" s="460" t="s">
        <v>463</v>
      </c>
      <c r="H57" s="466">
        <v>8</v>
      </c>
      <c r="I57" s="462">
        <f t="shared" si="4"/>
        <v>2.9772981019724602E-3</v>
      </c>
    </row>
    <row r="58" spans="3:9" ht="15" customHeight="1">
      <c r="C58" s="460" t="s">
        <v>464</v>
      </c>
      <c r="D58" s="466" t="s">
        <v>234</v>
      </c>
      <c r="E58" s="462" t="str">
        <f t="shared" si="3"/>
        <v>-</v>
      </c>
      <c r="F58" s="442"/>
      <c r="G58" s="460" t="s">
        <v>464</v>
      </c>
      <c r="H58" s="466" t="s">
        <v>234</v>
      </c>
      <c r="I58" s="462" t="str">
        <f t="shared" si="4"/>
        <v>-</v>
      </c>
    </row>
    <row r="59" spans="3:9" ht="15" customHeight="1">
      <c r="C59" s="460" t="s">
        <v>465</v>
      </c>
      <c r="D59" s="466" t="s">
        <v>234</v>
      </c>
      <c r="E59" s="462" t="str">
        <f t="shared" si="3"/>
        <v>-</v>
      </c>
      <c r="F59" s="467"/>
      <c r="G59" s="460" t="s">
        <v>465</v>
      </c>
      <c r="H59" s="466" t="s">
        <v>234</v>
      </c>
      <c r="I59" s="462" t="str">
        <f t="shared" si="4"/>
        <v>-</v>
      </c>
    </row>
    <row r="60" spans="3:9" ht="15" customHeight="1">
      <c r="C60" s="460" t="s">
        <v>466</v>
      </c>
      <c r="D60" s="466" t="s">
        <v>234</v>
      </c>
      <c r="E60" s="462" t="str">
        <f t="shared" si="3"/>
        <v>-</v>
      </c>
      <c r="F60" s="467"/>
      <c r="G60" s="460" t="s">
        <v>466</v>
      </c>
      <c r="H60" s="466" t="s">
        <v>234</v>
      </c>
      <c r="I60" s="462" t="str">
        <f t="shared" si="4"/>
        <v>-</v>
      </c>
    </row>
    <row r="61" spans="3:9" ht="15" customHeight="1">
      <c r="C61" s="460" t="s">
        <v>455</v>
      </c>
      <c r="D61" s="466" t="s">
        <v>234</v>
      </c>
      <c r="E61" s="462" t="str">
        <f t="shared" si="3"/>
        <v>-</v>
      </c>
      <c r="F61" s="442"/>
      <c r="G61" s="460" t="s">
        <v>455</v>
      </c>
      <c r="H61" s="466">
        <v>0</v>
      </c>
      <c r="I61" s="462">
        <f t="shared" si="4"/>
        <v>0</v>
      </c>
    </row>
    <row r="62" spans="3:9" ht="30.75" customHeight="1">
      <c r="C62" s="612" t="s">
        <v>467</v>
      </c>
      <c r="D62" s="613"/>
      <c r="E62" s="614"/>
      <c r="F62" s="442"/>
      <c r="G62" s="612" t="s">
        <v>467</v>
      </c>
      <c r="H62" s="613"/>
      <c r="I62" s="614"/>
    </row>
    <row r="63" spans="3:9" ht="18" customHeight="1"/>
    <row r="66" spans="3:5" ht="38.25" customHeight="1">
      <c r="C66" s="543" t="s">
        <v>470</v>
      </c>
      <c r="D66" s="544"/>
      <c r="E66" s="545"/>
    </row>
    <row r="67" spans="3:5">
      <c r="C67" s="453"/>
      <c r="D67" s="433" t="str">
        <f>'Cuotas Plazas Autorizadas05'!$D$7</f>
        <v>agosto 2010</v>
      </c>
      <c r="E67" s="453" t="s">
        <v>62</v>
      </c>
    </row>
    <row r="68" spans="3:5" ht="15" customHeight="1">
      <c r="C68" s="454" t="s">
        <v>408</v>
      </c>
      <c r="D68" s="455">
        <v>134306</v>
      </c>
      <c r="E68" s="456">
        <f>IFERROR(D68/$D$68,"-")</f>
        <v>1</v>
      </c>
    </row>
    <row r="69" spans="3:5" ht="15" customHeight="1">
      <c r="C69" s="457" t="s">
        <v>342</v>
      </c>
      <c r="D69" s="458">
        <v>81995</v>
      </c>
      <c r="E69" s="459">
        <f t="shared" ref="E69:E92" si="5">IFERROR(D69/$D$68,"-")</f>
        <v>0.61050883802659595</v>
      </c>
    </row>
    <row r="70" spans="3:5" ht="15" customHeight="1">
      <c r="C70" s="460" t="s">
        <v>450</v>
      </c>
      <c r="D70" s="461">
        <v>1374</v>
      </c>
      <c r="E70" s="462">
        <f t="shared" si="5"/>
        <v>1.0230369454827037E-2</v>
      </c>
    </row>
    <row r="71" spans="3:5" ht="15" customHeight="1">
      <c r="C71" s="460" t="s">
        <v>451</v>
      </c>
      <c r="D71" s="463">
        <v>2500</v>
      </c>
      <c r="E71" s="462">
        <f t="shared" si="5"/>
        <v>1.8614209342843954E-2</v>
      </c>
    </row>
    <row r="72" spans="3:5" ht="15" customHeight="1">
      <c r="C72" s="460" t="s">
        <v>452</v>
      </c>
      <c r="D72" s="463">
        <v>19782</v>
      </c>
      <c r="E72" s="462">
        <f t="shared" si="5"/>
        <v>0.14729051568805562</v>
      </c>
    </row>
    <row r="73" spans="3:5" ht="15" customHeight="1">
      <c r="C73" s="460" t="s">
        <v>453</v>
      </c>
      <c r="D73" s="463">
        <v>46788</v>
      </c>
      <c r="E73" s="462">
        <f t="shared" si="5"/>
        <v>0.34836865069319317</v>
      </c>
    </row>
    <row r="74" spans="3:5" ht="15" customHeight="1">
      <c r="C74" s="460" t="s">
        <v>454</v>
      </c>
      <c r="D74" s="463">
        <v>11551</v>
      </c>
      <c r="E74" s="462">
        <f t="shared" si="5"/>
        <v>8.6005092847676198E-2</v>
      </c>
    </row>
    <row r="75" spans="3:5" ht="15" customHeight="1">
      <c r="C75" s="460" t="s">
        <v>455</v>
      </c>
      <c r="D75" s="463" t="s">
        <v>234</v>
      </c>
      <c r="E75" s="462" t="str">
        <f t="shared" si="5"/>
        <v>-</v>
      </c>
    </row>
    <row r="76" spans="3:5" ht="15" customHeight="1">
      <c r="C76" s="457" t="s">
        <v>410</v>
      </c>
      <c r="D76" s="458">
        <v>51062</v>
      </c>
      <c r="E76" s="459">
        <f t="shared" si="5"/>
        <v>0.38019150298571919</v>
      </c>
    </row>
    <row r="77" spans="3:5" ht="15" customHeight="1">
      <c r="C77" s="460" t="s">
        <v>456</v>
      </c>
      <c r="D77" s="463">
        <v>7618</v>
      </c>
      <c r="E77" s="462">
        <f t="shared" si="5"/>
        <v>5.6721218709514097E-2</v>
      </c>
    </row>
    <row r="78" spans="3:5" ht="15" customHeight="1">
      <c r="C78" s="460" t="s">
        <v>457</v>
      </c>
      <c r="D78" s="463">
        <v>15364</v>
      </c>
      <c r="E78" s="462">
        <f t="shared" si="5"/>
        <v>0.1143954849373818</v>
      </c>
    </row>
    <row r="79" spans="3:5" ht="15" customHeight="1">
      <c r="C79" s="460" t="s">
        <v>458</v>
      </c>
      <c r="D79" s="463">
        <v>27776</v>
      </c>
      <c r="E79" s="462">
        <f t="shared" si="5"/>
        <v>0.20681131148273346</v>
      </c>
    </row>
    <row r="80" spans="3:5" ht="15" customHeight="1">
      <c r="C80" s="460" t="s">
        <v>459</v>
      </c>
      <c r="D80" s="463" t="s">
        <v>234</v>
      </c>
      <c r="E80" s="462" t="str">
        <f t="shared" si="5"/>
        <v>-</v>
      </c>
    </row>
    <row r="81" spans="3:5" ht="15" customHeight="1">
      <c r="C81" s="460" t="s">
        <v>460</v>
      </c>
      <c r="D81" s="463">
        <v>218</v>
      </c>
      <c r="E81" s="462">
        <f t="shared" si="5"/>
        <v>1.6231590546959926E-3</v>
      </c>
    </row>
    <row r="82" spans="3:5" ht="15" customHeight="1">
      <c r="C82" s="460" t="s">
        <v>455</v>
      </c>
      <c r="D82" s="463">
        <v>86</v>
      </c>
      <c r="E82" s="462">
        <f t="shared" si="5"/>
        <v>6.4032880139383195E-4</v>
      </c>
    </row>
    <row r="83" spans="3:5" ht="15" customHeight="1">
      <c r="C83" s="457" t="s">
        <v>411</v>
      </c>
      <c r="D83" s="464">
        <v>473</v>
      </c>
      <c r="E83" s="459">
        <f t="shared" si="5"/>
        <v>3.5218084076660758E-3</v>
      </c>
    </row>
    <row r="84" spans="3:5" ht="15" customHeight="1">
      <c r="C84" s="460" t="s">
        <v>461</v>
      </c>
      <c r="D84" s="463">
        <v>135</v>
      </c>
      <c r="E84" s="462">
        <f t="shared" si="5"/>
        <v>1.0051673045135734E-3</v>
      </c>
    </row>
    <row r="85" spans="3:5" ht="15" customHeight="1">
      <c r="C85" s="460" t="s">
        <v>462</v>
      </c>
      <c r="D85" s="463">
        <v>338</v>
      </c>
      <c r="E85" s="462">
        <f t="shared" si="5"/>
        <v>2.5166411031525026E-3</v>
      </c>
    </row>
    <row r="86" spans="3:5" ht="15" customHeight="1">
      <c r="C86" s="460" t="s">
        <v>455</v>
      </c>
      <c r="D86" s="463" t="s">
        <v>234</v>
      </c>
      <c r="E86" s="462" t="str">
        <f t="shared" si="5"/>
        <v>-</v>
      </c>
    </row>
    <row r="87" spans="3:5" ht="15" customHeight="1">
      <c r="C87" s="457" t="s">
        <v>412</v>
      </c>
      <c r="D87" s="465">
        <v>776</v>
      </c>
      <c r="E87" s="459">
        <f t="shared" si="5"/>
        <v>5.7778505800187632E-3</v>
      </c>
    </row>
    <row r="88" spans="3:5" ht="15" customHeight="1">
      <c r="C88" s="460" t="s">
        <v>463</v>
      </c>
      <c r="D88" s="466">
        <v>62</v>
      </c>
      <c r="E88" s="462">
        <f t="shared" si="5"/>
        <v>4.6163239170253002E-4</v>
      </c>
    </row>
    <row r="89" spans="3:5" ht="15" customHeight="1">
      <c r="C89" s="460" t="s">
        <v>464</v>
      </c>
      <c r="D89" s="466">
        <v>39</v>
      </c>
      <c r="E89" s="462">
        <f t="shared" si="5"/>
        <v>2.9038166574836565E-4</v>
      </c>
    </row>
    <row r="90" spans="3:5" ht="15" customHeight="1">
      <c r="C90" s="460" t="s">
        <v>465</v>
      </c>
      <c r="D90" s="466">
        <v>284</v>
      </c>
      <c r="E90" s="462">
        <f t="shared" si="5"/>
        <v>2.1145741813470729E-3</v>
      </c>
    </row>
    <row r="91" spans="3:5" ht="15" customHeight="1">
      <c r="C91" s="460" t="s">
        <v>466</v>
      </c>
      <c r="D91" s="466">
        <v>391</v>
      </c>
      <c r="E91" s="462">
        <f t="shared" si="5"/>
        <v>2.9112623412207942E-3</v>
      </c>
    </row>
    <row r="92" spans="3:5" ht="15" customHeight="1">
      <c r="C92" s="460" t="s">
        <v>455</v>
      </c>
      <c r="D92" s="466" t="s">
        <v>234</v>
      </c>
      <c r="E92" s="462" t="str">
        <f t="shared" si="5"/>
        <v>-</v>
      </c>
    </row>
    <row r="93" spans="3:5" ht="30.75" customHeight="1">
      <c r="C93" s="612" t="s">
        <v>467</v>
      </c>
      <c r="D93" s="613"/>
      <c r="E93" s="614"/>
    </row>
  </sheetData>
  <mergeCells count="10">
    <mergeCell ref="C62:E62"/>
    <mergeCell ref="G62:I62"/>
    <mergeCell ref="C66:E66"/>
    <mergeCell ref="C93:E93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7"/>
      <c r="C28" s="17"/>
      <c r="D28" s="17"/>
      <c r="E28" s="17"/>
      <c r="F28" s="17"/>
      <c r="G28" s="17"/>
      <c r="I28" s="17"/>
      <c r="J28" s="17"/>
      <c r="K28" s="17"/>
      <c r="L28" s="17"/>
    </row>
    <row r="29" spans="2:18" ht="14.25" customHeight="1" thickBot="1"/>
    <row r="30" spans="2:18" ht="14.25" customHeight="1" thickBot="1">
      <c r="R30" s="50" t="s">
        <v>86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agosto 2010)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A80" sqref="A80:XFD8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15" t="s">
        <v>126</v>
      </c>
      <c r="B1" s="468" t="s">
        <v>137</v>
      </c>
      <c r="D1" s="469" t="s">
        <v>408</v>
      </c>
      <c r="F1" s="469" t="s">
        <v>408</v>
      </c>
    </row>
    <row r="2" spans="1:6">
      <c r="A2" s="616"/>
      <c r="B2" s="470" t="s">
        <v>250</v>
      </c>
      <c r="D2" s="469" t="s">
        <v>409</v>
      </c>
      <c r="F2" s="469" t="s">
        <v>471</v>
      </c>
    </row>
    <row r="3" spans="1:6">
      <c r="A3" s="618"/>
      <c r="B3" s="471" t="s">
        <v>255</v>
      </c>
      <c r="D3" s="469" t="s">
        <v>145</v>
      </c>
      <c r="F3" s="469" t="s">
        <v>472</v>
      </c>
    </row>
    <row r="4" spans="1:6">
      <c r="A4" s="615" t="s">
        <v>117</v>
      </c>
      <c r="B4" s="468" t="s">
        <v>137</v>
      </c>
      <c r="D4" s="469" t="s">
        <v>411</v>
      </c>
      <c r="F4" s="469" t="s">
        <v>473</v>
      </c>
    </row>
    <row r="5" spans="1:6">
      <c r="A5" s="616"/>
      <c r="B5" s="470" t="s">
        <v>250</v>
      </c>
      <c r="D5" s="469" t="s">
        <v>412</v>
      </c>
      <c r="F5" s="469"/>
    </row>
    <row r="6" spans="1:6">
      <c r="A6" s="618"/>
      <c r="B6" s="471" t="s">
        <v>255</v>
      </c>
    </row>
    <row r="7" spans="1:6">
      <c r="A7" s="615" t="s">
        <v>118</v>
      </c>
      <c r="B7" s="468" t="s">
        <v>137</v>
      </c>
    </row>
    <row r="8" spans="1:6">
      <c r="A8" s="616"/>
      <c r="B8" s="470" t="s">
        <v>250</v>
      </c>
      <c r="D8" s="472" t="s">
        <v>474</v>
      </c>
    </row>
    <row r="9" spans="1:6">
      <c r="A9" s="618"/>
      <c r="B9" s="471" t="s">
        <v>255</v>
      </c>
      <c r="D9" s="472" t="s">
        <v>475</v>
      </c>
    </row>
    <row r="10" spans="1:6">
      <c r="A10" s="615" t="s">
        <v>346</v>
      </c>
      <c r="B10" s="468" t="s">
        <v>137</v>
      </c>
      <c r="D10" s="472" t="s">
        <v>476</v>
      </c>
    </row>
    <row r="11" spans="1:6">
      <c r="A11" s="616"/>
      <c r="B11" s="470" t="s">
        <v>250</v>
      </c>
      <c r="D11" s="472" t="s">
        <v>477</v>
      </c>
    </row>
    <row r="12" spans="1:6">
      <c r="A12" s="618"/>
      <c r="B12" s="471" t="s">
        <v>255</v>
      </c>
      <c r="D12" s="472" t="s">
        <v>478</v>
      </c>
      <c r="F12" s="2">
        <v>2001</v>
      </c>
    </row>
    <row r="13" spans="1:6">
      <c r="A13" s="615" t="s">
        <v>347</v>
      </c>
      <c r="B13" s="468" t="s">
        <v>137</v>
      </c>
      <c r="D13" s="472" t="s">
        <v>479</v>
      </c>
      <c r="F13" s="2">
        <v>2002</v>
      </c>
    </row>
    <row r="14" spans="1:6">
      <c r="A14" s="616"/>
      <c r="B14" s="470" t="s">
        <v>250</v>
      </c>
      <c r="F14" s="2">
        <v>2003</v>
      </c>
    </row>
    <row r="15" spans="1:6">
      <c r="A15" s="616"/>
      <c r="B15" s="471" t="s">
        <v>255</v>
      </c>
      <c r="F15" s="2">
        <v>2004</v>
      </c>
    </row>
    <row r="18" spans="1:21">
      <c r="A18" s="619" t="s">
        <v>480</v>
      </c>
      <c r="B18" s="473" t="s">
        <v>294</v>
      </c>
    </row>
    <row r="19" spans="1:21">
      <c r="A19" s="620"/>
      <c r="B19" s="474" t="s">
        <v>481</v>
      </c>
    </row>
    <row r="20" spans="1:21">
      <c r="A20" s="619" t="s">
        <v>482</v>
      </c>
      <c r="B20" s="473" t="s">
        <v>294</v>
      </c>
    </row>
    <row r="21" spans="1:21">
      <c r="A21" s="620"/>
      <c r="B21" s="474" t="s">
        <v>481</v>
      </c>
    </row>
    <row r="22" spans="1:21">
      <c r="A22" s="619" t="s">
        <v>483</v>
      </c>
      <c r="B22" s="473" t="s">
        <v>294</v>
      </c>
    </row>
    <row r="23" spans="1:21">
      <c r="A23" s="620"/>
      <c r="B23" s="474" t="s">
        <v>481</v>
      </c>
    </row>
    <row r="25" spans="1:21">
      <c r="A25" s="615" t="s">
        <v>126</v>
      </c>
      <c r="B25" s="468" t="s">
        <v>137</v>
      </c>
      <c r="D25" s="615" t="s">
        <v>126</v>
      </c>
      <c r="E25" s="468" t="s">
        <v>137</v>
      </c>
    </row>
    <row r="26" spans="1:21">
      <c r="A26" s="616"/>
      <c r="B26" s="470" t="s">
        <v>250</v>
      </c>
      <c r="D26" s="616"/>
      <c r="E26" s="470" t="s">
        <v>250</v>
      </c>
    </row>
    <row r="27" spans="1:21">
      <c r="A27" s="618"/>
      <c r="B27" s="471" t="s">
        <v>255</v>
      </c>
      <c r="D27" s="618"/>
      <c r="E27" s="471" t="s">
        <v>255</v>
      </c>
    </row>
    <row r="28" spans="1:21">
      <c r="A28" s="615" t="s">
        <v>344</v>
      </c>
      <c r="B28" s="468" t="s">
        <v>137</v>
      </c>
      <c r="D28" s="615" t="s">
        <v>294</v>
      </c>
      <c r="E28" s="468" t="s">
        <v>137</v>
      </c>
    </row>
    <row r="29" spans="1:21">
      <c r="A29" s="616"/>
      <c r="B29" s="470" t="s">
        <v>250</v>
      </c>
      <c r="D29" s="616"/>
      <c r="E29" s="470" t="s">
        <v>250</v>
      </c>
    </row>
    <row r="30" spans="1:21">
      <c r="A30" s="618"/>
      <c r="B30" s="471" t="s">
        <v>255</v>
      </c>
      <c r="D30" s="618"/>
      <c r="E30" s="471" t="s">
        <v>255</v>
      </c>
    </row>
    <row r="31" spans="1:21">
      <c r="A31" s="615" t="s">
        <v>345</v>
      </c>
      <c r="B31" s="468" t="s">
        <v>137</v>
      </c>
      <c r="D31" s="615" t="s">
        <v>295</v>
      </c>
      <c r="E31" s="468" t="s">
        <v>137</v>
      </c>
      <c r="G31" s="617" t="s">
        <v>126</v>
      </c>
      <c r="H31" s="617"/>
      <c r="I31" s="617"/>
      <c r="J31" s="617" t="s">
        <v>344</v>
      </c>
      <c r="K31" s="617"/>
      <c r="L31" s="617"/>
      <c r="M31" s="617" t="s">
        <v>345</v>
      </c>
      <c r="N31" s="617"/>
      <c r="O31" s="617"/>
      <c r="P31" s="617" t="s">
        <v>346</v>
      </c>
      <c r="Q31" s="617"/>
      <c r="R31" s="617"/>
      <c r="S31" s="617" t="s">
        <v>347</v>
      </c>
      <c r="T31" s="617"/>
      <c r="U31" s="617"/>
    </row>
    <row r="32" spans="1:21">
      <c r="A32" s="616"/>
      <c r="B32" s="470" t="s">
        <v>250</v>
      </c>
      <c r="D32" s="616"/>
      <c r="E32" s="470" t="s">
        <v>250</v>
      </c>
      <c r="G32" s="2" t="s">
        <v>137</v>
      </c>
      <c r="H32" s="2" t="s">
        <v>250</v>
      </c>
      <c r="I32" s="2" t="s">
        <v>255</v>
      </c>
      <c r="J32" s="2" t="s">
        <v>137</v>
      </c>
      <c r="K32" s="2" t="s">
        <v>250</v>
      </c>
      <c r="L32" s="2" t="s">
        <v>255</v>
      </c>
      <c r="M32" s="2" t="s">
        <v>137</v>
      </c>
      <c r="N32" s="2" t="s">
        <v>250</v>
      </c>
      <c r="O32" s="2" t="s">
        <v>255</v>
      </c>
      <c r="P32" s="2" t="s">
        <v>137</v>
      </c>
      <c r="Q32" s="2" t="s">
        <v>250</v>
      </c>
      <c r="R32" s="2" t="s">
        <v>255</v>
      </c>
      <c r="S32" s="2" t="s">
        <v>137</v>
      </c>
      <c r="T32" s="2" t="s">
        <v>250</v>
      </c>
      <c r="U32" s="2" t="s">
        <v>255</v>
      </c>
    </row>
    <row r="33" spans="1:5">
      <c r="A33" s="618"/>
      <c r="B33" s="471" t="s">
        <v>255</v>
      </c>
      <c r="D33" s="616"/>
      <c r="E33" s="471" t="s">
        <v>255</v>
      </c>
    </row>
    <row r="34" spans="1:5">
      <c r="A34" s="615" t="s">
        <v>346</v>
      </c>
      <c r="B34" s="468" t="s">
        <v>137</v>
      </c>
      <c r="D34" s="615" t="s">
        <v>118</v>
      </c>
      <c r="E34" s="468" t="s">
        <v>137</v>
      </c>
    </row>
    <row r="35" spans="1:5">
      <c r="A35" s="616"/>
      <c r="B35" s="470" t="s">
        <v>250</v>
      </c>
      <c r="D35" s="616"/>
      <c r="E35" s="470" t="s">
        <v>250</v>
      </c>
    </row>
    <row r="36" spans="1:5">
      <c r="A36" s="618"/>
      <c r="B36" s="471" t="s">
        <v>255</v>
      </c>
      <c r="D36" s="616"/>
      <c r="E36" s="471" t="s">
        <v>255</v>
      </c>
    </row>
    <row r="37" spans="1:5">
      <c r="A37" s="615" t="s">
        <v>118</v>
      </c>
      <c r="B37" s="468" t="s">
        <v>137</v>
      </c>
      <c r="D37" s="615" t="s">
        <v>296</v>
      </c>
      <c r="E37" s="468" t="s">
        <v>137</v>
      </c>
    </row>
    <row r="38" spans="1:5">
      <c r="A38" s="616"/>
      <c r="B38" s="470" t="s">
        <v>250</v>
      </c>
      <c r="D38" s="616"/>
      <c r="E38" s="470" t="s">
        <v>250</v>
      </c>
    </row>
    <row r="39" spans="1:5">
      <c r="A39" s="616"/>
      <c r="B39" s="471" t="s">
        <v>255</v>
      </c>
      <c r="D39" s="618"/>
      <c r="E39" s="471" t="s">
        <v>255</v>
      </c>
    </row>
    <row r="40" spans="1:5">
      <c r="A40" s="615" t="s">
        <v>347</v>
      </c>
      <c r="B40" s="468" t="s">
        <v>137</v>
      </c>
    </row>
    <row r="41" spans="1:5">
      <c r="A41" s="616"/>
      <c r="B41" s="470" t="s">
        <v>250</v>
      </c>
    </row>
    <row r="42" spans="1:5">
      <c r="A42" s="616"/>
      <c r="B42" s="471" t="s">
        <v>255</v>
      </c>
    </row>
    <row r="43" spans="1:5">
      <c r="A43" s="615" t="s">
        <v>294</v>
      </c>
      <c r="B43" s="468" t="s">
        <v>137</v>
      </c>
    </row>
    <row r="44" spans="1:5">
      <c r="A44" s="616"/>
      <c r="B44" s="470" t="s">
        <v>250</v>
      </c>
    </row>
    <row r="45" spans="1:5">
      <c r="A45" s="616"/>
      <c r="B45" s="471" t="s">
        <v>255</v>
      </c>
    </row>
    <row r="46" spans="1:5">
      <c r="A46" s="615" t="s">
        <v>295</v>
      </c>
      <c r="B46" s="468" t="s">
        <v>137</v>
      </c>
    </row>
    <row r="47" spans="1:5">
      <c r="A47" s="616"/>
      <c r="B47" s="470" t="s">
        <v>250</v>
      </c>
    </row>
    <row r="48" spans="1:5">
      <c r="A48" s="616"/>
      <c r="B48" s="471" t="s">
        <v>255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80" sqref="A80:XFD82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" t="s">
        <v>0</v>
      </c>
    </row>
    <row r="3" spans="1:9">
      <c r="A3" s="11" t="s">
        <v>484</v>
      </c>
    </row>
    <row r="4" spans="1:9">
      <c r="A4" s="11" t="s">
        <v>485</v>
      </c>
      <c r="B4" s="11" t="s">
        <v>486</v>
      </c>
    </row>
    <row r="5" spans="1:9">
      <c r="A5" s="11" t="s">
        <v>487</v>
      </c>
      <c r="B5" s="11" t="s">
        <v>488</v>
      </c>
    </row>
    <row r="6" spans="1:9">
      <c r="A6" s="2" t="s">
        <v>489</v>
      </c>
    </row>
    <row r="7" spans="1:9">
      <c r="A7" s="475" t="s">
        <v>490</v>
      </c>
    </row>
    <row r="8" spans="1:9" ht="54.75" customHeight="1">
      <c r="A8" s="621" t="s">
        <v>491</v>
      </c>
      <c r="B8" s="622"/>
      <c r="C8" s="622"/>
      <c r="D8" s="622"/>
      <c r="E8" s="622"/>
      <c r="F8" s="622"/>
      <c r="G8" s="623"/>
      <c r="I8" s="476" t="s">
        <v>492</v>
      </c>
    </row>
    <row r="9" spans="1:9" ht="14.25">
      <c r="I9" s="477" t="s">
        <v>493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2010-09-01T23:00:00+00:00</PublishingStartDate>
    <_dlc_DocId xmlns="8b099203-c902-4a5b-992f-1f849b15ff82">Q5F7QW3RQ55V-2054-200</_dlc_DocId>
    <_dlc_DocIdUrl xmlns="8b099203-c902-4a5b-992f-1f849b15ff82">
      <Url>http://cd102671/es/investigacion/Situacion-turistica/zonas-turisticas-tenerife/_layouts/DocIdRedir.aspx?ID=Q5F7QW3RQ55V-2054-200</Url>
      <Description>Q5F7QW3RQ55V-2054-200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F9A6F96-8C6C-4A3E-9296-6A9FD1E256D2}"/>
</file>

<file path=customXml/itemProps2.xml><?xml version="1.0" encoding="utf-8"?>
<ds:datastoreItem xmlns:ds="http://schemas.openxmlformats.org/officeDocument/2006/customXml" ds:itemID="{9877A274-B17E-414E-9C62-2128F6A894BD}"/>
</file>

<file path=customXml/itemProps3.xml><?xml version="1.0" encoding="utf-8"?>
<ds:datastoreItem xmlns:ds="http://schemas.openxmlformats.org/officeDocument/2006/customXml" ds:itemID="{3CDACED1-AB91-4247-9BB4-6BA8BA3618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95</vt:i4>
      </vt:variant>
    </vt:vector>
  </HeadingPairs>
  <TitlesOfParts>
    <vt:vector size="190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agosto 2010)</dc:title>
  <dc:creator>marjorie</dc:creator>
  <cp:lastModifiedBy>marjorie</cp:lastModifiedBy>
  <dcterms:created xsi:type="dcterms:W3CDTF">2010-10-20T09:35:27Z</dcterms:created>
  <dcterms:modified xsi:type="dcterms:W3CDTF">2010-10-21T09:44:46Z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b5253b0d-6e0f-4dc0-9319-5b05d02ae7c2</vt:lpwstr>
  </property>
</Properties>
</file>