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51.xml" ContentType="application/vnd.openxmlformats-officedocument.drawingml.chartshapes+xml"/>
  <Override PartName="/xl/drawings/drawing39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4.xml" ContentType="application/vnd.openxmlformats-officedocument.drawingml.chartshapes+xml"/>
  <Override PartName="/xl/drawings/drawing87.xml" ContentType="application/vnd.openxmlformats-officedocument.drawingml.chartshapes+xml"/>
  <Override PartName="/xl/drawings/drawing75.xml" ContentType="application/vnd.openxmlformats-officedocument.drawingml.chartshapes+xml"/>
  <Override PartName="/xl/drawings/drawing49.xml" ContentType="application/vnd.openxmlformats-officedocument.drawingml.chartshapes+xml"/>
  <Override PartName="/xl/drawings/drawing37.xml" ContentType="application/vnd.openxmlformats-officedocument.drawingml.chartshapes+xml"/>
  <Override PartName="/xl/drawings/drawing109.xml" ContentType="application/vnd.openxmlformats-officedocument.drawingml.chartshapes+xml"/>
  <Override PartName="/xl/drawings/drawing25.xml" ContentType="application/vnd.openxmlformats-officedocument.drawingml.chartshapes+xml"/>
  <Override PartName="/xl/drawings/drawing23.xml" ContentType="application/vnd.openxmlformats-officedocument.drawingml.chartshapes+xml"/>
  <Override PartName="/xl/drawings/drawing21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29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38.xml" ContentType="application/vnd.openxmlformats-officedocument.drawingml.chartshapes+xml"/>
  <Override PartName="/xl/drawings/drawing118.xml" ContentType="application/vnd.openxmlformats-officedocument.drawingml.chartshapes+xml"/>
  <Override PartName="/xl/drawings/drawing15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4.xml" ContentType="application/vnd.openxmlformats-officedocument.drawingml.chartshapes+xml"/>
  <Override PartName="/xl/drawings/drawing131.xml" ContentType="application/vnd.openxmlformats-officedocument.drawingml.chartshapes+xml"/>
  <Override PartName="/xl/drawings/drawing130.xml" ContentType="application/vnd.openxmlformats-officedocument.drawingml.chartshapes+xml"/>
  <Override PartName="/xl/drawings/drawing117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80.xml" ContentType="application/vnd.openxmlformats-officedocument.drawingml.chart+xml"/>
  <Override PartName="/xl/worksheets/sheet22.xml" ContentType="application/vnd.openxmlformats-officedocument.spreadsheetml.worksheet+xml"/>
  <Override PartName="/xl/charts/chart81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79.xml" ContentType="application/vnd.openxmlformats-officedocument.drawingml.chart+xml"/>
  <Override PartName="/xl/worksheets/sheet24.xml" ContentType="application/vnd.openxmlformats-officedocument.spreadsheetml.worksheet+xml"/>
  <Override PartName="/xl/charts/chart78.xml" ContentType="application/vnd.openxmlformats-officedocument.drawingml.chart+xml"/>
  <Override PartName="/xl/worksheets/sheet25.xml" ContentType="application/vnd.openxmlformats-officedocument.spreadsheetml.worksheet+xml"/>
  <Override PartName="/xl/charts/chart77.xml" ContentType="application/vnd.openxmlformats-officedocument.drawingml.chart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worksheets/sheet20.xml" ContentType="application/vnd.openxmlformats-officedocument.spreadsheetml.worksheet+xml"/>
  <Override PartName="/xl/charts/chart82.xml" ContentType="application/vnd.openxmlformats-officedocument.drawingml.chart+xml"/>
  <Override PartName="/xl/worksheets/sheet26.xml" ContentType="application/vnd.openxmlformats-officedocument.spreadsheetml.worksheet+xml"/>
  <Override PartName="/xl/charts/chart76.xml" ContentType="application/vnd.openxmlformats-officedocument.drawingml.chart+xml"/>
  <Override PartName="/xl/worksheets/sheet27.xml" ContentType="application/vnd.openxmlformats-officedocument.spreadsheetml.workshee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worksheets/sheet1.xml" ContentType="application/vnd.openxmlformats-officedocument.spreadsheetml.worksheet+xml"/>
  <Override PartName="/xl/drawings/drawing120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5.xml" ContentType="application/vnd.openxmlformats-officedocument.drawingml.chart+xml"/>
  <Override PartName="/xl/worksheets/sheet28.xml" ContentType="application/vnd.openxmlformats-officedocument.spreadsheetml.worksheet+xml"/>
  <Override PartName="/xl/charts/chart74.xml" ContentType="application/vnd.openxmlformats-officedocument.drawingml.chart+xml"/>
  <Override PartName="/xl/worksheets/sheet29.xml" ContentType="application/vnd.openxmlformats-officedocument.spreadsheetml.worksheet+xml"/>
  <Override PartName="/xl/charts/chart73.xml" ContentType="application/vnd.openxmlformats-officedocument.drawingml.chart+xml"/>
  <Override PartName="/xl/worksheets/sheet30.xml" ContentType="application/vnd.openxmlformats-officedocument.spreadsheetml.worksheet+xml"/>
  <Override PartName="/xl/charts/chart72.xml" ContentType="application/vnd.openxmlformats-officedocument.drawingml.chart+xml"/>
  <Override PartName="/xl/drawings/drawing12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8.xml" ContentType="application/vnd.openxmlformats-officedocument.drawing+xml"/>
  <Override PartName="/xl/charts/chart86.xml" ContentType="application/vnd.openxmlformats-officedocument.drawingml.chart+xml"/>
  <Override PartName="/xl/drawings/drawing119.xml" ContentType="application/vnd.openxmlformats-officedocument.drawing+xml"/>
  <Override PartName="/xl/charts/chart62.xml" ContentType="application/vnd.openxmlformats-officedocument.drawingml.chart+xml"/>
  <Override PartName="/xl/worksheets/sheet31.xml" ContentType="application/vnd.openxmlformats-officedocument.spreadsheetml.worksheet+xml"/>
  <Override PartName="/xl/drawings/drawing58.xml" ContentType="application/vnd.openxmlformats-officedocument.drawing+xml"/>
  <Override PartName="/xl/drawings/drawing8.xml" ContentType="application/vnd.openxmlformats-officedocument.drawing+xml"/>
  <Override PartName="/xl/drawings/drawing57.xml" ContentType="application/vnd.openxmlformats-officedocument.drawing+xml"/>
  <Override PartName="/xl/charts/chart27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7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63.xml" ContentType="application/vnd.openxmlformats-officedocument.spreadsheetml.worksheet+xml"/>
  <Override PartName="/xl/drawings/drawing52.xml" ContentType="application/vnd.openxmlformats-officedocument.drawing+xml"/>
  <Override PartName="/xl/drawings/drawing9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charts/chart2.xml" ContentType="application/vnd.openxmlformats-officedocument.drawingml.chart+xml"/>
  <Override PartName="/xl/drawings/drawing62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drawings/drawing4.xml" ContentType="application/vnd.openxmlformats-officedocument.drawing+xml"/>
  <Override PartName="/xl/drawings/drawing70.xml" ContentType="application/vnd.openxmlformats-officedocument.drawing+xml"/>
  <Override PartName="/xl/drawings/drawing73.xml" ContentType="application/vnd.openxmlformats-officedocument.drawing+xml"/>
  <Override PartName="/xl/drawings/drawing76.xml" ContentType="application/vnd.openxmlformats-officedocument.drawing+xml"/>
  <Override PartName="/xl/worksheets/sheet38.xml" ContentType="application/vnd.openxmlformats-officedocument.spreadsheetml.worksheet+xml"/>
  <Override PartName="/xl/charts/chart30.xml" ContentType="application/vnd.openxmlformats-officedocument.drawingml.chart+xml"/>
  <Override PartName="/xl/theme/themeOverride1.xml" ContentType="application/vnd.openxmlformats-officedocument.themeOverride+xml"/>
  <Override PartName="/xl/drawings/drawing74.xml" ContentType="application/vnd.openxmlformats-officedocument.drawing+xml"/>
  <Override PartName="/xl/drawings/drawing3.xml" ContentType="application/vnd.openxmlformats-officedocument.drawing+xml"/>
  <Override PartName="/xl/drawings/drawing69.xml" ContentType="application/vnd.openxmlformats-officedocument.drawing+xml"/>
  <Override PartName="/xl/charts/chart1.xml" ContentType="application/vnd.openxmlformats-officedocument.drawingml.chart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6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5.xml" ContentType="application/vnd.openxmlformats-officedocument.drawing+xml"/>
  <Override PartName="/xl/drawings/drawing48.xml" ContentType="application/vnd.openxmlformats-officedocument.drawing+xml"/>
  <Override PartName="/xl/drawings/drawing1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worksheets/sheet58.xml" ContentType="application/vnd.openxmlformats-officedocument.spreadsheetml.worksheet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26.xml" ContentType="application/vnd.openxmlformats-officedocument.drawing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2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61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2.xml" ContentType="application/vnd.openxmlformats-officedocument.spreadsheetml.worksheet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drawings/drawing20.xml" ContentType="application/vnd.openxmlformats-officedocument.drawing+xml"/>
  <Override PartName="/xl/drawings/drawing14.xml" ContentType="application/vnd.openxmlformats-officedocument.drawing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worksheets/sheet42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5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drawings/drawing12.xml" ContentType="application/vnd.openxmlformats-officedocument.drawing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charts/chart20.xml" ContentType="application/vnd.openxmlformats-officedocument.drawingml.chart+xml"/>
  <Override PartName="/xl/worksheets/sheet46.xml" ContentType="application/vnd.openxmlformats-officedocument.spreadsheetml.worksheet+xml"/>
  <Override PartName="/xl/charts/chart19.xml" ContentType="application/vnd.openxmlformats-officedocument.drawingml.chart+xml"/>
  <Override PartName="/xl/charts/chart14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1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9.xml" ContentType="application/vnd.openxmlformats-officedocument.spreadsheetml.worksheet+xml"/>
  <Override PartName="/xl/charts/chart16.xml" ContentType="application/vnd.openxmlformats-officedocument.drawingml.chart+xml"/>
  <Override PartName="/xl/drawings/drawing77.xml" ContentType="application/vnd.openxmlformats-officedocument.drawing+xml"/>
  <Override PartName="/xl/worksheets/sheet81.xml" ContentType="application/vnd.openxmlformats-officedocument.spreadsheetml.worksheet+xml"/>
  <Override PartName="/xl/drawings/drawing105.xml" ContentType="application/vnd.openxmlformats-officedocument.drawing+xml"/>
  <Override PartName="/xl/worksheets/sheet82.xml" ContentType="application/vnd.openxmlformats-officedocument.spreadsheetml.worksheet+xml"/>
  <Override PartName="/xl/worksheets/sheet34.xml" ContentType="application/vnd.openxmlformats-officedocument.spreadsheetml.worksheet+xml"/>
  <Override PartName="/xl/charts/chart48.xml" ContentType="application/vnd.openxmlformats-officedocument.drawingml.chart+xml"/>
  <Override PartName="/xl/worksheets/sheet83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79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worksheets/sheet78.xml" ContentType="application/vnd.openxmlformats-officedocument.spreadsheetml.worksheet+xml"/>
  <Override PartName="/xl/charts/chart49.xml" ContentType="application/vnd.openxmlformats-officedocument.drawingml.chart+xml"/>
  <Override PartName="/xl/drawings/drawing103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drawings/drawing101.xml" ContentType="application/vnd.openxmlformats-officedocument.drawing+xml"/>
  <Override PartName="/xl/worksheets/sheet91.xml" ContentType="application/vnd.openxmlformats-officedocument.spreadsheetml.worksheet+xml"/>
  <Override PartName="/xl/drawings/drawing100.xml" ContentType="application/vnd.openxmlformats-officedocument.drawing+xml"/>
  <Override PartName="/xl/worksheets/sheet92.xml" ContentType="application/vnd.openxmlformats-officedocument.spreadsheetml.workshee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worksheets/sheet90.xml" ContentType="application/vnd.openxmlformats-officedocument.spreadsheetml.worksheet+xml"/>
  <Override PartName="/xl/worksheets/sheet86.xml" ContentType="application/vnd.openxmlformats-officedocument.spreadsheetml.worksheet+xml"/>
  <Override PartName="/xl/drawings/drawing102.xml" ContentType="application/vnd.openxmlformats-officedocument.drawing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charts/chart47.xml" ContentType="application/vnd.openxmlformats-officedocument.drawingml.chart+xml"/>
  <Override PartName="/xl/worksheets/sheet89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drawings/drawing107.xml" ContentType="application/vnd.openxmlformats-officedocument.drawing+xml"/>
  <Override PartName="/xl/drawings/drawing114.xml" ContentType="application/vnd.openxmlformats-officedocument.drawing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13.xml" ContentType="application/vnd.openxmlformats-officedocument.drawing+xml"/>
  <Override PartName="/xl/worksheets/sheet70.xml" ContentType="application/vnd.openxmlformats-officedocument.spreadsheetml.worksheet+xml"/>
  <Override PartName="/xl/worksheets/sheet67.xml" ContentType="application/vnd.openxmlformats-officedocument.spreadsheetml.worksheet+xml"/>
  <Override PartName="/xl/drawings/drawing115.xml" ContentType="application/vnd.openxmlformats-officedocument.drawing+xml"/>
  <Override PartName="/xl/charts/chart61.xml" ContentType="application/vnd.openxmlformats-officedocument.drawingml.chart+xml"/>
  <Override PartName="/xl/worksheets/sheet65.xml" ContentType="application/vnd.openxmlformats-officedocument.spreadsheetml.worksheet+xml"/>
  <Override PartName="/xl/worksheets/sheet32.xml" ContentType="application/vnd.openxmlformats-officedocument.spreadsheetml.worksheet+xml"/>
  <Override PartName="/xl/charts/chart60.xml" ContentType="application/vnd.openxmlformats-officedocument.drawingml.chart+xml"/>
  <Override PartName="/xl/drawings/drawing116.xml" ContentType="application/vnd.openxmlformats-officedocument.drawing+xml"/>
  <Override PartName="/xl/worksheets/sheet66.xml" ContentType="application/vnd.openxmlformats-officedocument.spreadsheetml.worksheet+xml"/>
  <Override PartName="/xl/drawings/drawing112.xml" ContentType="application/vnd.openxmlformats-officedocument.drawing+xml"/>
  <Override PartName="/xl/worksheets/sheet71.xml" ContentType="application/vnd.openxmlformats-officedocument.spreadsheetml.worksheet+xml"/>
  <Override PartName="/xl/charts/chart59.xml" ContentType="application/vnd.openxmlformats-officedocument.drawingml.chart+xml"/>
  <Override PartName="/xl/worksheets/sheet33.xml" ContentType="application/vnd.openxmlformats-officedocument.spreadsheetml.worksheet+xml"/>
  <Override PartName="/xl/charts/chart54.xml" ContentType="application/vnd.openxmlformats-officedocument.drawingml.chart+xml"/>
  <Override PartName="/xl/drawings/drawing108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3.xml" ContentType="application/vnd.openxmlformats-officedocument.spreadsheetml.worksheet+xml"/>
  <Override PartName="/xl/drawings/drawing110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111.xml" ContentType="application/vnd.openxmlformats-officedocument.drawing+xml"/>
  <Override PartName="/xl/worksheets/sheet72.xml" ContentType="application/vnd.openxmlformats-officedocument.spreadsheetml.worksheet+xml"/>
  <Override PartName="/xl/worksheets/sheet35.xml" ContentType="application/vnd.openxmlformats-officedocument.spreadsheetml.worksheet+xml"/>
  <Override PartName="/xl/drawings/drawing85.xml" ContentType="application/vnd.openxmlformats-officedocument.drawing+xml"/>
  <Override PartName="/xl/drawings/drawing84.xml" ContentType="application/vnd.openxmlformats-officedocument.drawing+xml"/>
  <Override PartName="/xl/drawings/drawing83.xml" ContentType="application/vnd.openxmlformats-officedocument.drawing+xml"/>
  <Override PartName="/xl/drawings/drawing86.xml" ContentType="application/vnd.openxmlformats-officedocument.drawing+xml"/>
  <Override PartName="/xl/drawings/drawing89.xml" ContentType="application/vnd.openxmlformats-officedocument.drawing+xml"/>
  <Override PartName="/xl/charts/chart42.xml" ContentType="application/vnd.openxmlformats-officedocument.drawingml.chart+xml"/>
  <Override PartName="/xl/drawings/drawing1.xml" ContentType="application/vnd.openxmlformats-officedocument.drawing+xml"/>
  <Override PartName="/xl/worksheets/sheet37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drawings/drawing2.xml" ContentType="application/vnd.openxmlformats-officedocument.drawing+xml"/>
  <Override PartName="/xl/drawings/drawing78.xml" ContentType="application/vnd.openxmlformats-officedocument.drawing+xml"/>
  <Override PartName="/xl/charts/chart31.xml" ContentType="application/vnd.openxmlformats-officedocument.drawingml.chart+xml"/>
  <Override PartName="/xl/drawings/drawing79.xml" ContentType="application/vnd.openxmlformats-officedocument.drawing+xml"/>
  <Override PartName="/xl/charts/chart32.xml" ContentType="application/vnd.openxmlformats-officedocument.drawingml.chart+xml"/>
  <Override PartName="/xl/drawings/drawing81.xml" ContentType="application/vnd.openxmlformats-officedocument.drawing+xml"/>
  <Override PartName="/xl/drawings/drawing80.xml" ContentType="application/vnd.openxmlformats-officedocument.drawing+xml"/>
  <Override PartName="/xl/drawings/drawing88.xml" ContentType="application/vnd.openxmlformats-officedocument.drawing+xml"/>
  <Override PartName="/xl/drawings/drawing97.xml" ContentType="application/vnd.openxmlformats-officedocument.drawing+xml"/>
  <Override PartName="/xl/worksheets/sheet36.xml" ContentType="application/vnd.openxmlformats-officedocument.spreadsheetml.worksheet+xml"/>
  <Override PartName="/xl/charts/chart36.xml" ContentType="application/vnd.openxmlformats-officedocument.drawingml.chart+xml"/>
  <Override PartName="/xl/drawings/drawing93.xml" ContentType="application/vnd.openxmlformats-officedocument.drawing+xml"/>
  <Override PartName="/xl/worksheets/sheet94.xml" ContentType="application/vnd.openxmlformats-officedocument.spreadsheetml.worksheet+xml"/>
  <Override PartName="/xl/charts/chart34.xml" ContentType="application/vnd.openxmlformats-officedocument.drawingml.chart+xml"/>
  <Override PartName="/xl/charts/chart41.xml" ContentType="application/vnd.openxmlformats-officedocument.drawingml.chart+xml"/>
  <Override PartName="/xl/drawings/drawing96.xml" ContentType="application/vnd.openxmlformats-officedocument.drawing+xml"/>
  <Override PartName="/xl/worksheets/sheet95.xml" ContentType="application/vnd.openxmlformats-officedocument.spreadsheetml.worksheet+xml"/>
  <Override PartName="/xl/charts/chart40.xml" ContentType="application/vnd.openxmlformats-officedocument.drawingml.chart+xml"/>
  <Override PartName="/xl/drawings/drawing95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drawings/drawing90.xml" ContentType="application/vnd.openxmlformats-officedocument.drawing+xml"/>
  <Override PartName="/xl/sharedStrings.xml" ContentType="application/vnd.openxmlformats-officedocument.spreadsheetml.sharedStrings+xml"/>
  <Override PartName="/xl/charts/chart39.xml" ContentType="application/vnd.openxmlformats-officedocument.drawingml.chart+xml"/>
  <Override PartName="/xl/styles.xml" ContentType="application/vnd.openxmlformats-officedocument.spreadsheetml.styles+xml"/>
  <Override PartName="/xl/drawings/drawing91.xml" ContentType="application/vnd.openxmlformats-officedocument.drawing+xml"/>
  <Override PartName="/xl/charts/chart38.xml" ContentType="application/vnd.openxmlformats-officedocument.drawingml.chart+xml"/>
  <Override PartName="/xl/drawings/drawing92.xml" ContentType="application/vnd.openxmlformats-officedocument.drawing+xml"/>
  <Override PartName="/xl/theme/theme1.xml" ContentType="application/vnd.openxmlformats-officedocument.theme+xml"/>
  <Override PartName="/xl/charts/chart35.xml" ContentType="application/vnd.openxmlformats-officedocument.drawingml.chart+xml"/>
  <Override PartName="/xl/charts/chart37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35" windowHeight="11190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mensual'!$B$6:$F$70</definedName>
    <definedName name="_xlnm.Print_Area" localSheetId="64">'Alojados por municipio'!$B$6:$G$28</definedName>
    <definedName name="_xlnm.Print_Area" localSheetId="1">'Alojados tipología'!$C$10:$H$15</definedName>
    <definedName name="_xlnm.Print_Area" localSheetId="66">'Alojados tipología y categoría'!$B$7:$N$50</definedName>
    <definedName name="_xlnm.Print_Area" localSheetId="7">'Alojados zona tipología'!$C$3:$H$17</definedName>
    <definedName name="_xlnm.Print_Area" localSheetId="90">'Cuotas Plazas Autorizadas05'!$C$5:$M$40</definedName>
    <definedName name="_xlnm.Print_Area" localSheetId="91">'Distrib Plazas Autor 03_04-05'!$C$6:$I$92</definedName>
    <definedName name="_xlnm.Print_Area" localSheetId="23">'Distribución Nacionalidades'!$C$4:$E$29</definedName>
    <definedName name="_xlnm.Print_Area" localSheetId="62">'EM evolución mensual'!$B$6:$F$70</definedName>
    <definedName name="_xlnm.Print_Area" localSheetId="78">'EM municipio y catego'!$B$7:$K$51</definedName>
    <definedName name="_xlnm.Print_Area" localSheetId="76">'EM MUNICIPIO y tipología'!$B$6:$E$28</definedName>
    <definedName name="_xlnm.Print_Area" localSheetId="57">'EM Tipología'!$C$10:$F$15</definedName>
    <definedName name="_xlnm.Print_Area" localSheetId="60">'EM tipología y categoría'!$B$6:$E$18</definedName>
    <definedName name="_xlnm.Print_Area" localSheetId="58">'EM zonas y tipología '!$B$6:$E$20</definedName>
    <definedName name="_xlnm.Print_Area" localSheetId="56">'evolución EM CAT'!$C$3:$J$54</definedName>
    <definedName name="_xlnm.Print_Area" localSheetId="54">'evolución EM zona'!$C$3:$L$55</definedName>
    <definedName name="_xlnm.Print_Area" localSheetId="45">'evolución IO CAT '!$C$3:$J$54</definedName>
    <definedName name="_xlnm.Print_Area" localSheetId="43">'evolución IO zona'!$C$3:$L$55</definedName>
    <definedName name="_xlnm.Print_Area" localSheetId="81">'evolucion nac zonas'!$B$5:$G$31</definedName>
    <definedName name="_xlnm.Print_Area" localSheetId="27">'EVOLUCIÓN NACIO CATEGORIA '!$B$4:$I$31</definedName>
    <definedName name="_xlnm.Print_Area" localSheetId="36">'evolución pernocta cat ev anual'!$C$3:$J$54</definedName>
    <definedName name="_xlnm.Print_Area" localSheetId="34">'evoución PERNOCTA zona'!$C$3:$L$55</definedName>
    <definedName name="_xlnm.Print_Area" localSheetId="84">'Graf plazas estim zona tipologí'!$B$4:$J$54</definedName>
    <definedName name="_xlnm.Print_Area" localSheetId="17">'graf. dist cate periodo act'!$B$2:$I$22</definedName>
    <definedName name="_xlnm.Print_Area" localSheetId="16">'graf. dist cate ultimo año'!$C$2:$J$21</definedName>
    <definedName name="_xlnm.Print_Area" localSheetId="25">'graf. dist NACIONALIDADES'!$B$2:$J$45</definedName>
    <definedName name="_xlnm.Print_Area" localSheetId="24">'graf. dist NACIONALIDADES AÑO'!$B$2:$J$44</definedName>
    <definedName name="_xlnm.Print_Area" localSheetId="89">'Gráfic Plazas Autoriz tipología'!$C$2:$J$27</definedName>
    <definedName name="_xlnm.Print_Area" localSheetId="65">'Gráfica alojados municipio'!$B$4:$J$29</definedName>
    <definedName name="_xlnm.Print_Area" localSheetId="92">'Gráfica Distrib Plazas Autoriza'!$B$4:$P$42</definedName>
    <definedName name="_xlnm.Print_Area" localSheetId="87">'Gráfica distrib plazas est tipo'!$B$2:$P$98</definedName>
    <definedName name="_xlnm.Print_Area" localSheetId="61">'Gráfica EM tipología'!$B$4:$J$26</definedName>
    <definedName name="_xlnm.Print_Area" localSheetId="3">'grafica evolución alo x tip'!$C$2:$J$23</definedName>
    <definedName name="_xlnm.Print_Area" localSheetId="63">'Gráfica evolución mensual EM'!$C$4:$K$27</definedName>
    <definedName name="_xlnm.Print_Area" localSheetId="15">'grafica evolucion por categoria'!$C$2:$K$23</definedName>
    <definedName name="_xlnm.Print_Area" localSheetId="52">'gráfica IO mensual'!$B$5:$J$31</definedName>
    <definedName name="_xlnm.Print_Area" localSheetId="73">'gráfica IO MUNICIPI y tipología'!$B$3:$J$25</definedName>
    <definedName name="_xlnm.Print_Area" localSheetId="50">'gráfica IO tipología'!$B$5:$J$29</definedName>
    <definedName name="_xlnm.Print_Area" localSheetId="48">'gráfica IO zonas y tipologí '!$B$3:$J$25</definedName>
    <definedName name="_xlnm.Print_Area" localSheetId="69">'Gráfica pernoct munic tipología'!$B$4:$J$29</definedName>
    <definedName name="_xlnm.Print_Area" localSheetId="39">'Gráfica pernoct tipolog'!$B$4:$J$28</definedName>
    <definedName name="_xlnm.Print_Area" localSheetId="41">'Gráfica pernoctaciones mensual'!$B$4:$J$28</definedName>
    <definedName name="_xlnm.Print_Area" localSheetId="86">'Gráfica plazas estim tipo categ'!$B$2:$R$112</definedName>
    <definedName name="_xlnm.Print_Area" localSheetId="12">'grafica zona mensual'!$B$3:$J$65</definedName>
    <definedName name="_xlnm.Print_Area" localSheetId="20">'graficas evol mensual merc'!$B$2:$N$73,'graficas evol mensual merc'!$B$76:$N$145,'graficas evol mensual merc'!$B$148:$N$217,'graficas evol mensual merc'!$B$220:$N$289</definedName>
    <definedName name="_xlnm.Print_Area" localSheetId="67">'Gráfico aloj tipolog y categorí'!$B$5:$Q$61</definedName>
    <definedName name="_xlnm.Print_Area" localSheetId="32">'Gráfico alojados mensual'!$B$3:$K$28</definedName>
    <definedName name="_xlnm.Print_Area" localSheetId="8">'Gráfico alojados zona y tipolog'!$B$2:$I$25</definedName>
    <definedName name="_xlnm.Print_Area" localSheetId="79">'Gráfico EM munic y ca '!$B$5:$Q$62</definedName>
    <definedName name="_xlnm.Print_Area" localSheetId="77">'gráfico EM MUNICIPI y tipología'!$B$2:$J$26</definedName>
    <definedName name="_xlnm.Print_Area" localSheetId="59">'gráfico EM zona y tipología'!$B$2:$J$26</definedName>
    <definedName name="_xlnm.Print_Area" localSheetId="75">'Gráfico IOa munic y ca '!$B$5:$Q$62</definedName>
    <definedName name="_xlnm.Print_Area" localSheetId="71">'Gráfico pernocta munic y cate'!$B$5:$Q$64</definedName>
    <definedName name="_xlnm.Print_Area" localSheetId="51">'IO evolución mensual'!$B$6:$F$70</definedName>
    <definedName name="_xlnm.Print_Area" localSheetId="74">'IO municipio y catego'!$B$7:$K$50</definedName>
    <definedName name="_xlnm.Print_Area" localSheetId="72">'IO municipio y Tipología'!$B$6:$E$28</definedName>
    <definedName name="_xlnm.Print_Area" localSheetId="46">'IO Tipología'!$C$7:$F$12</definedName>
    <definedName name="_xlnm.Print_Area" localSheetId="49">'IO tipología y categoría'!$B$7:$E$19</definedName>
    <definedName name="_xlnm.Print_Area" localSheetId="47">'IO zona y Tipología '!$B$6:$E$20</definedName>
    <definedName name="_xlnm.Print_Area" localSheetId="0">'Menú Principal'!$C$4:$G$88</definedName>
    <definedName name="_xlnm.Print_Area" localSheetId="29">'Nacionalidad-Alojamiento'!$B$7:$I$34</definedName>
    <definedName name="_xlnm.Print_Area" localSheetId="26">'Nacionalidad-Alojamiento(datos)'!$B$7:$I$34</definedName>
    <definedName name="_xlnm.Print_Area" localSheetId="22">'Nacionalidades '!$C$4:$G$29</definedName>
    <definedName name="_xlnm.Print_Area" localSheetId="21">'Nacionalidades  evolución mensu'!$B$5:$AV$68</definedName>
    <definedName name="_xlnm.Print_Area" localSheetId="28">'nacionalidades distribucion alo'!$B$5:$I$32</definedName>
    <definedName name="_xlnm.Print_Area" localSheetId="30">'Nacionalidad-evolución cuota'!$B$5:$Y$68</definedName>
    <definedName name="_xlnm.Print_Area" localSheetId="82">'Nacionalidad-Zona'!$B$6:$G$32</definedName>
    <definedName name="_xlnm.Print_Area" localSheetId="80">'Nacionalidad-Zona (datos)'!$B$6:$G$32</definedName>
    <definedName name="_xlnm.Print_Area" localSheetId="83">'Ofe Aloj Estim zona cat '!$B$6:$N$40</definedName>
    <definedName name="_xlnm.Print_Area" localSheetId="85">'Oferta Alojat Estim tipol categ'!$C$6:$P$51</definedName>
    <definedName name="_xlnm.Print_Area" localSheetId="70">'pernocta municipio y catego'!$B$7:$N$51</definedName>
    <definedName name="_xlnm.Print_Area" localSheetId="40">'Pernoctacion mensual'!$B$6:$F$70</definedName>
    <definedName name="_xlnm.Print_Area" localSheetId="38">'Pernoctaciones  tipolog y categ'!$B$7:$G$19</definedName>
    <definedName name="_xlnm.Print_Area" localSheetId="68">'Pernoctaciones munic y tipologí'!$B$6:$G$28</definedName>
    <definedName name="_xlnm.Print_Area" localSheetId="37">'Pernoctaciones tipología'!$B$11:$G$17</definedName>
    <definedName name="_xlnm.Print_Area" localSheetId="88">'Plazas Autorizadas tipología'!$C$4:$M$40</definedName>
    <definedName name="_xlnm.Print_Area" localSheetId="19">'tab,Evolución mensual categoría'!$C$3:$J$39</definedName>
    <definedName name="_xlnm.Print_Area" localSheetId="2">'tab. Turistas alojados tip'!$C$3:$F$67</definedName>
    <definedName name="_xlnm.Print_Area" localSheetId="5">'tab.Evolución mensual tipología'!$C$3:$F$38</definedName>
    <definedName name="_xlnm.Print_Area" localSheetId="13">'Tablas Evo. mens. zonas y TIPO'!$C$3:$R$58</definedName>
    <definedName name="_xlnm.Print_Area" localSheetId="55">'tablas evol EM CAT'!$C$3:$J$67</definedName>
    <definedName name="_xlnm.Print_Area" localSheetId="53">'Tablas evol EM zona'!$C$3:$L$68</definedName>
    <definedName name="_xlnm.Print_Area" localSheetId="44">'tablas evol IO CAT '!$C$3:$J$67</definedName>
    <definedName name="_xlnm.Print_Area" localSheetId="42">'Tablas evol IO zona'!$C$3:$L$68</definedName>
    <definedName name="_xlnm.Print_Area" localSheetId="35">'tablas pernocta cat ev anual'!$C$3:$J$67</definedName>
    <definedName name="_xlnm.Print_Area" localSheetId="33">'Tablas PERNOCTA zona'!$C$3:$L$68</definedName>
    <definedName name="_xlnm.Print_Area" localSheetId="14">'tablas turistas por categorías '!$C$3:$J$67</definedName>
    <definedName name="_xlnm.Print_Area" localSheetId="6">'tablas turistas por Temporada'!$C$3:$G$26</definedName>
    <definedName name="_xlnm.Print_Area" localSheetId="9">'Tablas turistas zona y tip.'!$C$3:$L$69</definedName>
    <definedName name="_xlnm.Print_Area" localSheetId="11">'tablas Zonas mensual '!$C$3:$J$55</definedName>
    <definedName name="_xlnm.Print_Area" localSheetId="4">'var evolu x tipolo'!$C$3:$F$55</definedName>
    <definedName name="_xlnm.Print_Area" localSheetId="18">'VARIACIÓN EVOL POR CATEGORIA'!$B$3:$I$54</definedName>
    <definedName name="_xlnm.Print_Area" localSheetId="10">'variación x zonas tipo '!$B$3:$K$55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merc'!$2:$3</definedName>
    <definedName name="_xlnm.Print_Titles" localSheetId="0">'Menú Principal'!$4:$9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D66" i="92"/>
  <c r="G25" i="7" l="1"/>
  <c r="E91" i="92" l="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7"/>
  <c r="E68"/>
  <c r="I61" l="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E61" l="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I32" l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32" l="1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7" i="91"/>
  <c r="H7" i="92" s="1"/>
  <c r="D36" l="1"/>
  <c r="H36"/>
  <c r="D7"/>
  <c r="F7" i="91"/>
  <c r="H7" s="1"/>
  <c r="J7" s="1"/>
  <c r="L7" s="1"/>
  <c r="E74" i="86" l="1"/>
  <c r="P63" l="1"/>
  <c r="Q75"/>
  <c r="P75"/>
  <c r="H63" l="1"/>
  <c r="H75"/>
  <c r="I75"/>
  <c r="P62" l="1"/>
  <c r="P74"/>
  <c r="Q74"/>
  <c r="H62" l="1"/>
  <c r="H74"/>
  <c r="I74"/>
  <c r="P61" l="1"/>
  <c r="Q73"/>
  <c r="P73"/>
  <c r="H61" l="1"/>
  <c r="I73"/>
  <c r="H73"/>
  <c r="P60" l="1"/>
  <c r="Q72"/>
  <c r="P72"/>
  <c r="H60" l="1"/>
  <c r="I72"/>
  <c r="H72"/>
  <c r="P59" l="1"/>
  <c r="Q71"/>
  <c r="P71"/>
  <c r="H59" l="1"/>
  <c r="I71"/>
  <c r="H71"/>
  <c r="P58" l="1"/>
  <c r="Q70"/>
  <c r="P70"/>
  <c r="H58" l="1"/>
  <c r="H70"/>
  <c r="I70"/>
  <c r="P57" l="1"/>
  <c r="P69"/>
  <c r="Q69"/>
  <c r="H57" l="1"/>
  <c r="I69"/>
  <c r="H69"/>
  <c r="O63" l="1"/>
  <c r="O62"/>
  <c r="O61"/>
  <c r="O60"/>
  <c r="O59"/>
  <c r="O58"/>
  <c r="O57"/>
  <c r="O56"/>
  <c r="M63" l="1"/>
  <c r="M62"/>
  <c r="M61"/>
  <c r="M60"/>
  <c r="M59"/>
  <c r="M58"/>
  <c r="M57"/>
  <c r="M56"/>
  <c r="P56"/>
  <c r="Q68"/>
  <c r="P68"/>
  <c r="G63" l="1"/>
  <c r="G62"/>
  <c r="G61"/>
  <c r="G60"/>
  <c r="G59"/>
  <c r="G58"/>
  <c r="G57"/>
  <c r="G56"/>
  <c r="E63" l="1"/>
  <c r="E62"/>
  <c r="E61"/>
  <c r="E60"/>
  <c r="E59"/>
  <c r="E58"/>
  <c r="E57"/>
  <c r="E56"/>
  <c r="I68"/>
  <c r="H56"/>
  <c r="H68"/>
  <c r="N55"/>
  <c r="L55"/>
  <c r="F55"/>
  <c r="D55"/>
  <c r="P49" l="1"/>
  <c r="H49" l="1"/>
  <c r="P48" l="1"/>
  <c r="H48" l="1"/>
  <c r="P47" l="1"/>
  <c r="H47" l="1"/>
  <c r="P46" l="1"/>
  <c r="H46" l="1"/>
  <c r="P45" l="1"/>
  <c r="H45" l="1"/>
  <c r="O50" l="1"/>
  <c r="O49"/>
  <c r="O48"/>
  <c r="O47"/>
  <c r="O46"/>
  <c r="O45"/>
  <c r="O44"/>
  <c r="M50" l="1"/>
  <c r="M49"/>
  <c r="M48"/>
  <c r="M47"/>
  <c r="M46"/>
  <c r="M45"/>
  <c r="P44"/>
  <c r="M44"/>
  <c r="G50" l="1"/>
  <c r="G49"/>
  <c r="G48"/>
  <c r="G47"/>
  <c r="G46"/>
  <c r="G45"/>
  <c r="G44"/>
  <c r="E50" l="1"/>
  <c r="E49"/>
  <c r="E48"/>
  <c r="E47"/>
  <c r="E46"/>
  <c r="E45"/>
  <c r="H44"/>
  <c r="E44"/>
  <c r="P38" l="1"/>
  <c r="H38" l="1"/>
  <c r="P37" l="1"/>
  <c r="H37" l="1"/>
  <c r="P36" l="1"/>
  <c r="H36" l="1"/>
  <c r="P35" l="1"/>
  <c r="H35" l="1"/>
  <c r="P34" l="1"/>
  <c r="H34" l="1"/>
  <c r="O38" l="1"/>
  <c r="O37"/>
  <c r="O36"/>
  <c r="O35"/>
  <c r="O34"/>
  <c r="O33"/>
  <c r="M38" l="1"/>
  <c r="M37"/>
  <c r="M36"/>
  <c r="M35"/>
  <c r="M34"/>
  <c r="M33"/>
  <c r="P33"/>
  <c r="G38" l="1"/>
  <c r="G37"/>
  <c r="G36"/>
  <c r="G35"/>
  <c r="G34"/>
  <c r="G33"/>
  <c r="E38" l="1"/>
  <c r="E37"/>
  <c r="E36"/>
  <c r="E35"/>
  <c r="E34"/>
  <c r="E33"/>
  <c r="H33"/>
  <c r="P27" l="1"/>
  <c r="N75"/>
  <c r="M75"/>
  <c r="H27" l="1"/>
  <c r="M74"/>
  <c r="F75"/>
  <c r="E75"/>
  <c r="P26" l="1"/>
  <c r="N73"/>
  <c r="M73"/>
  <c r="H26" l="1"/>
  <c r="F73"/>
  <c r="E73"/>
  <c r="P25" l="1"/>
  <c r="N72"/>
  <c r="M72"/>
  <c r="H25" l="1"/>
  <c r="F72"/>
  <c r="E72"/>
  <c r="P24" l="1"/>
  <c r="N71"/>
  <c r="M71"/>
  <c r="H24" l="1"/>
  <c r="F71"/>
  <c r="E71"/>
  <c r="P23" l="1"/>
  <c r="M70"/>
  <c r="N70"/>
  <c r="H23" l="1"/>
  <c r="F70"/>
  <c r="E70"/>
  <c r="F69" l="1"/>
  <c r="P22"/>
  <c r="M69"/>
  <c r="N69"/>
  <c r="H22" l="1"/>
  <c r="E69"/>
  <c r="O27" l="1"/>
  <c r="O26"/>
  <c r="O25"/>
  <c r="O24"/>
  <c r="O23"/>
  <c r="O22"/>
  <c r="O21"/>
  <c r="M27" l="1"/>
  <c r="M26"/>
  <c r="M25"/>
  <c r="M24"/>
  <c r="M23"/>
  <c r="M22"/>
  <c r="M21"/>
  <c r="F68"/>
  <c r="M68"/>
  <c r="P21"/>
  <c r="N68"/>
  <c r="G27" l="1"/>
  <c r="G26"/>
  <c r="G25"/>
  <c r="G24"/>
  <c r="G23"/>
  <c r="G22"/>
  <c r="G21"/>
  <c r="E27" l="1"/>
  <c r="E26"/>
  <c r="E25"/>
  <c r="E24"/>
  <c r="E23"/>
  <c r="E22"/>
  <c r="H21"/>
  <c r="E21"/>
  <c r="E68"/>
  <c r="P14" l="1"/>
  <c r="H14" l="1"/>
  <c r="P13" l="1"/>
  <c r="H13" l="1"/>
  <c r="P12" l="1"/>
  <c r="H12" l="1"/>
  <c r="P11" l="1"/>
  <c r="H11" l="1"/>
  <c r="P10" l="1"/>
  <c r="H10" l="1"/>
  <c r="P9" l="1"/>
  <c r="H9" l="1"/>
  <c r="O14" l="1"/>
  <c r="O13"/>
  <c r="O12"/>
  <c r="O11"/>
  <c r="O10"/>
  <c r="O9"/>
  <c r="O8"/>
  <c r="M14" l="1"/>
  <c r="M13"/>
  <c r="M12"/>
  <c r="M11"/>
  <c r="M10"/>
  <c r="M9"/>
  <c r="P8"/>
  <c r="M8"/>
  <c r="G14" l="1"/>
  <c r="G13"/>
  <c r="G12"/>
  <c r="G11"/>
  <c r="G10"/>
  <c r="G9"/>
  <c r="G8"/>
  <c r="E14" l="1"/>
  <c r="E13"/>
  <c r="E12"/>
  <c r="E11"/>
  <c r="E10"/>
  <c r="E9"/>
  <c r="H8"/>
  <c r="E8"/>
  <c r="N39" i="84" l="1"/>
  <c r="G39" l="1"/>
  <c r="N38" l="1"/>
  <c r="G38" l="1"/>
  <c r="M39" l="1"/>
  <c r="M38"/>
  <c r="M37"/>
  <c r="K39" l="1"/>
  <c r="K38"/>
  <c r="N37"/>
  <c r="K37"/>
  <c r="F39" l="1"/>
  <c r="F38"/>
  <c r="F37"/>
  <c r="D39" l="1"/>
  <c r="D38"/>
  <c r="G37"/>
  <c r="D37"/>
  <c r="N35" l="1"/>
  <c r="G35" l="1"/>
  <c r="N34" l="1"/>
  <c r="G34" l="1"/>
  <c r="M35" l="1"/>
  <c r="M34"/>
  <c r="M33"/>
  <c r="K35" l="1"/>
  <c r="K34"/>
  <c r="N33"/>
  <c r="K33"/>
  <c r="F35" l="1"/>
  <c r="F34"/>
  <c r="F33"/>
  <c r="D35" l="1"/>
  <c r="D34"/>
  <c r="G33"/>
  <c r="D33"/>
  <c r="N31" l="1"/>
  <c r="G31" l="1"/>
  <c r="N30" l="1"/>
  <c r="G30" l="1"/>
  <c r="M31" l="1"/>
  <c r="M30"/>
  <c r="M29"/>
  <c r="K31" l="1"/>
  <c r="K30"/>
  <c r="N29"/>
  <c r="K29"/>
  <c r="F31" l="1"/>
  <c r="F30"/>
  <c r="F29"/>
  <c r="D31" l="1"/>
  <c r="D30"/>
  <c r="G29"/>
  <c r="D29"/>
  <c r="N27" l="1"/>
  <c r="G27" l="1"/>
  <c r="N26" l="1"/>
  <c r="G26" l="1"/>
  <c r="M27" l="1"/>
  <c r="M26"/>
  <c r="M25"/>
  <c r="K27" l="1"/>
  <c r="K26"/>
  <c r="N25"/>
  <c r="K25"/>
  <c r="F27" l="1"/>
  <c r="F26"/>
  <c r="F25"/>
  <c r="D27" l="1"/>
  <c r="D26"/>
  <c r="G25"/>
  <c r="D25"/>
  <c r="N23" l="1"/>
  <c r="G23" l="1"/>
  <c r="N22" l="1"/>
  <c r="G22" l="1"/>
  <c r="M23" l="1"/>
  <c r="M22"/>
  <c r="M21"/>
  <c r="K23" l="1"/>
  <c r="K22"/>
  <c r="N21"/>
  <c r="K21"/>
  <c r="F23" l="1"/>
  <c r="F22"/>
  <c r="F21"/>
  <c r="D23" l="1"/>
  <c r="D22"/>
  <c r="G21"/>
  <c r="D21"/>
  <c r="N19" l="1"/>
  <c r="G19" l="1"/>
  <c r="N18" l="1"/>
  <c r="G18" l="1"/>
  <c r="M19" l="1"/>
  <c r="M18"/>
  <c r="M17"/>
  <c r="K19" l="1"/>
  <c r="K18"/>
  <c r="N17"/>
  <c r="K17"/>
  <c r="F19" l="1"/>
  <c r="F18"/>
  <c r="F17"/>
  <c r="D19" l="1"/>
  <c r="D18"/>
  <c r="G17"/>
  <c r="D17"/>
  <c r="N14" l="1"/>
  <c r="F14" l="1"/>
  <c r="G14" l="1"/>
  <c r="M14" l="1"/>
  <c r="M13"/>
  <c r="K14" l="1"/>
  <c r="K13"/>
  <c r="N13"/>
  <c r="F13" l="1"/>
  <c r="D14" l="1"/>
  <c r="D13"/>
  <c r="G13"/>
  <c r="N11" l="1"/>
  <c r="G11" l="1"/>
  <c r="N10" l="1"/>
  <c r="G10" l="1"/>
  <c r="M11" l="1"/>
  <c r="M10"/>
  <c r="M9"/>
  <c r="K11" l="1"/>
  <c r="K10"/>
  <c r="N9"/>
  <c r="K9"/>
  <c r="F11" l="1"/>
  <c r="F10"/>
  <c r="F9"/>
  <c r="D11" l="1"/>
  <c r="D10"/>
  <c r="G9"/>
  <c r="D9"/>
  <c r="B7" i="83"/>
  <c r="B6" i="82"/>
  <c r="C31" i="83" l="1"/>
  <c r="D31"/>
  <c r="E31"/>
  <c r="F31"/>
  <c r="G31"/>
  <c r="C18" l="1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G17" i="81"/>
  <c r="G17" i="83" s="1"/>
  <c r="F17" i="81"/>
  <c r="F17" i="83" s="1"/>
  <c r="E17" i="81"/>
  <c r="E17" i="83" s="1"/>
  <c r="D17" i="81"/>
  <c r="D17" i="83" s="1"/>
  <c r="C17" i="81"/>
  <c r="C17" i="83" s="1"/>
  <c r="C9" l="1"/>
  <c r="C30" i="81"/>
  <c r="C30" i="83" s="1"/>
  <c r="D9"/>
  <c r="D30" i="81"/>
  <c r="D30" i="83" s="1"/>
  <c r="E9"/>
  <c r="E30" i="81"/>
  <c r="E30" i="83" s="1"/>
  <c r="F9"/>
  <c r="F30" i="81"/>
  <c r="F30" i="83" s="1"/>
  <c r="G9"/>
  <c r="G30" i="81"/>
  <c r="G30" i="83" s="1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B7" i="81"/>
  <c r="K50" i="79" l="1"/>
  <c r="E50"/>
  <c r="K48" l="1"/>
  <c r="E48"/>
  <c r="K47" l="1"/>
  <c r="E47"/>
  <c r="K46" l="1"/>
  <c r="E46"/>
  <c r="K45" l="1"/>
  <c r="E45"/>
  <c r="K44" l="1"/>
  <c r="E44"/>
  <c r="K43" l="1"/>
  <c r="E43"/>
  <c r="K41" l="1"/>
  <c r="E41"/>
  <c r="D39"/>
  <c r="C39"/>
  <c r="G38"/>
  <c r="J32"/>
  <c r="E31" l="1"/>
  <c r="J30" l="1"/>
  <c r="J29" l="1"/>
  <c r="E29" l="1"/>
  <c r="J28" l="1"/>
  <c r="E28" l="1"/>
  <c r="J27" l="1"/>
  <c r="E27" l="1"/>
  <c r="J26" l="1"/>
  <c r="E26" l="1"/>
  <c r="J24" l="1"/>
  <c r="E24" l="1"/>
  <c r="I22"/>
  <c r="H22"/>
  <c r="D22"/>
  <c r="C22"/>
  <c r="I50" l="1"/>
  <c r="J18"/>
  <c r="E18" l="1"/>
  <c r="I47" l="1"/>
  <c r="J16"/>
  <c r="E16" l="1"/>
  <c r="I46" l="1"/>
  <c r="J15"/>
  <c r="E15" l="1"/>
  <c r="I45" l="1"/>
  <c r="J14"/>
  <c r="E14" l="1"/>
  <c r="I44" l="1"/>
  <c r="J13"/>
  <c r="E13" l="1"/>
  <c r="I43" l="1"/>
  <c r="J12"/>
  <c r="E12" l="1"/>
  <c r="I41" l="1"/>
  <c r="J10"/>
  <c r="E10" l="1"/>
  <c r="I8"/>
  <c r="H8"/>
  <c r="D8"/>
  <c r="C8"/>
  <c r="E26" i="77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K49" i="75" l="1"/>
  <c r="E49"/>
  <c r="I47" l="1"/>
  <c r="K47" l="1"/>
  <c r="E47"/>
  <c r="K46" l="1"/>
  <c r="E46"/>
  <c r="K45" l="1"/>
  <c r="E45"/>
  <c r="K44" l="1"/>
  <c r="E44"/>
  <c r="K43" l="1"/>
  <c r="E43"/>
  <c r="K42" l="1"/>
  <c r="E42"/>
  <c r="K40" l="1"/>
  <c r="E40"/>
  <c r="D38"/>
  <c r="C38"/>
  <c r="G37"/>
  <c r="J32" l="1"/>
  <c r="E31" l="1"/>
  <c r="J30" l="1"/>
  <c r="J29" l="1"/>
  <c r="E29" l="1"/>
  <c r="J28" l="1"/>
  <c r="E28" l="1"/>
  <c r="J27" l="1"/>
  <c r="E27" l="1"/>
  <c r="J26" l="1"/>
  <c r="E26" l="1"/>
  <c r="J24" l="1"/>
  <c r="E24" l="1"/>
  <c r="I22"/>
  <c r="H22"/>
  <c r="D22"/>
  <c r="C22"/>
  <c r="I49" l="1"/>
  <c r="J18"/>
  <c r="E18" l="1"/>
  <c r="I46" l="1"/>
  <c r="J16"/>
  <c r="E16" l="1"/>
  <c r="I45" l="1"/>
  <c r="J15"/>
  <c r="E15" l="1"/>
  <c r="I44" l="1"/>
  <c r="J14"/>
  <c r="E14" l="1"/>
  <c r="I43" l="1"/>
  <c r="J13"/>
  <c r="E13" l="1"/>
  <c r="I42" l="1"/>
  <c r="J12"/>
  <c r="E12" l="1"/>
  <c r="I40" l="1"/>
  <c r="J10"/>
  <c r="E10" l="1"/>
  <c r="I8"/>
  <c r="H8"/>
  <c r="D8"/>
  <c r="C8"/>
  <c r="E26" i="73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G50" i="71" l="1"/>
  <c r="M50"/>
  <c r="G48" l="1"/>
  <c r="M48"/>
  <c r="G47" l="1"/>
  <c r="M47"/>
  <c r="G46" l="1"/>
  <c r="M46"/>
  <c r="G45" l="1"/>
  <c r="M45"/>
  <c r="G44" l="1"/>
  <c r="M44"/>
  <c r="G43" l="1"/>
  <c r="M43"/>
  <c r="F50" l="1"/>
  <c r="F48"/>
  <c r="F47"/>
  <c r="F46"/>
  <c r="F45"/>
  <c r="F44"/>
  <c r="F43"/>
  <c r="F41"/>
  <c r="D50" l="1"/>
  <c r="D48"/>
  <c r="D47"/>
  <c r="D46"/>
  <c r="D45"/>
  <c r="D44"/>
  <c r="D43"/>
  <c r="M41"/>
  <c r="D41"/>
  <c r="G41"/>
  <c r="E39"/>
  <c r="C39"/>
  <c r="I38"/>
  <c r="N32" l="1"/>
  <c r="G31" l="1"/>
  <c r="K50"/>
  <c r="N30" l="1"/>
  <c r="N29" l="1"/>
  <c r="G29" l="1"/>
  <c r="N28" l="1"/>
  <c r="G28" l="1"/>
  <c r="N27" l="1"/>
  <c r="G27" l="1"/>
  <c r="N26" l="1"/>
  <c r="G26" l="1"/>
  <c r="N24" l="1"/>
  <c r="G24" l="1"/>
  <c r="L22"/>
  <c r="J22"/>
  <c r="E22"/>
  <c r="C22"/>
  <c r="N18" l="1"/>
  <c r="G18" l="1"/>
  <c r="N16" l="1"/>
  <c r="K47"/>
  <c r="G16" l="1"/>
  <c r="N15" l="1"/>
  <c r="K46"/>
  <c r="G15" l="1"/>
  <c r="K45" l="1"/>
  <c r="N14"/>
  <c r="G14" l="1"/>
  <c r="N13" l="1"/>
  <c r="K44"/>
  <c r="G13" l="1"/>
  <c r="N12" l="1"/>
  <c r="K43"/>
  <c r="G12" l="1"/>
  <c r="N10" l="1"/>
  <c r="K41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9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F15" l="1"/>
  <c r="G14" l="1"/>
  <c r="F14" l="1"/>
  <c r="F13"/>
  <c r="D15" l="1"/>
  <c r="D14"/>
  <c r="D13"/>
  <c r="G13"/>
  <c r="G11" l="1"/>
  <c r="G10" l="1"/>
  <c r="F11" l="1"/>
  <c r="F10"/>
  <c r="F9"/>
  <c r="D11" l="1"/>
  <c r="D10"/>
  <c r="G9"/>
  <c r="D9"/>
  <c r="E7"/>
  <c r="C7"/>
  <c r="G49" i="67" l="1"/>
  <c r="M49"/>
  <c r="K47"/>
  <c r="G47" l="1"/>
  <c r="M47"/>
  <c r="G46" l="1"/>
  <c r="M46"/>
  <c r="M45" l="1"/>
  <c r="G45"/>
  <c r="M44" l="1"/>
  <c r="G44"/>
  <c r="G43" l="1"/>
  <c r="M43"/>
  <c r="G42" l="1"/>
  <c r="M42"/>
  <c r="F49" l="1"/>
  <c r="F47"/>
  <c r="F46"/>
  <c r="F45"/>
  <c r="F44"/>
  <c r="F43"/>
  <c r="F42"/>
  <c r="F40"/>
  <c r="D49" l="1"/>
  <c r="D47"/>
  <c r="D46"/>
  <c r="D45"/>
  <c r="D44"/>
  <c r="D43"/>
  <c r="D42"/>
  <c r="M40"/>
  <c r="D40"/>
  <c r="G40"/>
  <c r="E38"/>
  <c r="C38"/>
  <c r="I37"/>
  <c r="N32" l="1"/>
  <c r="G31" l="1"/>
  <c r="N30" l="1"/>
  <c r="N29" l="1"/>
  <c r="G29" l="1"/>
  <c r="N28" l="1"/>
  <c r="G28" l="1"/>
  <c r="N27" l="1"/>
  <c r="G27" l="1"/>
  <c r="N26" l="1"/>
  <c r="G26" l="1"/>
  <c r="N24" l="1"/>
  <c r="G24" l="1"/>
  <c r="L22"/>
  <c r="J22"/>
  <c r="E22"/>
  <c r="C22"/>
  <c r="K49" l="1"/>
  <c r="N18"/>
  <c r="G18" l="1"/>
  <c r="K46" l="1"/>
  <c r="N16"/>
  <c r="G16" l="1"/>
  <c r="N15" l="1"/>
  <c r="K45"/>
  <c r="G15" l="1"/>
  <c r="N14" l="1"/>
  <c r="K44"/>
  <c r="G14" l="1"/>
  <c r="N13" l="1"/>
  <c r="K43"/>
  <c r="G13" l="1"/>
  <c r="N12" l="1"/>
  <c r="K42"/>
  <c r="G12" l="1"/>
  <c r="N10" l="1"/>
  <c r="K40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5" l="1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G14" l="1"/>
  <c r="F15" l="1"/>
  <c r="F14"/>
  <c r="F13"/>
  <c r="D15" l="1"/>
  <c r="D14"/>
  <c r="G13"/>
  <c r="D13"/>
  <c r="G11" l="1"/>
  <c r="G10" l="1"/>
  <c r="F11" l="1"/>
  <c r="F10"/>
  <c r="F9"/>
  <c r="D11" l="1"/>
  <c r="D10"/>
  <c r="G9"/>
  <c r="D9"/>
  <c r="E7"/>
  <c r="C7"/>
  <c r="E69" i="63"/>
  <c r="F68"/>
  <c r="E68" l="1"/>
  <c r="F67"/>
  <c r="E67" l="1"/>
  <c r="D67"/>
  <c r="F66"/>
  <c r="E66" l="1"/>
  <c r="D66"/>
  <c r="F65"/>
  <c r="E65" l="1"/>
  <c r="D65"/>
  <c r="F64"/>
  <c r="E64" l="1"/>
  <c r="D64"/>
  <c r="F63"/>
  <c r="E63" l="1"/>
  <c r="D63"/>
  <c r="F62"/>
  <c r="E62" l="1"/>
  <c r="D62"/>
  <c r="F61"/>
  <c r="E61" l="1"/>
  <c r="D61"/>
  <c r="F60"/>
  <c r="E60" l="1"/>
  <c r="D60"/>
  <c r="F59"/>
  <c r="E59" l="1"/>
  <c r="D59"/>
  <c r="F58"/>
  <c r="E58" l="1"/>
  <c r="D58"/>
  <c r="F69" l="1"/>
  <c r="E57"/>
  <c r="D57"/>
  <c r="F57"/>
  <c r="E56"/>
  <c r="F55" l="1"/>
  <c r="E55"/>
  <c r="E54" l="1"/>
  <c r="D54"/>
  <c r="F54"/>
  <c r="F53" l="1"/>
  <c r="D53"/>
  <c r="E53"/>
  <c r="F52" l="1"/>
  <c r="E52"/>
  <c r="D52"/>
  <c r="F51" l="1"/>
  <c r="E51"/>
  <c r="D51"/>
  <c r="F50" l="1"/>
  <c r="E50"/>
  <c r="D50"/>
  <c r="F49" l="1"/>
  <c r="E49"/>
  <c r="D49"/>
  <c r="F48" l="1"/>
  <c r="E48"/>
  <c r="D48"/>
  <c r="F47" l="1"/>
  <c r="E47"/>
  <c r="D47"/>
  <c r="F46" l="1"/>
  <c r="D46"/>
  <c r="E46"/>
  <c r="F45" l="1"/>
  <c r="D45"/>
  <c r="E45"/>
  <c r="F56" l="1"/>
  <c r="F44"/>
  <c r="E44"/>
  <c r="D44"/>
  <c r="E43"/>
  <c r="F42" l="1"/>
  <c r="E42"/>
  <c r="E41" l="1"/>
  <c r="F41"/>
  <c r="D41"/>
  <c r="F40" l="1"/>
  <c r="D40"/>
  <c r="E40"/>
  <c r="F39" l="1"/>
  <c r="E39"/>
  <c r="D39"/>
  <c r="F38" l="1"/>
  <c r="E38"/>
  <c r="D38"/>
  <c r="F37" l="1"/>
  <c r="E37"/>
  <c r="D37"/>
  <c r="F36" l="1"/>
  <c r="E36"/>
  <c r="D36"/>
  <c r="F35" l="1"/>
  <c r="D35"/>
  <c r="E35"/>
  <c r="F34" l="1"/>
  <c r="E34"/>
  <c r="D34"/>
  <c r="F33" l="1"/>
  <c r="D33"/>
  <c r="E33"/>
  <c r="F32" l="1"/>
  <c r="E32"/>
  <c r="D32"/>
  <c r="F43" l="1"/>
  <c r="F31"/>
  <c r="E31"/>
  <c r="D31"/>
  <c r="E30"/>
  <c r="F29" l="1"/>
  <c r="E29"/>
  <c r="E28" l="1"/>
  <c r="F28"/>
  <c r="D28"/>
  <c r="F27" l="1"/>
  <c r="D27"/>
  <c r="E27"/>
  <c r="F26" l="1"/>
  <c r="D26"/>
  <c r="E26"/>
  <c r="F25" l="1"/>
  <c r="E25"/>
  <c r="D25"/>
  <c r="F24" l="1"/>
  <c r="E24"/>
  <c r="D24"/>
  <c r="F23" l="1"/>
  <c r="E23"/>
  <c r="D23"/>
  <c r="F22" l="1"/>
  <c r="E22"/>
  <c r="D22"/>
  <c r="F21" l="1"/>
  <c r="E21"/>
  <c r="D21"/>
  <c r="F20" l="1"/>
  <c r="E20"/>
  <c r="D20"/>
  <c r="F19" l="1"/>
  <c r="E19"/>
  <c r="D19"/>
  <c r="F30" l="1"/>
  <c r="F18"/>
  <c r="E18"/>
  <c r="D18"/>
  <c r="B17"/>
  <c r="F16" l="1"/>
  <c r="E16"/>
  <c r="E15" l="1"/>
  <c r="D15"/>
  <c r="F15"/>
  <c r="F14" l="1"/>
  <c r="D14"/>
  <c r="E14"/>
  <c r="F13" l="1"/>
  <c r="E13"/>
  <c r="D13"/>
  <c r="F12" l="1"/>
  <c r="E12"/>
  <c r="D12"/>
  <c r="F11" l="1"/>
  <c r="E11"/>
  <c r="D11"/>
  <c r="F10" l="1"/>
  <c r="E10"/>
  <c r="D10"/>
  <c r="F9" l="1"/>
  <c r="E9"/>
  <c r="D9"/>
  <c r="F8" l="1"/>
  <c r="D8"/>
  <c r="E8"/>
  <c r="E17" i="61" l="1"/>
  <c r="E15" l="1"/>
  <c r="E14" l="1"/>
  <c r="E13" l="1"/>
  <c r="E12" l="1"/>
  <c r="E11" l="1"/>
  <c r="E9" l="1"/>
  <c r="D7"/>
  <c r="C7"/>
  <c r="E19" i="59" l="1"/>
  <c r="E18" l="1"/>
  <c r="C17" i="63" l="1"/>
  <c r="E17" i="59"/>
  <c r="E17" i="63" s="1"/>
  <c r="E15" i="59" l="1"/>
  <c r="E14" l="1"/>
  <c r="E13" l="1"/>
  <c r="E11" l="1"/>
  <c r="E10" l="1"/>
  <c r="E9" l="1"/>
  <c r="D7"/>
  <c r="C7"/>
  <c r="F14" i="58" l="1"/>
  <c r="F13" l="1"/>
  <c r="F12" l="1"/>
  <c r="E11"/>
  <c r="D11"/>
  <c r="C14" i="57"/>
  <c r="J53"/>
  <c r="I53"/>
  <c r="H53"/>
  <c r="G53"/>
  <c r="F53"/>
  <c r="E53"/>
  <c r="D53"/>
  <c r="D41" l="1"/>
  <c r="E41"/>
  <c r="F41"/>
  <c r="G41"/>
  <c r="H41"/>
  <c r="I41"/>
  <c r="J41"/>
  <c r="D42"/>
  <c r="E42"/>
  <c r="F42"/>
  <c r="G42"/>
  <c r="H42"/>
  <c r="I42"/>
  <c r="J42"/>
  <c r="D43"/>
  <c r="E43"/>
  <c r="F43"/>
  <c r="G43"/>
  <c r="H43"/>
  <c r="I43"/>
  <c r="J43"/>
  <c r="D44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D48"/>
  <c r="E48"/>
  <c r="F48"/>
  <c r="G48"/>
  <c r="H48"/>
  <c r="I48"/>
  <c r="J48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J40"/>
  <c r="I40"/>
  <c r="H40"/>
  <c r="G40"/>
  <c r="F40"/>
  <c r="E40"/>
  <c r="D40"/>
  <c r="D28" l="1"/>
  <c r="E28"/>
  <c r="F28"/>
  <c r="G28"/>
  <c r="H28"/>
  <c r="I28"/>
  <c r="J28"/>
  <c r="D29"/>
  <c r="E29"/>
  <c r="F29"/>
  <c r="G29"/>
  <c r="H29"/>
  <c r="I29"/>
  <c r="J29"/>
  <c r="D30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35"/>
  <c r="E35"/>
  <c r="F35"/>
  <c r="G35"/>
  <c r="H35"/>
  <c r="I35"/>
  <c r="J35"/>
  <c r="D36"/>
  <c r="E36"/>
  <c r="F36"/>
  <c r="G36"/>
  <c r="H36"/>
  <c r="I36"/>
  <c r="J36"/>
  <c r="D37"/>
  <c r="E37"/>
  <c r="F37"/>
  <c r="G37"/>
  <c r="H37"/>
  <c r="I37"/>
  <c r="J37"/>
  <c r="D38"/>
  <c r="E38"/>
  <c r="F38"/>
  <c r="G38"/>
  <c r="H38"/>
  <c r="I38"/>
  <c r="J38"/>
  <c r="D39"/>
  <c r="E39"/>
  <c r="F39"/>
  <c r="G39"/>
  <c r="H39"/>
  <c r="I39"/>
  <c r="J39"/>
  <c r="J27"/>
  <c r="I27"/>
  <c r="H27"/>
  <c r="G27"/>
  <c r="F27"/>
  <c r="E27"/>
  <c r="D27"/>
  <c r="D15" l="1"/>
  <c r="E15"/>
  <c r="F15"/>
  <c r="G15"/>
  <c r="H15"/>
  <c r="I15"/>
  <c r="J15"/>
  <c r="D16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D22"/>
  <c r="E22"/>
  <c r="F22"/>
  <c r="G22"/>
  <c r="H22"/>
  <c r="I22"/>
  <c r="J22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D26"/>
  <c r="E26"/>
  <c r="F26"/>
  <c r="G26"/>
  <c r="H26"/>
  <c r="I26"/>
  <c r="J26"/>
  <c r="C14" i="56"/>
  <c r="D5" i="57" l="1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D12"/>
  <c r="E12"/>
  <c r="F12"/>
  <c r="G12"/>
  <c r="H12"/>
  <c r="I12"/>
  <c r="J12"/>
  <c r="D13"/>
  <c r="E13"/>
  <c r="F13"/>
  <c r="G13"/>
  <c r="H13"/>
  <c r="I13"/>
  <c r="J13"/>
  <c r="C15" i="55"/>
  <c r="G54" l="1"/>
  <c r="H54"/>
  <c r="I54"/>
  <c r="J54"/>
  <c r="K54"/>
  <c r="L54"/>
  <c r="F54"/>
  <c r="E54"/>
  <c r="D54"/>
  <c r="G41" l="1"/>
  <c r="H41"/>
  <c r="I41"/>
  <c r="J41"/>
  <c r="K41"/>
  <c r="L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D46"/>
  <c r="E46"/>
  <c r="F46"/>
  <c r="G46"/>
  <c r="H46"/>
  <c r="I46"/>
  <c r="J46"/>
  <c r="K46"/>
  <c r="L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F41"/>
  <c r="E41"/>
  <c r="D41"/>
  <c r="G28" l="1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F28"/>
  <c r="E28"/>
  <c r="D28"/>
  <c r="D16" l="1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C15" i="54"/>
  <c r="D6" i="55" l="1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67" i="52" l="1"/>
  <c r="D66" l="1"/>
  <c r="D65" l="1"/>
  <c r="D64" l="1"/>
  <c r="D63" l="1"/>
  <c r="D62" l="1"/>
  <c r="D61" l="1"/>
  <c r="D60" l="1"/>
  <c r="D59" l="1"/>
  <c r="D58" l="1"/>
  <c r="D57" l="1"/>
  <c r="E55" l="1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F42" l="1"/>
  <c r="E42"/>
  <c r="E41" l="1"/>
  <c r="F41"/>
  <c r="D41"/>
  <c r="F40" l="1"/>
  <c r="D40"/>
  <c r="E40"/>
  <c r="F39" l="1"/>
  <c r="E39"/>
  <c r="D39"/>
  <c r="F38" l="1"/>
  <c r="E38"/>
  <c r="D38"/>
  <c r="F37" l="1"/>
  <c r="D37"/>
  <c r="E37"/>
  <c r="F36" l="1"/>
  <c r="E36"/>
  <c r="D36"/>
  <c r="F35" l="1"/>
  <c r="E35"/>
  <c r="D35"/>
  <c r="F34" l="1"/>
  <c r="D34"/>
  <c r="E34"/>
  <c r="F33" l="1"/>
  <c r="D33"/>
  <c r="E33"/>
  <c r="F32" l="1"/>
  <c r="D32"/>
  <c r="E32"/>
  <c r="F31" l="1"/>
  <c r="E31"/>
  <c r="D31"/>
  <c r="E29" l="1"/>
  <c r="F29"/>
  <c r="E28" l="1"/>
  <c r="D28"/>
  <c r="F28"/>
  <c r="F27" l="1"/>
  <c r="D27"/>
  <c r="E27"/>
  <c r="F26" l="1"/>
  <c r="D26"/>
  <c r="E26"/>
  <c r="F25" l="1"/>
  <c r="E25"/>
  <c r="D25"/>
  <c r="F24" l="1"/>
  <c r="E24"/>
  <c r="D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E18"/>
  <c r="D18"/>
  <c r="B17"/>
  <c r="F16" l="1"/>
  <c r="E16"/>
  <c r="E15" l="1"/>
  <c r="D15"/>
  <c r="F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E9"/>
  <c r="D9"/>
  <c r="F8" l="1"/>
  <c r="E8"/>
  <c r="D8"/>
  <c r="E18" i="50" l="1"/>
  <c r="E16" l="1"/>
  <c r="E15" l="1"/>
  <c r="E14" l="1"/>
  <c r="E13" l="1"/>
  <c r="E12" l="1"/>
  <c r="E10" l="1"/>
  <c r="D8"/>
  <c r="C8"/>
  <c r="E19" i="48" l="1"/>
  <c r="E18" l="1"/>
  <c r="E17" l="1"/>
  <c r="E15" l="1"/>
  <c r="E14" l="1"/>
  <c r="E13" l="1"/>
  <c r="E11" l="1"/>
  <c r="E10" l="1"/>
  <c r="E9" l="1"/>
  <c r="D7"/>
  <c r="C7"/>
  <c r="F11" i="47" l="1"/>
  <c r="F10" l="1"/>
  <c r="F9" l="1"/>
  <c r="E8"/>
  <c r="D8"/>
  <c r="C14" i="46"/>
  <c r="J53"/>
  <c r="I53"/>
  <c r="H53"/>
  <c r="G53"/>
  <c r="F53"/>
  <c r="E53"/>
  <c r="D53"/>
  <c r="D41" l="1"/>
  <c r="E41"/>
  <c r="F41"/>
  <c r="G41"/>
  <c r="H41"/>
  <c r="I41"/>
  <c r="J41"/>
  <c r="D42"/>
  <c r="E42"/>
  <c r="F42"/>
  <c r="G42"/>
  <c r="H42"/>
  <c r="I42"/>
  <c r="J42"/>
  <c r="D43"/>
  <c r="E43"/>
  <c r="F43"/>
  <c r="G43"/>
  <c r="H43"/>
  <c r="I43"/>
  <c r="J43"/>
  <c r="D44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D48"/>
  <c r="E48"/>
  <c r="F48"/>
  <c r="G48"/>
  <c r="H48"/>
  <c r="I48"/>
  <c r="J48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I40"/>
  <c r="H40"/>
  <c r="G40"/>
  <c r="F40"/>
  <c r="E40"/>
  <c r="D40"/>
  <c r="D28" l="1"/>
  <c r="E28"/>
  <c r="F28"/>
  <c r="G28"/>
  <c r="H28"/>
  <c r="I28"/>
  <c r="J28"/>
  <c r="D29"/>
  <c r="E29"/>
  <c r="F29"/>
  <c r="G29"/>
  <c r="H29"/>
  <c r="I29"/>
  <c r="J29"/>
  <c r="D30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35"/>
  <c r="E35"/>
  <c r="F35"/>
  <c r="G35"/>
  <c r="H35"/>
  <c r="I35"/>
  <c r="J35"/>
  <c r="D36"/>
  <c r="E36"/>
  <c r="F36"/>
  <c r="G36"/>
  <c r="H36"/>
  <c r="I36"/>
  <c r="J36"/>
  <c r="D37"/>
  <c r="E37"/>
  <c r="F37"/>
  <c r="G37"/>
  <c r="H37"/>
  <c r="I37"/>
  <c r="J37"/>
  <c r="D38"/>
  <c r="E38"/>
  <c r="F38"/>
  <c r="G38"/>
  <c r="H38"/>
  <c r="I38"/>
  <c r="J38"/>
  <c r="D39"/>
  <c r="E39"/>
  <c r="F39"/>
  <c r="G39"/>
  <c r="H39"/>
  <c r="I39"/>
  <c r="J39"/>
  <c r="C43" i="52"/>
  <c r="J40" i="46"/>
  <c r="J27"/>
  <c r="I27"/>
  <c r="H27"/>
  <c r="G27"/>
  <c r="F27"/>
  <c r="E27"/>
  <c r="D27"/>
  <c r="D15" l="1"/>
  <c r="E15"/>
  <c r="F15"/>
  <c r="G15"/>
  <c r="H15"/>
  <c r="I15"/>
  <c r="J15"/>
  <c r="D16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D22"/>
  <c r="E22"/>
  <c r="F22"/>
  <c r="G22"/>
  <c r="H22"/>
  <c r="I22"/>
  <c r="J22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D26"/>
  <c r="E26"/>
  <c r="F26"/>
  <c r="G26"/>
  <c r="H26"/>
  <c r="I26"/>
  <c r="J26"/>
  <c r="E30" i="52"/>
  <c r="F30"/>
  <c r="C14" i="45"/>
  <c r="D5" i="46" l="1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D12"/>
  <c r="E12"/>
  <c r="F12"/>
  <c r="G12"/>
  <c r="H12"/>
  <c r="I12"/>
  <c r="J12"/>
  <c r="D13"/>
  <c r="E13"/>
  <c r="F13"/>
  <c r="G13"/>
  <c r="H13"/>
  <c r="I13"/>
  <c r="J13"/>
  <c r="C15" i="44"/>
  <c r="C69" i="52" l="1"/>
  <c r="G54" i="44" l="1"/>
  <c r="H54"/>
  <c r="I54"/>
  <c r="J54"/>
  <c r="K54"/>
  <c r="C56" i="52"/>
  <c r="L54" i="44"/>
  <c r="F54"/>
  <c r="E54"/>
  <c r="D54"/>
  <c r="G41" l="1"/>
  <c r="H41"/>
  <c r="I41"/>
  <c r="J41"/>
  <c r="K41"/>
  <c r="L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D46"/>
  <c r="E46"/>
  <c r="F46"/>
  <c r="G46"/>
  <c r="H46"/>
  <c r="I46"/>
  <c r="J46"/>
  <c r="K46"/>
  <c r="L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E56" i="52"/>
  <c r="F56"/>
  <c r="F43"/>
  <c r="E43"/>
  <c r="F41" i="44"/>
  <c r="E41"/>
  <c r="D41"/>
  <c r="G28" l="1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F28"/>
  <c r="E28"/>
  <c r="D28"/>
  <c r="D16" l="1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C15" i="43"/>
  <c r="D6" i="44" l="1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67" i="41" l="1"/>
  <c r="D66" l="1"/>
  <c r="D65" l="1"/>
  <c r="D64" l="1"/>
  <c r="D63" l="1"/>
  <c r="D62" l="1"/>
  <c r="D61" l="1"/>
  <c r="D60" l="1"/>
  <c r="D59" l="1"/>
  <c r="D58" l="1"/>
  <c r="D57" l="1"/>
  <c r="E56" l="1"/>
  <c r="F56"/>
  <c r="E55" l="1"/>
  <c r="E54" l="1"/>
  <c r="D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E43" l="1"/>
  <c r="F43"/>
  <c r="E42" l="1"/>
  <c r="F42"/>
  <c r="E41" l="1"/>
  <c r="D41"/>
  <c r="F41"/>
  <c r="F40" l="1"/>
  <c r="D40"/>
  <c r="E40"/>
  <c r="F39" l="1"/>
  <c r="E39"/>
  <c r="D39"/>
  <c r="F38" l="1"/>
  <c r="E38"/>
  <c r="D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E32"/>
  <c r="D32"/>
  <c r="F31" l="1"/>
  <c r="E31"/>
  <c r="D31"/>
  <c r="F30" l="1"/>
  <c r="E30"/>
  <c r="E29" l="1"/>
  <c r="F29"/>
  <c r="E28" l="1"/>
  <c r="F28"/>
  <c r="D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B17"/>
  <c r="F16" l="1"/>
  <c r="E16"/>
  <c r="E15" l="1"/>
  <c r="D15"/>
  <c r="F15"/>
  <c r="F14" l="1"/>
  <c r="D14"/>
  <c r="E14"/>
  <c r="F13" l="1"/>
  <c r="E13"/>
  <c r="D13"/>
  <c r="F12" l="1"/>
  <c r="D12"/>
  <c r="E12"/>
  <c r="F11" l="1"/>
  <c r="E11"/>
  <c r="D11"/>
  <c r="F10" l="1"/>
  <c r="D10"/>
  <c r="E10"/>
  <c r="F9" l="1"/>
  <c r="E9"/>
  <c r="D9"/>
  <c r="F8" l="1"/>
  <c r="D8"/>
  <c r="E8"/>
  <c r="G18" i="39" l="1"/>
  <c r="G16" l="1"/>
  <c r="G15" l="1"/>
  <c r="G14" l="1"/>
  <c r="G13" l="1"/>
  <c r="G12" l="1"/>
  <c r="F18" l="1"/>
  <c r="F16"/>
  <c r="F15"/>
  <c r="F14"/>
  <c r="F13"/>
  <c r="F12"/>
  <c r="F10"/>
  <c r="D18" l="1"/>
  <c r="D16"/>
  <c r="D15"/>
  <c r="D14"/>
  <c r="D13"/>
  <c r="D12"/>
  <c r="G10"/>
  <c r="D10"/>
  <c r="E8"/>
  <c r="C8"/>
  <c r="G16" i="38" l="1"/>
  <c r="G15" l="1"/>
  <c r="F16" l="1"/>
  <c r="F15"/>
  <c r="F14"/>
  <c r="D16" l="1"/>
  <c r="D15"/>
  <c r="G14"/>
  <c r="D14"/>
  <c r="E12"/>
  <c r="C12"/>
  <c r="C14" i="37"/>
  <c r="D15" l="1"/>
  <c r="E15"/>
  <c r="F15"/>
  <c r="G15"/>
  <c r="H15"/>
  <c r="I15"/>
  <c r="J15"/>
  <c r="D16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D21"/>
  <c r="E21"/>
  <c r="F21"/>
  <c r="G21"/>
  <c r="H21"/>
  <c r="I21"/>
  <c r="J21"/>
  <c r="D22"/>
  <c r="E22"/>
  <c r="F22"/>
  <c r="G22"/>
  <c r="H22"/>
  <c r="I22"/>
  <c r="J22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D26"/>
  <c r="E26"/>
  <c r="F26"/>
  <c r="G26"/>
  <c r="H26"/>
  <c r="I26"/>
  <c r="J26"/>
  <c r="D27"/>
  <c r="E27"/>
  <c r="F27"/>
  <c r="G27"/>
  <c r="H27"/>
  <c r="I27"/>
  <c r="J27"/>
  <c r="D28"/>
  <c r="E28"/>
  <c r="F28"/>
  <c r="G28"/>
  <c r="H28"/>
  <c r="I28"/>
  <c r="J28"/>
  <c r="D29"/>
  <c r="E29"/>
  <c r="F29"/>
  <c r="G29"/>
  <c r="H29"/>
  <c r="I29"/>
  <c r="J29"/>
  <c r="D30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35"/>
  <c r="E35"/>
  <c r="F35"/>
  <c r="G35"/>
  <c r="H35"/>
  <c r="I35"/>
  <c r="J35"/>
  <c r="D36"/>
  <c r="E36"/>
  <c r="F36"/>
  <c r="G36"/>
  <c r="H36"/>
  <c r="I36"/>
  <c r="J36"/>
  <c r="D37"/>
  <c r="E37"/>
  <c r="F37"/>
  <c r="G37"/>
  <c r="H37"/>
  <c r="I37"/>
  <c r="J37"/>
  <c r="D38"/>
  <c r="E38"/>
  <c r="F38"/>
  <c r="G38"/>
  <c r="H38"/>
  <c r="I38"/>
  <c r="J38"/>
  <c r="D39"/>
  <c r="E39"/>
  <c r="F39"/>
  <c r="G39"/>
  <c r="H39"/>
  <c r="I39"/>
  <c r="J39"/>
  <c r="D40"/>
  <c r="E40"/>
  <c r="F40"/>
  <c r="G40"/>
  <c r="H40"/>
  <c r="I40"/>
  <c r="J40"/>
  <c r="D41"/>
  <c r="E41"/>
  <c r="F41"/>
  <c r="G41"/>
  <c r="H41"/>
  <c r="I41"/>
  <c r="J41"/>
  <c r="D42"/>
  <c r="E42"/>
  <c r="F42"/>
  <c r="G42"/>
  <c r="H42"/>
  <c r="I42"/>
  <c r="J42"/>
  <c r="D43"/>
  <c r="E43"/>
  <c r="F43"/>
  <c r="G43"/>
  <c r="H43"/>
  <c r="I43"/>
  <c r="J43"/>
  <c r="D44"/>
  <c r="E44"/>
  <c r="F44"/>
  <c r="G44"/>
  <c r="H44"/>
  <c r="I44"/>
  <c r="J44"/>
  <c r="D45"/>
  <c r="E45"/>
  <c r="F45"/>
  <c r="G45"/>
  <c r="H45"/>
  <c r="I45"/>
  <c r="J45"/>
  <c r="D46"/>
  <c r="E46"/>
  <c r="F46"/>
  <c r="G46"/>
  <c r="H46"/>
  <c r="I46"/>
  <c r="J46"/>
  <c r="D47"/>
  <c r="E47"/>
  <c r="F47"/>
  <c r="G47"/>
  <c r="H47"/>
  <c r="I47"/>
  <c r="J47"/>
  <c r="D48"/>
  <c r="E48"/>
  <c r="F48"/>
  <c r="G48"/>
  <c r="H48"/>
  <c r="I48"/>
  <c r="J48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D53"/>
  <c r="E53"/>
  <c r="F53"/>
  <c r="G53"/>
  <c r="H53"/>
  <c r="I53"/>
  <c r="J53"/>
  <c r="C14" i="36"/>
  <c r="D5" i="37" l="1"/>
  <c r="E5"/>
  <c r="F5"/>
  <c r="G5"/>
  <c r="H5"/>
  <c r="I5"/>
  <c r="J5"/>
  <c r="D6"/>
  <c r="E6"/>
  <c r="F6"/>
  <c r="G6"/>
  <c r="H6"/>
  <c r="I6"/>
  <c r="J6"/>
  <c r="D7"/>
  <c r="E7"/>
  <c r="F7"/>
  <c r="G7"/>
  <c r="H7"/>
  <c r="I7"/>
  <c r="J7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D12"/>
  <c r="E12"/>
  <c r="F12"/>
  <c r="G12"/>
  <c r="H12"/>
  <c r="I12"/>
  <c r="J12"/>
  <c r="D13"/>
  <c r="E13"/>
  <c r="F13"/>
  <c r="G13"/>
  <c r="H13"/>
  <c r="I13"/>
  <c r="J13"/>
  <c r="C15" i="35"/>
  <c r="D16" l="1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D41"/>
  <c r="E41"/>
  <c r="F41"/>
  <c r="G41"/>
  <c r="H41"/>
  <c r="I41"/>
  <c r="J41"/>
  <c r="K41"/>
  <c r="L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D46"/>
  <c r="E46"/>
  <c r="F46"/>
  <c r="G46"/>
  <c r="H46"/>
  <c r="I46"/>
  <c r="J46"/>
  <c r="K46"/>
  <c r="L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D54"/>
  <c r="E54"/>
  <c r="F54"/>
  <c r="G54"/>
  <c r="H54"/>
  <c r="I54"/>
  <c r="J54"/>
  <c r="K54"/>
  <c r="L54"/>
  <c r="C15" i="34"/>
  <c r="D6" i="35" l="1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67" i="32" l="1"/>
  <c r="D66" l="1"/>
  <c r="D65" l="1"/>
  <c r="D64" l="1"/>
  <c r="D63" l="1"/>
  <c r="D62" l="1"/>
  <c r="D61" l="1"/>
  <c r="D60" l="1"/>
  <c r="D59" l="1"/>
  <c r="D58" l="1"/>
  <c r="D57" l="1"/>
  <c r="E56" l="1"/>
  <c r="F56"/>
  <c r="E55" l="1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E44" l="1"/>
  <c r="F44"/>
  <c r="D44"/>
  <c r="F43" l="1"/>
  <c r="E43"/>
  <c r="E42" l="1"/>
  <c r="F42"/>
  <c r="E41" l="1"/>
  <c r="D41"/>
  <c r="F41"/>
  <c r="F40" l="1"/>
  <c r="D40"/>
  <c r="E40"/>
  <c r="F39" l="1"/>
  <c r="E39"/>
  <c r="D39"/>
  <c r="F38" l="1"/>
  <c r="D38"/>
  <c r="E38"/>
  <c r="F37" l="1"/>
  <c r="E37"/>
  <c r="D37"/>
  <c r="F36" l="1"/>
  <c r="D36"/>
  <c r="E36"/>
  <c r="F35" l="1"/>
  <c r="D35"/>
  <c r="E35"/>
  <c r="F34" l="1"/>
  <c r="E34"/>
  <c r="D34"/>
  <c r="F33" l="1"/>
  <c r="E33"/>
  <c r="D33"/>
  <c r="F32" l="1"/>
  <c r="E32"/>
  <c r="D32"/>
  <c r="F31" l="1"/>
  <c r="D31"/>
  <c r="E31"/>
  <c r="F30" l="1"/>
  <c r="E30"/>
  <c r="E29" l="1"/>
  <c r="F29"/>
  <c r="E28" l="1"/>
  <c r="D28"/>
  <c r="F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E22"/>
  <c r="D22"/>
  <c r="F21" l="1"/>
  <c r="D21"/>
  <c r="E21"/>
  <c r="F20" l="1"/>
  <c r="E20"/>
  <c r="D20"/>
  <c r="F19" l="1"/>
  <c r="D19"/>
  <c r="E19"/>
  <c r="F18" l="1"/>
  <c r="D18"/>
  <c r="E18"/>
  <c r="B17"/>
  <c r="E16" l="1"/>
  <c r="F16"/>
  <c r="E15" l="1"/>
  <c r="F15"/>
  <c r="D15"/>
  <c r="F14" l="1"/>
  <c r="D14"/>
  <c r="E14"/>
  <c r="F13" l="1"/>
  <c r="E13"/>
  <c r="D13"/>
  <c r="F12" l="1"/>
  <c r="D12"/>
  <c r="E12"/>
  <c r="F11" l="1"/>
  <c r="D11"/>
  <c r="E11"/>
  <c r="F10" l="1"/>
  <c r="D10"/>
  <c r="E10"/>
  <c r="F9" l="1"/>
  <c r="D9"/>
  <c r="E9"/>
  <c r="F8" l="1"/>
  <c r="D8"/>
  <c r="E8"/>
  <c r="B16" i="31" l="1"/>
  <c r="B8" i="30"/>
  <c r="B6" i="29"/>
  <c r="B5" i="28"/>
  <c r="C33" i="30" l="1"/>
  <c r="D33"/>
  <c r="E33"/>
  <c r="F33"/>
  <c r="G33"/>
  <c r="H33"/>
  <c r="I33"/>
  <c r="C20" l="1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D31"/>
  <c r="E31"/>
  <c r="F31"/>
  <c r="G31"/>
  <c r="H31"/>
  <c r="I31"/>
  <c r="I19" i="27"/>
  <c r="I19" i="30" s="1"/>
  <c r="H19" i="27"/>
  <c r="H19" i="30" s="1"/>
  <c r="G19" i="27"/>
  <c r="G19" i="30" s="1"/>
  <c r="F19" i="27"/>
  <c r="F19" i="30" s="1"/>
  <c r="E19" i="27"/>
  <c r="E19" i="30" s="1"/>
  <c r="D19" i="27"/>
  <c r="D19" i="30" s="1"/>
  <c r="C19" i="27"/>
  <c r="C19" i="30" s="1"/>
  <c r="C11" l="1"/>
  <c r="C32" i="27"/>
  <c r="C32" i="30" s="1"/>
  <c r="D11"/>
  <c r="D32" i="27"/>
  <c r="D32" i="30" s="1"/>
  <c r="E11"/>
  <c r="E32" i="27"/>
  <c r="E32" i="30" s="1"/>
  <c r="F11"/>
  <c r="F32" i="27"/>
  <c r="F32" i="30" s="1"/>
  <c r="G11"/>
  <c r="G32" i="27"/>
  <c r="G32" i="30" s="1"/>
  <c r="H11"/>
  <c r="H32" i="27"/>
  <c r="H32" i="30" s="1"/>
  <c r="I11"/>
  <c r="I32" i="27"/>
  <c r="I32" i="30" s="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B8" i="27"/>
  <c r="E5" i="24"/>
  <c r="D5"/>
  <c r="D28" l="1"/>
  <c r="F28" i="23"/>
  <c r="E28" i="24"/>
  <c r="G28" i="23"/>
  <c r="D26" i="24" l="1"/>
  <c r="E26"/>
  <c r="F26" i="23"/>
  <c r="G26"/>
  <c r="D25" i="24" l="1"/>
  <c r="E25"/>
  <c r="F25" i="23"/>
  <c r="G25"/>
  <c r="D24" i="24" l="1"/>
  <c r="E24"/>
  <c r="G24" i="23"/>
  <c r="F24"/>
  <c r="D23" i="24" l="1"/>
  <c r="E23"/>
  <c r="F23" i="23"/>
  <c r="G23"/>
  <c r="D22" i="24" l="1"/>
  <c r="E22"/>
  <c r="F22" i="23"/>
  <c r="G22"/>
  <c r="D21" i="24" l="1"/>
  <c r="E21"/>
  <c r="F21" i="23"/>
  <c r="G21"/>
  <c r="D20" i="24" l="1"/>
  <c r="E20"/>
  <c r="F20" i="23"/>
  <c r="G20"/>
  <c r="D19" i="24" l="1"/>
  <c r="E19"/>
  <c r="F19" i="23"/>
  <c r="G19"/>
  <c r="D18" i="24" l="1"/>
  <c r="E18"/>
  <c r="F18" i="23"/>
  <c r="G18"/>
  <c r="D17" i="24" l="1"/>
  <c r="E17"/>
  <c r="F17" i="23"/>
  <c r="G17"/>
  <c r="D16" i="24" l="1"/>
  <c r="E16"/>
  <c r="F16" i="23"/>
  <c r="G16"/>
  <c r="D15" i="24" l="1"/>
  <c r="E15"/>
  <c r="F15" i="23"/>
  <c r="G15"/>
  <c r="G14"/>
  <c r="F14"/>
  <c r="E14"/>
  <c r="E14" i="24" s="1"/>
  <c r="D14" i="23"/>
  <c r="D14" i="24" s="1"/>
  <c r="D13" l="1"/>
  <c r="E13"/>
  <c r="F13" i="23"/>
  <c r="G13"/>
  <c r="D12" i="24" l="1"/>
  <c r="E12"/>
  <c r="F12" i="23"/>
  <c r="G12"/>
  <c r="D11" i="24" l="1"/>
  <c r="E11"/>
  <c r="G11" i="23"/>
  <c r="F11"/>
  <c r="D10" i="24" l="1"/>
  <c r="E10"/>
  <c r="G10" i="23"/>
  <c r="F10"/>
  <c r="D9" i="24" l="1"/>
  <c r="E9"/>
  <c r="F9" i="23"/>
  <c r="G9"/>
  <c r="D8" i="24" l="1"/>
  <c r="E8"/>
  <c r="G8" i="23"/>
  <c r="F8"/>
  <c r="D7" i="24" l="1"/>
  <c r="E7"/>
  <c r="F7" i="23"/>
  <c r="G7"/>
  <c r="D6" i="24" l="1"/>
  <c r="D27" i="23"/>
  <c r="D27" i="24" s="1"/>
  <c r="E6"/>
  <c r="E27" i="23"/>
  <c r="F6"/>
  <c r="G6"/>
  <c r="E5"/>
  <c r="D5"/>
  <c r="AV68" i="22" l="1"/>
  <c r="E27" i="24"/>
  <c r="F27" i="23"/>
  <c r="G27"/>
  <c r="AR68" i="22" l="1"/>
  <c r="AP68" l="1"/>
  <c r="AN68" l="1"/>
  <c r="AL68" l="1"/>
  <c r="AJ68" l="1"/>
  <c r="AH68" l="1"/>
  <c r="AF68" l="1"/>
  <c r="AD68" l="1"/>
  <c r="AB68" l="1"/>
  <c r="Z68" l="1"/>
  <c r="X68" l="1"/>
  <c r="V68" l="1"/>
  <c r="S68"/>
  <c r="T68" s="1"/>
  <c r="R68" l="1"/>
  <c r="P68" l="1"/>
  <c r="N68" l="1"/>
  <c r="L68" l="1"/>
  <c r="J68" l="1"/>
  <c r="H68" l="1"/>
  <c r="F68" l="1"/>
  <c r="AS68" l="1"/>
  <c r="AT68" s="1"/>
  <c r="D68"/>
  <c r="AV67" l="1"/>
  <c r="AR67" l="1"/>
  <c r="AP67" l="1"/>
  <c r="AN67" l="1"/>
  <c r="AL67" l="1"/>
  <c r="AJ67" l="1"/>
  <c r="AH67" l="1"/>
  <c r="AF67" l="1"/>
  <c r="AD67" l="1"/>
  <c r="AB67" l="1"/>
  <c r="Z67" l="1"/>
  <c r="X67" l="1"/>
  <c r="V67" l="1"/>
  <c r="S67"/>
  <c r="T67" s="1"/>
  <c r="R67" l="1"/>
  <c r="P67" l="1"/>
  <c r="N67" l="1"/>
  <c r="L67" l="1"/>
  <c r="J67" l="1"/>
  <c r="H67" l="1"/>
  <c r="F67" l="1"/>
  <c r="AS67" l="1"/>
  <c r="AT67" s="1"/>
  <c r="D67"/>
  <c r="AV66" l="1"/>
  <c r="AR66" l="1"/>
  <c r="AP66" l="1"/>
  <c r="AN66" l="1"/>
  <c r="AL66" l="1"/>
  <c r="AJ66" l="1"/>
  <c r="AH66" l="1"/>
  <c r="AF66" l="1"/>
  <c r="AD66" l="1"/>
  <c r="AB66" l="1"/>
  <c r="Z66" l="1"/>
  <c r="X66" l="1"/>
  <c r="V66" l="1"/>
  <c r="S66"/>
  <c r="T66" s="1"/>
  <c r="R66" l="1"/>
  <c r="P66" l="1"/>
  <c r="N66" l="1"/>
  <c r="L66" l="1"/>
  <c r="J66" l="1"/>
  <c r="H66" l="1"/>
  <c r="F66" l="1"/>
  <c r="AS66" l="1"/>
  <c r="AT66" s="1"/>
  <c r="D66"/>
  <c r="AV65" l="1"/>
  <c r="AR65" l="1"/>
  <c r="AP65" l="1"/>
  <c r="AN65" l="1"/>
  <c r="AL65" l="1"/>
  <c r="AJ65" l="1"/>
  <c r="AH65" l="1"/>
  <c r="AF65" l="1"/>
  <c r="AD65" l="1"/>
  <c r="AB65" l="1"/>
  <c r="Z65" l="1"/>
  <c r="X65" l="1"/>
  <c r="V65" l="1"/>
  <c r="S65"/>
  <c r="T65" s="1"/>
  <c r="R65" l="1"/>
  <c r="P65" l="1"/>
  <c r="N65" l="1"/>
  <c r="L65" l="1"/>
  <c r="J65" l="1"/>
  <c r="H65" l="1"/>
  <c r="F65" l="1"/>
  <c r="AS65" l="1"/>
  <c r="AT65" s="1"/>
  <c r="D65"/>
  <c r="AV64" l="1"/>
  <c r="AR64" l="1"/>
  <c r="AP64" l="1"/>
  <c r="AN64" l="1"/>
  <c r="AL64" l="1"/>
  <c r="AJ64" l="1"/>
  <c r="AH64" l="1"/>
  <c r="AF64" l="1"/>
  <c r="AD64" l="1"/>
  <c r="AB64" l="1"/>
  <c r="Z64" l="1"/>
  <c r="X64" l="1"/>
  <c r="V64" l="1"/>
  <c r="S64"/>
  <c r="T64" s="1"/>
  <c r="R64" l="1"/>
  <c r="P64" l="1"/>
  <c r="N64" l="1"/>
  <c r="L64" l="1"/>
  <c r="J64" l="1"/>
  <c r="H64" l="1"/>
  <c r="F64" l="1"/>
  <c r="AS64" l="1"/>
  <c r="AT64" s="1"/>
  <c r="D64"/>
  <c r="AV63" l="1"/>
  <c r="AR63" l="1"/>
  <c r="AP63" l="1"/>
  <c r="AN63" l="1"/>
  <c r="AL63" l="1"/>
  <c r="AJ63" l="1"/>
  <c r="AH63" l="1"/>
  <c r="AF63" l="1"/>
  <c r="AD63" l="1"/>
  <c r="AB63" l="1"/>
  <c r="Z63" l="1"/>
  <c r="X63" l="1"/>
  <c r="V63" l="1"/>
  <c r="S63"/>
  <c r="T63" s="1"/>
  <c r="R63" l="1"/>
  <c r="P63" l="1"/>
  <c r="N63" l="1"/>
  <c r="L63" l="1"/>
  <c r="J63" l="1"/>
  <c r="H63" l="1"/>
  <c r="F63" l="1"/>
  <c r="AS63" l="1"/>
  <c r="AT63" s="1"/>
  <c r="D63"/>
  <c r="AV62" l="1"/>
  <c r="AR62" l="1"/>
  <c r="AP62" l="1"/>
  <c r="AN62" l="1"/>
  <c r="AL62" l="1"/>
  <c r="AJ62" l="1"/>
  <c r="AH62" l="1"/>
  <c r="AF62" l="1"/>
  <c r="AD62" l="1"/>
  <c r="AB62" l="1"/>
  <c r="Z62" l="1"/>
  <c r="X62" l="1"/>
  <c r="V62" l="1"/>
  <c r="S62"/>
  <c r="T62" s="1"/>
  <c r="R62" l="1"/>
  <c r="P62" l="1"/>
  <c r="N62" l="1"/>
  <c r="L62" l="1"/>
  <c r="J62" l="1"/>
  <c r="H62" l="1"/>
  <c r="F62" l="1"/>
  <c r="AS62" l="1"/>
  <c r="AT62" s="1"/>
  <c r="D62"/>
  <c r="AV61" l="1"/>
  <c r="AR61" l="1"/>
  <c r="AP61" l="1"/>
  <c r="AN61" l="1"/>
  <c r="AL61" l="1"/>
  <c r="AJ61" l="1"/>
  <c r="AH61" l="1"/>
  <c r="AF61" l="1"/>
  <c r="AD61" l="1"/>
  <c r="AB61" l="1"/>
  <c r="Z61" l="1"/>
  <c r="X61" l="1"/>
  <c r="V61" l="1"/>
  <c r="S61"/>
  <c r="T61" s="1"/>
  <c r="R61" l="1"/>
  <c r="P61" l="1"/>
  <c r="N61" l="1"/>
  <c r="L61" l="1"/>
  <c r="J61" l="1"/>
  <c r="H61" l="1"/>
  <c r="F61" l="1"/>
  <c r="AS61" l="1"/>
  <c r="AT61" s="1"/>
  <c r="D61"/>
  <c r="AV60" l="1"/>
  <c r="AR60" l="1"/>
  <c r="AP60" l="1"/>
  <c r="AN60" l="1"/>
  <c r="AL60" l="1"/>
  <c r="AJ60" l="1"/>
  <c r="AH60" l="1"/>
  <c r="AF60" l="1"/>
  <c r="AD60" l="1"/>
  <c r="AB60" l="1"/>
  <c r="Z60" l="1"/>
  <c r="X60" l="1"/>
  <c r="V60" l="1"/>
  <c r="S60"/>
  <c r="T60" s="1"/>
  <c r="R60" l="1"/>
  <c r="P60" l="1"/>
  <c r="N60" l="1"/>
  <c r="L60" l="1"/>
  <c r="J60" l="1"/>
  <c r="H60" l="1"/>
  <c r="F60" l="1"/>
  <c r="AS60" l="1"/>
  <c r="AT60" s="1"/>
  <c r="D60"/>
  <c r="AV59" l="1"/>
  <c r="AR59" l="1"/>
  <c r="AP59" l="1"/>
  <c r="AN59" l="1"/>
  <c r="AL59" l="1"/>
  <c r="AJ59" l="1"/>
  <c r="AH59" l="1"/>
  <c r="AF59" l="1"/>
  <c r="AD59" l="1"/>
  <c r="AB59" l="1"/>
  <c r="Z59" l="1"/>
  <c r="X59" l="1"/>
  <c r="V59" l="1"/>
  <c r="S59"/>
  <c r="T59" s="1"/>
  <c r="R59" l="1"/>
  <c r="P59" l="1"/>
  <c r="N59" l="1"/>
  <c r="L59" l="1"/>
  <c r="J59" l="1"/>
  <c r="H59" l="1"/>
  <c r="F59" l="1"/>
  <c r="AS59" l="1"/>
  <c r="AT59" s="1"/>
  <c r="D59"/>
  <c r="AV58" l="1"/>
  <c r="AR58" l="1"/>
  <c r="AP58" l="1"/>
  <c r="AN58" l="1"/>
  <c r="AL58" l="1"/>
  <c r="AJ58" l="1"/>
  <c r="AH58" l="1"/>
  <c r="AF58" l="1"/>
  <c r="AD58" l="1"/>
  <c r="AB58" l="1"/>
  <c r="Z58" l="1"/>
  <c r="X58" l="1"/>
  <c r="V58" l="1"/>
  <c r="S58"/>
  <c r="T58" s="1"/>
  <c r="R58" l="1"/>
  <c r="P58" l="1"/>
  <c r="N58" l="1"/>
  <c r="L58" l="1"/>
  <c r="J58" l="1"/>
  <c r="H58" l="1"/>
  <c r="F58" l="1"/>
  <c r="AS58" l="1"/>
  <c r="AT58" s="1"/>
  <c r="D58"/>
  <c r="AV57" l="1"/>
  <c r="AR57" l="1"/>
  <c r="AP57" l="1"/>
  <c r="AN57" l="1"/>
  <c r="AL57" l="1"/>
  <c r="AJ57" l="1"/>
  <c r="AH57" l="1"/>
  <c r="AF57" l="1"/>
  <c r="AD57" l="1"/>
  <c r="AB57" l="1"/>
  <c r="Z57" l="1"/>
  <c r="X57" l="1"/>
  <c r="V57" l="1"/>
  <c r="T57"/>
  <c r="S57"/>
  <c r="R57" l="1"/>
  <c r="P57" l="1"/>
  <c r="N57" l="1"/>
  <c r="L57" l="1"/>
  <c r="J57" l="1"/>
  <c r="H57" l="1"/>
  <c r="F57" l="1"/>
  <c r="AS57" l="1"/>
  <c r="AT57" s="1"/>
  <c r="D57"/>
  <c r="AV56" l="1"/>
  <c r="AR56" l="1"/>
  <c r="AP56" l="1"/>
  <c r="AN56" l="1"/>
  <c r="AL56" l="1"/>
  <c r="AJ56" l="1"/>
  <c r="AH56" l="1"/>
  <c r="AF56" l="1"/>
  <c r="AD56" l="1"/>
  <c r="AB56" l="1"/>
  <c r="Z56" l="1"/>
  <c r="X56" l="1"/>
  <c r="V56" l="1"/>
  <c r="S56"/>
  <c r="T56" s="1"/>
  <c r="R56" l="1"/>
  <c r="P56" l="1"/>
  <c r="N56" l="1"/>
  <c r="L56" l="1"/>
  <c r="J56" l="1"/>
  <c r="H56" l="1"/>
  <c r="F56" l="1"/>
  <c r="AS56" l="1"/>
  <c r="AT56" s="1"/>
  <c r="D56"/>
  <c r="AV55" l="1"/>
  <c r="AR55" l="1"/>
  <c r="AP55" l="1"/>
  <c r="AN55" l="1"/>
  <c r="AL55" l="1"/>
  <c r="AJ55" l="1"/>
  <c r="AH55" l="1"/>
  <c r="AF55" l="1"/>
  <c r="AD55" l="1"/>
  <c r="AB55" l="1"/>
  <c r="Z55" l="1"/>
  <c r="X55" l="1"/>
  <c r="V55" l="1"/>
  <c r="S55"/>
  <c r="T55" s="1"/>
  <c r="R55" l="1"/>
  <c r="P55" l="1"/>
  <c r="N55" l="1"/>
  <c r="L55" l="1"/>
  <c r="J55" l="1"/>
  <c r="H55" l="1"/>
  <c r="F55" l="1"/>
  <c r="AS55" l="1"/>
  <c r="AT55" s="1"/>
  <c r="D55"/>
  <c r="AV54" l="1"/>
  <c r="AR54" l="1"/>
  <c r="AP54" l="1"/>
  <c r="AN54" l="1"/>
  <c r="AL54" l="1"/>
  <c r="AJ54" l="1"/>
  <c r="AH54" l="1"/>
  <c r="AF54" l="1"/>
  <c r="AD54" l="1"/>
  <c r="AB54" l="1"/>
  <c r="Z54" l="1"/>
  <c r="X54" l="1"/>
  <c r="V54" l="1"/>
  <c r="T54"/>
  <c r="S54"/>
  <c r="R54" l="1"/>
  <c r="P54" l="1"/>
  <c r="N54" l="1"/>
  <c r="L54" l="1"/>
  <c r="J54" l="1"/>
  <c r="H54" l="1"/>
  <c r="F54" l="1"/>
  <c r="AS54" l="1"/>
  <c r="AT54" s="1"/>
  <c r="D54"/>
  <c r="AV53" l="1"/>
  <c r="AR53" l="1"/>
  <c r="AP53" l="1"/>
  <c r="AN53" l="1"/>
  <c r="AL53" l="1"/>
  <c r="AJ53" l="1"/>
  <c r="AH53" l="1"/>
  <c r="AF53" l="1"/>
  <c r="AD53" l="1"/>
  <c r="AB53" l="1"/>
  <c r="Z53" l="1"/>
  <c r="X53" l="1"/>
  <c r="V53" l="1"/>
  <c r="T53"/>
  <c r="S53"/>
  <c r="R53" l="1"/>
  <c r="P53" l="1"/>
  <c r="N53" l="1"/>
  <c r="L53" l="1"/>
  <c r="J53" l="1"/>
  <c r="H53" l="1"/>
  <c r="F53" l="1"/>
  <c r="AS53" l="1"/>
  <c r="AT53" s="1"/>
  <c r="D53"/>
  <c r="AV52" l="1"/>
  <c r="AR52" l="1"/>
  <c r="AP52" l="1"/>
  <c r="AN52" l="1"/>
  <c r="AL52" l="1"/>
  <c r="AJ52" l="1"/>
  <c r="AH52" l="1"/>
  <c r="AF52" l="1"/>
  <c r="AD52" l="1"/>
  <c r="AB52" l="1"/>
  <c r="Z52" l="1"/>
  <c r="X52" l="1"/>
  <c r="V52" l="1"/>
  <c r="T52"/>
  <c r="S52"/>
  <c r="R52" l="1"/>
  <c r="P52" l="1"/>
  <c r="N52" l="1"/>
  <c r="L52" l="1"/>
  <c r="J52" l="1"/>
  <c r="H52" l="1"/>
  <c r="F52" l="1"/>
  <c r="AS52" l="1"/>
  <c r="AT52" s="1"/>
  <c r="D52"/>
  <c r="AV51" l="1"/>
  <c r="AR51" l="1"/>
  <c r="AP51" l="1"/>
  <c r="AN51" l="1"/>
  <c r="AL51" l="1"/>
  <c r="AJ51" l="1"/>
  <c r="AH51" l="1"/>
  <c r="AF51" l="1"/>
  <c r="AD51" l="1"/>
  <c r="AB51" l="1"/>
  <c r="Z51" l="1"/>
  <c r="X51" l="1"/>
  <c r="V51" l="1"/>
  <c r="T51"/>
  <c r="S51"/>
  <c r="R51" l="1"/>
  <c r="P51" l="1"/>
  <c r="N51" l="1"/>
  <c r="L51" l="1"/>
  <c r="J51" l="1"/>
  <c r="H51" l="1"/>
  <c r="F51" l="1"/>
  <c r="AS51" l="1"/>
  <c r="AT51" s="1"/>
  <c r="D51"/>
  <c r="AV50" l="1"/>
  <c r="AR50" l="1"/>
  <c r="AP50" l="1"/>
  <c r="AN50" l="1"/>
  <c r="AL50" l="1"/>
  <c r="AJ50" l="1"/>
  <c r="AH50" l="1"/>
  <c r="AF50" l="1"/>
  <c r="AD50" l="1"/>
  <c r="AB50" l="1"/>
  <c r="Z50" l="1"/>
  <c r="X50" l="1"/>
  <c r="V50" l="1"/>
  <c r="S50"/>
  <c r="T50" s="1"/>
  <c r="R50" l="1"/>
  <c r="P50" l="1"/>
  <c r="N50" l="1"/>
  <c r="L50" l="1"/>
  <c r="J50" l="1"/>
  <c r="H50" l="1"/>
  <c r="F50" l="1"/>
  <c r="AS50" l="1"/>
  <c r="AT50" s="1"/>
  <c r="D50"/>
  <c r="AV49" l="1"/>
  <c r="AR49" l="1"/>
  <c r="AP49" l="1"/>
  <c r="AN49" l="1"/>
  <c r="AL49" l="1"/>
  <c r="AJ49" l="1"/>
  <c r="AH49" l="1"/>
  <c r="AF49" l="1"/>
  <c r="AD49" l="1"/>
  <c r="AB49" l="1"/>
  <c r="Z49" l="1"/>
  <c r="X49" l="1"/>
  <c r="V49" l="1"/>
  <c r="S49"/>
  <c r="T49" s="1"/>
  <c r="R49" l="1"/>
  <c r="P49" l="1"/>
  <c r="N49" l="1"/>
  <c r="L49" l="1"/>
  <c r="J49" l="1"/>
  <c r="H49" l="1"/>
  <c r="F49" l="1"/>
  <c r="AS49" l="1"/>
  <c r="AT49" s="1"/>
  <c r="D49"/>
  <c r="AV48" l="1"/>
  <c r="AR48" l="1"/>
  <c r="AP48" l="1"/>
  <c r="AN48" l="1"/>
  <c r="AL48" l="1"/>
  <c r="AJ48" l="1"/>
  <c r="AH48" l="1"/>
  <c r="AF48" l="1"/>
  <c r="AD48" l="1"/>
  <c r="AB48" l="1"/>
  <c r="Z48" l="1"/>
  <c r="X48" l="1"/>
  <c r="V48" l="1"/>
  <c r="S48"/>
  <c r="T48" s="1"/>
  <c r="R48" l="1"/>
  <c r="P48" l="1"/>
  <c r="N48" l="1"/>
  <c r="L48" l="1"/>
  <c r="J48" l="1"/>
  <c r="H48" l="1"/>
  <c r="F48" l="1"/>
  <c r="AS48" l="1"/>
  <c r="AT48" s="1"/>
  <c r="D48"/>
  <c r="AV47" l="1"/>
  <c r="AR47" l="1"/>
  <c r="AP47" l="1"/>
  <c r="AN47" l="1"/>
  <c r="AL47" l="1"/>
  <c r="AJ47" l="1"/>
  <c r="AH47" l="1"/>
  <c r="AF47" l="1"/>
  <c r="AD47" l="1"/>
  <c r="AB47" l="1"/>
  <c r="Z47" l="1"/>
  <c r="X47" l="1"/>
  <c r="V47" l="1"/>
  <c r="S47"/>
  <c r="T47" s="1"/>
  <c r="R47" l="1"/>
  <c r="P47" l="1"/>
  <c r="N47" l="1"/>
  <c r="L47" l="1"/>
  <c r="J47" l="1"/>
  <c r="H47" l="1"/>
  <c r="F47" l="1"/>
  <c r="AS47" l="1"/>
  <c r="AT47" s="1"/>
  <c r="D47"/>
  <c r="AV46" l="1"/>
  <c r="AR46" l="1"/>
  <c r="AP46" l="1"/>
  <c r="AN46" l="1"/>
  <c r="AL46" l="1"/>
  <c r="AJ46" l="1"/>
  <c r="AH46" l="1"/>
  <c r="AF46" l="1"/>
  <c r="AD46" l="1"/>
  <c r="AB46" l="1"/>
  <c r="Z46" l="1"/>
  <c r="X46" l="1"/>
  <c r="V46" l="1"/>
  <c r="S46"/>
  <c r="T46" s="1"/>
  <c r="R46" l="1"/>
  <c r="P46" l="1"/>
  <c r="N46" l="1"/>
  <c r="L46" l="1"/>
  <c r="J46" l="1"/>
  <c r="H46" l="1"/>
  <c r="F46" l="1"/>
  <c r="AS46" l="1"/>
  <c r="AT46" s="1"/>
  <c r="D46"/>
  <c r="AV45" l="1"/>
  <c r="AR45" l="1"/>
  <c r="AP45" l="1"/>
  <c r="AN45" l="1"/>
  <c r="AL45" l="1"/>
  <c r="AJ45" l="1"/>
  <c r="AH45" l="1"/>
  <c r="AF45" l="1"/>
  <c r="AD45" l="1"/>
  <c r="AB45" l="1"/>
  <c r="Z45" l="1"/>
  <c r="X45" l="1"/>
  <c r="V45" l="1"/>
  <c r="S45"/>
  <c r="T45" s="1"/>
  <c r="R45" l="1"/>
  <c r="P45" l="1"/>
  <c r="N45" l="1"/>
  <c r="L45" l="1"/>
  <c r="J45" l="1"/>
  <c r="H45" l="1"/>
  <c r="F45" l="1"/>
  <c r="AS45" l="1"/>
  <c r="AT45" s="1"/>
  <c r="D45"/>
  <c r="AV44" l="1"/>
  <c r="AR44" l="1"/>
  <c r="AP44" l="1"/>
  <c r="AN44" l="1"/>
  <c r="AL44" l="1"/>
  <c r="AJ44" l="1"/>
  <c r="AH44" l="1"/>
  <c r="AF44" l="1"/>
  <c r="AD44" l="1"/>
  <c r="AB44" l="1"/>
  <c r="Z44" l="1"/>
  <c r="X44" l="1"/>
  <c r="V44" l="1"/>
  <c r="S44"/>
  <c r="T44" s="1"/>
  <c r="R44" l="1"/>
  <c r="P44" l="1"/>
  <c r="N44" l="1"/>
  <c r="L44" l="1"/>
  <c r="J44" l="1"/>
  <c r="H44" l="1"/>
  <c r="F44" l="1"/>
  <c r="AS44" l="1"/>
  <c r="AT44" s="1"/>
  <c r="D44"/>
  <c r="AV43" l="1"/>
  <c r="AR43" l="1"/>
  <c r="AP43" l="1"/>
  <c r="AN43" l="1"/>
  <c r="AL43" l="1"/>
  <c r="AJ43" l="1"/>
  <c r="AH43" l="1"/>
  <c r="AF43" l="1"/>
  <c r="AD43" l="1"/>
  <c r="AB43" l="1"/>
  <c r="Z43" l="1"/>
  <c r="X43" l="1"/>
  <c r="V43" l="1"/>
  <c r="S43"/>
  <c r="T43" s="1"/>
  <c r="R43" l="1"/>
  <c r="P43" l="1"/>
  <c r="N43" l="1"/>
  <c r="L43" l="1"/>
  <c r="J43" l="1"/>
  <c r="H43" l="1"/>
  <c r="F43" l="1"/>
  <c r="AS43" l="1"/>
  <c r="AT43" s="1"/>
  <c r="D43"/>
  <c r="AV42" l="1"/>
  <c r="AR42" l="1"/>
  <c r="AP42" l="1"/>
  <c r="AN42" l="1"/>
  <c r="AL42" l="1"/>
  <c r="AJ42" l="1"/>
  <c r="AH42" l="1"/>
  <c r="AF42" l="1"/>
  <c r="AD42" l="1"/>
  <c r="AB42" l="1"/>
  <c r="Z42" l="1"/>
  <c r="X42" l="1"/>
  <c r="V42" l="1"/>
  <c r="S42"/>
  <c r="T42" s="1"/>
  <c r="R42" l="1"/>
  <c r="P42" l="1"/>
  <c r="N42" l="1"/>
  <c r="L42" l="1"/>
  <c r="J42" l="1"/>
  <c r="H42" l="1"/>
  <c r="F42" l="1"/>
  <c r="AS42" l="1"/>
  <c r="AT42" s="1"/>
  <c r="D42"/>
  <c r="AV41" l="1"/>
  <c r="AR41" l="1"/>
  <c r="AP41" l="1"/>
  <c r="AN41" l="1"/>
  <c r="AL41" l="1"/>
  <c r="AJ41" l="1"/>
  <c r="AH41" l="1"/>
  <c r="AF41" l="1"/>
  <c r="AD41" l="1"/>
  <c r="AB41" l="1"/>
  <c r="Z41" l="1"/>
  <c r="X41" l="1"/>
  <c r="V41" l="1"/>
  <c r="S41"/>
  <c r="T41" s="1"/>
  <c r="R41" l="1"/>
  <c r="P41" l="1"/>
  <c r="N41" l="1"/>
  <c r="L41" l="1"/>
  <c r="J41" l="1"/>
  <c r="H41" l="1"/>
  <c r="F41" l="1"/>
  <c r="AS41" l="1"/>
  <c r="AT41" s="1"/>
  <c r="D41"/>
  <c r="AV40" l="1"/>
  <c r="AR40" l="1"/>
  <c r="AP40" l="1"/>
  <c r="AN40" l="1"/>
  <c r="AL40" l="1"/>
  <c r="AJ40" l="1"/>
  <c r="AH40" l="1"/>
  <c r="AF40" l="1"/>
  <c r="AD40" l="1"/>
  <c r="AB40" l="1"/>
  <c r="Z40" l="1"/>
  <c r="X40" l="1"/>
  <c r="V40" l="1"/>
  <c r="T40"/>
  <c r="S40"/>
  <c r="R40" l="1"/>
  <c r="P40" l="1"/>
  <c r="N40" l="1"/>
  <c r="L40" l="1"/>
  <c r="J40" l="1"/>
  <c r="H40" l="1"/>
  <c r="F40" l="1"/>
  <c r="AS40" l="1"/>
  <c r="AT40" s="1"/>
  <c r="D40"/>
  <c r="AV39" l="1"/>
  <c r="AR39" l="1"/>
  <c r="AP39" l="1"/>
  <c r="AN39" l="1"/>
  <c r="AL39" l="1"/>
  <c r="AJ39" l="1"/>
  <c r="AH39" l="1"/>
  <c r="AF39" l="1"/>
  <c r="AD39" l="1"/>
  <c r="AB39" l="1"/>
  <c r="Z39" l="1"/>
  <c r="X39" l="1"/>
  <c r="V39" l="1"/>
  <c r="S39"/>
  <c r="T39" s="1"/>
  <c r="R39" l="1"/>
  <c r="P39" l="1"/>
  <c r="N39" l="1"/>
  <c r="L39" l="1"/>
  <c r="J39" l="1"/>
  <c r="H39" l="1"/>
  <c r="F39" l="1"/>
  <c r="AS39" l="1"/>
  <c r="AT39" s="1"/>
  <c r="D39"/>
  <c r="AV38" l="1"/>
  <c r="AR38" l="1"/>
  <c r="AP38" l="1"/>
  <c r="AN38" l="1"/>
  <c r="AL38" l="1"/>
  <c r="AJ38" l="1"/>
  <c r="AH38" l="1"/>
  <c r="AF38" l="1"/>
  <c r="AD38" l="1"/>
  <c r="AB38" l="1"/>
  <c r="Z38" l="1"/>
  <c r="X38" l="1"/>
  <c r="V38" l="1"/>
  <c r="S38"/>
  <c r="T38" s="1"/>
  <c r="R38" l="1"/>
  <c r="P38" l="1"/>
  <c r="N38" l="1"/>
  <c r="L38" l="1"/>
  <c r="J38" l="1"/>
  <c r="H38" l="1"/>
  <c r="F38" l="1"/>
  <c r="AS38" l="1"/>
  <c r="AT38" s="1"/>
  <c r="D38"/>
  <c r="AV37" l="1"/>
  <c r="AR37" l="1"/>
  <c r="AP37" l="1"/>
  <c r="AN37" l="1"/>
  <c r="AL37" l="1"/>
  <c r="AJ37" l="1"/>
  <c r="AH37" l="1"/>
  <c r="AF37" l="1"/>
  <c r="AD37" l="1"/>
  <c r="AB37" l="1"/>
  <c r="Z37" l="1"/>
  <c r="X37" l="1"/>
  <c r="V37" l="1"/>
  <c r="S37"/>
  <c r="T37" s="1"/>
  <c r="R37" l="1"/>
  <c r="P37" l="1"/>
  <c r="N37" l="1"/>
  <c r="L37" l="1"/>
  <c r="J37" l="1"/>
  <c r="H37" l="1"/>
  <c r="F37" l="1"/>
  <c r="AS37" l="1"/>
  <c r="AT37" s="1"/>
  <c r="D37"/>
  <c r="AV36" l="1"/>
  <c r="AR36" l="1"/>
  <c r="AP36" l="1"/>
  <c r="AN36" l="1"/>
  <c r="AL36" l="1"/>
  <c r="AJ36" l="1"/>
  <c r="AH36" l="1"/>
  <c r="AF36" l="1"/>
  <c r="AD36" l="1"/>
  <c r="AB36" l="1"/>
  <c r="Z36" l="1"/>
  <c r="X36" l="1"/>
  <c r="V36" l="1"/>
  <c r="S36"/>
  <c r="T36" s="1"/>
  <c r="R36" l="1"/>
  <c r="P36" l="1"/>
  <c r="N36" l="1"/>
  <c r="L36" l="1"/>
  <c r="J36" l="1"/>
  <c r="H36" l="1"/>
  <c r="F36" l="1"/>
  <c r="AS36" l="1"/>
  <c r="AT36" s="1"/>
  <c r="D36"/>
  <c r="AV35" l="1"/>
  <c r="AR35" l="1"/>
  <c r="AP35" l="1"/>
  <c r="AN35" l="1"/>
  <c r="AL35" l="1"/>
  <c r="AJ35" l="1"/>
  <c r="AH35" l="1"/>
  <c r="AF35" l="1"/>
  <c r="AD35" l="1"/>
  <c r="AB35" l="1"/>
  <c r="Z35" l="1"/>
  <c r="X35" l="1"/>
  <c r="V35" l="1"/>
  <c r="S35"/>
  <c r="T35" s="1"/>
  <c r="R35" l="1"/>
  <c r="P35" l="1"/>
  <c r="N35" l="1"/>
  <c r="L35" l="1"/>
  <c r="J35" l="1"/>
  <c r="H35" l="1"/>
  <c r="F35" l="1"/>
  <c r="AS35" l="1"/>
  <c r="AT35" s="1"/>
  <c r="D35"/>
  <c r="AV34" l="1"/>
  <c r="AR34" l="1"/>
  <c r="AP34" l="1"/>
  <c r="AN34" l="1"/>
  <c r="AL34" l="1"/>
  <c r="AJ34" l="1"/>
  <c r="AH34" l="1"/>
  <c r="AF34" l="1"/>
  <c r="AD34" l="1"/>
  <c r="AB34" l="1"/>
  <c r="Z34" l="1"/>
  <c r="X34" l="1"/>
  <c r="V34" l="1"/>
  <c r="S34"/>
  <c r="T34" s="1"/>
  <c r="R34" l="1"/>
  <c r="P34" l="1"/>
  <c r="N34" l="1"/>
  <c r="L34" l="1"/>
  <c r="J34" l="1"/>
  <c r="H34" l="1"/>
  <c r="F34" l="1"/>
  <c r="AS34" l="1"/>
  <c r="AT34" s="1"/>
  <c r="D34"/>
  <c r="AV33" l="1"/>
  <c r="AR33" l="1"/>
  <c r="AP33" l="1"/>
  <c r="AN33" l="1"/>
  <c r="AL33" l="1"/>
  <c r="AJ33" l="1"/>
  <c r="AH33" l="1"/>
  <c r="AF33" l="1"/>
  <c r="AD33" l="1"/>
  <c r="AB33" l="1"/>
  <c r="Z33" l="1"/>
  <c r="X33" l="1"/>
  <c r="V33" l="1"/>
  <c r="T33"/>
  <c r="S33"/>
  <c r="R33" l="1"/>
  <c r="P33" l="1"/>
  <c r="N33" l="1"/>
  <c r="L33" l="1"/>
  <c r="J33" l="1"/>
  <c r="H33" l="1"/>
  <c r="F33" l="1"/>
  <c r="AS33" l="1"/>
  <c r="AT33" s="1"/>
  <c r="D33"/>
  <c r="AV32" l="1"/>
  <c r="AR32" l="1"/>
  <c r="AP32" l="1"/>
  <c r="AN32" l="1"/>
  <c r="AL32" l="1"/>
  <c r="AJ32" l="1"/>
  <c r="AH32" l="1"/>
  <c r="AF32" l="1"/>
  <c r="AD32" l="1"/>
  <c r="AB32" l="1"/>
  <c r="Z32" l="1"/>
  <c r="X32" l="1"/>
  <c r="V32" l="1"/>
  <c r="S32"/>
  <c r="T32" s="1"/>
  <c r="R32" l="1"/>
  <c r="P32" l="1"/>
  <c r="N32" l="1"/>
  <c r="L32" l="1"/>
  <c r="J32" l="1"/>
  <c r="H32" l="1"/>
  <c r="F32" l="1"/>
  <c r="AS32" l="1"/>
  <c r="AT32" s="1"/>
  <c r="D32"/>
  <c r="AV31" l="1"/>
  <c r="AR31" l="1"/>
  <c r="AP31" l="1"/>
  <c r="AN31" l="1"/>
  <c r="AL31" l="1"/>
  <c r="AJ31" l="1"/>
  <c r="AH31" l="1"/>
  <c r="AF31" l="1"/>
  <c r="AD31" l="1"/>
  <c r="AB31" l="1"/>
  <c r="Z31" l="1"/>
  <c r="X31" l="1"/>
  <c r="V31" l="1"/>
  <c r="S31"/>
  <c r="T31" s="1"/>
  <c r="R31" l="1"/>
  <c r="P31" l="1"/>
  <c r="N31" l="1"/>
  <c r="L31" l="1"/>
  <c r="J31" l="1"/>
  <c r="H31" l="1"/>
  <c r="F31" l="1"/>
  <c r="AS31" l="1"/>
  <c r="AT31" s="1"/>
  <c r="D31"/>
  <c r="AV30" l="1"/>
  <c r="AR30" l="1"/>
  <c r="AP30" l="1"/>
  <c r="AN30" l="1"/>
  <c r="AL30" l="1"/>
  <c r="AJ30" l="1"/>
  <c r="AH30" l="1"/>
  <c r="AF30" l="1"/>
  <c r="AD30" l="1"/>
  <c r="AB30" l="1"/>
  <c r="Z30" l="1"/>
  <c r="X30" l="1"/>
  <c r="V30" l="1"/>
  <c r="T30"/>
  <c r="S30"/>
  <c r="R30" l="1"/>
  <c r="P30" l="1"/>
  <c r="N30" l="1"/>
  <c r="L30" l="1"/>
  <c r="J30" l="1"/>
  <c r="H30" l="1"/>
  <c r="F30" l="1"/>
  <c r="AS30" l="1"/>
  <c r="AT30" s="1"/>
  <c r="D30"/>
  <c r="AV29" l="1"/>
  <c r="AR29" l="1"/>
  <c r="AP29" l="1"/>
  <c r="AN29" l="1"/>
  <c r="AL29" l="1"/>
  <c r="AJ29" l="1"/>
  <c r="AH29" l="1"/>
  <c r="AF29" l="1"/>
  <c r="AD29" l="1"/>
  <c r="AB29" l="1"/>
  <c r="Z29" l="1"/>
  <c r="X29" l="1"/>
  <c r="V29" l="1"/>
  <c r="S29"/>
  <c r="T29" s="1"/>
  <c r="R29" l="1"/>
  <c r="P29" l="1"/>
  <c r="N29" l="1"/>
  <c r="L29" l="1"/>
  <c r="J29" l="1"/>
  <c r="H29" l="1"/>
  <c r="F29" l="1"/>
  <c r="AS29" l="1"/>
  <c r="AT29" s="1"/>
  <c r="D29"/>
  <c r="AV28" l="1"/>
  <c r="AR28" l="1"/>
  <c r="AP28" l="1"/>
  <c r="AN28" l="1"/>
  <c r="AL28" l="1"/>
  <c r="AJ28" l="1"/>
  <c r="AH28" l="1"/>
  <c r="AF28" l="1"/>
  <c r="AD28" l="1"/>
  <c r="AB28" l="1"/>
  <c r="Z28" l="1"/>
  <c r="X28" l="1"/>
  <c r="V28" l="1"/>
  <c r="S28"/>
  <c r="T28" s="1"/>
  <c r="R28" l="1"/>
  <c r="P28" l="1"/>
  <c r="N28" l="1"/>
  <c r="L28" l="1"/>
  <c r="J28" l="1"/>
  <c r="H28" l="1"/>
  <c r="F28" l="1"/>
  <c r="AS28" l="1"/>
  <c r="AT28" s="1"/>
  <c r="D28"/>
  <c r="AV27" l="1"/>
  <c r="AR27" l="1"/>
  <c r="AP27" l="1"/>
  <c r="AN27" l="1"/>
  <c r="AL27" l="1"/>
  <c r="AJ27" l="1"/>
  <c r="AH27" l="1"/>
  <c r="AF27" l="1"/>
  <c r="AD27" l="1"/>
  <c r="AB27" l="1"/>
  <c r="Z27" l="1"/>
  <c r="X27" l="1"/>
  <c r="V27" l="1"/>
  <c r="T27"/>
  <c r="S27"/>
  <c r="R27" l="1"/>
  <c r="P27" l="1"/>
  <c r="N27" l="1"/>
  <c r="L27" l="1"/>
  <c r="J27" l="1"/>
  <c r="H27" l="1"/>
  <c r="F27" l="1"/>
  <c r="AS27" l="1"/>
  <c r="AT27" s="1"/>
  <c r="D27"/>
  <c r="AV26" l="1"/>
  <c r="AR26" l="1"/>
  <c r="AP26" l="1"/>
  <c r="AN26" l="1"/>
  <c r="AL26" l="1"/>
  <c r="AJ26" l="1"/>
  <c r="AH26" l="1"/>
  <c r="AF26" l="1"/>
  <c r="AD26" l="1"/>
  <c r="AB26" l="1"/>
  <c r="Z26" l="1"/>
  <c r="X26" l="1"/>
  <c r="V26" l="1"/>
  <c r="S26"/>
  <c r="T26" s="1"/>
  <c r="R26" l="1"/>
  <c r="P26" l="1"/>
  <c r="N26" l="1"/>
  <c r="L26" l="1"/>
  <c r="J26" l="1"/>
  <c r="H26" l="1"/>
  <c r="F26" l="1"/>
  <c r="AS26" l="1"/>
  <c r="AT26" s="1"/>
  <c r="D26"/>
  <c r="AV25" l="1"/>
  <c r="AR25" l="1"/>
  <c r="AP25" l="1"/>
  <c r="AN25" l="1"/>
  <c r="AL25" l="1"/>
  <c r="AJ25" l="1"/>
  <c r="AH25" l="1"/>
  <c r="AF25" l="1"/>
  <c r="AD25" l="1"/>
  <c r="AB25" l="1"/>
  <c r="Z25" l="1"/>
  <c r="X25" l="1"/>
  <c r="V25" l="1"/>
  <c r="T25"/>
  <c r="S25"/>
  <c r="R25" l="1"/>
  <c r="P25" l="1"/>
  <c r="N25" l="1"/>
  <c r="L25" l="1"/>
  <c r="J25" l="1"/>
  <c r="H25" l="1"/>
  <c r="F25" l="1"/>
  <c r="AS25" l="1"/>
  <c r="AT25" s="1"/>
  <c r="D25"/>
  <c r="AV24" l="1"/>
  <c r="AR24" l="1"/>
  <c r="AP24" l="1"/>
  <c r="AN24" l="1"/>
  <c r="AL24" l="1"/>
  <c r="AJ24" l="1"/>
  <c r="AH24" l="1"/>
  <c r="AF24" l="1"/>
  <c r="AD24" l="1"/>
  <c r="AB24" l="1"/>
  <c r="Z24" l="1"/>
  <c r="X24" l="1"/>
  <c r="V24" l="1"/>
  <c r="S24"/>
  <c r="T24" s="1"/>
  <c r="R24" l="1"/>
  <c r="P24" l="1"/>
  <c r="N24" l="1"/>
  <c r="L24" l="1"/>
  <c r="J24" l="1"/>
  <c r="H24" l="1"/>
  <c r="F24" l="1"/>
  <c r="AS24" l="1"/>
  <c r="AT24" s="1"/>
  <c r="D24"/>
  <c r="AV23" l="1"/>
  <c r="AR23" l="1"/>
  <c r="AP23" l="1"/>
  <c r="AN23" l="1"/>
  <c r="AL23" l="1"/>
  <c r="AJ23" l="1"/>
  <c r="AH23" l="1"/>
  <c r="AF23" l="1"/>
  <c r="AD23" l="1"/>
  <c r="AB23" l="1"/>
  <c r="Z23" l="1"/>
  <c r="X23" l="1"/>
  <c r="V23" l="1"/>
  <c r="S23"/>
  <c r="T23" s="1"/>
  <c r="R23" l="1"/>
  <c r="P23" l="1"/>
  <c r="N23" l="1"/>
  <c r="L23" l="1"/>
  <c r="J23" l="1"/>
  <c r="H23" l="1"/>
  <c r="F23" l="1"/>
  <c r="AS23" l="1"/>
  <c r="AT23" s="1"/>
  <c r="D23"/>
  <c r="AV22" l="1"/>
  <c r="AR22" l="1"/>
  <c r="AP22" l="1"/>
  <c r="AN22" l="1"/>
  <c r="AL22" l="1"/>
  <c r="AJ22" l="1"/>
  <c r="AH22" l="1"/>
  <c r="AF22" l="1"/>
  <c r="AD22" l="1"/>
  <c r="AB22" l="1"/>
  <c r="Z22" l="1"/>
  <c r="X22" l="1"/>
  <c r="V22" l="1"/>
  <c r="S22"/>
  <c r="T22" s="1"/>
  <c r="R22" l="1"/>
  <c r="P22" l="1"/>
  <c r="N22" l="1"/>
  <c r="L22" l="1"/>
  <c r="J22" l="1"/>
  <c r="H22" l="1"/>
  <c r="F22" l="1"/>
  <c r="AS22" l="1"/>
  <c r="AT22" s="1"/>
  <c r="D22"/>
  <c r="AV21" l="1"/>
  <c r="AR21" l="1"/>
  <c r="AP21" l="1"/>
  <c r="AN21" l="1"/>
  <c r="AL21" l="1"/>
  <c r="AJ21" l="1"/>
  <c r="AH21" l="1"/>
  <c r="AF21" l="1"/>
  <c r="AD21" l="1"/>
  <c r="AB21" l="1"/>
  <c r="Z21" l="1"/>
  <c r="X21" l="1"/>
  <c r="V21" l="1"/>
  <c r="S21"/>
  <c r="T21" s="1"/>
  <c r="R21" l="1"/>
  <c r="P21" l="1"/>
  <c r="N21" l="1"/>
  <c r="L21" l="1"/>
  <c r="J21" l="1"/>
  <c r="H21" l="1"/>
  <c r="F21" l="1"/>
  <c r="AS21" l="1"/>
  <c r="AT21" s="1"/>
  <c r="D21"/>
  <c r="AV20" l="1"/>
  <c r="AR20" l="1"/>
  <c r="AP20" l="1"/>
  <c r="AN20" l="1"/>
  <c r="AL20" l="1"/>
  <c r="AJ20" l="1"/>
  <c r="AH20" l="1"/>
  <c r="AF20" l="1"/>
  <c r="AD20" l="1"/>
  <c r="AB20" l="1"/>
  <c r="Z20" l="1"/>
  <c r="X20" l="1"/>
  <c r="V20" l="1"/>
  <c r="S20"/>
  <c r="T20" s="1"/>
  <c r="R20" l="1"/>
  <c r="P20" l="1"/>
  <c r="N20" l="1"/>
  <c r="L20" l="1"/>
  <c r="J20" l="1"/>
  <c r="H20" l="1"/>
  <c r="F20" l="1"/>
  <c r="AS20" l="1"/>
  <c r="AT20" s="1"/>
  <c r="D20"/>
  <c r="AV19" l="1"/>
  <c r="AR19" l="1"/>
  <c r="AP19" l="1"/>
  <c r="AN19" l="1"/>
  <c r="AL19" l="1"/>
  <c r="AJ19" l="1"/>
  <c r="AH19" l="1"/>
  <c r="AF19" l="1"/>
  <c r="AD19" l="1"/>
  <c r="AB19" l="1"/>
  <c r="Z19" l="1"/>
  <c r="X19" l="1"/>
  <c r="V19" l="1"/>
  <c r="S19"/>
  <c r="T19" s="1"/>
  <c r="R19" l="1"/>
  <c r="P19" l="1"/>
  <c r="N19" l="1"/>
  <c r="L19" l="1"/>
  <c r="J19" l="1"/>
  <c r="H19" l="1"/>
  <c r="F19" l="1"/>
  <c r="AS19" l="1"/>
  <c r="AT19" s="1"/>
  <c r="D19"/>
  <c r="AV18" l="1"/>
  <c r="AR18" l="1"/>
  <c r="AP18" l="1"/>
  <c r="AN18" l="1"/>
  <c r="AL18" l="1"/>
  <c r="AJ18" l="1"/>
  <c r="AH18" l="1"/>
  <c r="AF18" l="1"/>
  <c r="AD18" l="1"/>
  <c r="AB18" l="1"/>
  <c r="Z18" l="1"/>
  <c r="X18" l="1"/>
  <c r="V18" l="1"/>
  <c r="S18"/>
  <c r="T18" s="1"/>
  <c r="R18" l="1"/>
  <c r="P18" l="1"/>
  <c r="N18" l="1"/>
  <c r="L18" l="1"/>
  <c r="J18" l="1"/>
  <c r="H18" l="1"/>
  <c r="F18" l="1"/>
  <c r="AS18" l="1"/>
  <c r="AT18" s="1"/>
  <c r="D18"/>
  <c r="AV17" l="1"/>
  <c r="AR17" l="1"/>
  <c r="AP17" l="1"/>
  <c r="AN17" l="1"/>
  <c r="AL17" l="1"/>
  <c r="AJ17" l="1"/>
  <c r="AH17" l="1"/>
  <c r="AF17" l="1"/>
  <c r="AD17" l="1"/>
  <c r="AB17" l="1"/>
  <c r="Z17" l="1"/>
  <c r="X17" l="1"/>
  <c r="V17" l="1"/>
  <c r="S17"/>
  <c r="T17" s="1"/>
  <c r="R17" l="1"/>
  <c r="P17" l="1"/>
  <c r="N17" l="1"/>
  <c r="L17" l="1"/>
  <c r="J17" l="1"/>
  <c r="H17" l="1"/>
  <c r="F17" l="1"/>
  <c r="AS17" l="1"/>
  <c r="AT17" s="1"/>
  <c r="D17"/>
  <c r="S16"/>
  <c r="AS16" l="1"/>
  <c r="B16"/>
  <c r="AV15" l="1"/>
  <c r="AR15" l="1"/>
  <c r="AP15" l="1"/>
  <c r="AN15" l="1"/>
  <c r="AL15" l="1"/>
  <c r="AJ15" l="1"/>
  <c r="AH15" l="1"/>
  <c r="AF15" l="1"/>
  <c r="AD15" l="1"/>
  <c r="AB15" l="1"/>
  <c r="Z15" l="1"/>
  <c r="X15" l="1"/>
  <c r="V15" l="1"/>
  <c r="T15"/>
  <c r="S15"/>
  <c r="R15" l="1"/>
  <c r="P15" l="1"/>
  <c r="N15" l="1"/>
  <c r="L15" l="1"/>
  <c r="J15" l="1"/>
  <c r="H15" l="1"/>
  <c r="F15" l="1"/>
  <c r="AS15" l="1"/>
  <c r="AT15" s="1"/>
  <c r="D15"/>
  <c r="AV14" l="1"/>
  <c r="AR14" l="1"/>
  <c r="AP14" l="1"/>
  <c r="AN14" l="1"/>
  <c r="AL14" l="1"/>
  <c r="AJ14" l="1"/>
  <c r="AH14" l="1"/>
  <c r="AF14" l="1"/>
  <c r="AD14" l="1"/>
  <c r="AB14" l="1"/>
  <c r="Z14" l="1"/>
  <c r="X14" l="1"/>
  <c r="V14" l="1"/>
  <c r="S14"/>
  <c r="T14" s="1"/>
  <c r="R14" l="1"/>
  <c r="P14" l="1"/>
  <c r="N14" l="1"/>
  <c r="L14" l="1"/>
  <c r="J14" l="1"/>
  <c r="H14" l="1"/>
  <c r="F14" l="1"/>
  <c r="AS14" l="1"/>
  <c r="AT14" s="1"/>
  <c r="D14"/>
  <c r="AV13" l="1"/>
  <c r="AR13" l="1"/>
  <c r="AP13" l="1"/>
  <c r="AN13" l="1"/>
  <c r="AL13" l="1"/>
  <c r="AJ13" l="1"/>
  <c r="AH13" l="1"/>
  <c r="AF13" l="1"/>
  <c r="AD13" l="1"/>
  <c r="AB13" l="1"/>
  <c r="Z13" l="1"/>
  <c r="X13" l="1"/>
  <c r="V13" l="1"/>
  <c r="S13"/>
  <c r="T13" s="1"/>
  <c r="R13" l="1"/>
  <c r="P13" l="1"/>
  <c r="N13" l="1"/>
  <c r="L13" l="1"/>
  <c r="J13" l="1"/>
  <c r="H13" l="1"/>
  <c r="F13" l="1"/>
  <c r="AS13" l="1"/>
  <c r="AT13" s="1"/>
  <c r="D13"/>
  <c r="AV12" l="1"/>
  <c r="AR12" l="1"/>
  <c r="AP12" l="1"/>
  <c r="AN12" l="1"/>
  <c r="AL12" l="1"/>
  <c r="AJ12" l="1"/>
  <c r="AH12" l="1"/>
  <c r="AF12" l="1"/>
  <c r="AD12" l="1"/>
  <c r="AB12" l="1"/>
  <c r="Z12" l="1"/>
  <c r="X12" l="1"/>
  <c r="V12" l="1"/>
  <c r="S12"/>
  <c r="T12" s="1"/>
  <c r="R12" l="1"/>
  <c r="P12" l="1"/>
  <c r="N12" l="1"/>
  <c r="L12" l="1"/>
  <c r="J12" l="1"/>
  <c r="H12" l="1"/>
  <c r="F12" l="1"/>
  <c r="AS12" l="1"/>
  <c r="AT12" s="1"/>
  <c r="D12"/>
  <c r="AV11" l="1"/>
  <c r="AR11" l="1"/>
  <c r="AP11" l="1"/>
  <c r="AN11" l="1"/>
  <c r="AL11" l="1"/>
  <c r="AJ11" l="1"/>
  <c r="AH11" l="1"/>
  <c r="AF11" l="1"/>
  <c r="AD11" l="1"/>
  <c r="AB11" l="1"/>
  <c r="Z11" l="1"/>
  <c r="X11" l="1"/>
  <c r="V11" l="1"/>
  <c r="S11"/>
  <c r="T11" s="1"/>
  <c r="R11" l="1"/>
  <c r="P11" l="1"/>
  <c r="N11" l="1"/>
  <c r="L11" l="1"/>
  <c r="J11" l="1"/>
  <c r="H11" l="1"/>
  <c r="F11" l="1"/>
  <c r="AS11" l="1"/>
  <c r="AT11" s="1"/>
  <c r="D11"/>
  <c r="AV10" l="1"/>
  <c r="AR10" l="1"/>
  <c r="AP10" l="1"/>
  <c r="AN10" l="1"/>
  <c r="AL10" l="1"/>
  <c r="AJ10" l="1"/>
  <c r="AH10" l="1"/>
  <c r="AF10" l="1"/>
  <c r="AD10" l="1"/>
  <c r="AB10" l="1"/>
  <c r="Z10" l="1"/>
  <c r="X10" l="1"/>
  <c r="V10" l="1"/>
  <c r="S10"/>
  <c r="T10" s="1"/>
  <c r="R10" l="1"/>
  <c r="P10" l="1"/>
  <c r="N10" l="1"/>
  <c r="L10" l="1"/>
  <c r="J10" l="1"/>
  <c r="H10" l="1"/>
  <c r="F10" l="1"/>
  <c r="AS10" l="1"/>
  <c r="AT10" s="1"/>
  <c r="D10"/>
  <c r="AV9" l="1"/>
  <c r="AR9" l="1"/>
  <c r="AP9" l="1"/>
  <c r="AN9" l="1"/>
  <c r="AL9" l="1"/>
  <c r="AJ9" l="1"/>
  <c r="AH9" l="1"/>
  <c r="AF9" l="1"/>
  <c r="AD9" l="1"/>
  <c r="AB9" l="1"/>
  <c r="Z9" l="1"/>
  <c r="X9" l="1"/>
  <c r="V9" l="1"/>
  <c r="S9"/>
  <c r="T9" s="1"/>
  <c r="R9" l="1"/>
  <c r="P9" l="1"/>
  <c r="N9" l="1"/>
  <c r="L9" l="1"/>
  <c r="J9" l="1"/>
  <c r="H9" l="1"/>
  <c r="F9" l="1"/>
  <c r="AS9" l="1"/>
  <c r="AT9" s="1"/>
  <c r="D9"/>
  <c r="AV8" l="1"/>
  <c r="AR8" l="1"/>
  <c r="AP8" l="1"/>
  <c r="AN8" l="1"/>
  <c r="AL8" l="1"/>
  <c r="AJ8" l="1"/>
  <c r="AH8" l="1"/>
  <c r="AF8" l="1"/>
  <c r="AD8" l="1"/>
  <c r="AB8" l="1"/>
  <c r="Z8" l="1"/>
  <c r="X8" l="1"/>
  <c r="V8" l="1"/>
  <c r="S8"/>
  <c r="T8" s="1"/>
  <c r="R8" l="1"/>
  <c r="P8" l="1"/>
  <c r="N8" l="1"/>
  <c r="L8" l="1"/>
  <c r="J8" l="1"/>
  <c r="H8" l="1"/>
  <c r="F8" l="1"/>
  <c r="AS8" l="1"/>
  <c r="AT8" s="1"/>
  <c r="D8"/>
  <c r="AV7" l="1"/>
  <c r="AR7" l="1"/>
  <c r="AP7" l="1"/>
  <c r="AN7" l="1"/>
  <c r="AL7" l="1"/>
  <c r="AJ7" l="1"/>
  <c r="AH7" l="1"/>
  <c r="AF7" l="1"/>
  <c r="AD7" l="1"/>
  <c r="AB7" l="1"/>
  <c r="Z7" l="1"/>
  <c r="X7" l="1"/>
  <c r="V7" l="1"/>
  <c r="T7"/>
  <c r="S7"/>
  <c r="R7" l="1"/>
  <c r="P7" l="1"/>
  <c r="N7" l="1"/>
  <c r="L7" l="1"/>
  <c r="J7" l="1"/>
  <c r="H7" l="1"/>
  <c r="F7" l="1"/>
  <c r="AS7" l="1"/>
  <c r="AT7" s="1"/>
  <c r="D7"/>
  <c r="F287" i="21" l="1"/>
  <c r="F286" l="1"/>
  <c r="F285" l="1"/>
  <c r="F284" l="1"/>
  <c r="G284"/>
  <c r="F283" l="1"/>
  <c r="G283"/>
  <c r="F282" l="1"/>
  <c r="G282"/>
  <c r="F281" l="1"/>
  <c r="G281"/>
  <c r="F280" l="1"/>
  <c r="G280"/>
  <c r="F279" l="1"/>
  <c r="G279"/>
  <c r="F278" l="1"/>
  <c r="G278"/>
  <c r="F277" l="1"/>
  <c r="G277"/>
  <c r="C288" l="1"/>
  <c r="D288"/>
  <c r="F288" s="1"/>
  <c r="F276"/>
  <c r="E288"/>
  <c r="G276"/>
  <c r="F269" l="1"/>
  <c r="F268" l="1"/>
  <c r="F267" l="1"/>
  <c r="F266" l="1"/>
  <c r="G266"/>
  <c r="F265" l="1"/>
  <c r="G265"/>
  <c r="F264" l="1"/>
  <c r="G264"/>
  <c r="F263" l="1"/>
  <c r="G263"/>
  <c r="F262" l="1"/>
  <c r="G262"/>
  <c r="F261" l="1"/>
  <c r="G261"/>
  <c r="F260" l="1"/>
  <c r="G260"/>
  <c r="F259" l="1"/>
  <c r="G259"/>
  <c r="C270" l="1"/>
  <c r="D270"/>
  <c r="F270" s="1"/>
  <c r="F258"/>
  <c r="E270"/>
  <c r="G258"/>
  <c r="F251" l="1"/>
  <c r="F250" l="1"/>
  <c r="F249" l="1"/>
  <c r="F248" l="1"/>
  <c r="G248"/>
  <c r="F247" l="1"/>
  <c r="G247"/>
  <c r="F246" l="1"/>
  <c r="G246"/>
  <c r="F245" l="1"/>
  <c r="G245"/>
  <c r="F244" l="1"/>
  <c r="G244"/>
  <c r="F243" l="1"/>
  <c r="G243"/>
  <c r="F242" l="1"/>
  <c r="G242"/>
  <c r="F241" l="1"/>
  <c r="G241"/>
  <c r="C252" l="1"/>
  <c r="D252"/>
  <c r="F240"/>
  <c r="E252"/>
  <c r="G240"/>
  <c r="F233" l="1"/>
  <c r="F252"/>
  <c r="F232" l="1"/>
  <c r="F231" l="1"/>
  <c r="F230" l="1"/>
  <c r="G230"/>
  <c r="F229" l="1"/>
  <c r="G229"/>
  <c r="F228" l="1"/>
  <c r="G228"/>
  <c r="F227" l="1"/>
  <c r="G227"/>
  <c r="F226" l="1"/>
  <c r="G226"/>
  <c r="F225" l="1"/>
  <c r="G225"/>
  <c r="F224" l="1"/>
  <c r="G224"/>
  <c r="F223" l="1"/>
  <c r="G223"/>
  <c r="C234" l="1"/>
  <c r="D234"/>
  <c r="F234" s="1"/>
  <c r="F222"/>
  <c r="E234"/>
  <c r="G222"/>
  <c r="F215" l="1"/>
  <c r="F214" l="1"/>
  <c r="F213" l="1"/>
  <c r="F212" l="1"/>
  <c r="G212"/>
  <c r="F211" l="1"/>
  <c r="G211"/>
  <c r="F210" l="1"/>
  <c r="G210"/>
  <c r="F209" l="1"/>
  <c r="G209"/>
  <c r="F208" l="1"/>
  <c r="G208"/>
  <c r="F207" l="1"/>
  <c r="G207"/>
  <c r="F206" l="1"/>
  <c r="G206"/>
  <c r="F205" l="1"/>
  <c r="G205"/>
  <c r="C216" l="1"/>
  <c r="D216"/>
  <c r="F204"/>
  <c r="E216"/>
  <c r="G204"/>
  <c r="F197" l="1"/>
  <c r="F216"/>
  <c r="F196" l="1"/>
  <c r="F195" l="1"/>
  <c r="F194" l="1"/>
  <c r="G194"/>
  <c r="F193" l="1"/>
  <c r="G193"/>
  <c r="F192" l="1"/>
  <c r="G192"/>
  <c r="F191" l="1"/>
  <c r="G191"/>
  <c r="F190" l="1"/>
  <c r="G190"/>
  <c r="F189" l="1"/>
  <c r="G189"/>
  <c r="F188" l="1"/>
  <c r="G188"/>
  <c r="F187" l="1"/>
  <c r="G187"/>
  <c r="C198" l="1"/>
  <c r="D198"/>
  <c r="F198" s="1"/>
  <c r="F186"/>
  <c r="E198"/>
  <c r="G186"/>
  <c r="F179" l="1"/>
  <c r="F178" l="1"/>
  <c r="F177" l="1"/>
  <c r="F176" l="1"/>
  <c r="G176"/>
  <c r="F175" l="1"/>
  <c r="G175"/>
  <c r="F174" l="1"/>
  <c r="G174"/>
  <c r="F173" l="1"/>
  <c r="G173"/>
  <c r="F172" l="1"/>
  <c r="G172"/>
  <c r="F171" l="1"/>
  <c r="G171"/>
  <c r="F170" l="1"/>
  <c r="G170"/>
  <c r="F169" l="1"/>
  <c r="G169"/>
  <c r="C180" l="1"/>
  <c r="D180"/>
  <c r="F168"/>
  <c r="E180"/>
  <c r="G168"/>
  <c r="F161" l="1"/>
  <c r="F180"/>
  <c r="F160" l="1"/>
  <c r="F159" l="1"/>
  <c r="F158" l="1"/>
  <c r="G158"/>
  <c r="F157" l="1"/>
  <c r="G157"/>
  <c r="F156" l="1"/>
  <c r="G156"/>
  <c r="F155" l="1"/>
  <c r="G155"/>
  <c r="F154" l="1"/>
  <c r="G154"/>
  <c r="F153" l="1"/>
  <c r="G153"/>
  <c r="F152" l="1"/>
  <c r="G152"/>
  <c r="F151" l="1"/>
  <c r="G151"/>
  <c r="C162" l="1"/>
  <c r="D162"/>
  <c r="F162" s="1"/>
  <c r="F150"/>
  <c r="E162"/>
  <c r="G150"/>
  <c r="F143" l="1"/>
  <c r="F142" l="1"/>
  <c r="F141" l="1"/>
  <c r="F140" l="1"/>
  <c r="G140"/>
  <c r="F139" l="1"/>
  <c r="G139"/>
  <c r="F138" l="1"/>
  <c r="G138"/>
  <c r="F137" l="1"/>
  <c r="G137"/>
  <c r="F136" l="1"/>
  <c r="G136"/>
  <c r="F135" l="1"/>
  <c r="G135"/>
  <c r="F134" l="1"/>
  <c r="G134"/>
  <c r="F133" l="1"/>
  <c r="G133"/>
  <c r="C144" l="1"/>
  <c r="D144"/>
  <c r="F144" s="1"/>
  <c r="F132"/>
  <c r="E144"/>
  <c r="G132"/>
  <c r="F125" l="1"/>
  <c r="F124" l="1"/>
  <c r="F123" l="1"/>
  <c r="F122" l="1"/>
  <c r="G122"/>
  <c r="F121" l="1"/>
  <c r="G121"/>
  <c r="F120" l="1"/>
  <c r="G120"/>
  <c r="F119" l="1"/>
  <c r="G119"/>
  <c r="F118" l="1"/>
  <c r="G118"/>
  <c r="F117" l="1"/>
  <c r="G117"/>
  <c r="F116" l="1"/>
  <c r="G116"/>
  <c r="F115" l="1"/>
  <c r="G115"/>
  <c r="C126" l="1"/>
  <c r="D126"/>
  <c r="F126" s="1"/>
  <c r="F114"/>
  <c r="E126"/>
  <c r="G114"/>
  <c r="F107" l="1"/>
  <c r="F106" l="1"/>
  <c r="F105" l="1"/>
  <c r="F104" l="1"/>
  <c r="G104"/>
  <c r="F103" l="1"/>
  <c r="G103"/>
  <c r="F102" l="1"/>
  <c r="G102"/>
  <c r="F101" l="1"/>
  <c r="G101"/>
  <c r="F100" l="1"/>
  <c r="G100"/>
  <c r="F99" l="1"/>
  <c r="G99"/>
  <c r="F98" l="1"/>
  <c r="G98"/>
  <c r="F97" l="1"/>
  <c r="G97"/>
  <c r="C108" l="1"/>
  <c r="D108"/>
  <c r="F96"/>
  <c r="E108"/>
  <c r="G96"/>
  <c r="F89" l="1"/>
  <c r="F108"/>
  <c r="F88" l="1"/>
  <c r="F87" l="1"/>
  <c r="F86" l="1"/>
  <c r="G86"/>
  <c r="F85" l="1"/>
  <c r="G85"/>
  <c r="F84" l="1"/>
  <c r="G84"/>
  <c r="F83" l="1"/>
  <c r="G83"/>
  <c r="F82" l="1"/>
  <c r="G82"/>
  <c r="F81" l="1"/>
  <c r="G81"/>
  <c r="F80" l="1"/>
  <c r="G80"/>
  <c r="F79" l="1"/>
  <c r="G79"/>
  <c r="C90" l="1"/>
  <c r="D90"/>
  <c r="F90" s="1"/>
  <c r="F78"/>
  <c r="E90"/>
  <c r="G78"/>
  <c r="F71" l="1"/>
  <c r="F70" l="1"/>
  <c r="F69" l="1"/>
  <c r="F68" l="1"/>
  <c r="G68"/>
  <c r="F67" l="1"/>
  <c r="G67"/>
  <c r="F66" l="1"/>
  <c r="G66"/>
  <c r="F65" l="1"/>
  <c r="G65"/>
  <c r="F64" l="1"/>
  <c r="G64"/>
  <c r="F63" l="1"/>
  <c r="G63"/>
  <c r="F62" l="1"/>
  <c r="G62"/>
  <c r="F61" l="1"/>
  <c r="G61"/>
  <c r="C72" l="1"/>
  <c r="D72"/>
  <c r="F72" s="1"/>
  <c r="F60"/>
  <c r="E72"/>
  <c r="G60"/>
  <c r="F53" l="1"/>
  <c r="F52" l="1"/>
  <c r="F51" l="1"/>
  <c r="F50" l="1"/>
  <c r="G50"/>
  <c r="F49" l="1"/>
  <c r="G49"/>
  <c r="F48" l="1"/>
  <c r="G48"/>
  <c r="F47" l="1"/>
  <c r="G47"/>
  <c r="F46" l="1"/>
  <c r="G46"/>
  <c r="F45" l="1"/>
  <c r="G45"/>
  <c r="F44" l="1"/>
  <c r="G44"/>
  <c r="F43" l="1"/>
  <c r="G43"/>
  <c r="C54" l="1"/>
  <c r="D54"/>
  <c r="F54" s="1"/>
  <c r="F42"/>
  <c r="E54"/>
  <c r="G42"/>
  <c r="F35" l="1"/>
  <c r="F34" l="1"/>
  <c r="F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C36" l="1"/>
  <c r="D36"/>
  <c r="F36" s="1"/>
  <c r="F24"/>
  <c r="E36"/>
  <c r="G24"/>
  <c r="F17" l="1"/>
  <c r="F16" l="1"/>
  <c r="F15" l="1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C18" l="1"/>
  <c r="D18"/>
  <c r="F18" s="1"/>
  <c r="F6"/>
  <c r="E18"/>
  <c r="G6"/>
  <c r="B14" i="19"/>
  <c r="C15" l="1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D31"/>
  <c r="E31"/>
  <c r="F31"/>
  <c r="G31"/>
  <c r="H31"/>
  <c r="I31"/>
  <c r="C32"/>
  <c r="D32"/>
  <c r="E32"/>
  <c r="F32"/>
  <c r="G32"/>
  <c r="H32"/>
  <c r="I32"/>
  <c r="C33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C45"/>
  <c r="D45"/>
  <c r="E45"/>
  <c r="F45"/>
  <c r="G45"/>
  <c r="H45"/>
  <c r="I45"/>
  <c r="C46"/>
  <c r="D46"/>
  <c r="E46"/>
  <c r="F46"/>
  <c r="G46"/>
  <c r="H46"/>
  <c r="I46"/>
  <c r="C47"/>
  <c r="D47"/>
  <c r="E47"/>
  <c r="F47"/>
  <c r="G47"/>
  <c r="H47"/>
  <c r="I47"/>
  <c r="C48"/>
  <c r="D48"/>
  <c r="E48"/>
  <c r="F48"/>
  <c r="G48"/>
  <c r="H48"/>
  <c r="I48"/>
  <c r="C49"/>
  <c r="D49"/>
  <c r="E49"/>
  <c r="F49"/>
  <c r="G49"/>
  <c r="H49"/>
  <c r="I49"/>
  <c r="C50"/>
  <c r="D50"/>
  <c r="E50"/>
  <c r="F50"/>
  <c r="G50"/>
  <c r="H50"/>
  <c r="I50"/>
  <c r="C51"/>
  <c r="D51"/>
  <c r="E51"/>
  <c r="F51"/>
  <c r="G51"/>
  <c r="H51"/>
  <c r="I51"/>
  <c r="C52"/>
  <c r="D52"/>
  <c r="E52"/>
  <c r="F52"/>
  <c r="G52"/>
  <c r="H52"/>
  <c r="I52"/>
  <c r="C53"/>
  <c r="D53"/>
  <c r="E53"/>
  <c r="F53"/>
  <c r="G53"/>
  <c r="H53"/>
  <c r="I53"/>
  <c r="C14" i="15"/>
  <c r="C5" i="19" l="1"/>
  <c r="D5"/>
  <c r="E5"/>
  <c r="F5"/>
  <c r="G5"/>
  <c r="H5"/>
  <c r="I5"/>
  <c r="C6"/>
  <c r="D6"/>
  <c r="E6"/>
  <c r="F6"/>
  <c r="G6"/>
  <c r="H6"/>
  <c r="I6"/>
  <c r="C7"/>
  <c r="D7"/>
  <c r="E7"/>
  <c r="F7"/>
  <c r="G7"/>
  <c r="H7"/>
  <c r="I7"/>
  <c r="C8"/>
  <c r="D8"/>
  <c r="E8"/>
  <c r="F8"/>
  <c r="G8"/>
  <c r="H8"/>
  <c r="I8"/>
  <c r="C9"/>
  <c r="D9"/>
  <c r="E9"/>
  <c r="F9"/>
  <c r="G9"/>
  <c r="H9"/>
  <c r="I9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M57" i="14" l="1"/>
  <c r="N57"/>
  <c r="O57"/>
  <c r="M56" l="1"/>
  <c r="N56"/>
  <c r="O56"/>
  <c r="M55" l="1"/>
  <c r="N55"/>
  <c r="O55"/>
  <c r="M54" l="1"/>
  <c r="N54"/>
  <c r="O54"/>
  <c r="M53" l="1"/>
  <c r="N53"/>
  <c r="O53"/>
  <c r="P53"/>
  <c r="Q53"/>
  <c r="R53"/>
  <c r="M52" l="1"/>
  <c r="N52"/>
  <c r="O52"/>
  <c r="P52"/>
  <c r="Q52"/>
  <c r="R52"/>
  <c r="M51" l="1"/>
  <c r="N51"/>
  <c r="O51"/>
  <c r="P51"/>
  <c r="Q51"/>
  <c r="R51"/>
  <c r="M50" l="1"/>
  <c r="N50"/>
  <c r="O50"/>
  <c r="P50"/>
  <c r="Q50"/>
  <c r="R50"/>
  <c r="M49" l="1"/>
  <c r="N49"/>
  <c r="O49"/>
  <c r="P49"/>
  <c r="Q49"/>
  <c r="R49"/>
  <c r="M48" l="1"/>
  <c r="N48"/>
  <c r="O48"/>
  <c r="P48"/>
  <c r="Q48"/>
  <c r="R48"/>
  <c r="M47" l="1"/>
  <c r="N47"/>
  <c r="O47"/>
  <c r="P47"/>
  <c r="Q47"/>
  <c r="R47"/>
  <c r="M46" l="1"/>
  <c r="N46"/>
  <c r="O46"/>
  <c r="P46"/>
  <c r="Q46"/>
  <c r="R46"/>
  <c r="M45" l="1"/>
  <c r="N45"/>
  <c r="O45"/>
  <c r="P45"/>
  <c r="Q45"/>
  <c r="R45"/>
  <c r="M37" l="1"/>
  <c r="N37"/>
  <c r="O37"/>
  <c r="M36" l="1"/>
  <c r="N36"/>
  <c r="O36"/>
  <c r="M35" l="1"/>
  <c r="N35"/>
  <c r="O35"/>
  <c r="M34" l="1"/>
  <c r="N34"/>
  <c r="O34"/>
  <c r="M33" l="1"/>
  <c r="N33"/>
  <c r="O33"/>
  <c r="P33"/>
  <c r="Q33"/>
  <c r="R33"/>
  <c r="M32" l="1"/>
  <c r="N32"/>
  <c r="O32"/>
  <c r="P32"/>
  <c r="Q32"/>
  <c r="R32"/>
  <c r="M31" l="1"/>
  <c r="N31"/>
  <c r="O31"/>
  <c r="P31"/>
  <c r="Q31"/>
  <c r="R31"/>
  <c r="M30" l="1"/>
  <c r="N30"/>
  <c r="O30"/>
  <c r="P30"/>
  <c r="Q30"/>
  <c r="R30"/>
  <c r="M29" l="1"/>
  <c r="N29"/>
  <c r="O29"/>
  <c r="P29"/>
  <c r="Q29"/>
  <c r="R29"/>
  <c r="M28" l="1"/>
  <c r="N28"/>
  <c r="O28"/>
  <c r="P28"/>
  <c r="Q28"/>
  <c r="R28"/>
  <c r="M27" l="1"/>
  <c r="N27"/>
  <c r="O27"/>
  <c r="P27"/>
  <c r="Q27"/>
  <c r="R27"/>
  <c r="M26" l="1"/>
  <c r="N26"/>
  <c r="O26"/>
  <c r="P26"/>
  <c r="Q26"/>
  <c r="R26"/>
  <c r="M25" l="1"/>
  <c r="N25"/>
  <c r="O25"/>
  <c r="P25"/>
  <c r="Q25"/>
  <c r="R25"/>
  <c r="M18" l="1"/>
  <c r="N18"/>
  <c r="O18"/>
  <c r="M17" l="1"/>
  <c r="N17"/>
  <c r="O17"/>
  <c r="M16" l="1"/>
  <c r="N16"/>
  <c r="O16"/>
  <c r="M15" l="1"/>
  <c r="N15"/>
  <c r="O15"/>
  <c r="M14" l="1"/>
  <c r="N14"/>
  <c r="O14"/>
  <c r="P14"/>
  <c r="Q14"/>
  <c r="R14"/>
  <c r="M13" l="1"/>
  <c r="N13"/>
  <c r="O13"/>
  <c r="P13"/>
  <c r="Q13"/>
  <c r="R13"/>
  <c r="M12" l="1"/>
  <c r="N12"/>
  <c r="O12"/>
  <c r="P12"/>
  <c r="Q12"/>
  <c r="R12"/>
  <c r="M11" l="1"/>
  <c r="N11"/>
  <c r="O11"/>
  <c r="P11"/>
  <c r="Q11"/>
  <c r="R11"/>
  <c r="M10" l="1"/>
  <c r="N10"/>
  <c r="O10"/>
  <c r="P10"/>
  <c r="Q10"/>
  <c r="R10"/>
  <c r="M9" l="1"/>
  <c r="N9"/>
  <c r="O9"/>
  <c r="P9"/>
  <c r="Q9"/>
  <c r="R9"/>
  <c r="M8" l="1"/>
  <c r="N8"/>
  <c r="O8"/>
  <c r="P8"/>
  <c r="Q8"/>
  <c r="R8"/>
  <c r="M7" l="1"/>
  <c r="N7"/>
  <c r="O7"/>
  <c r="P7"/>
  <c r="Q7"/>
  <c r="R7"/>
  <c r="M6" l="1"/>
  <c r="N6"/>
  <c r="O6"/>
  <c r="P6"/>
  <c r="Q6"/>
  <c r="R6"/>
  <c r="H53" i="12" l="1"/>
  <c r="I53"/>
  <c r="H52" l="1"/>
  <c r="I52"/>
  <c r="H51" l="1"/>
  <c r="I51"/>
  <c r="H50" l="1"/>
  <c r="I50"/>
  <c r="J50"/>
  <c r="H49" l="1"/>
  <c r="I49"/>
  <c r="J49"/>
  <c r="H48" l="1"/>
  <c r="I48"/>
  <c r="J48"/>
  <c r="H47" l="1"/>
  <c r="I47"/>
  <c r="J47"/>
  <c r="H46" l="1"/>
  <c r="I46"/>
  <c r="J46"/>
  <c r="H45" l="1"/>
  <c r="I45"/>
  <c r="J45"/>
  <c r="H44" l="1"/>
  <c r="I44"/>
  <c r="J44"/>
  <c r="H43" l="1"/>
  <c r="I43"/>
  <c r="J43"/>
  <c r="D54" l="1"/>
  <c r="E54"/>
  <c r="H42"/>
  <c r="F54"/>
  <c r="I42"/>
  <c r="G54"/>
  <c r="J42"/>
  <c r="H34" l="1"/>
  <c r="I34"/>
  <c r="H54"/>
  <c r="H33" l="1"/>
  <c r="I33"/>
  <c r="H32" l="1"/>
  <c r="I32"/>
  <c r="H31" l="1"/>
  <c r="I31"/>
  <c r="J31"/>
  <c r="H30" l="1"/>
  <c r="I30"/>
  <c r="J30"/>
  <c r="H29" l="1"/>
  <c r="I29"/>
  <c r="J29"/>
  <c r="H28" l="1"/>
  <c r="I28"/>
  <c r="J28"/>
  <c r="H27" l="1"/>
  <c r="I27"/>
  <c r="J27"/>
  <c r="H26" l="1"/>
  <c r="I26"/>
  <c r="J26"/>
  <c r="H25" l="1"/>
  <c r="I25"/>
  <c r="J25"/>
  <c r="H24" l="1"/>
  <c r="I24"/>
  <c r="J24"/>
  <c r="D35" l="1"/>
  <c r="E35"/>
  <c r="H35" s="1"/>
  <c r="H23"/>
  <c r="F35"/>
  <c r="I23"/>
  <c r="G35"/>
  <c r="J23"/>
  <c r="H17" l="1"/>
  <c r="I17"/>
  <c r="I35"/>
  <c r="H16" l="1"/>
  <c r="I16"/>
  <c r="H15" l="1"/>
  <c r="I15"/>
  <c r="H14" l="1"/>
  <c r="I14"/>
  <c r="H13" l="1"/>
  <c r="I13"/>
  <c r="J13"/>
  <c r="H12" l="1"/>
  <c r="I12"/>
  <c r="J12"/>
  <c r="H11" l="1"/>
  <c r="I11"/>
  <c r="J11"/>
  <c r="H10" l="1"/>
  <c r="I10"/>
  <c r="J10"/>
  <c r="H9" l="1"/>
  <c r="I9"/>
  <c r="J9"/>
  <c r="H8" l="1"/>
  <c r="I8"/>
  <c r="J8"/>
  <c r="H7" l="1"/>
  <c r="I7"/>
  <c r="J7"/>
  <c r="H6" l="1"/>
  <c r="I6"/>
  <c r="J6"/>
  <c r="H5" l="1"/>
  <c r="I5"/>
  <c r="J5"/>
  <c r="B15" i="11"/>
  <c r="C16" l="1"/>
  <c r="D16"/>
  <c r="E16"/>
  <c r="F16"/>
  <c r="G16"/>
  <c r="H16"/>
  <c r="I16"/>
  <c r="J16"/>
  <c r="K16"/>
  <c r="C17"/>
  <c r="D17"/>
  <c r="E17"/>
  <c r="F17"/>
  <c r="G17"/>
  <c r="H17"/>
  <c r="I17"/>
  <c r="J17"/>
  <c r="K17"/>
  <c r="C18"/>
  <c r="D18"/>
  <c r="E18"/>
  <c r="F18"/>
  <c r="G18"/>
  <c r="H18"/>
  <c r="I18"/>
  <c r="J18"/>
  <c r="K18"/>
  <c r="C19"/>
  <c r="D19"/>
  <c r="E19"/>
  <c r="F19"/>
  <c r="G19"/>
  <c r="H19"/>
  <c r="I19"/>
  <c r="J19"/>
  <c r="K19"/>
  <c r="C20"/>
  <c r="D20"/>
  <c r="E20"/>
  <c r="F20"/>
  <c r="G20"/>
  <c r="H20"/>
  <c r="I20"/>
  <c r="J20"/>
  <c r="K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C24"/>
  <c r="D24"/>
  <c r="E24"/>
  <c r="F24"/>
  <c r="G24"/>
  <c r="H24"/>
  <c r="I24"/>
  <c r="J24"/>
  <c r="K24"/>
  <c r="C25"/>
  <c r="D25"/>
  <c r="E25"/>
  <c r="F25"/>
  <c r="G25"/>
  <c r="H25"/>
  <c r="I25"/>
  <c r="J25"/>
  <c r="K25"/>
  <c r="C26"/>
  <c r="D26"/>
  <c r="E26"/>
  <c r="F26"/>
  <c r="G26"/>
  <c r="H26"/>
  <c r="I26"/>
  <c r="J26"/>
  <c r="K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C40"/>
  <c r="D40"/>
  <c r="E40"/>
  <c r="F40"/>
  <c r="G40"/>
  <c r="H40"/>
  <c r="I40"/>
  <c r="J40"/>
  <c r="K40"/>
  <c r="C41"/>
  <c r="D41"/>
  <c r="E41"/>
  <c r="F41"/>
  <c r="G41"/>
  <c r="H41"/>
  <c r="I41"/>
  <c r="J41"/>
  <c r="K41"/>
  <c r="C42"/>
  <c r="D42"/>
  <c r="E42"/>
  <c r="F42"/>
  <c r="G42"/>
  <c r="H42"/>
  <c r="I42"/>
  <c r="J42"/>
  <c r="K42"/>
  <c r="C43"/>
  <c r="D43"/>
  <c r="E43"/>
  <c r="F43"/>
  <c r="G43"/>
  <c r="H43"/>
  <c r="I43"/>
  <c r="J43"/>
  <c r="K43"/>
  <c r="C44"/>
  <c r="D44"/>
  <c r="E44"/>
  <c r="F44"/>
  <c r="G44"/>
  <c r="H44"/>
  <c r="I44"/>
  <c r="J44"/>
  <c r="K44"/>
  <c r="C45"/>
  <c r="D45"/>
  <c r="E45"/>
  <c r="F45"/>
  <c r="G45"/>
  <c r="H45"/>
  <c r="I45"/>
  <c r="J45"/>
  <c r="K45"/>
  <c r="C46"/>
  <c r="D46"/>
  <c r="E46"/>
  <c r="F46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C51"/>
  <c r="D51"/>
  <c r="E51"/>
  <c r="F51"/>
  <c r="G51"/>
  <c r="H51"/>
  <c r="I51"/>
  <c r="J51"/>
  <c r="K51"/>
  <c r="C52"/>
  <c r="D52"/>
  <c r="E52"/>
  <c r="F52"/>
  <c r="G52"/>
  <c r="H52"/>
  <c r="I52"/>
  <c r="J52"/>
  <c r="K52"/>
  <c r="C53"/>
  <c r="D53"/>
  <c r="E53"/>
  <c r="F53"/>
  <c r="G53"/>
  <c r="H53"/>
  <c r="I53"/>
  <c r="J53"/>
  <c r="K53"/>
  <c r="C54"/>
  <c r="D54"/>
  <c r="E54"/>
  <c r="F54"/>
  <c r="G54"/>
  <c r="H54"/>
  <c r="I54"/>
  <c r="J54"/>
  <c r="K54"/>
  <c r="C15" i="10"/>
  <c r="C6" i="11" l="1"/>
  <c r="D6"/>
  <c r="E6"/>
  <c r="F6"/>
  <c r="G6"/>
  <c r="H6"/>
  <c r="I6"/>
  <c r="J6"/>
  <c r="K6"/>
  <c r="C7"/>
  <c r="D7"/>
  <c r="E7"/>
  <c r="F7"/>
  <c r="G7"/>
  <c r="H7"/>
  <c r="I7"/>
  <c r="J7"/>
  <c r="K7"/>
  <c r="C8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H16" i="8" l="1"/>
  <c r="H15" l="1"/>
  <c r="G16" l="1"/>
  <c r="G15"/>
  <c r="G14"/>
  <c r="E16" l="1"/>
  <c r="E15"/>
  <c r="H14"/>
  <c r="E14"/>
  <c r="H12" l="1"/>
  <c r="H11" l="1"/>
  <c r="G12" l="1"/>
  <c r="G11"/>
  <c r="G10"/>
  <c r="E12" l="1"/>
  <c r="E11"/>
  <c r="H10"/>
  <c r="E10"/>
  <c r="H8" l="1"/>
  <c r="H7" l="1"/>
  <c r="G8" l="1"/>
  <c r="G7"/>
  <c r="G6"/>
  <c r="E8" l="1"/>
  <c r="E7"/>
  <c r="H6"/>
  <c r="E6"/>
  <c r="F4"/>
  <c r="D4"/>
  <c r="D24" i="7" l="1"/>
  <c r="E24"/>
  <c r="F24"/>
  <c r="F25" s="1"/>
  <c r="G24"/>
  <c r="D12" l="1"/>
  <c r="E12"/>
  <c r="E13" s="1"/>
  <c r="F12"/>
  <c r="F13" s="1"/>
  <c r="G12"/>
  <c r="G13" s="1"/>
  <c r="E25"/>
  <c r="C15" i="5"/>
  <c r="D16" l="1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C14" i="3"/>
  <c r="D6" i="5" l="1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H14" i="2" l="1"/>
  <c r="H13" l="1"/>
  <c r="G14" l="1"/>
  <c r="G13"/>
  <c r="G12"/>
  <c r="E14" l="1"/>
  <c r="E13"/>
  <c r="H12"/>
  <c r="E12"/>
  <c r="F11"/>
  <c r="D11"/>
  <c r="D6" i="1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<sst xmlns="http://schemas.openxmlformats.org/spreadsheetml/2006/main" count="3953" uniqueCount="495">
  <si>
    <t>TURISMO EN CIFRAS ARONA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</si>
  <si>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</si>
  <si>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</si>
  <si>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</si>
  <si>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</si>
  <si>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</si>
  <si>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</si>
  <si>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</si>
  <si>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</si>
  <si>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</si>
  <si>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</si>
  <si>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</si>
  <si>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</si>
  <si>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</si>
  <si>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</si>
  <si>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</si>
  <si>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</si>
  <si>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</si>
  <si>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</si>
  <si>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</si>
  <si>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</si>
  <si>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</si>
  <si>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</si>
  <si>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</si>
  <si>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</si>
  <si>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</si>
  <si>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</si>
  <si>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</si>
  <si>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</si>
  <si>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</si>
  <si>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</si>
  <si>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</si>
  <si>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</si>
  <si>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</si>
  <si>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</si>
  <si>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</si>
  <si>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</si>
  <si>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</si>
  <si>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</si>
  <si>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</si>
  <si>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</si>
  <si>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</si>
  <si>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</si>
  <si>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</si>
  <si>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</si>
  <si>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</si>
  <si>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</si>
  <si>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</si>
  <si>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</si>
  <si>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</si>
  <si>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</si>
  <si>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</si>
  <si>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</si>
  <si>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</si>
  <si>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</si>
  <si>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</si>
  <si>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</si>
  <si>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</si>
  <si>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</si>
  <si>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</si>
  <si>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</si>
  <si>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</si>
  <si>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</si>
  <si>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</si>
  <si>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</si>
  <si>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</si>
  <si>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</si>
  <si>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</si>
  <si>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</si>
  <si>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</si>
  <si>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</si>
  <si>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 xml:space="preserve"> TOTAL GENERAL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</si>
  <si>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</si>
  <si>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</si>
  <si>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</si>
  <si>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</si>
  <si>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</si>
  <si>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</si>
  <si>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</si>
  <si>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</si>
  <si>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</si>
  <si>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</si>
  <si>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</si>
  <si>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</si>
  <si>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</si>
  <si>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</si>
  <si>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</si>
  <si>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 ALOJADOS EN ARONA POR TIPOLOGÍA DE ESTABLECIMIENTO
VARIACIONES INTERANUALES</t>
  </si>
  <si>
    <t xml:space="preserve">Hotelero </t>
  </si>
  <si>
    <t>TURISTAS ALOJADOS EN ARONA SEGÚN TIPOLOGÍA DEL ESTABLECIMIENTO</t>
  </si>
  <si>
    <t xml:space="preserve"> HOTELERO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</si>
  <si>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</si>
  <si>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</si>
  <si>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</si>
  <si>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</si>
  <si>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</si>
  <si>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</si>
  <si>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</si>
  <si>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</si>
  <si>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</si>
  <si>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</si>
  <si>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</si>
  <si>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</si>
  <si>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</si>
  <si>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</si>
  <si>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</si>
  <si>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</si>
  <si>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</si>
  <si>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</si>
  <si>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</si>
  <si>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</si>
  <si>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</si>
  <si>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</si>
  <si>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</si>
  <si>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</si>
  <si>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</si>
  <si>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</si>
  <si>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>ZONA SUR</t>
  </si>
  <si>
    <t>ARONA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</si>
  <si>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</si>
  <si>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</si>
  <si>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</si>
  <si>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TOTAL</t>
  </si>
  <si>
    <t xml:space="preserve">Hotel </t>
  </si>
  <si>
    <t>Extrahotelero</t>
  </si>
  <si>
    <t xml:space="preserve"> Hotel</t>
  </si>
  <si>
    <t xml:space="preserve">VARIACIONES INTERANUALES DE LOS TURISTAS ALOJADOS EN TENERIFE POR ZONAS Y TIPOLOGÍA </t>
  </si>
  <si>
    <t>TURISTAS  ALOJADOS EN ARONA</t>
  </si>
  <si>
    <t>Var. 08/07</t>
  </si>
  <si>
    <t>Var. 09/08</t>
  </si>
  <si>
    <t>Var. 10/09</t>
  </si>
  <si>
    <t>Total general</t>
  </si>
  <si>
    <t>TURISTAS  ALOJADOS EN LA ZONA SUR</t>
  </si>
  <si>
    <t>TURISTAS  ALOJADOS EN TENERIFE</t>
  </si>
  <si>
    <t>2009/2008</t>
  </si>
  <si>
    <t>2010/2009</t>
  </si>
  <si>
    <t>Total</t>
  </si>
  <si>
    <t>var. interanual hotelero</t>
  </si>
  <si>
    <t>Var. inter. extrahotelero</t>
  </si>
  <si>
    <t>Var. inter. total</t>
  </si>
  <si>
    <t xml:space="preserve">EVOLUCIÓN DEL TURISMO  ALOJADO EN ARONA POR CATEGORÍA </t>
  </si>
  <si>
    <t xml:space="preserve"> 1 * y 2 *</t>
  </si>
  <si>
    <t xml:space="preserve"> 3 *</t>
  </si>
  <si>
    <t xml:space="preserve"> 4 *</t>
  </si>
  <si>
    <t xml:space="preserve"> 5 *</t>
  </si>
  <si>
    <t>Extrahoteleros</t>
  </si>
  <si>
    <t>Gráfica 1</t>
  </si>
  <si>
    <t>Gráfica 2</t>
  </si>
  <si>
    <t xml:space="preserve">VARIACIÓN INTERANUAL DEL TURISMO ALOJADO EN ADEJE POR CATEGORÍA 
VARIACIONES INTERANUALES </t>
  </si>
  <si>
    <t xml:space="preserve"> 1 * y 2*</t>
  </si>
  <si>
    <t xml:space="preserve"> TOTAL HOTELERO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</si>
  <si>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</si>
  <si>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</si>
  <si>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</si>
  <si>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</si>
  <si>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</si>
  <si>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09/08</t>
  </si>
  <si>
    <t>var. 10/09</t>
  </si>
  <si>
    <t>FUENTE: STDE del Cabildo Insular de Tenerife. 
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</si>
  <si>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</si>
  <si>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</si>
  <si>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</si>
  <si>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</si>
  <si>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</si>
  <si>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</si>
  <si>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</si>
  <si>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</si>
  <si>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</si>
  <si>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</si>
  <si>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</si>
  <si>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</si>
  <si>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</si>
  <si>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</si>
  <si>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</si>
  <si>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</si>
  <si>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</si>
  <si>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</si>
  <si>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</si>
  <si>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</si>
  <si>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</si>
  <si>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</si>
  <si>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</si>
  <si>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</si>
  <si>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</si>
  <si>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</si>
  <si>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</si>
  <si>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</si>
  <si>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</si>
  <si>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</si>
  <si>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</si>
  <si>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</si>
  <si>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</si>
  <si>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</si>
  <si>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</si>
  <si>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</si>
  <si>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</si>
  <si>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</si>
  <si>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</si>
  <si>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</si>
  <si>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</si>
  <si>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>cuota  2010</t>
  </si>
  <si>
    <t>FUENTE: STDE Cabildo Insular de Tenerife.
ELABORACIÓN: Turismo de Tenerife</t>
  </si>
  <si>
    <t>DISTRIBUCIÓN DEL TURISMO ALOJADO EN ESTABLECIMIENTOS TURÍSTICOS DE ARONA SEGÚN NACIONALIDAD</t>
  </si>
  <si>
    <t xml:space="preserve">FUENTE: STDE Cabildo Insular de Tenerife.
ELABORACIÓN: Turismo de Tenerife </t>
  </si>
  <si>
    <t>TURISTAS ALOJADOS EN ARONA POR NACIONALIDADES SEGÚN TIPOLOGÍA Y CATEGORÍA DEL ESTABLECIMIENTO</t>
  </si>
  <si>
    <t>ESTABLECIMIENTOS HOTELEROS</t>
  </si>
  <si>
    <t>TOTAL EXTRAHOTELERO</t>
  </si>
  <si>
    <t>TOTAL HOTELERO</t>
  </si>
  <si>
    <t>Hoteles 5 *</t>
  </si>
  <si>
    <t>Hoteles 4 *</t>
  </si>
  <si>
    <t>Hoteles 3 *</t>
  </si>
  <si>
    <t xml:space="preserve">Hoteles 1* y 2 * </t>
  </si>
  <si>
    <t>EVOLUCIÓN DEL NÚMERO DE TURISTAS ALOJADOS EN ARONA POR NACIONALIDADES SEGÚN TIPOLOGÍA Y CATEGORÍA DEL ESTABLECIMIENTO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</si>
  <si>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</si>
  <si>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</si>
  <si>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</si>
  <si>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</si>
  <si>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</si>
  <si>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</si>
  <si>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</si>
  <si>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</si>
  <si>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</si>
  <si>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</si>
  <si>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</si>
  <si>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</si>
  <si>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</si>
  <si>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</si>
  <si>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</si>
  <si>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</si>
  <si>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</si>
  <si>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</si>
  <si>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</si>
  <si>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</si>
  <si>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</si>
  <si>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
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</si>
  <si>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</si>
  <si>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</si>
  <si>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</si>
  <si>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</si>
  <si>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PERNOCTACIONES POR LOS TURISTAS EN ARONA SEGÚN TIPOLOGÍA DE ESTABLECIMIENTO</t>
  </si>
  <si>
    <t>PERNOCTACIONES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</si>
  <si>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</si>
  <si>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</si>
  <si>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</si>
  <si>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</si>
  <si>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</si>
  <si>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</si>
  <si>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</si>
  <si>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</si>
  <si>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</si>
  <si>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</si>
  <si>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</si>
  <si>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</si>
  <si>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</si>
  <si>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</si>
  <si>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</si>
  <si>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>EVOLUCIÓN  DE PERNOCTACIONES EN ARONA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</si>
  <si>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</si>
  <si>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</si>
  <si>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</si>
  <si>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ARONA POR CATEGORÍA (%)</t>
  </si>
  <si>
    <t>1* y  2 *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</si>
  <si>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</si>
  <si>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</si>
  <si>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</si>
  <si>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</si>
  <si>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</si>
  <si>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</si>
  <si>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</si>
  <si>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</si>
  <si>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</si>
  <si>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</si>
  <si>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</si>
  <si>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</si>
  <si>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</si>
  <si>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</si>
  <si>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</si>
  <si>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</si>
  <si>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</si>
  <si>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</si>
  <si>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</si>
  <si>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</si>
  <si>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</si>
  <si>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</si>
  <si>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</si>
  <si>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</si>
  <si>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</si>
  <si>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</si>
  <si>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</si>
  <si>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</si>
  <si>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</si>
  <si>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ALOJADOS POR MUNICIPIO TURÍSTICO Y TIPOLOGÍA DE ESTABLECIMIENTO</t>
  </si>
  <si>
    <t>Alojados Totales</t>
  </si>
  <si>
    <t>Alojados Hoteleros</t>
  </si>
  <si>
    <t>Alojados Extrahoteleros</t>
  </si>
  <si>
    <t>ADEJE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</si>
  <si>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</si>
  <si>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</si>
  <si>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</si>
  <si>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</si>
  <si>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</si>
  <si>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</si>
  <si>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</si>
  <si>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</si>
  <si>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</si>
  <si>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</si>
  <si>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ARONA SEGÚN TIPOLOGÍA Y CATEGORÍA DE ESTABLECIMIENTO</t>
  </si>
  <si>
    <t>PERNOCTACIONES POR MUNICIPIO TURÍSTICO Y TIPOLOGÍA DE ESTABLECIMIENTO</t>
  </si>
  <si>
    <t>PERNOCTACIONES EN ADEJE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</si>
  <si>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</si>
  <si>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</si>
  <si>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</si>
  <si>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</si>
  <si>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</si>
  <si>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</si>
  <si>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</si>
  <si>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</si>
  <si>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</si>
  <si>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</si>
  <si>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</si>
  <si>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</si>
  <si>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ARONA SEGÚN TIPOLOGÍA Y CATEGORÍA DE ESTABLECIMIENTO
</t>
  </si>
  <si>
    <t xml:space="preserve">acumulado julio 2010 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</si>
  <si>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</si>
  <si>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</si>
  <si>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</si>
  <si>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</si>
  <si>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</si>
  <si>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</si>
  <si>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</si>
  <si>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</si>
  <si>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ARONA SEGÚN TIPOLOGÍA Y CATEGORÍA DE ESTABLECIMIENTO</t>
  </si>
  <si>
    <t>TURISTAS ALOJADOS POR NACIONALIDADES SEGÚN MUNICIPIO TURÍSTICO</t>
  </si>
  <si>
    <t xml:space="preserve">ADEJE 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</si>
  <si>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</si>
  <si>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</si>
  <si>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</si>
  <si>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 xml:space="preserve">FUENTE: STDE Cabildo Insular de Tenerife. 
ELABORACIÓN: Turismo de Tenerife </t>
  </si>
  <si>
    <t>PLAZAS ALOJATIVAS ESTIMADAS SEGÚN ZONAS TURÍSTICAS Y TIPOLOGÍAS (*)</t>
  </si>
  <si>
    <t>I semestre 2009</t>
  </si>
  <si>
    <t>%/s total zona</t>
  </si>
  <si>
    <t>I semestre 2010</t>
  </si>
  <si>
    <t>II semestre 2009</t>
  </si>
  <si>
    <t>II semestre 2010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</si>
  <si>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</si>
  <si>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</si>
  <si>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</si>
  <si>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</si>
  <si>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</si>
  <si>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</si>
  <si>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</si>
  <si>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</si>
  <si>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</si>
  <si>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</si>
  <si>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</si>
  <si>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</si>
  <si>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</si>
  <si>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</si>
  <si>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</si>
  <si>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</si>
  <si>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</si>
  <si>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</si>
  <si>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</si>
  <si>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</si>
  <si>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</si>
  <si>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</si>
  <si>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</si>
  <si>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</si>
  <si>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</si>
  <si>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</si>
  <si>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PLAZAS ALOJATIVAS ESTIMADAS EN TENERIFE SEGÚN TIPOLOGÍA Y CATEGORÍA (*)</t>
  </si>
  <si>
    <t>PLAZAS ALOJATIVAS ESTIMADAS EN TENERIFE Y ARONA SEGÚN TIPOLOGÍA Y CATEGORÍA (*)
II SEMESTRE 2010</t>
  </si>
  <si>
    <t>PLAZAS TURISTICAS AUTORIZADAS* SEGÚN TIPOLOGÍA DEL ESTABLECIMIENTO.
Municipios e Isla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</si>
  <si>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</si>
  <si>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</si>
  <si>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</si>
  <si>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</si>
  <si>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</si>
  <si>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</si>
  <si>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</si>
  <si>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</si>
  <si>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</si>
  <si>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</si>
  <si>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</si>
  <si>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</si>
  <si>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</si>
  <si>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</si>
  <si>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</si>
  <si>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</si>
  <si>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</si>
  <si>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</si>
  <si>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</si>
  <si>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</si>
  <si>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</si>
  <si>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</si>
  <si>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</si>
  <si>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</si>
  <si>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</si>
  <si>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</si>
  <si>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</si>
  <si>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</si>
  <si>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</si>
  <si>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</si>
  <si>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</si>
  <si>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</si>
  <si>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</si>
  <si>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</si>
  <si>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</si>
  <si>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</si>
  <si>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</si>
  <si>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</si>
  <si>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</si>
  <si>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</si>
  <si>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</si>
  <si>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</si>
  <si>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</si>
  <si>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</si>
  <si>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Adeje</t>
  </si>
  <si>
    <t>Arafo</t>
  </si>
  <si>
    <t>Arico</t>
  </si>
  <si>
    <t>Arona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</si>
  <si>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</si>
  <si>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</si>
  <si>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</si>
  <si>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</si>
  <si>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</si>
  <si>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</si>
  <si>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</si>
  <si>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</si>
  <si>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</si>
  <si>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</si>
  <si>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</si>
  <si>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</si>
  <si>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Puerto de la Cruz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</si>
  <si>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</si>
  <si>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</si>
  <si>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</si>
  <si>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</si>
  <si>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</si>
  <si>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</si>
  <si>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</si>
  <si>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</si>
  <si>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</si>
  <si>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</si>
  <si>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</si>
  <si>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</si>
  <si>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</si>
  <si>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</si>
  <si>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</si>
  <si>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</si>
  <si>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</si>
  <si>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</si>
  <si>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</si>
  <si>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</si>
  <si>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</si>
  <si>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</si>
  <si>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</si>
  <si>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</si>
  <si>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</si>
  <si>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</si>
  <si>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</si>
  <si>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</si>
  <si>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</si>
  <si>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</si>
  <si>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</si>
  <si>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</si>
  <si>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</si>
  <si>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</si>
  <si>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</si>
  <si>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</si>
  <si>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</si>
  <si>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</si>
  <si>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</si>
  <si>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</si>
  <si>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</si>
  <si>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</si>
  <si>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</si>
  <si>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</si>
  <si>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</si>
  <si>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</si>
  <si>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Tenerife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</si>
  <si>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</si>
  <si>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</si>
  <si>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</si>
  <si>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</si>
  <si>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</si>
  <si>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</si>
  <si>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septiembre 2010 </t>
  </si>
  <si>
    <t>acumulado septiembre 2009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</si>
  <si>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</si>
  <si>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</si>
  <si>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</si>
  <si>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</si>
  <si>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</si>
  <si>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septiembre 2010</t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</si>
</sst>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4"/>
      <color indexed="18"/>
      <name val="Arial"/>
      <family val="2"/>
    </font>
    <font>
      <b/>
      <sz val="14"/>
      <color theme="3" tint="-0.249977111117893"/>
      <name val="Arial"/>
      <family val="2"/>
    </font>
    <font>
      <u/>
      <sz val="7.5"/>
      <color indexed="12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color theme="3" tint="-0.249977111117893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9" fontId="2" fillId="0" borderId="0" applyFont="0" applyFill="0" applyBorder="0" applyProtection="0">
      <alignment vertical="center"/>
    </xf>
    <xf numFmtId="0" fontId="20" fillId="0" borderId="0"/>
    <xf numFmtId="0" fontId="20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0" fillId="0" borderId="0">
      <protection locked="0"/>
    </xf>
    <xf numFmtId="169" fontId="50" fillId="0" borderId="0">
      <protection locked="0"/>
    </xf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70" fontId="2" fillId="0" borderId="0" applyFont="0" applyFill="0" applyBorder="0" applyAlignment="0" applyProtection="0"/>
    <xf numFmtId="171" fontId="50" fillId="0" borderId="0">
      <protection locked="0"/>
    </xf>
    <xf numFmtId="172" fontId="50" fillId="0" borderId="0">
      <protection locked="0"/>
    </xf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173" fontId="50" fillId="0" borderId="0">
      <protection locked="0"/>
    </xf>
    <xf numFmtId="174" fontId="50" fillId="0" borderId="0">
      <protection locked="0"/>
    </xf>
    <xf numFmtId="175" fontId="50" fillId="0" borderId="0">
      <protection locked="0"/>
    </xf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</cellStyleXfs>
  <cellXfs count="63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1" fontId="2" fillId="2" borderId="0" xfId="2" applyFont="1" applyFill="1">
      <alignment vertical="center"/>
    </xf>
    <xf numFmtId="3" fontId="10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0" fillId="2" borderId="0" xfId="0" applyNumberFormat="1" applyFill="1" applyAlignment="1">
      <alignment vertical="center"/>
    </xf>
    <xf numFmtId="1" fontId="0" fillId="4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1" fillId="2" borderId="0" xfId="2" applyFont="1" applyFill="1" applyAlignment="1">
      <alignment horizontal="left" vertical="center" indent="1"/>
    </xf>
    <xf numFmtId="1" fontId="13" fillId="0" borderId="0" xfId="2" applyFont="1">
      <alignment vertical="center"/>
    </xf>
    <xf numFmtId="1" fontId="15" fillId="0" borderId="0" xfId="2" applyFont="1">
      <alignment vertical="center"/>
    </xf>
    <xf numFmtId="1" fontId="17" fillId="5" borderId="1" xfId="2" applyFont="1" applyFill="1" applyBorder="1" applyAlignment="1" applyProtection="1">
      <alignment horizontal="center" vertical="center"/>
      <protection hidden="1"/>
    </xf>
    <xf numFmtId="17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5" xfId="2" applyFont="1" applyFill="1" applyBorder="1" applyAlignment="1" applyProtection="1">
      <alignment horizontal="left"/>
      <protection hidden="1"/>
    </xf>
    <xf numFmtId="164" fontId="2" fillId="6" borderId="6" xfId="2" applyNumberFormat="1" applyFont="1" applyFill="1" applyBorder="1" applyProtection="1">
      <alignment vertical="center"/>
      <protection hidden="1"/>
    </xf>
    <xf numFmtId="165" fontId="2" fillId="6" borderId="6" xfId="4" applyNumberFormat="1" applyFont="1" applyFill="1" applyBorder="1" applyProtection="1">
      <alignment vertical="center"/>
      <protection hidden="1"/>
    </xf>
    <xf numFmtId="10" fontId="2" fillId="6" borderId="6" xfId="4" applyNumberFormat="1" applyFont="1" applyFill="1" applyBorder="1" applyProtection="1">
      <alignment vertical="center"/>
      <protection hidden="1"/>
    </xf>
    <xf numFmtId="1" fontId="2" fillId="0" borderId="7" xfId="2" applyFont="1" applyBorder="1" applyAlignment="1" applyProtection="1">
      <alignment horizontal="left"/>
      <protection hidden="1"/>
    </xf>
    <xf numFmtId="164" fontId="2" fillId="0" borderId="8" xfId="2" applyNumberFormat="1" applyFont="1" applyBorder="1" applyProtection="1">
      <alignment vertical="center"/>
      <protection hidden="1"/>
    </xf>
    <xf numFmtId="165" fontId="2" fillId="0" borderId="8" xfId="4" applyNumberFormat="1" applyFont="1" applyBorder="1" applyProtection="1">
      <alignment vertical="center"/>
      <protection hidden="1"/>
    </xf>
    <xf numFmtId="10" fontId="2" fillId="0" borderId="8" xfId="4" applyNumberFormat="1" applyFont="1" applyBorder="1" applyProtection="1">
      <alignment vertical="center"/>
      <protection hidden="1"/>
    </xf>
    <xf numFmtId="165" fontId="2" fillId="0" borderId="9" xfId="4" applyNumberFormat="1" applyFont="1" applyBorder="1" applyProtection="1">
      <alignment vertical="center"/>
      <protection hidden="1"/>
    </xf>
    <xf numFmtId="1" fontId="19" fillId="0" borderId="1" xfId="2" applyFont="1" applyBorder="1" applyAlignment="1" applyProtection="1">
      <protection hidden="1"/>
    </xf>
    <xf numFmtId="1" fontId="2" fillId="0" borderId="2" xfId="2" applyFont="1" applyBorder="1" applyProtection="1">
      <alignment vertical="center"/>
      <protection hidden="1"/>
    </xf>
    <xf numFmtId="1" fontId="2" fillId="0" borderId="3" xfId="2" applyFont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5" borderId="4" xfId="0" applyFill="1" applyBorder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165" fontId="0" fillId="0" borderId="0" xfId="1" applyNumberFormat="1" applyFont="1"/>
    <xf numFmtId="0" fontId="0" fillId="8" borderId="8" xfId="0" applyFill="1" applyBorder="1" applyAlignment="1">
      <alignment horizontal="right"/>
    </xf>
    <xf numFmtId="3" fontId="0" fillId="0" borderId="8" xfId="0" applyNumberFormat="1" applyBorder="1"/>
    <xf numFmtId="3" fontId="0" fillId="0" borderId="0" xfId="0" applyNumberFormat="1"/>
    <xf numFmtId="1" fontId="0" fillId="9" borderId="8" xfId="0" applyNumberFormat="1" applyFill="1" applyBorder="1" applyAlignment="1">
      <alignment horizontal="center" vertical="center" wrapText="1"/>
    </xf>
    <xf numFmtId="3" fontId="0" fillId="9" borderId="8" xfId="0" applyNumberForma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3" fontId="0" fillId="6" borderId="8" xfId="0" applyNumberFormat="1" applyFill="1" applyBorder="1"/>
    <xf numFmtId="0" fontId="0" fillId="10" borderId="8" xfId="0" applyFill="1" applyBorder="1" applyAlignment="1">
      <alignment horizontal="center" vertical="center" wrapText="1"/>
    </xf>
    <xf numFmtId="3" fontId="0" fillId="10" borderId="8" xfId="0" applyNumberFormat="1" applyFill="1" applyBorder="1"/>
    <xf numFmtId="0" fontId="21" fillId="2" borderId="10" xfId="3" applyNumberFormat="1" applyFont="1" applyFill="1" applyBorder="1" applyAlignment="1" applyProtection="1">
      <alignment horizontal="center" vertical="center" wrapText="1"/>
    </xf>
    <xf numFmtId="10" fontId="0" fillId="0" borderId="8" xfId="0" applyNumberFormat="1" applyBorder="1"/>
    <xf numFmtId="10" fontId="0" fillId="9" borderId="8" xfId="0" applyNumberFormat="1" applyFill="1" applyBorder="1" applyAlignment="1">
      <alignment vertical="center"/>
    </xf>
    <xf numFmtId="10" fontId="0" fillId="6" borderId="8" xfId="0" applyNumberFormat="1" applyFill="1" applyBorder="1"/>
    <xf numFmtId="10" fontId="0" fillId="10" borderId="8" xfId="0" applyNumberFormat="1" applyFill="1" applyBorder="1"/>
    <xf numFmtId="0" fontId="0" fillId="5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0" fillId="0" borderId="8" xfId="0" applyBorder="1" applyAlignment="1">
      <alignment horizontal="left"/>
    </xf>
    <xf numFmtId="0" fontId="0" fillId="6" borderId="9" xfId="0" applyFill="1" applyBorder="1" applyAlignment="1">
      <alignment horizontal="left"/>
    </xf>
    <xf numFmtId="3" fontId="0" fillId="6" borderId="9" xfId="0" applyNumberFormat="1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6" borderId="4" xfId="0" applyFill="1" applyBorder="1" applyAlignment="1"/>
    <xf numFmtId="3" fontId="0" fillId="6" borderId="4" xfId="0" applyNumberFormat="1" applyFill="1" applyBorder="1"/>
    <xf numFmtId="0" fontId="0" fillId="10" borderId="4" xfId="0" applyFill="1" applyBorder="1" applyAlignment="1"/>
    <xf numFmtId="10" fontId="1" fillId="10" borderId="4" xfId="1" applyNumberFormat="1" applyFont="1" applyFill="1" applyBorder="1"/>
    <xf numFmtId="0" fontId="0" fillId="0" borderId="9" xfId="0" applyBorder="1" applyAlignment="1"/>
    <xf numFmtId="0" fontId="0" fillId="10" borderId="4" xfId="0" applyFill="1" applyBorder="1"/>
    <xf numFmtId="1" fontId="17" fillId="5" borderId="1" xfId="2" applyFont="1" applyFill="1" applyBorder="1" applyProtection="1">
      <alignment vertical="center"/>
      <protection hidden="1"/>
    </xf>
    <xf numFmtId="1" fontId="2" fillId="5" borderId="13" xfId="2" applyFont="1" applyFill="1" applyBorder="1" applyProtection="1">
      <alignment vertical="center"/>
      <protection hidden="1"/>
    </xf>
    <xf numFmtId="1" fontId="2" fillId="5" borderId="14" xfId="2" applyFont="1" applyFill="1" applyBorder="1" applyProtection="1">
      <alignment vertical="center"/>
      <protection hidden="1"/>
    </xf>
    <xf numFmtId="1" fontId="2" fillId="6" borderId="6" xfId="2" applyFont="1" applyFill="1" applyBorder="1" applyAlignment="1" applyProtection="1">
      <alignment horizontal="left"/>
      <protection hidden="1"/>
    </xf>
    <xf numFmtId="165" fontId="2" fillId="6" borderId="14" xfId="4" applyNumberFormat="1" applyFont="1" applyFill="1" applyBorder="1" applyProtection="1">
      <alignment vertical="center"/>
      <protection hidden="1"/>
    </xf>
    <xf numFmtId="1" fontId="2" fillId="6" borderId="8" xfId="2" applyFont="1" applyFill="1" applyBorder="1" applyAlignment="1" applyProtection="1">
      <alignment horizontal="left"/>
      <protection hidden="1"/>
    </xf>
    <xf numFmtId="164" fontId="2" fillId="6" borderId="8" xfId="2" applyNumberFormat="1" applyFont="1" applyFill="1" applyBorder="1" applyProtection="1">
      <alignment vertical="center"/>
      <protection hidden="1"/>
    </xf>
    <xf numFmtId="165" fontId="2" fillId="6" borderId="8" xfId="4" applyNumberFormat="1" applyFont="1" applyFill="1" applyBorder="1" applyProtection="1">
      <alignment vertical="center"/>
      <protection hidden="1"/>
    </xf>
    <xf numFmtId="165" fontId="2" fillId="6" borderId="15" xfId="4" applyNumberFormat="1" applyFont="1" applyFill="1" applyBorder="1" applyProtection="1">
      <alignment vertical="center"/>
      <protection hidden="1"/>
    </xf>
    <xf numFmtId="1" fontId="2" fillId="5" borderId="2" xfId="2" applyFont="1" applyFill="1" applyBorder="1" applyProtection="1">
      <alignment vertical="center"/>
      <protection hidden="1"/>
    </xf>
    <xf numFmtId="165" fontId="2" fillId="5" borderId="3" xfId="2" applyNumberFormat="1" applyFont="1" applyFill="1" applyBorder="1" applyProtection="1">
      <alignment vertical="center"/>
      <protection hidden="1"/>
    </xf>
    <xf numFmtId="1" fontId="2" fillId="0" borderId="6" xfId="2" applyFont="1" applyBorder="1" applyAlignment="1" applyProtection="1">
      <alignment horizontal="left"/>
      <protection hidden="1"/>
    </xf>
    <xf numFmtId="165" fontId="2" fillId="0" borderId="6" xfId="4" applyNumberFormat="1" applyFont="1" applyBorder="1" applyProtection="1">
      <alignment vertical="center"/>
      <protection hidden="1"/>
    </xf>
    <xf numFmtId="1" fontId="2" fillId="0" borderId="8" xfId="2" applyFont="1" applyBorder="1" applyAlignment="1" applyProtection="1">
      <alignment horizontal="left"/>
      <protection hidden="1"/>
    </xf>
    <xf numFmtId="164" fontId="2" fillId="0" borderId="9" xfId="2" applyNumberFormat="1" applyFont="1" applyBorder="1" applyProtection="1">
      <alignment vertical="center"/>
      <protection hidden="1"/>
    </xf>
    <xf numFmtId="165" fontId="2" fillId="0" borderId="15" xfId="4" applyNumberFormat="1" applyFont="1" applyBorder="1" applyProtection="1">
      <alignment vertical="center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0" fillId="0" borderId="8" xfId="0" applyNumberFormat="1" applyBorder="1" applyProtection="1">
      <protection hidden="1"/>
    </xf>
    <xf numFmtId="1" fontId="0" fillId="9" borderId="8" xfId="0" applyNumberFormat="1" applyFill="1" applyBorder="1" applyAlignment="1" applyProtection="1">
      <alignment horizontal="center" vertical="center" wrapText="1"/>
      <protection hidden="1"/>
    </xf>
    <xf numFmtId="3" fontId="0" fillId="9" borderId="8" xfId="0" applyNumberFormat="1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left"/>
      <protection hidden="1"/>
    </xf>
    <xf numFmtId="3" fontId="0" fillId="6" borderId="8" xfId="0" applyNumberFormat="1" applyFill="1" applyBorder="1" applyProtection="1">
      <protection hidden="1"/>
    </xf>
    <xf numFmtId="0" fontId="0" fillId="10" borderId="8" xfId="0" applyFill="1" applyBorder="1" applyAlignment="1" applyProtection="1">
      <alignment horizontal="left"/>
      <protection hidden="1"/>
    </xf>
    <xf numFmtId="3" fontId="0" fillId="10" borderId="8" xfId="0" applyNumberFormat="1" applyFill="1" applyBorder="1" applyProtection="1">
      <protection hidden="1"/>
    </xf>
    <xf numFmtId="0" fontId="0" fillId="0" borderId="0" xfId="0" applyAlignment="1">
      <alignment wrapText="1"/>
    </xf>
    <xf numFmtId="10" fontId="0" fillId="8" borderId="8" xfId="0" applyNumberFormat="1" applyFill="1" applyBorder="1" applyProtection="1">
      <protection hidden="1"/>
    </xf>
    <xf numFmtId="10" fontId="0" fillId="9" borderId="8" xfId="0" applyNumberFormat="1" applyFill="1" applyBorder="1" applyAlignment="1" applyProtection="1">
      <alignment vertical="center"/>
      <protection hidden="1"/>
    </xf>
    <xf numFmtId="10" fontId="0" fillId="6" borderId="8" xfId="0" applyNumberFormat="1" applyFill="1" applyBorder="1" applyProtection="1">
      <protection hidden="1"/>
    </xf>
    <xf numFmtId="10" fontId="0" fillId="10" borderId="8" xfId="0" applyNumberFormat="1" applyFill="1" applyBorder="1" applyProtection="1"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vertical="center" wrapText="1"/>
      <protection hidden="1"/>
    </xf>
    <xf numFmtId="0" fontId="0" fillId="5" borderId="4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protection hidden="1"/>
    </xf>
    <xf numFmtId="10" fontId="0" fillId="0" borderId="8" xfId="0" applyNumberFormat="1" applyBorder="1" applyProtection="1">
      <protection hidden="1"/>
    </xf>
    <xf numFmtId="0" fontId="0" fillId="6" borderId="9" xfId="0" applyFill="1" applyBorder="1" applyAlignment="1" applyProtection="1">
      <alignment horizontal="left"/>
      <protection hidden="1"/>
    </xf>
    <xf numFmtId="3" fontId="0" fillId="6" borderId="9" xfId="0" applyNumberFormat="1" applyFill="1" applyBorder="1" applyProtection="1">
      <protection hidden="1"/>
    </xf>
    <xf numFmtId="10" fontId="0" fillId="6" borderId="9" xfId="0" applyNumberFormat="1" applyFill="1" applyBorder="1" applyProtection="1">
      <protection hidden="1"/>
    </xf>
    <xf numFmtId="0" fontId="0" fillId="5" borderId="4" xfId="0" applyFill="1" applyBorder="1" applyAlignment="1" applyProtection="1">
      <alignment horizontal="center" wrapText="1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12" borderId="4" xfId="0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Alignment="1" applyProtection="1">
      <alignment horizont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0" fillId="10" borderId="8" xfId="0" applyFill="1" applyBorder="1" applyAlignment="1" applyProtection="1">
      <alignment horizontal="center" vertical="center" wrapText="1"/>
      <protection hidden="1"/>
    </xf>
    <xf numFmtId="10" fontId="0" fillId="0" borderId="8" xfId="1" applyNumberFormat="1" applyFont="1" applyBorder="1" applyProtection="1">
      <protection hidden="1"/>
    </xf>
    <xf numFmtId="10" fontId="0" fillId="9" borderId="8" xfId="1" applyNumberFormat="1" applyFont="1" applyFill="1" applyBorder="1" applyAlignment="1" applyProtection="1">
      <alignment vertical="center"/>
      <protection hidden="1"/>
    </xf>
    <xf numFmtId="10" fontId="0" fillId="6" borderId="8" xfId="1" applyNumberFormat="1" applyFont="1" applyFill="1" applyBorder="1" applyProtection="1">
      <protection hidden="1"/>
    </xf>
    <xf numFmtId="10" fontId="0" fillId="10" borderId="8" xfId="1" applyNumberFormat="1" applyFont="1" applyFill="1" applyBorder="1" applyProtection="1"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3" fontId="0" fillId="0" borderId="6" xfId="0" applyNumberFormat="1" applyBorder="1" applyProtection="1"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0" fillId="0" borderId="6" xfId="0" applyBorder="1"/>
    <xf numFmtId="165" fontId="0" fillId="0" borderId="6" xfId="1" applyNumberFormat="1" applyFont="1" applyBorder="1"/>
    <xf numFmtId="0" fontId="0" fillId="0" borderId="8" xfId="0" applyBorder="1"/>
    <xf numFmtId="165" fontId="0" fillId="0" borderId="8" xfId="1" applyNumberFormat="1" applyFont="1" applyBorder="1"/>
    <xf numFmtId="0" fontId="0" fillId="6" borderId="9" xfId="0" applyFill="1" applyBorder="1"/>
    <xf numFmtId="165" fontId="0" fillId="6" borderId="9" xfId="1" applyNumberFormat="1" applyFont="1" applyFill="1" applyBorder="1"/>
    <xf numFmtId="0" fontId="26" fillId="0" borderId="0" xfId="0" applyFont="1" applyBorder="1" applyAlignment="1">
      <alignment horizontal="left" wrapText="1"/>
    </xf>
    <xf numFmtId="1" fontId="17" fillId="5" borderId="6" xfId="2" applyFont="1" applyFill="1" applyBorder="1" applyAlignment="1" applyProtection="1">
      <alignment horizontal="left" vertical="center" wrapText="1"/>
      <protection hidden="1"/>
    </xf>
    <xf numFmtId="1" fontId="2" fillId="5" borderId="5" xfId="2" applyFont="1" applyFill="1" applyBorder="1" applyAlignment="1" applyProtection="1">
      <alignment horizontal="left" vertical="center" wrapText="1"/>
      <protection hidden="1"/>
    </xf>
    <xf numFmtId="166" fontId="2" fillId="5" borderId="5" xfId="2" applyNumberFormat="1" applyFont="1" applyFill="1" applyBorder="1" applyAlignment="1" applyProtection="1">
      <alignment horizontal="left" vertical="center" wrapText="1"/>
      <protection hidden="1"/>
    </xf>
    <xf numFmtId="1" fontId="28" fillId="5" borderId="5" xfId="2" applyFont="1" applyFill="1" applyBorder="1" applyAlignment="1" applyProtection="1">
      <alignment horizontal="left" vertical="center" wrapText="1"/>
      <protection hidden="1"/>
    </xf>
    <xf numFmtId="1" fontId="2" fillId="5" borderId="5" xfId="2" applyFill="1" applyBorder="1" applyAlignment="1" applyProtection="1">
      <alignment vertical="center" wrapText="1"/>
      <protection hidden="1"/>
    </xf>
    <xf numFmtId="1" fontId="2" fillId="5" borderId="4" xfId="2" applyFont="1" applyFill="1" applyBorder="1" applyAlignment="1" applyProtection="1">
      <alignment horizontal="left" vertical="center" wrapText="1"/>
      <protection hidden="1"/>
    </xf>
    <xf numFmtId="1" fontId="2" fillId="0" borderId="0" xfId="2" applyAlignment="1">
      <alignment vertical="center" wrapText="1"/>
    </xf>
    <xf numFmtId="165" fontId="2" fillId="0" borderId="8" xfId="1" applyNumberFormat="1" applyFont="1" applyBorder="1" applyAlignment="1" applyProtection="1">
      <alignment vertical="center"/>
      <protection hidden="1"/>
    </xf>
    <xf numFmtId="164" fontId="17" fillId="6" borderId="8" xfId="2" applyNumberFormat="1" applyFont="1" applyFill="1" applyBorder="1" applyProtection="1">
      <alignment vertical="center"/>
      <protection hidden="1"/>
    </xf>
    <xf numFmtId="165" fontId="17" fillId="6" borderId="8" xfId="1" applyNumberFormat="1" applyFont="1" applyFill="1" applyBorder="1" applyAlignment="1" applyProtection="1">
      <alignment vertical="center"/>
      <protection hidden="1"/>
    </xf>
    <xf numFmtId="164" fontId="2" fillId="9" borderId="9" xfId="2" applyNumberFormat="1" applyFont="1" applyFill="1" applyBorder="1" applyProtection="1">
      <alignment vertical="center"/>
      <protection hidden="1"/>
    </xf>
    <xf numFmtId="165" fontId="2" fillId="9" borderId="9" xfId="1" applyNumberFormat="1" applyFont="1" applyFill="1" applyBorder="1" applyAlignment="1" applyProtection="1">
      <alignment vertical="center"/>
      <protection hidden="1"/>
    </xf>
    <xf numFmtId="49" fontId="29" fillId="6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6" borderId="9" xfId="2" applyNumberFormat="1" applyFont="1" applyFill="1" applyBorder="1" applyProtection="1">
      <alignment vertical="center"/>
      <protection hidden="1"/>
    </xf>
    <xf numFmtId="165" fontId="2" fillId="6" borderId="9" xfId="1" applyNumberFormat="1" applyFont="1" applyFill="1" applyBorder="1" applyAlignment="1" applyProtection="1">
      <alignment vertical="center"/>
      <protection hidden="1"/>
    </xf>
    <xf numFmtId="164" fontId="17" fillId="6" borderId="9" xfId="2" applyNumberFormat="1" applyFont="1" applyFill="1" applyBorder="1" applyProtection="1">
      <alignment vertical="center"/>
      <protection hidden="1"/>
    </xf>
    <xf numFmtId="165" fontId="17" fillId="6" borderId="9" xfId="1" applyNumberFormat="1" applyFont="1" applyFill="1" applyBorder="1" applyAlignment="1" applyProtection="1">
      <alignment vertical="center"/>
      <protection hidden="1"/>
    </xf>
    <xf numFmtId="49" fontId="29" fillId="10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10" borderId="9" xfId="2" applyNumberFormat="1" applyFont="1" applyFill="1" applyBorder="1" applyProtection="1">
      <alignment vertical="center"/>
      <protection hidden="1"/>
    </xf>
    <xf numFmtId="165" fontId="2" fillId="10" borderId="9" xfId="1" applyNumberFormat="1" applyFont="1" applyFill="1" applyBorder="1" applyAlignment="1" applyProtection="1">
      <alignment vertical="center"/>
      <protection hidden="1"/>
    </xf>
    <xf numFmtId="164" fontId="2" fillId="10" borderId="8" xfId="2" applyNumberFormat="1" applyFont="1" applyFill="1" applyBorder="1" applyProtection="1">
      <alignment vertical="center"/>
      <protection hidden="1"/>
    </xf>
    <xf numFmtId="165" fontId="2" fillId="10" borderId="8" xfId="1" applyNumberFormat="1" applyFont="1" applyFill="1" applyBorder="1" applyAlignment="1" applyProtection="1">
      <alignment vertical="center"/>
      <protection hidden="1"/>
    </xf>
    <xf numFmtId="1" fontId="17" fillId="5" borderId="6" xfId="2" applyFont="1" applyFill="1" applyBorder="1" applyAlignment="1" applyProtection="1">
      <alignment horizontal="left" vertical="center"/>
      <protection hidden="1"/>
    </xf>
    <xf numFmtId="17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Protection="1">
      <alignment vertical="center"/>
      <protection hidden="1"/>
    </xf>
    <xf numFmtId="10" fontId="2" fillId="0" borderId="6" xfId="4" applyNumberFormat="1" applyFont="1" applyBorder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166" fontId="2" fillId="0" borderId="7" xfId="2" applyNumberFormat="1" applyFont="1" applyBorder="1" applyAlignment="1" applyProtection="1">
      <alignment horizontal="left"/>
      <protection hidden="1"/>
    </xf>
    <xf numFmtId="1" fontId="28" fillId="0" borderId="7" xfId="2" applyFont="1" applyBorder="1" applyAlignment="1" applyProtection="1">
      <alignment horizontal="left" indent="1"/>
      <protection hidden="1"/>
    </xf>
    <xf numFmtId="1" fontId="2" fillId="0" borderId="7" xfId="2" applyBorder="1" applyProtection="1">
      <alignment vertical="center"/>
      <protection hidden="1"/>
    </xf>
    <xf numFmtId="1" fontId="2" fillId="10" borderId="7" xfId="2" applyFill="1" applyBorder="1" applyProtection="1">
      <alignment vertical="center"/>
      <protection hidden="1"/>
    </xf>
    <xf numFmtId="10" fontId="2" fillId="10" borderId="8" xfId="4" applyNumberFormat="1" applyFont="1" applyFill="1" applyBorder="1" applyProtection="1">
      <alignment vertical="center"/>
      <protection hidden="1"/>
    </xf>
    <xf numFmtId="1" fontId="17" fillId="6" borderId="11" xfId="2" applyFont="1" applyFill="1" applyBorder="1" applyAlignment="1" applyProtection="1">
      <alignment horizontal="left"/>
      <protection hidden="1"/>
    </xf>
    <xf numFmtId="10" fontId="17" fillId="6" borderId="9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2" fillId="0" borderId="6" xfId="4" applyNumberFormat="1" applyFont="1" applyBorder="1" applyAlignment="1" applyProtection="1">
      <alignment horizontal="center"/>
      <protection hidden="1"/>
    </xf>
    <xf numFmtId="165" fontId="2" fillId="0" borderId="14" xfId="4" applyNumberFormat="1" applyFont="1" applyBorder="1" applyAlignment="1" applyProtection="1">
      <alignment horizontal="center"/>
      <protection hidden="1"/>
    </xf>
    <xf numFmtId="165" fontId="0" fillId="0" borderId="0" xfId="4" applyNumberFormat="1" applyFont="1">
      <alignment vertical="center"/>
    </xf>
    <xf numFmtId="165" fontId="2" fillId="0" borderId="8" xfId="4" applyNumberFormat="1" applyFont="1" applyBorder="1" applyAlignment="1" applyProtection="1">
      <alignment horizontal="center"/>
      <protection hidden="1"/>
    </xf>
    <xf numFmtId="165" fontId="2" fillId="0" borderId="15" xfId="4" applyNumberFormat="1" applyFont="1" applyBorder="1" applyAlignment="1" applyProtection="1">
      <alignment horizontal="center"/>
      <protection hidden="1"/>
    </xf>
    <xf numFmtId="165" fontId="2" fillId="10" borderId="8" xfId="4" applyNumberFormat="1" applyFont="1" applyFill="1" applyBorder="1" applyAlignment="1" applyProtection="1">
      <alignment horizontal="center"/>
      <protection hidden="1"/>
    </xf>
    <xf numFmtId="165" fontId="2" fillId="10" borderId="15" xfId="4" applyNumberFormat="1" applyFont="1" applyFill="1" applyBorder="1" applyAlignment="1" applyProtection="1">
      <alignment horizontal="center"/>
      <protection hidden="1"/>
    </xf>
    <xf numFmtId="165" fontId="17" fillId="6" borderId="9" xfId="4" applyNumberFormat="1" applyFont="1" applyFill="1" applyBorder="1" applyAlignment="1" applyProtection="1">
      <alignment horizontal="center"/>
      <protection hidden="1"/>
    </xf>
    <xf numFmtId="165" fontId="17" fillId="6" borderId="16" xfId="4" applyNumberFormat="1" applyFont="1" applyFill="1" applyBorder="1" applyAlignment="1" applyProtection="1">
      <alignment horizontal="center"/>
      <protection hidden="1"/>
    </xf>
    <xf numFmtId="1" fontId="30" fillId="0" borderId="0" xfId="2" applyFont="1" applyAlignment="1">
      <alignment vertical="center" wrapText="1"/>
    </xf>
    <xf numFmtId="1" fontId="30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 vertical="center" wrapText="1"/>
      <protection hidden="1"/>
    </xf>
    <xf numFmtId="3" fontId="30" fillId="0" borderId="6" xfId="4" applyNumberFormat="1" applyFont="1" applyBorder="1" applyAlignment="1" applyProtection="1">
      <alignment vertical="center" wrapText="1"/>
      <protection hidden="1"/>
    </xf>
    <xf numFmtId="1" fontId="2" fillId="0" borderId="7" xfId="2" applyFont="1" applyBorder="1" applyAlignment="1" applyProtection="1">
      <alignment horizontal="left" vertical="center" wrapText="1"/>
      <protection hidden="1"/>
    </xf>
    <xf numFmtId="3" fontId="30" fillId="0" borderId="8" xfId="4" applyNumberFormat="1" applyFont="1" applyBorder="1" applyAlignment="1" applyProtection="1">
      <alignment vertical="center" wrapText="1"/>
      <protection hidden="1"/>
    </xf>
    <xf numFmtId="166" fontId="2" fillId="0" borderId="7" xfId="2" applyNumberFormat="1" applyFont="1" applyBorder="1" applyAlignment="1" applyProtection="1">
      <alignment horizontal="left" vertical="center" wrapText="1"/>
      <protection hidden="1"/>
    </xf>
    <xf numFmtId="1" fontId="28" fillId="0" borderId="7" xfId="2" applyFont="1" applyBorder="1" applyAlignment="1" applyProtection="1">
      <alignment horizontal="left" vertical="center" wrapText="1" indent="1"/>
      <protection hidden="1"/>
    </xf>
    <xf numFmtId="1" fontId="2" fillId="0" borderId="7" xfId="2" applyBorder="1" applyAlignment="1" applyProtection="1">
      <alignment vertical="center" wrapText="1"/>
      <protection hidden="1"/>
    </xf>
    <xf numFmtId="1" fontId="30" fillId="0" borderId="0" xfId="2" applyFont="1" applyAlignment="1" applyProtection="1">
      <alignment vertical="center" wrapText="1"/>
      <protection hidden="1"/>
    </xf>
    <xf numFmtId="1" fontId="2" fillId="10" borderId="7" xfId="2" applyFont="1" applyFill="1" applyBorder="1" applyAlignment="1" applyProtection="1">
      <alignment vertical="center" wrapText="1"/>
      <protection hidden="1"/>
    </xf>
    <xf numFmtId="3" fontId="30" fillId="10" borderId="8" xfId="6" applyNumberFormat="1" applyFont="1" applyFill="1" applyBorder="1" applyAlignment="1" applyProtection="1">
      <alignment vertical="center" wrapText="1"/>
      <protection hidden="1"/>
    </xf>
    <xf numFmtId="1" fontId="17" fillId="6" borderId="11" xfId="2" applyFont="1" applyFill="1" applyBorder="1" applyAlignment="1" applyProtection="1">
      <alignment horizontal="left" vertical="center" wrapText="1"/>
      <protection hidden="1"/>
    </xf>
    <xf numFmtId="3" fontId="29" fillId="6" borderId="9" xfId="4" applyNumberFormat="1" applyFont="1" applyFill="1" applyBorder="1" applyAlignment="1" applyProtection="1">
      <alignment vertical="center" wrapText="1"/>
      <protection hidden="1"/>
    </xf>
    <xf numFmtId="165" fontId="30" fillId="0" borderId="6" xfId="1" applyNumberFormat="1" applyFont="1" applyBorder="1" applyAlignment="1" applyProtection="1">
      <alignment vertical="center" wrapText="1"/>
      <protection hidden="1"/>
    </xf>
    <xf numFmtId="165" fontId="30" fillId="0" borderId="8" xfId="1" applyNumberFormat="1" applyFont="1" applyBorder="1" applyAlignment="1" applyProtection="1">
      <alignment vertical="center" wrapText="1"/>
      <protection hidden="1"/>
    </xf>
    <xf numFmtId="165" fontId="30" fillId="10" borderId="8" xfId="1" applyNumberFormat="1" applyFont="1" applyFill="1" applyBorder="1" applyAlignment="1" applyProtection="1">
      <alignment vertical="center" wrapText="1"/>
      <protection hidden="1"/>
    </xf>
    <xf numFmtId="165" fontId="29" fillId="6" borderId="9" xfId="1" applyNumberFormat="1" applyFont="1" applyFill="1" applyBorder="1" applyAlignment="1" applyProtection="1">
      <alignment vertical="center" wrapText="1"/>
      <protection hidden="1"/>
    </xf>
    <xf numFmtId="165" fontId="30" fillId="0" borderId="6" xfId="4" applyNumberFormat="1" applyFont="1" applyBorder="1" applyAlignment="1" applyProtection="1">
      <alignment vertical="center" wrapText="1"/>
      <protection hidden="1"/>
    </xf>
    <xf numFmtId="165" fontId="30" fillId="0" borderId="8" xfId="4" applyNumberFormat="1" applyFont="1" applyBorder="1" applyAlignment="1" applyProtection="1">
      <alignment vertical="center" wrapText="1"/>
      <protection hidden="1"/>
    </xf>
    <xf numFmtId="165" fontId="30" fillId="10" borderId="8" xfId="6" applyNumberFormat="1" applyFont="1" applyFill="1" applyBorder="1" applyAlignment="1" applyProtection="1">
      <alignment vertical="center" wrapText="1"/>
      <protection hidden="1"/>
    </xf>
    <xf numFmtId="165" fontId="30" fillId="6" borderId="8" xfId="4" applyNumberFormat="1" applyFont="1" applyFill="1" applyBorder="1" applyAlignment="1" applyProtection="1">
      <alignment vertical="center" wrapText="1"/>
      <protection hidden="1"/>
    </xf>
    <xf numFmtId="165" fontId="17" fillId="9" borderId="9" xfId="1" applyNumberFormat="1" applyFont="1" applyFill="1" applyBorder="1" applyAlignment="1" applyProtection="1">
      <alignment vertical="center"/>
      <protection hidden="1"/>
    </xf>
    <xf numFmtId="165" fontId="17" fillId="10" borderId="9" xfId="1" applyNumberFormat="1" applyFont="1" applyFill="1" applyBorder="1" applyAlignment="1" applyProtection="1">
      <alignment vertical="center"/>
      <protection hidden="1"/>
    </xf>
    <xf numFmtId="1" fontId="30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1" fontId="2" fillId="5" borderId="4" xfId="2" applyFill="1" applyBorder="1" applyAlignment="1" applyProtection="1">
      <alignment horizontal="center" vertical="center"/>
      <protection hidden="1"/>
    </xf>
    <xf numFmtId="0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7" fontId="30" fillId="0" borderId="8" xfId="2" applyNumberFormat="1" applyFont="1" applyFill="1" applyBorder="1" applyAlignment="1" applyProtection="1">
      <alignment horizontal="left" vertical="center"/>
      <protection hidden="1"/>
    </xf>
    <xf numFmtId="165" fontId="30" fillId="0" borderId="8" xfId="1" applyNumberFormat="1" applyFont="1" applyBorder="1" applyAlignment="1" applyProtection="1">
      <alignment horizontal="center" vertical="center"/>
      <protection hidden="1"/>
    </xf>
    <xf numFmtId="164" fontId="17" fillId="9" borderId="8" xfId="2" applyNumberFormat="1" applyFont="1" applyFill="1" applyBorder="1" applyProtection="1">
      <alignment vertical="center"/>
      <protection hidden="1"/>
    </xf>
    <xf numFmtId="165" fontId="17" fillId="9" borderId="8" xfId="4" applyNumberFormat="1" applyFont="1" applyFill="1" applyBorder="1" applyProtection="1">
      <alignment vertical="center"/>
      <protection hidden="1"/>
    </xf>
    <xf numFmtId="165" fontId="17" fillId="9" borderId="8" xfId="6" applyNumberFormat="1" applyFont="1" applyFill="1" applyBorder="1" applyProtection="1">
      <alignment vertical="center"/>
      <protection hidden="1"/>
    </xf>
    <xf numFmtId="49" fontId="30" fillId="6" borderId="8" xfId="2" applyNumberFormat="1" applyFont="1" applyFill="1" applyBorder="1" applyAlignment="1" applyProtection="1">
      <alignment horizontal="left" vertical="center"/>
      <protection hidden="1"/>
    </xf>
    <xf numFmtId="165" fontId="17" fillId="6" borderId="8" xfId="4" applyNumberFormat="1" applyFont="1" applyFill="1" applyBorder="1" applyProtection="1">
      <alignment vertical="center"/>
      <protection hidden="1"/>
    </xf>
    <xf numFmtId="49" fontId="30" fillId="10" borderId="8" xfId="2" applyNumberFormat="1" applyFont="1" applyFill="1" applyBorder="1" applyAlignment="1" applyProtection="1">
      <alignment horizontal="left" vertical="center"/>
      <protection hidden="1"/>
    </xf>
    <xf numFmtId="164" fontId="17" fillId="10" borderId="8" xfId="2" applyNumberFormat="1" applyFont="1" applyFill="1" applyBorder="1" applyProtection="1">
      <alignment vertical="center"/>
      <protection hidden="1"/>
    </xf>
    <xf numFmtId="165" fontId="17" fillId="10" borderId="8" xfId="4" applyNumberFormat="1" applyFont="1" applyFill="1" applyBorder="1" applyProtection="1">
      <alignment vertical="center"/>
      <protection hidden="1"/>
    </xf>
    <xf numFmtId="165" fontId="2" fillId="0" borderId="8" xfId="4" applyNumberFormat="1" applyFont="1" applyBorder="1" applyAlignment="1" applyProtection="1">
      <alignment horizontal="center" vertical="center"/>
      <protection hidden="1"/>
    </xf>
    <xf numFmtId="165" fontId="17" fillId="10" borderId="8" xfId="4" applyNumberFormat="1" applyFont="1" applyFill="1" applyBorder="1" applyAlignment="1" applyProtection="1">
      <alignment horizontal="center" vertical="center"/>
      <protection hidden="1"/>
    </xf>
    <xf numFmtId="165" fontId="0" fillId="9" borderId="8" xfId="1" applyNumberFormat="1" applyFont="1" applyFill="1" applyBorder="1" applyAlignment="1">
      <alignment vertical="center"/>
    </xf>
    <xf numFmtId="165" fontId="0" fillId="6" borderId="8" xfId="1" applyNumberFormat="1" applyFont="1" applyFill="1" applyBorder="1"/>
    <xf numFmtId="165" fontId="0" fillId="10" borderId="8" xfId="1" applyNumberFormat="1" applyFont="1" applyFill="1" applyBorder="1"/>
    <xf numFmtId="10" fontId="0" fillId="0" borderId="8" xfId="1" applyNumberFormat="1" applyFont="1" applyBorder="1"/>
    <xf numFmtId="10" fontId="0" fillId="9" borderId="8" xfId="1" applyNumberFormat="1" applyFont="1" applyFill="1" applyBorder="1" applyAlignment="1">
      <alignment vertical="center"/>
    </xf>
    <xf numFmtId="10" fontId="0" fillId="6" borderId="8" xfId="1" applyNumberFormat="1" applyFont="1" applyFill="1" applyBorder="1"/>
    <xf numFmtId="10" fontId="0" fillId="10" borderId="8" xfId="1" applyNumberFormat="1" applyFont="1" applyFill="1" applyBorder="1"/>
    <xf numFmtId="17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5" borderId="3" xfId="2" applyFont="1" applyFill="1" applyBorder="1" applyProtection="1">
      <alignment vertical="center"/>
      <protection hidden="1"/>
    </xf>
    <xf numFmtId="1" fontId="2" fillId="0" borderId="9" xfId="2" applyFont="1" applyBorder="1" applyAlignment="1" applyProtection="1">
      <alignment horizontal="left"/>
      <protection hidden="1"/>
    </xf>
    <xf numFmtId="10" fontId="2" fillId="0" borderId="9" xfId="4" applyNumberFormat="1" applyFont="1" applyBorder="1" applyProtection="1">
      <alignment vertical="center"/>
      <protection hidden="1"/>
    </xf>
    <xf numFmtId="164" fontId="2" fillId="0" borderId="5" xfId="2" applyNumberFormat="1" applyFont="1" applyBorder="1" applyProtection="1">
      <alignment vertical="center"/>
      <protection hidden="1"/>
    </xf>
    <xf numFmtId="10" fontId="2" fillId="0" borderId="14" xfId="4" applyNumberFormat="1" applyFont="1" applyBorder="1" applyProtection="1">
      <alignment vertical="center"/>
      <protection hidden="1"/>
    </xf>
    <xf numFmtId="164" fontId="2" fillId="0" borderId="7" xfId="2" applyNumberFormat="1" applyFont="1" applyBorder="1" applyProtection="1">
      <alignment vertical="center"/>
      <protection hidden="1"/>
    </xf>
    <xf numFmtId="10" fontId="2" fillId="0" borderId="15" xfId="4" applyNumberFormat="1" applyFont="1" applyBorder="1" applyProtection="1">
      <alignment vertical="center"/>
      <protection hidden="1"/>
    </xf>
    <xf numFmtId="1" fontId="2" fillId="0" borderId="11" xfId="2" applyFont="1" applyBorder="1" applyAlignment="1" applyProtection="1">
      <alignment horizontal="left"/>
      <protection hidden="1"/>
    </xf>
    <xf numFmtId="1" fontId="2" fillId="0" borderId="0" xfId="2" applyFont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30" fillId="9" borderId="8" xfId="2" applyNumberFormat="1" applyFont="1" applyFill="1" applyBorder="1" applyAlignment="1" applyProtection="1">
      <alignment horizontal="center" vertical="center" wrapText="1"/>
      <protection hidden="1"/>
    </xf>
    <xf numFmtId="165" fontId="17" fillId="9" borderId="8" xfId="4" applyNumberFormat="1" applyFont="1" applyFill="1" applyBorder="1" applyAlignment="1" applyProtection="1">
      <alignment vertical="center"/>
      <protection hidden="1"/>
    </xf>
    <xf numFmtId="4" fontId="0" fillId="0" borderId="8" xfId="0" applyNumberFormat="1" applyBorder="1" applyProtection="1">
      <protection hidden="1"/>
    </xf>
    <xf numFmtId="4" fontId="0" fillId="9" borderId="8" xfId="0" applyNumberFormat="1" applyFill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4" fontId="0" fillId="6" borderId="8" xfId="0" applyNumberFormat="1" applyFill="1" applyBorder="1" applyProtection="1">
      <protection hidden="1"/>
    </xf>
    <xf numFmtId="4" fontId="0" fillId="10" borderId="8" xfId="0" applyNumberFormat="1" applyFill="1" applyBorder="1" applyProtection="1">
      <protection hidden="1"/>
    </xf>
    <xf numFmtId="1" fontId="18" fillId="5" borderId="6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2" applyNumberFormat="1" applyFont="1">
      <alignment vertical="center"/>
    </xf>
    <xf numFmtId="167" fontId="2" fillId="0" borderId="8" xfId="2" applyNumberFormat="1" applyFont="1" applyBorder="1" applyAlignment="1" applyProtection="1">
      <alignment horizontal="center" vertical="center" wrapText="1"/>
      <protection hidden="1"/>
    </xf>
    <xf numFmtId="167" fontId="2" fillId="0" borderId="8" xfId="2" applyNumberFormat="1" applyFont="1" applyBorder="1" applyAlignment="1" applyProtection="1">
      <alignment horizontal="center" wrapText="1"/>
      <protection hidden="1"/>
    </xf>
    <xf numFmtId="1" fontId="2" fillId="0" borderId="16" xfId="2" applyFont="1" applyBorder="1" applyProtection="1">
      <alignment vertical="center"/>
      <protection hidden="1"/>
    </xf>
    <xf numFmtId="1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vertical="center" wrapText="1"/>
      <protection hidden="1"/>
    </xf>
    <xf numFmtId="1" fontId="2" fillId="5" borderId="2" xfId="2" applyFont="1" applyFill="1" applyBorder="1" applyAlignment="1" applyProtection="1">
      <alignment vertical="center" wrapText="1"/>
      <protection hidden="1"/>
    </xf>
    <xf numFmtId="1" fontId="2" fillId="5" borderId="14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wrapText="1"/>
      <protection hidden="1"/>
    </xf>
    <xf numFmtId="10" fontId="2" fillId="6" borderId="6" xfId="4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2" applyFont="1" applyBorder="1" applyAlignment="1" applyProtection="1">
      <alignment horizontal="left" wrapText="1"/>
      <protection hidden="1"/>
    </xf>
    <xf numFmtId="10" fontId="2" fillId="0" borderId="8" xfId="4" applyNumberFormat="1" applyFont="1" applyBorder="1" applyAlignment="1" applyProtection="1">
      <alignment horizontal="center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2" fillId="0" borderId="11" xfId="2" applyFont="1" applyBorder="1" applyAlignment="1" applyProtection="1">
      <alignment horizontal="left" wrapText="1"/>
      <protection hidden="1"/>
    </xf>
    <xf numFmtId="167" fontId="2" fillId="0" borderId="9" xfId="2" applyNumberFormat="1" applyFont="1" applyBorder="1" applyAlignment="1" applyProtection="1">
      <alignment horizontal="center" vertical="center" wrapText="1"/>
      <protection hidden="1"/>
    </xf>
    <xf numFmtId="10" fontId="2" fillId="0" borderId="9" xfId="4" applyNumberFormat="1" applyFont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horizontal="center" vertical="center" wrapText="1"/>
      <protection hidden="1"/>
    </xf>
    <xf numFmtId="10" fontId="2" fillId="5" borderId="15" xfId="2" applyNumberFormat="1" applyFont="1" applyFill="1" applyBorder="1" applyAlignment="1" applyProtection="1">
      <alignment horizontal="center" vertical="center" wrapText="1"/>
      <protection hidden="1"/>
    </xf>
    <xf numFmtId="167" fontId="2" fillId="0" borderId="9" xfId="2" applyNumberFormat="1" applyFont="1" applyBorder="1" applyAlignment="1" applyProtection="1">
      <alignment horizontal="center" wrapText="1"/>
      <protection hidden="1"/>
    </xf>
    <xf numFmtId="1" fontId="2" fillId="5" borderId="2" xfId="2" applyFont="1" applyFill="1" applyBorder="1" applyAlignment="1" applyProtection="1">
      <alignment horizontal="center" vertical="center" wrapText="1"/>
      <protection hidden="1"/>
    </xf>
    <xf numFmtId="10" fontId="2" fillId="5" borderId="3" xfId="2" applyNumberFormat="1" applyFont="1" applyFill="1" applyBorder="1" applyAlignment="1" applyProtection="1">
      <alignment horizontal="center" vertical="center" wrapText="1"/>
      <protection hidden="1"/>
    </xf>
    <xf numFmtId="1" fontId="31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1" fillId="0" borderId="0" xfId="2" applyFont="1" applyBorder="1" applyAlignment="1">
      <alignment vertical="center" wrapText="1"/>
    </xf>
    <xf numFmtId="1" fontId="17" fillId="5" borderId="1" xfId="2" applyFont="1" applyFill="1" applyBorder="1" applyAlignment="1" applyProtection="1">
      <alignment horizontal="center" vertical="center" wrapText="1"/>
      <protection hidden="1"/>
    </xf>
    <xf numFmtId="1" fontId="17" fillId="5" borderId="1" xfId="2" applyFont="1" applyFill="1" applyBorder="1" applyAlignment="1" applyProtection="1">
      <alignment vertical="center" wrapText="1"/>
      <protection hidden="1"/>
    </xf>
    <xf numFmtId="1" fontId="2" fillId="5" borderId="3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vertical="center" wrapText="1"/>
      <protection hidden="1"/>
    </xf>
    <xf numFmtId="10" fontId="2" fillId="6" borderId="6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2" applyFont="1" applyBorder="1" applyAlignment="1" applyProtection="1">
      <alignment horizontal="left" vertical="center" wrapText="1"/>
      <protection hidden="1"/>
    </xf>
    <xf numFmtId="1" fontId="2" fillId="0" borderId="1" xfId="2" applyFont="1" applyBorder="1" applyAlignment="1" applyProtection="1">
      <alignment horizontal="left" vertical="center" wrapText="1"/>
      <protection hidden="1"/>
    </xf>
    <xf numFmtId="10" fontId="2" fillId="0" borderId="4" xfId="4" applyNumberFormat="1" applyFont="1" applyBorder="1" applyAlignment="1" applyProtection="1">
      <alignment horizontal="center" vertical="center" wrapText="1"/>
      <protection hidden="1"/>
    </xf>
    <xf numFmtId="4" fontId="0" fillId="0" borderId="8" xfId="0" applyNumberFormat="1" applyBorder="1"/>
    <xf numFmtId="10" fontId="30" fillId="0" borderId="8" xfId="1" applyNumberFormat="1" applyFont="1" applyBorder="1" applyAlignment="1" applyProtection="1">
      <alignment horizontal="center" vertical="center"/>
      <protection hidden="1"/>
    </xf>
    <xf numFmtId="4" fontId="0" fillId="9" borderId="8" xfId="0" applyNumberFormat="1" applyFill="1" applyBorder="1" applyAlignment="1">
      <alignment vertical="center"/>
    </xf>
    <xf numFmtId="10" fontId="17" fillId="9" borderId="8" xfId="4" applyNumberFormat="1" applyFont="1" applyFill="1" applyBorder="1" applyAlignment="1" applyProtection="1">
      <alignment vertical="center"/>
      <protection hidden="1"/>
    </xf>
    <xf numFmtId="4" fontId="0" fillId="6" borderId="8" xfId="0" applyNumberFormat="1" applyFill="1" applyBorder="1" applyAlignment="1">
      <alignment vertical="center"/>
    </xf>
    <xf numFmtId="10" fontId="17" fillId="6" borderId="8" xfId="4" applyNumberFormat="1" applyFont="1" applyFill="1" applyBorder="1" applyProtection="1">
      <alignment vertical="center"/>
      <protection hidden="1"/>
    </xf>
    <xf numFmtId="4" fontId="0" fillId="10" borderId="8" xfId="0" applyNumberFormat="1" applyFill="1" applyBorder="1" applyAlignment="1">
      <alignment vertical="center"/>
    </xf>
    <xf numFmtId="10" fontId="17" fillId="10" borderId="8" xfId="4" applyNumberFormat="1" applyFont="1" applyFill="1" applyBorder="1" applyProtection="1">
      <alignment vertical="center"/>
      <protection hidden="1"/>
    </xf>
    <xf numFmtId="10" fontId="2" fillId="0" borderId="8" xfId="4" applyNumberFormat="1" applyFont="1" applyBorder="1" applyAlignment="1" applyProtection="1">
      <alignment horizontal="center" vertical="center"/>
      <protection hidden="1"/>
    </xf>
    <xf numFmtId="10" fontId="17" fillId="10" borderId="8" xfId="4" applyNumberFormat="1" applyFont="1" applyFill="1" applyBorder="1" applyAlignment="1" applyProtection="1">
      <alignment horizontal="center" vertical="center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/>
      <protection hidden="1"/>
    </xf>
    <xf numFmtId="167" fontId="2" fillId="6" borderId="6" xfId="4" applyNumberFormat="1" applyFont="1" applyFill="1" applyBorder="1" applyAlignment="1" applyProtection="1">
      <alignment horizontal="center" vertical="center"/>
      <protection hidden="1"/>
    </xf>
    <xf numFmtId="167" fontId="2" fillId="0" borderId="8" xfId="2" applyNumberFormat="1" applyFont="1" applyBorder="1" applyAlignment="1" applyProtection="1">
      <alignment horizontal="center" vertical="center"/>
      <protection hidden="1"/>
    </xf>
    <xf numFmtId="167" fontId="2" fillId="0" borderId="8" xfId="4" applyNumberFormat="1" applyFont="1" applyBorder="1" applyAlignment="1" applyProtection="1">
      <alignment horizontal="center" vertical="center"/>
      <protection hidden="1"/>
    </xf>
    <xf numFmtId="167" fontId="2" fillId="0" borderId="9" xfId="2" applyNumberFormat="1" applyFont="1" applyBorder="1" applyAlignment="1" applyProtection="1">
      <alignment horizontal="center" vertical="center"/>
      <protection hidden="1"/>
    </xf>
    <xf numFmtId="167" fontId="2" fillId="0" borderId="9" xfId="4" applyNumberFormat="1" applyFont="1" applyBorder="1" applyAlignment="1" applyProtection="1">
      <alignment horizontal="center" vertical="center"/>
      <protection hidden="1"/>
    </xf>
    <xf numFmtId="1" fontId="2" fillId="5" borderId="3" xfId="2" applyFont="1" applyFill="1" applyBorder="1" applyAlignment="1" applyProtection="1">
      <alignment horizontal="center" vertical="center"/>
      <protection hidden="1"/>
    </xf>
    <xf numFmtId="167" fontId="2" fillId="6" borderId="6" xfId="4" applyNumberFormat="1" applyFont="1" applyFill="1" applyBorder="1" applyProtection="1">
      <alignment vertical="center"/>
      <protection hidden="1"/>
    </xf>
    <xf numFmtId="167" fontId="2" fillId="0" borderId="8" xfId="4" applyNumberFormat="1" applyFont="1" applyBorder="1" applyProtection="1">
      <alignment vertical="center"/>
      <protection hidden="1"/>
    </xf>
    <xf numFmtId="167" fontId="2" fillId="0" borderId="4" xfId="2" applyNumberFormat="1" applyFont="1" applyBorder="1" applyAlignment="1" applyProtection="1">
      <alignment horizontal="center" vertical="center" wrapText="1"/>
      <protection hidden="1"/>
    </xf>
    <xf numFmtId="167" fontId="2" fillId="0" borderId="9" xfId="4" applyNumberFormat="1" applyFont="1" applyBorder="1" applyProtection="1">
      <alignment vertical="center"/>
      <protection hidden="1"/>
    </xf>
    <xf numFmtId="2" fontId="2" fillId="0" borderId="8" xfId="4" applyNumberFormat="1" applyFont="1" applyBorder="1" applyProtection="1">
      <alignment vertical="center"/>
      <protection hidden="1"/>
    </xf>
    <xf numFmtId="2" fontId="30" fillId="0" borderId="8" xfId="1" applyNumberFormat="1" applyFont="1" applyBorder="1" applyAlignment="1" applyProtection="1">
      <alignment horizontal="center" vertical="center"/>
      <protection hidden="1"/>
    </xf>
    <xf numFmtId="165" fontId="17" fillId="9" borderId="8" xfId="6" applyNumberFormat="1" applyFont="1" applyFill="1" applyBorder="1" applyAlignment="1" applyProtection="1">
      <alignment vertical="center"/>
      <protection hidden="1"/>
    </xf>
    <xf numFmtId="2" fontId="17" fillId="9" borderId="8" xfId="6" applyNumberFormat="1" applyFont="1" applyFill="1" applyBorder="1" applyAlignment="1" applyProtection="1">
      <alignment vertical="center"/>
      <protection hidden="1"/>
    </xf>
    <xf numFmtId="2" fontId="17" fillId="9" borderId="8" xfId="6" applyNumberFormat="1" applyFont="1" applyFill="1" applyBorder="1" applyAlignment="1" applyProtection="1">
      <alignment horizontal="center" vertical="center"/>
      <protection hidden="1"/>
    </xf>
    <xf numFmtId="2" fontId="17" fillId="6" borderId="8" xfId="4" applyNumberFormat="1" applyFont="1" applyFill="1" applyBorder="1" applyProtection="1">
      <alignment vertical="center"/>
      <protection hidden="1"/>
    </xf>
    <xf numFmtId="2" fontId="17" fillId="10" borderId="8" xfId="4" applyNumberFormat="1" applyFont="1" applyFill="1" applyBorder="1" applyProtection="1">
      <alignment vertical="center"/>
      <protection hidden="1"/>
    </xf>
    <xf numFmtId="164" fontId="2" fillId="6" borderId="6" xfId="2" applyNumberFormat="1" applyFont="1" applyFill="1" applyBorder="1" applyAlignment="1" applyProtection="1">
      <alignment horizontal="right" vertical="center"/>
      <protection hidden="1"/>
    </xf>
    <xf numFmtId="165" fontId="2" fillId="6" borderId="6" xfId="6" applyNumberFormat="1" applyFont="1" applyFill="1" applyBorder="1" applyAlignment="1" applyProtection="1">
      <alignment horizontal="right" vertical="center"/>
      <protection hidden="1"/>
    </xf>
    <xf numFmtId="164" fontId="2" fillId="6" borderId="8" xfId="2" applyNumberFormat="1" applyFont="1" applyFill="1" applyBorder="1" applyAlignment="1" applyProtection="1">
      <alignment horizontal="right" vertical="center"/>
      <protection hidden="1"/>
    </xf>
    <xf numFmtId="165" fontId="2" fillId="6" borderId="8" xfId="6" applyNumberFormat="1" applyFont="1" applyFill="1" applyBorder="1" applyAlignment="1" applyProtection="1">
      <alignment horizontal="right" vertical="center"/>
      <protection hidden="1"/>
    </xf>
    <xf numFmtId="1" fontId="2" fillId="6" borderId="9" xfId="2" applyFont="1" applyFill="1" applyBorder="1" applyAlignment="1" applyProtection="1">
      <alignment horizontal="left"/>
      <protection hidden="1"/>
    </xf>
    <xf numFmtId="164" fontId="2" fillId="6" borderId="9" xfId="2" applyNumberFormat="1" applyFont="1" applyFill="1" applyBorder="1" applyAlignment="1" applyProtection="1">
      <alignment horizontal="right" vertical="center"/>
      <protection hidden="1"/>
    </xf>
    <xf numFmtId="165" fontId="2" fillId="6" borderId="9" xfId="6" applyNumberFormat="1" applyFont="1" applyFill="1" applyBorder="1" applyAlignment="1" applyProtection="1">
      <alignment horizontal="right" vertical="center"/>
      <protection hidden="1"/>
    </xf>
    <xf numFmtId="1" fontId="2" fillId="5" borderId="2" xfId="2" applyFont="1" applyFill="1" applyBorder="1" applyAlignment="1" applyProtection="1">
      <alignment horizontal="right" vertical="center"/>
      <protection hidden="1"/>
    </xf>
    <xf numFmtId="165" fontId="2" fillId="5" borderId="3" xfId="2" applyNumberFormat="1" applyFont="1" applyFill="1" applyBorder="1" applyAlignment="1" applyProtection="1">
      <alignment horizontal="right" vertical="center"/>
      <protection hidden="1"/>
    </xf>
    <xf numFmtId="164" fontId="2" fillId="0" borderId="6" xfId="2" applyNumberFormat="1" applyFont="1" applyBorder="1" applyAlignment="1" applyProtection="1">
      <alignment horizontal="right" vertical="center"/>
      <protection hidden="1"/>
    </xf>
    <xf numFmtId="165" fontId="2" fillId="0" borderId="6" xfId="6" applyNumberFormat="1" applyFont="1" applyBorder="1" applyAlignment="1" applyProtection="1">
      <alignment horizontal="right" vertical="center"/>
      <protection hidden="1"/>
    </xf>
    <xf numFmtId="165" fontId="2" fillId="0" borderId="14" xfId="6" applyNumberFormat="1" applyFont="1" applyBorder="1" applyAlignment="1" applyProtection="1">
      <alignment horizontal="right" vertical="center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5" fontId="2" fillId="0" borderId="8" xfId="6" applyNumberFormat="1" applyFont="1" applyBorder="1" applyAlignment="1" applyProtection="1">
      <alignment horizontal="right" vertical="center"/>
      <protection hidden="1"/>
    </xf>
    <xf numFmtId="165" fontId="2" fillId="0" borderId="15" xfId="6" applyNumberFormat="1" applyFont="1" applyBorder="1" applyAlignment="1" applyProtection="1">
      <alignment horizontal="right" vertical="center"/>
      <protection hidden="1"/>
    </xf>
    <xf numFmtId="164" fontId="2" fillId="0" borderId="9" xfId="2" applyNumberFormat="1" applyFont="1" applyBorder="1" applyAlignment="1" applyProtection="1">
      <alignment horizontal="right" vertical="center"/>
      <protection hidden="1"/>
    </xf>
    <xf numFmtId="165" fontId="2" fillId="0" borderId="9" xfId="6" applyNumberFormat="1" applyFont="1" applyBorder="1" applyAlignment="1" applyProtection="1">
      <alignment horizontal="right" vertical="center"/>
      <protection hidden="1"/>
    </xf>
    <xf numFmtId="165" fontId="2" fillId="6" borderId="6" xfId="6" applyNumberFormat="1" applyFont="1" applyFill="1" applyBorder="1" applyProtection="1">
      <alignment vertical="center"/>
      <protection hidden="1"/>
    </xf>
    <xf numFmtId="165" fontId="2" fillId="5" borderId="13" xfId="2" applyNumberFormat="1" applyFont="1" applyFill="1" applyBorder="1" applyProtection="1">
      <alignment vertical="center"/>
      <protection hidden="1"/>
    </xf>
    <xf numFmtId="165" fontId="2" fillId="5" borderId="14" xfId="2" applyNumberFormat="1" applyFont="1" applyFill="1" applyBorder="1" applyProtection="1">
      <alignment vertical="center"/>
      <protection hidden="1"/>
    </xf>
    <xf numFmtId="164" fontId="2" fillId="0" borderId="13" xfId="2" applyNumberFormat="1" applyFont="1" applyBorder="1" applyProtection="1">
      <alignment vertical="center"/>
      <protection hidden="1"/>
    </xf>
    <xf numFmtId="165" fontId="2" fillId="0" borderId="6" xfId="6" applyNumberFormat="1" applyFont="1" applyBorder="1" applyProtection="1">
      <alignment vertical="center"/>
      <protection hidden="1"/>
    </xf>
    <xf numFmtId="165" fontId="2" fillId="0" borderId="14" xfId="6" applyNumberFormat="1" applyFont="1" applyBorder="1" applyProtection="1">
      <alignment vertical="center"/>
      <protection hidden="1"/>
    </xf>
    <xf numFmtId="164" fontId="2" fillId="0" borderId="0" xfId="2" applyNumberFormat="1" applyFont="1" applyBorder="1" applyProtection="1">
      <alignment vertical="center"/>
      <protection hidden="1"/>
    </xf>
    <xf numFmtId="165" fontId="2" fillId="0" borderId="8" xfId="6" applyNumberFormat="1" applyFont="1" applyBorder="1" applyProtection="1">
      <alignment vertical="center"/>
      <protection hidden="1"/>
    </xf>
    <xf numFmtId="165" fontId="2" fillId="0" borderId="15" xfId="6" applyNumberFormat="1" applyFont="1" applyBorder="1" applyProtection="1">
      <alignment vertical="center"/>
      <protection hidden="1"/>
    </xf>
    <xf numFmtId="165" fontId="2" fillId="5" borderId="2" xfId="2" applyNumberFormat="1" applyFont="1" applyFill="1" applyBorder="1" applyProtection="1">
      <alignment vertical="center"/>
      <protection hidden="1"/>
    </xf>
    <xf numFmtId="165" fontId="2" fillId="0" borderId="9" xfId="6" applyNumberFormat="1" applyFont="1" applyBorder="1" applyProtection="1">
      <alignment vertical="center"/>
      <protection hidden="1"/>
    </xf>
    <xf numFmtId="165" fontId="2" fillId="0" borderId="8" xfId="6" applyNumberFormat="1" applyFont="1" applyBorder="1" applyAlignment="1" applyProtection="1">
      <alignment vertical="center"/>
      <protection hidden="1"/>
    </xf>
    <xf numFmtId="164" fontId="2" fillId="0" borderId="4" xfId="2" applyNumberFormat="1" applyFont="1" applyBorder="1" applyProtection="1">
      <alignment vertical="center"/>
      <protection hidden="1"/>
    </xf>
    <xf numFmtId="164" fontId="2" fillId="0" borderId="8" xfId="2" applyNumberFormat="1" applyFont="1" applyBorder="1" applyAlignment="1" applyProtection="1">
      <alignment horizontal="right"/>
      <protection hidden="1"/>
    </xf>
    <xf numFmtId="165" fontId="2" fillId="0" borderId="6" xfId="6" applyNumberFormat="1" applyFont="1" applyBorder="1" applyAlignment="1" applyProtection="1">
      <alignment vertical="center"/>
      <protection hidden="1"/>
    </xf>
    <xf numFmtId="10" fontId="2" fillId="6" borderId="6" xfId="6" applyNumberFormat="1" applyFont="1" applyFill="1" applyBorder="1" applyAlignment="1" applyProtection="1">
      <alignment horizontal="center" vertical="center" wrapText="1"/>
      <protection hidden="1"/>
    </xf>
    <xf numFmtId="10" fontId="2" fillId="0" borderId="8" xfId="6" applyNumberFormat="1" applyFont="1" applyBorder="1" applyAlignment="1" applyProtection="1">
      <alignment horizontal="center" vertical="center" wrapText="1"/>
      <protection hidden="1"/>
    </xf>
    <xf numFmtId="10" fontId="2" fillId="0" borderId="9" xfId="6" applyNumberFormat="1" applyFont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Protection="1">
      <alignment vertical="center"/>
      <protection hidden="1"/>
    </xf>
    <xf numFmtId="10" fontId="2" fillId="6" borderId="6" xfId="6" applyNumberFormat="1" applyFont="1" applyFill="1" applyBorder="1" applyProtection="1">
      <alignment vertical="center"/>
      <protection hidden="1"/>
    </xf>
    <xf numFmtId="10" fontId="2" fillId="5" borderId="14" xfId="2" applyNumberFormat="1" applyFont="1" applyFill="1" applyBorder="1" applyProtection="1">
      <alignment vertical="center"/>
      <protection hidden="1"/>
    </xf>
    <xf numFmtId="167" fontId="2" fillId="0" borderId="6" xfId="2" applyNumberFormat="1" applyFont="1" applyBorder="1" applyProtection="1">
      <alignment vertical="center"/>
      <protection hidden="1"/>
    </xf>
    <xf numFmtId="10" fontId="2" fillId="0" borderId="6" xfId="6" applyNumberFormat="1" applyFont="1" applyBorder="1" applyProtection="1">
      <alignment vertical="center"/>
      <protection hidden="1"/>
    </xf>
    <xf numFmtId="167" fontId="2" fillId="0" borderId="8" xfId="2" applyNumberFormat="1" applyFont="1" applyBorder="1" applyProtection="1">
      <alignment vertical="center"/>
      <protection hidden="1"/>
    </xf>
    <xf numFmtId="10" fontId="2" fillId="0" borderId="8" xfId="6" applyNumberFormat="1" applyFont="1" applyBorder="1" applyProtection="1">
      <alignment vertical="center"/>
      <protection hidden="1"/>
    </xf>
    <xf numFmtId="167" fontId="2" fillId="0" borderId="9" xfId="2" applyNumberFormat="1" applyFont="1" applyBorder="1" applyProtection="1">
      <alignment vertical="center"/>
      <protection hidden="1"/>
    </xf>
    <xf numFmtId="10" fontId="2" fillId="0" borderId="9" xfId="6" applyNumberFormat="1" applyFont="1" applyBorder="1" applyProtection="1">
      <alignment vertical="center"/>
      <protection hidden="1"/>
    </xf>
    <xf numFmtId="10" fontId="2" fillId="5" borderId="3" xfId="2" applyNumberFormat="1" applyFont="1" applyFill="1" applyBorder="1" applyProtection="1">
      <alignment vertical="center"/>
      <protection hidden="1"/>
    </xf>
    <xf numFmtId="10" fontId="2" fillId="0" borderId="9" xfId="6" applyNumberFormat="1" applyFont="1" applyBorder="1" applyAlignment="1" applyProtection="1">
      <alignment horizontal="right" vertical="center"/>
      <protection hidden="1"/>
    </xf>
    <xf numFmtId="10" fontId="2" fillId="0" borderId="6" xfId="1" applyNumberFormat="1" applyFont="1" applyBorder="1" applyAlignment="1" applyProtection="1">
      <alignment vertical="center"/>
      <protection hidden="1"/>
    </xf>
    <xf numFmtId="10" fontId="2" fillId="0" borderId="8" xfId="1" applyNumberFormat="1" applyFont="1" applyBorder="1" applyAlignment="1" applyProtection="1">
      <alignment vertical="center"/>
      <protection hidden="1"/>
    </xf>
    <xf numFmtId="167" fontId="2" fillId="6" borderId="6" xfId="6" applyNumberFormat="1" applyFont="1" applyFill="1" applyBorder="1" applyAlignment="1" applyProtection="1">
      <alignment horizontal="center" vertical="center"/>
      <protection hidden="1"/>
    </xf>
    <xf numFmtId="167" fontId="2" fillId="0" borderId="8" xfId="6" applyNumberFormat="1" applyFont="1" applyBorder="1" applyAlignment="1" applyProtection="1">
      <alignment horizontal="center" vertical="center"/>
      <protection hidden="1"/>
    </xf>
    <xf numFmtId="167" fontId="2" fillId="0" borderId="9" xfId="6" applyNumberFormat="1" applyFont="1" applyBorder="1" applyAlignment="1" applyProtection="1">
      <alignment horizontal="center" vertical="center"/>
      <protection hidden="1"/>
    </xf>
    <xf numFmtId="2" fontId="2" fillId="6" borderId="6" xfId="1" applyNumberFormat="1" applyFont="1" applyFill="1" applyBorder="1" applyAlignment="1" applyProtection="1">
      <alignment vertical="center"/>
      <protection hidden="1"/>
    </xf>
    <xf numFmtId="2" fontId="2" fillId="6" borderId="6" xfId="6" applyNumberFormat="1" applyFont="1" applyFill="1" applyBorder="1" applyProtection="1">
      <alignment vertical="center"/>
      <protection hidden="1"/>
    </xf>
    <xf numFmtId="2" fontId="2" fillId="5" borderId="14" xfId="1" applyNumberFormat="1" applyFont="1" applyFill="1" applyBorder="1" applyAlignment="1" applyProtection="1">
      <alignment vertical="center"/>
      <protection hidden="1"/>
    </xf>
    <xf numFmtId="2" fontId="2" fillId="0" borderId="6" xfId="1" applyNumberFormat="1" applyFont="1" applyBorder="1" applyAlignment="1" applyProtection="1">
      <alignment vertical="center"/>
      <protection hidden="1"/>
    </xf>
    <xf numFmtId="2" fontId="2" fillId="0" borderId="6" xfId="6" applyNumberFormat="1" applyFont="1" applyBorder="1" applyProtection="1">
      <alignment vertical="center"/>
      <protection hidden="1"/>
    </xf>
    <xf numFmtId="2" fontId="2" fillId="0" borderId="8" xfId="1" applyNumberFormat="1" applyFont="1" applyBorder="1" applyAlignment="1" applyProtection="1">
      <alignment vertical="center"/>
      <protection hidden="1"/>
    </xf>
    <xf numFmtId="2" fontId="2" fillId="0" borderId="8" xfId="6" applyNumberFormat="1" applyFont="1" applyBorder="1" applyProtection="1">
      <alignment vertical="center"/>
      <protection hidden="1"/>
    </xf>
    <xf numFmtId="2" fontId="2" fillId="0" borderId="9" xfId="1" applyNumberFormat="1" applyFont="1" applyBorder="1" applyAlignment="1" applyProtection="1">
      <alignment vertical="center"/>
      <protection hidden="1"/>
    </xf>
    <xf numFmtId="2" fontId="2" fillId="0" borderId="9" xfId="6" applyNumberFormat="1" applyFont="1" applyBorder="1" applyProtection="1">
      <alignment vertical="center"/>
      <protection hidden="1"/>
    </xf>
    <xf numFmtId="2" fontId="2" fillId="5" borderId="3" xfId="1" applyNumberFormat="1" applyFont="1" applyFill="1" applyBorder="1" applyAlignment="1" applyProtection="1">
      <alignment vertical="center"/>
      <protection hidden="1"/>
    </xf>
    <xf numFmtId="2" fontId="2" fillId="0" borderId="6" xfId="6" applyNumberFormat="1" applyFont="1" applyBorder="1" applyAlignment="1" applyProtection="1">
      <alignment vertical="center"/>
      <protection hidden="1"/>
    </xf>
    <xf numFmtId="2" fontId="2" fillId="0" borderId="8" xfId="6" applyNumberFormat="1" applyFont="1" applyBorder="1" applyAlignment="1" applyProtection="1">
      <alignment vertical="center"/>
      <protection hidden="1"/>
    </xf>
    <xf numFmtId="1" fontId="30" fillId="0" borderId="0" xfId="2" applyFont="1">
      <alignment vertical="center"/>
    </xf>
    <xf numFmtId="1" fontId="29" fillId="5" borderId="6" xfId="2" applyFont="1" applyFill="1" applyBorder="1" applyAlignment="1" applyProtection="1">
      <alignment horizontal="center" vertical="center"/>
      <protection hidden="1"/>
    </xf>
    <xf numFmtId="1" fontId="29" fillId="5" borderId="11" xfId="2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30" fillId="0" borderId="6" xfId="2" applyFont="1" applyFill="1" applyBorder="1" applyAlignment="1" applyProtection="1">
      <alignment horizontal="left" vertical="center"/>
      <protection hidden="1"/>
    </xf>
    <xf numFmtId="3" fontId="30" fillId="0" borderId="6" xfId="6" applyNumberFormat="1" applyFont="1" applyBorder="1" applyAlignment="1" applyProtection="1">
      <alignment vertical="center"/>
      <protection hidden="1"/>
    </xf>
    <xf numFmtId="1" fontId="30" fillId="0" borderId="8" xfId="2" applyFont="1" applyFill="1" applyBorder="1" applyAlignment="1" applyProtection="1">
      <alignment horizontal="left" vertical="center"/>
      <protection hidden="1"/>
    </xf>
    <xf numFmtId="3" fontId="30" fillId="0" borderId="8" xfId="6" applyNumberFormat="1" applyFont="1" applyBorder="1" applyAlignment="1" applyProtection="1">
      <alignment vertical="center"/>
      <protection hidden="1"/>
    </xf>
    <xf numFmtId="1" fontId="32" fillId="0" borderId="8" xfId="2" applyFont="1" applyFill="1" applyBorder="1" applyAlignment="1" applyProtection="1">
      <alignment horizontal="left" vertical="center" indent="1"/>
      <protection hidden="1"/>
    </xf>
    <xf numFmtId="3" fontId="30" fillId="10" borderId="8" xfId="6" applyNumberFormat="1" applyFont="1" applyFill="1" applyBorder="1" applyAlignment="1" applyProtection="1">
      <alignment vertical="center"/>
      <protection hidden="1"/>
    </xf>
    <xf numFmtId="1" fontId="29" fillId="6" borderId="8" xfId="2" applyFont="1" applyFill="1" applyBorder="1" applyAlignment="1" applyProtection="1">
      <alignment horizontal="left" vertical="center"/>
      <protection hidden="1"/>
    </xf>
    <xf numFmtId="3" fontId="29" fillId="6" borderId="9" xfId="6" applyNumberFormat="1" applyFont="1" applyFill="1" applyBorder="1" applyAlignment="1" applyProtection="1">
      <alignment vertical="center"/>
      <protection hidden="1"/>
    </xf>
    <xf numFmtId="165" fontId="30" fillId="0" borderId="6" xfId="1" applyNumberFormat="1" applyFont="1" applyBorder="1" applyAlignment="1" applyProtection="1">
      <alignment vertical="center"/>
      <protection hidden="1"/>
    </xf>
    <xf numFmtId="165" fontId="30" fillId="0" borderId="8" xfId="1" applyNumberFormat="1" applyFont="1" applyBorder="1" applyAlignment="1" applyProtection="1">
      <alignment vertical="center"/>
      <protection hidden="1"/>
    </xf>
    <xf numFmtId="165" fontId="30" fillId="10" borderId="8" xfId="1" applyNumberFormat="1" applyFont="1" applyFill="1" applyBorder="1" applyAlignment="1" applyProtection="1">
      <alignment vertical="center"/>
      <protection hidden="1"/>
    </xf>
    <xf numFmtId="165" fontId="29" fillId="6" borderId="9" xfId="1" applyNumberFormat="1" applyFont="1" applyFill="1" applyBorder="1" applyAlignment="1" applyProtection="1">
      <alignment vertical="center"/>
      <protection hidden="1"/>
    </xf>
    <xf numFmtId="165" fontId="30" fillId="0" borderId="0" xfId="6" applyNumberFormat="1" applyFont="1" applyBorder="1" applyAlignment="1" applyProtection="1">
      <alignment vertical="center"/>
      <protection hidden="1"/>
    </xf>
    <xf numFmtId="165" fontId="30" fillId="0" borderId="6" xfId="6" applyNumberFormat="1" applyFont="1" applyBorder="1" applyAlignment="1" applyProtection="1">
      <alignment vertical="center"/>
      <protection hidden="1"/>
    </xf>
    <xf numFmtId="165" fontId="30" fillId="0" borderId="8" xfId="6" applyNumberFormat="1" applyFont="1" applyBorder="1" applyAlignment="1" applyProtection="1">
      <alignment vertical="center"/>
      <protection hidden="1"/>
    </xf>
    <xf numFmtId="165" fontId="30" fillId="10" borderId="8" xfId="6" applyNumberFormat="1" applyFont="1" applyFill="1" applyBorder="1" applyAlignment="1" applyProtection="1">
      <alignment vertical="center"/>
      <protection hidden="1"/>
    </xf>
    <xf numFmtId="1" fontId="30" fillId="6" borderId="8" xfId="2" applyFont="1" applyFill="1" applyBorder="1" applyAlignment="1" applyProtection="1">
      <alignment horizontal="left" vertical="center"/>
      <protection hidden="1"/>
    </xf>
    <xf numFmtId="165" fontId="30" fillId="6" borderId="8" xfId="6" applyNumberFormat="1" applyFont="1" applyFill="1" applyBorder="1" applyAlignment="1" applyProtection="1">
      <alignment vertical="center"/>
      <protection hidden="1"/>
    </xf>
    <xf numFmtId="1" fontId="2" fillId="5" borderId="4" xfId="2" applyFont="1" applyFill="1" applyBorder="1" applyProtection="1">
      <alignment vertical="center"/>
      <protection hidden="1"/>
    </xf>
    <xf numFmtId="0" fontId="29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5" fillId="5" borderId="2" xfId="2" applyFont="1" applyFill="1" applyBorder="1" applyProtection="1">
      <alignment vertical="center"/>
      <protection hidden="1"/>
    </xf>
    <xf numFmtId="1" fontId="5" fillId="5" borderId="14" xfId="2" applyFont="1" applyFill="1" applyBorder="1" applyProtection="1">
      <alignment vertical="center"/>
      <protection hidden="1"/>
    </xf>
    <xf numFmtId="1" fontId="5" fillId="5" borderId="3" xfId="2" applyFont="1" applyFill="1" applyBorder="1" applyProtection="1">
      <alignment vertical="center"/>
      <protection hidden="1"/>
    </xf>
    <xf numFmtId="1" fontId="2" fillId="6" borderId="5" xfId="2" applyFont="1" applyFill="1" applyBorder="1" applyAlignment="1" applyProtection="1">
      <alignment horizontal="left" vertical="center" indent="1"/>
      <protection hidden="1"/>
    </xf>
    <xf numFmtId="164" fontId="2" fillId="6" borderId="6" xfId="2" applyNumberFormat="1" applyFont="1" applyFill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vertical="center" indent="1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indent="1"/>
      <protection hidden="1"/>
    </xf>
    <xf numFmtId="164" fontId="2" fillId="0" borderId="9" xfId="2" applyNumberFormat="1" applyFont="1" applyBorder="1" applyAlignment="1" applyProtection="1">
      <alignment horizontal="right" vertical="center" wrapText="1"/>
      <protection hidden="1"/>
    </xf>
    <xf numFmtId="164" fontId="2" fillId="5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5" borderId="16" xfId="2" applyFont="1" applyFill="1" applyBorder="1" applyProtection="1">
      <alignment vertical="center"/>
      <protection hidden="1"/>
    </xf>
    <xf numFmtId="165" fontId="5" fillId="5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Border="1" applyAlignment="1" applyProtection="1">
      <alignment horizontal="right" wrapText="1"/>
      <protection hidden="1"/>
    </xf>
    <xf numFmtId="165" fontId="2" fillId="0" borderId="9" xfId="6" applyNumberFormat="1" applyFont="1" applyBorder="1" applyAlignment="1" applyProtection="1">
      <alignment horizontal="center" vertical="center"/>
      <protection hidden="1"/>
    </xf>
    <xf numFmtId="165" fontId="2" fillId="0" borderId="8" xfId="2" applyNumberFormat="1" applyFont="1" applyBorder="1" applyAlignment="1" applyProtection="1">
      <alignment horizontal="center" vertical="center"/>
      <protection hidden="1"/>
    </xf>
    <xf numFmtId="164" fontId="2" fillId="5" borderId="2" xfId="2" applyNumberFormat="1" applyFont="1" applyFill="1" applyBorder="1" applyAlignment="1" applyProtection="1">
      <alignment horizontal="right" vertical="center" wrapText="1"/>
      <protection hidden="1"/>
    </xf>
    <xf numFmtId="1" fontId="17" fillId="10" borderId="1" xfId="2" applyFont="1" applyFill="1" applyBorder="1" applyAlignment="1" applyProtection="1">
      <alignment horizontal="left" vertical="center" indent="1"/>
      <protection hidden="1"/>
    </xf>
    <xf numFmtId="164" fontId="2" fillId="10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10" borderId="3" xfId="2" applyFont="1" applyFill="1" applyBorder="1" applyProtection="1">
      <alignment vertical="center"/>
      <protection hidden="1"/>
    </xf>
    <xf numFmtId="1" fontId="5" fillId="10" borderId="2" xfId="2" applyFont="1" applyFill="1" applyBorder="1" applyProtection="1">
      <alignment vertical="center"/>
      <protection hidden="1"/>
    </xf>
    <xf numFmtId="165" fontId="5" fillId="10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Fill="1" applyBorder="1" applyAlignment="1" applyProtection="1">
      <alignment horizontal="right" vertical="center" wrapText="1"/>
      <protection hidden="1"/>
    </xf>
    <xf numFmtId="165" fontId="2" fillId="0" borderId="8" xfId="6" applyNumberFormat="1" applyFont="1" applyFill="1" applyBorder="1" applyProtection="1">
      <alignment vertical="center"/>
      <protection hidden="1"/>
    </xf>
    <xf numFmtId="1" fontId="17" fillId="6" borderId="5" xfId="2" applyFont="1" applyFill="1" applyBorder="1" applyAlignment="1" applyProtection="1">
      <alignment horizontal="left" vertical="center" indent="1"/>
      <protection hidden="1"/>
    </xf>
    <xf numFmtId="165" fontId="2" fillId="6" borderId="14" xfId="6" applyNumberFormat="1" applyFont="1" applyFill="1" applyBorder="1" applyProtection="1">
      <alignment vertical="center"/>
      <protection hidden="1"/>
    </xf>
    <xf numFmtId="1" fontId="17" fillId="0" borderId="7" xfId="2" applyFont="1" applyFill="1" applyBorder="1" applyAlignment="1" applyProtection="1">
      <alignment horizontal="left" vertical="center" indent="1"/>
      <protection hidden="1"/>
    </xf>
    <xf numFmtId="165" fontId="2" fillId="0" borderId="16" xfId="6" applyNumberFormat="1" applyFont="1" applyBorder="1" applyProtection="1">
      <alignment vertical="center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64" fontId="2" fillId="6" borderId="14" xfId="2" applyNumberFormat="1" applyFont="1" applyFill="1" applyBorder="1" applyAlignment="1" applyProtection="1">
      <alignment horizontal="right" vertical="center" wrapText="1"/>
      <protection hidden="1"/>
    </xf>
    <xf numFmtId="164" fontId="2" fillId="0" borderId="15" xfId="2" applyNumberFormat="1" applyFont="1" applyBorder="1" applyAlignment="1" applyProtection="1">
      <alignment horizontal="right" vertical="center" wrapText="1"/>
      <protection hidden="1"/>
    </xf>
    <xf numFmtId="0" fontId="33" fillId="0" borderId="0" xfId="7" applyFont="1" applyAlignment="1" applyProtection="1">
      <alignment vertical="center"/>
      <protection hidden="1"/>
    </xf>
    <xf numFmtId="0" fontId="33" fillId="0" borderId="0" xfId="7" applyFont="1" applyAlignment="1" applyProtection="1">
      <alignment vertical="center" wrapText="1"/>
      <protection hidden="1"/>
    </xf>
    <xf numFmtId="1" fontId="18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7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2" applyBorder="1" applyProtection="1">
      <alignment vertical="center"/>
      <protection hidden="1"/>
    </xf>
    <xf numFmtId="0" fontId="33" fillId="0" borderId="0" xfId="7" applyFont="1" applyFill="1" applyBorder="1" applyAlignment="1" applyProtection="1">
      <alignment vertical="center"/>
      <protection hidden="1"/>
    </xf>
    <xf numFmtId="0" fontId="22" fillId="0" borderId="0" xfId="8" applyFont="1" applyFill="1" applyBorder="1" applyAlignment="1" applyProtection="1">
      <alignment horizontal="center"/>
      <protection hidden="1"/>
    </xf>
    <xf numFmtId="3" fontId="22" fillId="0" borderId="0" xfId="8" applyNumberFormat="1" applyFont="1" applyFill="1" applyBorder="1" applyAlignment="1" applyProtection="1">
      <alignment horizontal="right" wrapText="1"/>
      <protection hidden="1"/>
    </xf>
    <xf numFmtId="0" fontId="35" fillId="6" borderId="4" xfId="7" applyFont="1" applyFill="1" applyBorder="1" applyAlignment="1" applyProtection="1">
      <alignment vertical="center"/>
      <protection hidden="1"/>
    </xf>
    <xf numFmtId="164" fontId="17" fillId="6" borderId="4" xfId="2" applyNumberFormat="1" applyFont="1" applyFill="1" applyBorder="1" applyProtection="1">
      <alignment vertical="center"/>
      <protection hidden="1"/>
    </xf>
    <xf numFmtId="1" fontId="31" fillId="0" borderId="0" xfId="2" applyFont="1" applyBorder="1" applyAlignment="1" applyProtection="1">
      <alignment wrapText="1"/>
      <protection hidden="1"/>
    </xf>
    <xf numFmtId="0" fontId="22" fillId="0" borderId="0" xfId="8" applyFont="1" applyFill="1" applyBorder="1" applyAlignment="1" applyProtection="1">
      <alignment horizontal="left" wrapText="1"/>
      <protection hidden="1"/>
    </xf>
    <xf numFmtId="0" fontId="22" fillId="0" borderId="0" xfId="8" applyFont="1" applyFill="1" applyBorder="1" applyAlignment="1" applyProtection="1">
      <alignment horizontal="center" wrapText="1"/>
      <protection hidden="1"/>
    </xf>
    <xf numFmtId="49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17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0" fontId="36" fillId="0" borderId="5" xfId="7" applyFont="1" applyBorder="1" applyAlignment="1" applyProtection="1">
      <alignment vertical="center"/>
      <protection hidden="1"/>
    </xf>
    <xf numFmtId="3" fontId="36" fillId="11" borderId="6" xfId="7" applyNumberFormat="1" applyFont="1" applyFill="1" applyBorder="1" applyAlignment="1" applyProtection="1">
      <alignment horizontal="right" vertical="center" wrapText="1"/>
      <protection hidden="1"/>
    </xf>
    <xf numFmtId="10" fontId="36" fillId="11" borderId="13" xfId="6" applyNumberFormat="1" applyFont="1" applyFill="1" applyBorder="1" applyProtection="1">
      <alignment vertical="center"/>
      <protection hidden="1"/>
    </xf>
    <xf numFmtId="10" fontId="36" fillId="11" borderId="0" xfId="6" applyNumberFormat="1" applyFont="1" applyFill="1" applyBorder="1" applyProtection="1">
      <alignment vertical="center"/>
      <protection hidden="1"/>
    </xf>
    <xf numFmtId="3" fontId="36" fillId="11" borderId="8" xfId="7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6" applyNumberFormat="1" applyFont="1" applyFill="1" applyBorder="1" applyProtection="1">
      <alignment vertical="center"/>
      <protection hidden="1"/>
    </xf>
    <xf numFmtId="0" fontId="33" fillId="11" borderId="0" xfId="7" applyFont="1" applyFill="1" applyAlignment="1" applyProtection="1">
      <alignment vertical="center"/>
      <protection hidden="1"/>
    </xf>
    <xf numFmtId="0" fontId="36" fillId="0" borderId="7" xfId="7" applyFont="1" applyBorder="1" applyAlignment="1" applyProtection="1">
      <alignment vertical="center"/>
      <protection hidden="1"/>
    </xf>
    <xf numFmtId="3" fontId="36" fillId="11" borderId="8" xfId="7" quotePrefix="1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6" applyNumberFormat="1" applyFont="1" applyFill="1" applyBorder="1" applyAlignment="1" applyProtection="1">
      <alignment horizontal="center" vertical="center"/>
      <protection hidden="1"/>
    </xf>
    <xf numFmtId="0" fontId="35" fillId="6" borderId="11" xfId="7" applyFont="1" applyFill="1" applyBorder="1" applyAlignment="1" applyProtection="1">
      <alignment vertical="center"/>
      <protection hidden="1"/>
    </xf>
    <xf numFmtId="3" fontId="35" fillId="6" borderId="9" xfId="7" applyNumberFormat="1" applyFont="1" applyFill="1" applyBorder="1" applyAlignment="1" applyProtection="1">
      <alignment horizontal="right" vertical="center" wrapText="1"/>
      <protection hidden="1"/>
    </xf>
    <xf numFmtId="165" fontId="35" fillId="6" borderId="12" xfId="6" applyNumberFormat="1" applyFont="1" applyFill="1" applyBorder="1" applyProtection="1">
      <alignment vertical="center"/>
      <protection hidden="1"/>
    </xf>
    <xf numFmtId="10" fontId="35" fillId="6" borderId="12" xfId="6" applyNumberFormat="1" applyFont="1" applyFill="1" applyBorder="1" applyProtection="1">
      <alignment vertical="center"/>
      <protection hidden="1"/>
    </xf>
    <xf numFmtId="165" fontId="35" fillId="6" borderId="9" xfId="6" applyNumberFormat="1" applyFont="1" applyFill="1" applyBorder="1" applyProtection="1">
      <alignment vertical="center"/>
      <protection hidden="1"/>
    </xf>
    <xf numFmtId="0" fontId="22" fillId="0" borderId="0" xfId="7" applyFont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vertical="center" wrapText="1"/>
      <protection hidden="1"/>
    </xf>
    <xf numFmtId="0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6" xfId="2" applyFont="1" applyFill="1" applyBorder="1" applyAlignment="1" applyProtection="1">
      <alignment horizontal="left" vertical="center" wrapText="1"/>
      <protection hidden="1"/>
    </xf>
    <xf numFmtId="3" fontId="17" fillId="6" borderId="0" xfId="2" applyNumberFormat="1" applyFont="1" applyFill="1" applyAlignment="1" applyProtection="1">
      <alignment horizontal="right" vertical="center"/>
      <protection hidden="1"/>
    </xf>
    <xf numFmtId="165" fontId="37" fillId="6" borderId="6" xfId="6" applyNumberFormat="1" applyFont="1" applyFill="1" applyBorder="1" applyAlignment="1" applyProtection="1">
      <alignment horizontal="right" vertical="center" wrapText="1"/>
      <protection hidden="1"/>
    </xf>
    <xf numFmtId="1" fontId="17" fillId="0" borderId="8" xfId="2" applyFont="1" applyFill="1" applyBorder="1" applyAlignment="1" applyProtection="1">
      <alignment horizontal="left" vertical="center" wrapText="1"/>
      <protection hidden="1"/>
    </xf>
    <xf numFmtId="3" fontId="17" fillId="0" borderId="0" xfId="2" applyNumberFormat="1" applyFont="1" applyAlignment="1" applyProtection="1">
      <alignment horizontal="right" vertical="center"/>
      <protection hidden="1"/>
    </xf>
    <xf numFmtId="165" fontId="37" fillId="0" borderId="8" xfId="6" applyNumberFormat="1" applyFont="1" applyBorder="1" applyAlignment="1" applyProtection="1">
      <alignment horizontal="right" vertical="center" wrapText="1"/>
      <protection hidden="1"/>
    </xf>
    <xf numFmtId="1" fontId="2" fillId="0" borderId="8" xfId="2" applyFont="1" applyFill="1" applyBorder="1" applyAlignment="1" applyProtection="1">
      <alignment horizontal="left" indent="1"/>
      <protection hidden="1"/>
    </xf>
    <xf numFmtId="3" fontId="2" fillId="0" borderId="0" xfId="2" applyNumberFormat="1" applyFont="1" applyAlignment="1" applyProtection="1">
      <alignment horizontal="right" vertical="center"/>
      <protection hidden="1"/>
    </xf>
    <xf numFmtId="165" fontId="33" fillId="0" borderId="8" xfId="6" applyNumberFormat="1" applyFont="1" applyBorder="1" applyAlignment="1" applyProtection="1">
      <alignment horizontal="right" vertical="center" wrapText="1"/>
      <protection hidden="1"/>
    </xf>
    <xf numFmtId="3" fontId="2" fillId="0" borderId="0" xfId="2" applyNumberFormat="1" applyAlignment="1" applyProtection="1">
      <alignment horizontal="right" vertical="center"/>
      <protection hidden="1"/>
    </xf>
    <xf numFmtId="3" fontId="37" fillId="0" borderId="8" xfId="7" applyNumberFormat="1" applyFont="1" applyBorder="1" applyAlignment="1" applyProtection="1">
      <alignment horizontal="right" vertical="center" wrapText="1"/>
      <protection hidden="1"/>
    </xf>
    <xf numFmtId="3" fontId="17" fillId="0" borderId="15" xfId="2" applyNumberFormat="1" applyFont="1" applyBorder="1" applyAlignment="1" applyProtection="1">
      <alignment horizontal="right" vertical="center"/>
      <protection hidden="1"/>
    </xf>
    <xf numFmtId="3" fontId="33" fillId="0" borderId="8" xfId="7" applyNumberFormat="1" applyFont="1" applyBorder="1" applyAlignment="1" applyProtection="1">
      <alignment horizontal="right" vertical="center" wrapText="1"/>
      <protection hidden="1"/>
    </xf>
    <xf numFmtId="1" fontId="38" fillId="0" borderId="0" xfId="2" applyFont="1" applyBorder="1" applyAlignment="1" applyProtection="1">
      <alignment vertical="center" wrapText="1"/>
      <protection hidden="1"/>
    </xf>
    <xf numFmtId="1" fontId="2" fillId="0" borderId="5" xfId="2" applyFont="1" applyBorder="1" applyAlignment="1" applyProtection="1">
      <alignment horizontal="left"/>
    </xf>
    <xf numFmtId="1" fontId="30" fillId="13" borderId="13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11" xfId="2" applyFont="1" applyBorder="1" applyAlignment="1" applyProtection="1">
      <alignment horizontal="left"/>
    </xf>
    <xf numFmtId="1" fontId="18" fillId="13" borderId="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9" fillId="13" borderId="6" xfId="2" applyNumberFormat="1" applyFont="1" applyFill="1" applyBorder="1" applyAlignment="1" applyProtection="1">
      <alignment horizontal="center" vertical="center" wrapText="1"/>
      <protection hidden="1"/>
    </xf>
    <xf numFmtId="0" fontId="17" fillId="13" borderId="4" xfId="2" applyNumberFormat="1" applyFont="1" applyFill="1" applyBorder="1" applyAlignment="1" applyProtection="1">
      <alignment horizontal="center" vertical="center"/>
      <protection hidden="1"/>
    </xf>
    <xf numFmtId="1" fontId="17" fillId="13" borderId="6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2" fillId="3" borderId="0" xfId="2" applyFont="1" applyFill="1" applyAlignment="1">
      <alignment horizontal="center" vertical="center"/>
    </xf>
    <xf numFmtId="1" fontId="16" fillId="3" borderId="1" xfId="2" applyFont="1" applyFill="1" applyBorder="1" applyAlignment="1" applyProtection="1">
      <alignment horizontal="center" vertical="center"/>
      <protection hidden="1"/>
    </xf>
    <xf numFmtId="1" fontId="16" fillId="3" borderId="2" xfId="2" applyFont="1" applyFill="1" applyBorder="1" applyAlignment="1" applyProtection="1">
      <alignment horizontal="center" vertical="center"/>
      <protection hidden="1"/>
    </xf>
    <xf numFmtId="1" fontId="16" fillId="3" borderId="3" xfId="2" applyFont="1" applyFill="1" applyBorder="1" applyAlignment="1" applyProtection="1">
      <alignment horizontal="center" vertical="center"/>
      <protection hidden="1"/>
    </xf>
    <xf numFmtId="3" fontId="16" fillId="3" borderId="4" xfId="5" applyNumberFormat="1" applyFont="1" applyFill="1" applyBorder="1" applyAlignment="1">
      <alignment horizontal="center" vertical="center" wrapText="1"/>
    </xf>
    <xf numFmtId="0" fontId="22" fillId="5" borderId="1" xfId="5" applyNumberFormat="1" applyFont="1" applyFill="1" applyBorder="1" applyAlignment="1" applyProtection="1">
      <alignment vertical="center" wrapText="1"/>
    </xf>
    <xf numFmtId="0" fontId="22" fillId="5" borderId="2" xfId="5" applyNumberFormat="1" applyFont="1" applyFill="1" applyBorder="1" applyAlignment="1" applyProtection="1">
      <alignment vertical="center" wrapText="1"/>
    </xf>
    <xf numFmtId="0" fontId="22" fillId="5" borderId="3" xfId="5" applyNumberFormat="1" applyFont="1" applyFill="1" applyBorder="1" applyAlignment="1" applyProtection="1">
      <alignment vertical="center" wrapText="1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6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2" fillId="5" borderId="1" xfId="5" applyNumberFormat="1" applyFont="1" applyFill="1" applyBorder="1" applyAlignment="1" applyProtection="1">
      <alignment horizontal="left" vertical="center" wrapText="1"/>
    </xf>
    <xf numFmtId="0" fontId="22" fillId="5" borderId="2" xfId="5" applyNumberFormat="1" applyFont="1" applyFill="1" applyBorder="1" applyAlignment="1" applyProtection="1">
      <alignment horizontal="left" vertical="center" wrapText="1"/>
    </xf>
    <xf numFmtId="0" fontId="22" fillId="5" borderId="3" xfId="5" applyNumberFormat="1" applyFont="1" applyFill="1" applyBorder="1" applyAlignment="1" applyProtection="1">
      <alignment horizontal="left" vertical="center" wrapText="1"/>
    </xf>
    <xf numFmtId="3" fontId="16" fillId="3" borderId="7" xfId="5" applyNumberFormat="1" applyFont="1" applyFill="1" applyBorder="1" applyAlignment="1">
      <alignment horizontal="center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1" fontId="16" fillId="3" borderId="11" xfId="5" applyNumberFormat="1" applyFont="1" applyFill="1" applyBorder="1" applyAlignment="1">
      <alignment horizontal="center" vertical="center" wrapText="1"/>
    </xf>
    <xf numFmtId="1" fontId="16" fillId="3" borderId="12" xfId="5" applyNumberFormat="1" applyFont="1" applyFill="1" applyBorder="1" applyAlignment="1">
      <alignment horizontal="center" vertical="center" wrapText="1"/>
    </xf>
    <xf numFmtId="3" fontId="16" fillId="3" borderId="11" xfId="5" applyNumberFormat="1" applyFont="1" applyFill="1" applyBorder="1" applyAlignment="1">
      <alignment horizontal="center" vertical="center" wrapText="1"/>
    </xf>
    <xf numFmtId="3" fontId="16" fillId="3" borderId="12" xfId="5" applyNumberFormat="1" applyFont="1" applyFill="1" applyBorder="1" applyAlignment="1">
      <alignment horizontal="center" vertical="center" wrapText="1"/>
    </xf>
    <xf numFmtId="1" fontId="19" fillId="0" borderId="1" xfId="2" applyFont="1" applyBorder="1" applyAlignment="1" applyProtection="1">
      <alignment wrapText="1"/>
      <protection hidden="1"/>
    </xf>
    <xf numFmtId="1" fontId="19" fillId="0" borderId="2" xfId="2" applyFont="1" applyBorder="1" applyAlignment="1" applyProtection="1">
      <alignment wrapText="1"/>
      <protection hidden="1"/>
    </xf>
    <xf numFmtId="1" fontId="19" fillId="0" borderId="3" xfId="2" applyFont="1" applyBorder="1" applyAlignment="1" applyProtection="1">
      <alignment wrapText="1"/>
      <protection hidden="1"/>
    </xf>
    <xf numFmtId="1" fontId="5" fillId="0" borderId="0" xfId="2" applyFont="1" applyFill="1" applyAlignment="1">
      <alignment horizontal="center" vertical="center"/>
    </xf>
    <xf numFmtId="0" fontId="22" fillId="5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5" borderId="2" xfId="5" applyNumberFormat="1" applyFont="1" applyFill="1" applyBorder="1" applyAlignment="1" applyProtection="1">
      <alignment horizontal="left" vertical="center" wrapText="1"/>
      <protection hidden="1"/>
    </xf>
    <xf numFmtId="0" fontId="22" fillId="5" borderId="3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6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9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4" xfId="5" applyNumberFormat="1" applyFont="1" applyFill="1" applyBorder="1" applyAlignment="1" applyProtection="1">
      <alignment horizontal="center" vertical="center" wrapText="1"/>
      <protection hidden="1"/>
    </xf>
    <xf numFmtId="0" fontId="22" fillId="11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2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3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11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23" fillId="3" borderId="4" xfId="5" applyNumberFormat="1" applyFont="1" applyFill="1" applyBorder="1" applyAlignment="1" applyProtection="1">
      <alignment horizontal="center" vertical="center" wrapText="1"/>
      <protection hidden="1"/>
    </xf>
    <xf numFmtId="0" fontId="22" fillId="5" borderId="4" xfId="5" applyNumberFormat="1" applyFont="1" applyFill="1" applyBorder="1" applyAlignment="1" applyProtection="1">
      <alignment vertical="center" wrapText="1"/>
      <protection hidden="1"/>
    </xf>
    <xf numFmtId="3" fontId="23" fillId="3" borderId="7" xfId="5" applyNumberFormat="1" applyFont="1" applyFill="1" applyBorder="1" applyAlignment="1" applyProtection="1">
      <alignment horizontal="center" vertical="center" wrapText="1"/>
      <protection hidden="1"/>
    </xf>
    <xf numFmtId="3" fontId="23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1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1" fontId="27" fillId="3" borderId="12" xfId="2" applyFont="1" applyFill="1" applyBorder="1" applyAlignment="1" applyProtection="1">
      <alignment horizontal="center" vertical="center" wrapText="1"/>
      <protection hidden="1"/>
    </xf>
    <xf numFmtId="1" fontId="16" fillId="3" borderId="7" xfId="2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 wrapText="1"/>
      <protection hidden="1"/>
    </xf>
    <xf numFmtId="1" fontId="19" fillId="0" borderId="2" xfId="2" applyFont="1" applyBorder="1" applyAlignment="1" applyProtection="1">
      <alignment horizontal="left" wrapText="1"/>
      <protection hidden="1"/>
    </xf>
    <xf numFmtId="1" fontId="19" fillId="0" borderId="3" xfId="2" applyFont="1" applyBorder="1" applyAlignment="1" applyProtection="1">
      <alignment horizontal="left" wrapText="1"/>
      <protection hidden="1"/>
    </xf>
    <xf numFmtId="1" fontId="16" fillId="3" borderId="1" xfId="2" applyFont="1" applyFill="1" applyBorder="1" applyAlignment="1" applyProtection="1">
      <alignment horizontal="center" vertical="center" wrapText="1"/>
      <protection hidden="1"/>
    </xf>
    <xf numFmtId="1" fontId="16" fillId="3" borderId="2" xfId="2" applyFont="1" applyFill="1" applyBorder="1" applyAlignment="1" applyProtection="1">
      <alignment horizontal="center" vertical="center" wrapText="1"/>
      <protection hidden="1"/>
    </xf>
    <xf numFmtId="1" fontId="16" fillId="3" borderId="3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 vertical="center" wrapText="1"/>
      <protection hidden="1"/>
    </xf>
    <xf numFmtId="1" fontId="19" fillId="0" borderId="2" xfId="2" applyFont="1" applyBorder="1" applyAlignment="1" applyProtection="1">
      <alignment horizontal="left" vertical="center" wrapText="1"/>
      <protection hidden="1"/>
    </xf>
    <xf numFmtId="1" fontId="19" fillId="0" borderId="3" xfId="2" applyFont="1" applyBorder="1" applyAlignment="1" applyProtection="1">
      <alignment horizontal="left" vertical="center" wrapText="1"/>
      <protection hidden="1"/>
    </xf>
    <xf numFmtId="49" fontId="16" fillId="3" borderId="5" xfId="2" applyNumberFormat="1" applyFont="1" applyFill="1" applyBorder="1" applyAlignment="1" applyProtection="1">
      <alignment horizontal="center" vertical="center" wrapText="1"/>
      <protection hidden="1"/>
    </xf>
    <xf numFmtId="1" fontId="16" fillId="3" borderId="13" xfId="2" applyFont="1" applyFill="1" applyBorder="1" applyAlignment="1" applyProtection="1">
      <alignment horizontal="center" vertical="center" wrapText="1"/>
      <protection hidden="1"/>
    </xf>
    <xf numFmtId="1" fontId="16" fillId="3" borderId="14" xfId="2" applyFont="1" applyFill="1" applyBorder="1" applyAlignment="1" applyProtection="1">
      <alignment horizontal="center" vertical="center" wrapText="1"/>
      <protection hidden="1"/>
    </xf>
    <xf numFmtId="1" fontId="16" fillId="3" borderId="11" xfId="2" applyFont="1" applyFill="1" applyBorder="1" applyAlignment="1" applyProtection="1">
      <alignment horizontal="center" vertical="center" wrapText="1"/>
      <protection hidden="1"/>
    </xf>
    <xf numFmtId="1" fontId="16" fillId="3" borderId="12" xfId="2" applyFont="1" applyFill="1" applyBorder="1" applyAlignment="1" applyProtection="1">
      <alignment horizontal="center" vertical="center" wrapText="1"/>
      <protection hidden="1"/>
    </xf>
    <xf numFmtId="1" fontId="16" fillId="3" borderId="16" xfId="2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" fontId="29" fillId="5" borderId="15" xfId="2" applyFont="1" applyFill="1" applyBorder="1" applyAlignment="1" applyProtection="1">
      <alignment horizontal="center" vertical="center" wrapText="1"/>
      <protection hidden="1"/>
    </xf>
    <xf numFmtId="1" fontId="29" fillId="5" borderId="16" xfId="2" applyFont="1" applyFill="1" applyBorder="1" applyAlignment="1" applyProtection="1">
      <alignment horizontal="center" vertical="center" wrapText="1"/>
      <protection hidden="1"/>
    </xf>
    <xf numFmtId="1" fontId="27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1" xfId="2" applyFont="1" applyFill="1" applyBorder="1" applyAlignment="1" applyProtection="1">
      <alignment horizontal="left" wrapText="1"/>
      <protection hidden="1"/>
    </xf>
    <xf numFmtId="1" fontId="19" fillId="5" borderId="2" xfId="2" applyFont="1" applyFill="1" applyBorder="1" applyAlignment="1" applyProtection="1">
      <alignment horizontal="left" wrapText="1"/>
      <protection hidden="1"/>
    </xf>
    <xf numFmtId="1" fontId="19" fillId="0" borderId="4" xfId="2" applyFont="1" applyBorder="1" applyAlignment="1" applyProtection="1">
      <alignment wrapText="1"/>
      <protection hidden="1"/>
    </xf>
    <xf numFmtId="1" fontId="19" fillId="0" borderId="1" xfId="2" applyFont="1" applyBorder="1" applyAlignment="1" applyProtection="1">
      <alignment vertical="center" wrapText="1"/>
      <protection hidden="1"/>
    </xf>
    <xf numFmtId="1" fontId="19" fillId="0" borderId="2" xfId="2" applyFont="1" applyBorder="1" applyAlignment="1" applyProtection="1">
      <alignment vertical="center" wrapText="1"/>
      <protection hidden="1"/>
    </xf>
    <xf numFmtId="1" fontId="19" fillId="0" borderId="3" xfId="2" applyFont="1" applyBorder="1" applyAlignment="1" applyProtection="1">
      <alignment vertical="center" wrapText="1"/>
      <protection hidden="1"/>
    </xf>
    <xf numFmtId="1" fontId="23" fillId="3" borderId="1" xfId="2" applyFont="1" applyFill="1" applyBorder="1" applyAlignment="1" applyProtection="1">
      <alignment horizontal="center" vertical="center" wrapText="1"/>
      <protection hidden="1"/>
    </xf>
    <xf numFmtId="1" fontId="23" fillId="3" borderId="2" xfId="2" applyFont="1" applyFill="1" applyBorder="1" applyAlignment="1" applyProtection="1">
      <alignment horizontal="center" vertical="center" wrapText="1"/>
      <protection hidden="1"/>
    </xf>
    <xf numFmtId="1" fontId="23" fillId="3" borderId="3" xfId="2" applyFont="1" applyFill="1" applyBorder="1" applyAlignment="1" applyProtection="1">
      <alignment horizontal="center" vertical="center" wrapText="1"/>
      <protection hidden="1"/>
    </xf>
    <xf numFmtId="1" fontId="27" fillId="3" borderId="1" xfId="2" applyFont="1" applyFill="1" applyBorder="1" applyAlignment="1" applyProtection="1">
      <alignment horizontal="center" vertical="center" wrapText="1"/>
      <protection hidden="1"/>
    </xf>
    <xf numFmtId="1" fontId="27" fillId="3" borderId="2" xfId="2" applyFont="1" applyFill="1" applyBorder="1" applyAlignment="1" applyProtection="1">
      <alignment horizontal="center" vertical="center" wrapText="1"/>
      <protection hidden="1"/>
    </xf>
    <xf numFmtId="1" fontId="27" fillId="3" borderId="3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/>
      <protection hidden="1"/>
    </xf>
    <xf numFmtId="1" fontId="19" fillId="0" borderId="2" xfId="2" applyFont="1" applyBorder="1" applyAlignment="1" applyProtection="1">
      <alignment horizontal="left"/>
      <protection hidden="1"/>
    </xf>
    <xf numFmtId="1" fontId="19" fillId="0" borderId="3" xfId="2" applyFont="1" applyBorder="1" applyAlignment="1" applyProtection="1">
      <alignment horizontal="left"/>
      <protection hidden="1"/>
    </xf>
    <xf numFmtId="1" fontId="27" fillId="3" borderId="5" xfId="2" applyFont="1" applyFill="1" applyBorder="1" applyAlignment="1" applyProtection="1">
      <alignment horizontal="center" vertical="center" wrapText="1"/>
      <protection hidden="1"/>
    </xf>
    <xf numFmtId="1" fontId="27" fillId="3" borderId="13" xfId="2" applyFont="1" applyFill="1" applyBorder="1" applyAlignment="1" applyProtection="1">
      <alignment horizontal="center" vertical="center" wrapText="1"/>
      <protection hidden="1"/>
    </xf>
    <xf numFmtId="1" fontId="27" fillId="3" borderId="14" xfId="2" applyFont="1" applyFill="1" applyBorder="1" applyAlignment="1" applyProtection="1">
      <alignment horizontal="center" vertical="center" wrapText="1"/>
      <protection hidden="1"/>
    </xf>
    <xf numFmtId="1" fontId="27" fillId="3" borderId="11" xfId="2" applyFont="1" applyFill="1" applyBorder="1" applyAlignment="1" applyProtection="1">
      <alignment horizontal="center" vertical="center" wrapText="1"/>
      <protection hidden="1"/>
    </xf>
    <xf numFmtId="1" fontId="27" fillId="3" borderId="16" xfId="2" applyFont="1" applyFill="1" applyBorder="1" applyAlignment="1" applyProtection="1">
      <alignment horizontal="center" vertical="center" wrapText="1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4" fontId="2" fillId="0" borderId="9" xfId="2" applyNumberFormat="1" applyFont="1" applyBorder="1" applyAlignment="1" applyProtection="1">
      <alignment horizontal="right" vertical="center"/>
      <protection hidden="1"/>
    </xf>
    <xf numFmtId="165" fontId="2" fillId="0" borderId="8" xfId="6" applyNumberFormat="1" applyFont="1" applyBorder="1" applyAlignment="1" applyProtection="1">
      <alignment horizontal="right" vertical="center"/>
      <protection hidden="1"/>
    </xf>
    <xf numFmtId="165" fontId="2" fillId="0" borderId="9" xfId="6" applyNumberFormat="1" applyFont="1" applyBorder="1" applyAlignment="1" applyProtection="1">
      <alignment horizontal="right" vertical="center"/>
      <protection hidden="1"/>
    </xf>
    <xf numFmtId="1" fontId="23" fillId="3" borderId="5" xfId="2" applyFont="1" applyFill="1" applyBorder="1" applyAlignment="1" applyProtection="1">
      <alignment horizontal="center" vertical="center" wrapText="1"/>
      <protection hidden="1"/>
    </xf>
    <xf numFmtId="1" fontId="23" fillId="3" borderId="13" xfId="2" applyFont="1" applyFill="1" applyBorder="1" applyAlignment="1" applyProtection="1">
      <alignment horizontal="center" vertical="center" wrapText="1"/>
      <protection hidden="1"/>
    </xf>
    <xf numFmtId="1" fontId="23" fillId="3" borderId="14" xfId="2" applyFont="1" applyFill="1" applyBorder="1" applyAlignment="1" applyProtection="1">
      <alignment horizontal="center" vertical="center" wrapText="1"/>
      <protection hidden="1"/>
    </xf>
    <xf numFmtId="1" fontId="23" fillId="3" borderId="11" xfId="2" applyFont="1" applyFill="1" applyBorder="1" applyAlignment="1" applyProtection="1">
      <alignment horizontal="center" vertical="center" wrapText="1"/>
      <protection hidden="1"/>
    </xf>
    <xf numFmtId="1" fontId="23" fillId="3" borderId="12" xfId="2" applyFont="1" applyFill="1" applyBorder="1" applyAlignment="1" applyProtection="1">
      <alignment horizontal="center" vertical="center" wrapText="1"/>
      <protection hidden="1"/>
    </xf>
    <xf numFmtId="1" fontId="23" fillId="3" borderId="16" xfId="2" applyFont="1" applyFill="1" applyBorder="1" applyAlignment="1" applyProtection="1">
      <alignment horizontal="center" vertical="center" wrapText="1"/>
      <protection hidden="1"/>
    </xf>
    <xf numFmtId="1" fontId="19" fillId="0" borderId="9" xfId="2" applyFont="1" applyBorder="1" applyAlignment="1" applyProtection="1">
      <alignment wrapText="1"/>
      <protection hidden="1"/>
    </xf>
    <xf numFmtId="167" fontId="2" fillId="0" borderId="8" xfId="2" applyNumberFormat="1" applyFont="1" applyBorder="1" applyAlignment="1" applyProtection="1">
      <alignment horizontal="right" vertical="center"/>
      <protection hidden="1"/>
    </xf>
    <xf numFmtId="167" fontId="2" fillId="0" borderId="9" xfId="2" applyNumberFormat="1" applyFont="1" applyBorder="1" applyAlignment="1" applyProtection="1">
      <alignment horizontal="right" vertical="center"/>
      <protection hidden="1"/>
    </xf>
    <xf numFmtId="10" fontId="2" fillId="0" borderId="8" xfId="1" applyNumberFormat="1" applyFont="1" applyBorder="1" applyAlignment="1" applyProtection="1">
      <alignment horizontal="right" vertical="center"/>
      <protection hidden="1"/>
    </xf>
    <xf numFmtId="10" fontId="2" fillId="0" borderId="9" xfId="1" applyNumberFormat="1" applyFont="1" applyBorder="1" applyAlignment="1" applyProtection="1">
      <alignment horizontal="right" vertical="center"/>
      <protection hidden="1"/>
    </xf>
    <xf numFmtId="2" fontId="2" fillId="0" borderId="8" xfId="6" applyNumberFormat="1" applyFont="1" applyBorder="1" applyAlignment="1" applyProtection="1">
      <alignment horizontal="right" vertical="center"/>
      <protection hidden="1"/>
    </xf>
    <xf numFmtId="2" fontId="2" fillId="0" borderId="9" xfId="6" applyNumberFormat="1" applyFont="1" applyBorder="1" applyAlignment="1" applyProtection="1">
      <alignment horizontal="right" vertical="center"/>
      <protection hidden="1"/>
    </xf>
    <xf numFmtId="1" fontId="16" fillId="3" borderId="5" xfId="2" applyFont="1" applyFill="1" applyBorder="1" applyAlignment="1" applyProtection="1">
      <alignment horizontal="center" vertical="center" wrapText="1"/>
      <protection hidden="1"/>
    </xf>
    <xf numFmtId="1" fontId="19" fillId="0" borderId="2" xfId="2" applyFont="1" applyBorder="1" applyAlignment="1" applyProtection="1">
      <alignment horizontal="left" vertical="center"/>
      <protection hidden="1"/>
    </xf>
    <xf numFmtId="1" fontId="19" fillId="0" borderId="3" xfId="2" applyFont="1" applyBorder="1" applyAlignment="1" applyProtection="1">
      <alignment horizontal="left" vertical="center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" fontId="19" fillId="0" borderId="4" xfId="2" applyFont="1" applyBorder="1" applyAlignment="1" applyProtection="1">
      <alignment horizontal="left" wrapText="1"/>
      <protection hidden="1"/>
    </xf>
    <xf numFmtId="1" fontId="34" fillId="3" borderId="5" xfId="2" applyFont="1" applyFill="1" applyBorder="1" applyAlignment="1" applyProtection="1">
      <alignment horizontal="center" wrapText="1"/>
      <protection hidden="1"/>
    </xf>
    <xf numFmtId="1" fontId="34" fillId="3" borderId="13" xfId="2" applyFont="1" applyFill="1" applyBorder="1" applyAlignment="1" applyProtection="1">
      <alignment horizontal="center" wrapText="1"/>
      <protection hidden="1"/>
    </xf>
    <xf numFmtId="1" fontId="34" fillId="3" borderId="14" xfId="2" applyFont="1" applyFill="1" applyBorder="1" applyAlignment="1" applyProtection="1">
      <alignment horizontal="center" wrapText="1"/>
      <protection hidden="1"/>
    </xf>
    <xf numFmtId="49" fontId="34" fillId="3" borderId="11" xfId="2" applyNumberFormat="1" applyFont="1" applyFill="1" applyBorder="1" applyAlignment="1" applyProtection="1">
      <alignment horizontal="center" wrapText="1"/>
      <protection hidden="1"/>
    </xf>
    <xf numFmtId="49" fontId="34" fillId="3" borderId="12" xfId="2" applyNumberFormat="1" applyFont="1" applyFill="1" applyBorder="1" applyAlignment="1" applyProtection="1">
      <alignment horizontal="center" wrapText="1"/>
      <protection hidden="1"/>
    </xf>
    <xf numFmtId="49" fontId="34" fillId="3" borderId="16" xfId="2" applyNumberFormat="1" applyFont="1" applyFill="1" applyBorder="1" applyAlignment="1" applyProtection="1">
      <alignment horizontal="center" wrapText="1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7" applyFont="1" applyBorder="1" applyAlignment="1" applyProtection="1">
      <alignment horizontal="left" wrapText="1"/>
      <protection hidden="1"/>
    </xf>
    <xf numFmtId="0" fontId="22" fillId="0" borderId="12" xfId="7" applyFont="1" applyBorder="1" applyAlignment="1" applyProtection="1">
      <alignment horizontal="left" wrapText="1"/>
      <protection hidden="1"/>
    </xf>
    <xf numFmtId="0" fontId="22" fillId="0" borderId="2" xfId="7" applyFont="1" applyBorder="1" applyAlignment="1" applyProtection="1">
      <alignment horizontal="left" wrapText="1"/>
      <protection hidden="1"/>
    </xf>
    <xf numFmtId="0" fontId="22" fillId="0" borderId="3" xfId="7" applyFont="1" applyBorder="1" applyAlignment="1" applyProtection="1">
      <alignment horizontal="left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/>
      <protection hidden="1"/>
    </xf>
    <xf numFmtId="1" fontId="29" fillId="5" borderId="8" xfId="2" applyNumberFormat="1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38" fillId="0" borderId="1" xfId="2" applyFont="1" applyBorder="1" applyAlignment="1" applyProtection="1">
      <alignment horizontal="left" vertical="center" wrapText="1"/>
      <protection hidden="1"/>
    </xf>
    <xf numFmtId="1" fontId="38" fillId="0" borderId="2" xfId="2" applyFont="1" applyBorder="1" applyAlignment="1" applyProtection="1">
      <alignment horizontal="left" vertical="center" wrapText="1"/>
      <protection hidden="1"/>
    </xf>
    <xf numFmtId="1" fontId="38" fillId="0" borderId="3" xfId="2" applyFont="1" applyBorder="1" applyAlignment="1" applyProtection="1">
      <alignment horizontal="left" vertical="center" wrapText="1"/>
      <protection hidden="1"/>
    </xf>
    <xf numFmtId="1" fontId="17" fillId="13" borderId="14" xfId="2" applyFont="1" applyFill="1" applyBorder="1" applyAlignment="1">
      <alignment horizontal="center" vertical="center" wrapText="1"/>
    </xf>
    <xf numFmtId="1" fontId="17" fillId="13" borderId="15" xfId="2" applyFont="1" applyFill="1" applyBorder="1" applyAlignment="1">
      <alignment horizontal="center" vertical="center" wrapText="1"/>
    </xf>
    <xf numFmtId="1" fontId="17" fillId="13" borderId="14" xfId="2" applyFont="1" applyFill="1" applyBorder="1" applyAlignment="1">
      <alignment horizontal="center" vertical="center"/>
    </xf>
    <xf numFmtId="1" fontId="17" fillId="13" borderId="15" xfId="2" applyFont="1" applyFill="1" applyBorder="1" applyAlignment="1">
      <alignment horizontal="center" vertical="center"/>
    </xf>
    <xf numFmtId="1" fontId="17" fillId="13" borderId="1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16" fillId="14" borderId="1" xfId="2" applyFont="1" applyFill="1" applyBorder="1" applyAlignment="1">
      <alignment horizontal="center" vertical="center" wrapText="1"/>
    </xf>
    <xf numFmtId="1" fontId="16" fillId="14" borderId="2" xfId="2" applyFont="1" applyFill="1" applyBorder="1" applyAlignment="1">
      <alignment horizontal="center" vertical="center" wrapText="1"/>
    </xf>
    <xf numFmtId="1" fontId="16" fillId="14" borderId="3" xfId="2" applyFont="1" applyFill="1" applyBorder="1" applyAlignment="1">
      <alignment horizontal="center" vertical="center" wrapText="1"/>
    </xf>
  </cellXfs>
  <cellStyles count="188">
    <cellStyle name="20% - Énfasis1 2" xfId="9"/>
    <cellStyle name="20% - Énfasis1 3" xfId="10"/>
    <cellStyle name="20% - Énfasis1 4" xfId="11"/>
    <cellStyle name="20% - Énfasis1 5" xfId="12"/>
    <cellStyle name="20% - Énfasis2 2" xfId="13"/>
    <cellStyle name="20% - Énfasis2 3" xfId="14"/>
    <cellStyle name="20% - Énfasis2 4" xfId="15"/>
    <cellStyle name="20% - Énfasis2 5" xfId="16"/>
    <cellStyle name="20% - Énfasis3 2" xfId="17"/>
    <cellStyle name="20% - Énfasis3 3" xfId="18"/>
    <cellStyle name="20% - Énfasis3 4" xfId="19"/>
    <cellStyle name="20% - Énfasis3 5" xfId="20"/>
    <cellStyle name="20% - Énfasis4 2" xfId="21"/>
    <cellStyle name="20% - Énfasis4 3" xfId="22"/>
    <cellStyle name="20% - Énfasis4 4" xfId="23"/>
    <cellStyle name="20% - Énfasis4 5" xfId="24"/>
    <cellStyle name="20% - Énfasis5 2" xfId="25"/>
    <cellStyle name="20% - Énfasis5 3" xfId="26"/>
    <cellStyle name="20% - Énfasis5 4" xfId="27"/>
    <cellStyle name="20% - Énfasis5 5" xfId="28"/>
    <cellStyle name="20% - Énfasis6 2" xfId="29"/>
    <cellStyle name="20% - Énfasis6 3" xfId="30"/>
    <cellStyle name="20% - Énfasis6 4" xfId="31"/>
    <cellStyle name="20% - Énfasis6 5" xfId="32"/>
    <cellStyle name="40% - Énfasis1 2" xfId="33"/>
    <cellStyle name="40% - Énfasis1 3" xfId="34"/>
    <cellStyle name="40% - Énfasis1 4" xfId="35"/>
    <cellStyle name="40% - Énfasis1 5" xfId="36"/>
    <cellStyle name="40% - Énfasis2 2" xfId="37"/>
    <cellStyle name="40% - Énfasis2 3" xfId="38"/>
    <cellStyle name="40% - Énfasis2 4" xfId="39"/>
    <cellStyle name="40% - Énfasis2 5" xfId="40"/>
    <cellStyle name="40% - Énfasis3 2" xfId="41"/>
    <cellStyle name="40% - Énfasis3 3" xfId="42"/>
    <cellStyle name="40% - Énfasis3 4" xfId="43"/>
    <cellStyle name="40% - Énfasis3 5" xfId="44"/>
    <cellStyle name="40% - Énfasis4 2" xfId="45"/>
    <cellStyle name="40% - Énfasis4 3" xfId="46"/>
    <cellStyle name="40% - Énfasis4 4" xfId="47"/>
    <cellStyle name="40% - Énfasis4 5" xfId="48"/>
    <cellStyle name="40% - Énfasis5 2" xfId="49"/>
    <cellStyle name="40% - Énfasis5 3" xfId="50"/>
    <cellStyle name="40% - Énfasis5 4" xfId="51"/>
    <cellStyle name="40% - Énfasis5 5" xfId="52"/>
    <cellStyle name="40% - Énfasis6 2" xfId="53"/>
    <cellStyle name="40% - Énfasis6 3" xfId="54"/>
    <cellStyle name="40% - Énfasis6 4" xfId="55"/>
    <cellStyle name="40% - Énfasis6 5" xfId="56"/>
    <cellStyle name="60% - Énfasis1 2" xfId="57"/>
    <cellStyle name="60% - Énfasis1 3" xfId="58"/>
    <cellStyle name="60% - Énfasis1 4" xfId="59"/>
    <cellStyle name="60% - Énfasis1 5" xfId="60"/>
    <cellStyle name="60% - Énfasis2 2" xfId="61"/>
    <cellStyle name="60% - Énfasis2 3" xfId="62"/>
    <cellStyle name="60% - Énfasis2 4" xfId="63"/>
    <cellStyle name="60% - Énfasis2 5" xfId="64"/>
    <cellStyle name="60% - Énfasis3 2" xfId="65"/>
    <cellStyle name="60% - Énfasis3 3" xfId="66"/>
    <cellStyle name="60% - Énfasis3 4" xfId="67"/>
    <cellStyle name="60% - Énfasis3 5" xfId="68"/>
    <cellStyle name="60% - Énfasis4 2" xfId="69"/>
    <cellStyle name="60% - Énfasis4 3" xfId="70"/>
    <cellStyle name="60% - Énfasis4 4" xfId="71"/>
    <cellStyle name="60% - Énfasis4 5" xfId="72"/>
    <cellStyle name="60% - Énfasis5 2" xfId="73"/>
    <cellStyle name="60% - Énfasis5 3" xfId="74"/>
    <cellStyle name="60% - Énfasis5 4" xfId="75"/>
    <cellStyle name="60% - Énfasis5 5" xfId="76"/>
    <cellStyle name="60% - Énfasis6 2" xfId="77"/>
    <cellStyle name="60% - Énfasis6 3" xfId="78"/>
    <cellStyle name="60% - Énfasis6 4" xfId="79"/>
    <cellStyle name="60% - Énfasis6 5" xfId="80"/>
    <cellStyle name="Buena 2" xfId="81"/>
    <cellStyle name="Buena 3" xfId="82"/>
    <cellStyle name="Buena 4" xfId="83"/>
    <cellStyle name="Buena 5" xfId="84"/>
    <cellStyle name="Cabecera 1" xfId="85"/>
    <cellStyle name="Cabecera 2" xfId="86"/>
    <cellStyle name="Cálculo 2" xfId="87"/>
    <cellStyle name="Cálculo 3" xfId="88"/>
    <cellStyle name="Cálculo 4" xfId="89"/>
    <cellStyle name="Cálculo 5" xfId="90"/>
    <cellStyle name="Celda de comprobación 2" xfId="91"/>
    <cellStyle name="Celda de comprobación 3" xfId="92"/>
    <cellStyle name="Celda de comprobación 4" xfId="93"/>
    <cellStyle name="Celda de comprobación 5" xfId="94"/>
    <cellStyle name="Celda vinculada 2" xfId="95"/>
    <cellStyle name="Celda vinculada 3" xfId="96"/>
    <cellStyle name="Celda vinculada 4" xfId="97"/>
    <cellStyle name="Celda vinculada 5" xfId="98"/>
    <cellStyle name="Encabezado 4 2" xfId="99"/>
    <cellStyle name="Encabezado 4 3" xfId="100"/>
    <cellStyle name="Encabezado 4 4" xfId="101"/>
    <cellStyle name="Encabezado 4 5" xfId="102"/>
    <cellStyle name="Énfasis1 2" xfId="103"/>
    <cellStyle name="Énfasis1 3" xfId="104"/>
    <cellStyle name="Énfasis1 4" xfId="105"/>
    <cellStyle name="Énfasis1 5" xfId="106"/>
    <cellStyle name="Énfasis2 2" xfId="107"/>
    <cellStyle name="Énfasis2 3" xfId="108"/>
    <cellStyle name="Énfasis2 4" xfId="109"/>
    <cellStyle name="Énfasis2 5" xfId="110"/>
    <cellStyle name="Énfasis3 2" xfId="111"/>
    <cellStyle name="Énfasis3 3" xfId="112"/>
    <cellStyle name="Énfasis3 4" xfId="113"/>
    <cellStyle name="Énfasis3 5" xfId="114"/>
    <cellStyle name="Énfasis4 2" xfId="115"/>
    <cellStyle name="Énfasis4 3" xfId="116"/>
    <cellStyle name="Énfasis4 4" xfId="117"/>
    <cellStyle name="Énfasis4 5" xfId="118"/>
    <cellStyle name="Énfasis5 2" xfId="119"/>
    <cellStyle name="Énfasis5 3" xfId="120"/>
    <cellStyle name="Énfasis5 4" xfId="121"/>
    <cellStyle name="Énfasis5 5" xfId="122"/>
    <cellStyle name="Énfasis6 2" xfId="123"/>
    <cellStyle name="Énfasis6 3" xfId="124"/>
    <cellStyle name="Énfasis6 4" xfId="125"/>
    <cellStyle name="Énfasis6 5" xfId="126"/>
    <cellStyle name="Entrada 2" xfId="127"/>
    <cellStyle name="Entrada 3" xfId="128"/>
    <cellStyle name="Entrada 4" xfId="129"/>
    <cellStyle name="Entrada 5" xfId="130"/>
    <cellStyle name="Estilo 1" xfId="131"/>
    <cellStyle name="Euro" xfId="132"/>
    <cellStyle name="Fecha" xfId="133"/>
    <cellStyle name="Fijo" xfId="134"/>
    <cellStyle name="Hipervínculo 2" xfId="3"/>
    <cellStyle name="Incorrecto 2" xfId="135"/>
    <cellStyle name="Incorrecto 3" xfId="136"/>
    <cellStyle name="Incorrecto 4" xfId="137"/>
    <cellStyle name="Incorrecto 5" xfId="138"/>
    <cellStyle name="Millares [0] 2" xfId="139"/>
    <cellStyle name="Monetario" xfId="140"/>
    <cellStyle name="Monetario0" xfId="141"/>
    <cellStyle name="Neutral 2" xfId="142"/>
    <cellStyle name="Neutral 3" xfId="143"/>
    <cellStyle name="Neutral 4" xfId="144"/>
    <cellStyle name="Neutral 5" xfId="145"/>
    <cellStyle name="Normal" xfId="0" builtinId="0"/>
    <cellStyle name="Normal 2" xfId="146"/>
    <cellStyle name="Normal 2 2" xfId="2"/>
    <cellStyle name="Normal 3" xfId="147"/>
    <cellStyle name="Normal 3 2" xfId="148"/>
    <cellStyle name="Normal_Hoja1" xfId="8"/>
    <cellStyle name="Normal_PlazasEstablecimientosMunicipioAutAños" xfId="7"/>
    <cellStyle name="Normal_Series anuales Estadísticas de Turismo" xfId="5"/>
    <cellStyle name="Notas 2" xfId="149"/>
    <cellStyle name="Notas 3" xfId="150"/>
    <cellStyle name="Notas 4" xfId="151"/>
    <cellStyle name="Notas 5" xfId="152"/>
    <cellStyle name="Porcentaje" xfId="153"/>
    <cellStyle name="Porcentual" xfId="1" builtinId="5"/>
    <cellStyle name="Porcentual 2" xfId="4"/>
    <cellStyle name="Porcentual 2 2" xfId="6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tip'!$C$3:$F$3</c:f>
          <c:strCache>
            <c:ptCount val="1"/>
            <c:pt idx="0">
              <c:v>TURISTAS ALOJADOS EN ARONA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tip'!$D$4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tip'!$C$66,'tab. Turistas alojados tip'!$C$53,'tab. Turistas alojados tip'!$C$40,'tab. Turistas alojados tip'!$C$27)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tip'!$D$66,'tab. Turistas alojados tip'!$D$53,'tab. Turistas alojados tip'!$D$40,'tab. Turistas alojados tip'!$D$27)</c:f>
              <c:numCache>
                <c:formatCode>#,##0</c:formatCode>
                <c:ptCount val="4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tip'!$E$4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tip'!$C$66,'tab. Turistas alojados tip'!$C$53,'tab. Turistas alojados tip'!$C$40,'tab. Turistas alojados tip'!$C$27)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tip'!$E$66,'tab. Turistas alojados tip'!$E$53,'tab. Turistas alojados tip'!$E$40,'tab. Turistas alojados tip'!$E$27)</c:f>
              <c:numCache>
                <c:formatCode>#,##0</c:formatCode>
                <c:ptCount val="4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tip'!$F$4</c:f>
              <c:strCache>
                <c:ptCount val="1"/>
                <c:pt idx="0">
                  <c:v> TOTAL GENERAL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tip'!$C$66,'tab. Turistas alojados tip'!$C$53,'tab. Turistas alojados tip'!$C$40,'tab. Turistas alojados tip'!$C$27)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tip'!$F$66,'tab. Turistas alojados tip'!$F$53,'tab. Turistas alojados tip'!$F$40,'tab. Turistas alojados tip'!$F$27)</c:f>
              <c:numCache>
                <c:formatCode>#,##0</c:formatCode>
                <c:ptCount val="4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</c:numCache>
            </c:numRef>
          </c:val>
        </c:ser>
        <c:marker val="1"/>
        <c:axId val="121600640"/>
        <c:axId val="122635008"/>
      </c:lineChart>
      <c:catAx>
        <c:axId val="121600640"/>
        <c:scaling>
          <c:orientation val="minMax"/>
        </c:scaling>
        <c:axPos val="b"/>
        <c:numFmt formatCode="General" sourceLinked="1"/>
        <c:tickLblPos val="nextTo"/>
        <c:crossAx val="122635008"/>
        <c:crosses val="autoZero"/>
        <c:auto val="1"/>
        <c:lblAlgn val="ctr"/>
        <c:lblOffset val="100"/>
        <c:tickLblSkip val="1"/>
      </c:catAx>
      <c:valAx>
        <c:axId val="122635008"/>
        <c:scaling>
          <c:orientation val="minMax"/>
        </c:scaling>
        <c:axPos val="l"/>
        <c:numFmt formatCode="#,##0" sourceLinked="1"/>
        <c:tickLblPos val="nextTo"/>
        <c:crossAx val="121600640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2476846790407066"/>
          <c:y val="0.13145539906103293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67"/>
          <c:w val="0.91263650546021846"/>
          <c:h val="0.3088418173080499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tipología'!$F$4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tipología'!$F$6:$F$8,'Alojados zona tipología'!$F$10:$F$12,'Alojados zona tipología'!$F$14:$F$16)</c:f>
              <c:numCache>
                <c:formatCode>#,##0_)</c:formatCode>
                <c:ptCount val="9"/>
                <c:pt idx="0">
                  <c:v>3595064</c:v>
                </c:pt>
                <c:pt idx="1">
                  <c:v>2191680</c:v>
                </c:pt>
                <c:pt idx="2">
                  <c:v>1403384</c:v>
                </c:pt>
                <c:pt idx="3">
                  <c:v>2849769</c:v>
                </c:pt>
                <c:pt idx="4">
                  <c:v>1638652</c:v>
                </c:pt>
                <c:pt idx="5">
                  <c:v>1211117</c:v>
                </c:pt>
                <c:pt idx="6">
                  <c:v>1059828</c:v>
                </c:pt>
                <c:pt idx="7">
                  <c:v>489207</c:v>
                </c:pt>
                <c:pt idx="8">
                  <c:v>570621</c:v>
                </c:pt>
              </c:numCache>
            </c:numRef>
          </c:val>
        </c:ser>
        <c:dLbls>
          <c:showVal val="1"/>
        </c:dLbls>
        <c:gapWidth val="30"/>
        <c:axId val="123582336"/>
        <c:axId val="123588608"/>
      </c:barChart>
      <c:catAx>
        <c:axId val="12358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588608"/>
        <c:crosses val="autoZero"/>
        <c:auto val="1"/>
        <c:lblAlgn val="ctr"/>
        <c:lblOffset val="100"/>
        <c:tickLblSkip val="1"/>
        <c:tickMarkSkip val="1"/>
      </c:catAx>
      <c:valAx>
        <c:axId val="123588608"/>
        <c:scaling>
          <c:orientation val="minMax"/>
        </c:scaling>
        <c:delete val="1"/>
        <c:axPos val="l"/>
        <c:numFmt formatCode="#,##0_)" sourceLinked="1"/>
        <c:tickLblPos val="none"/>
        <c:crossAx val="12358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'!$C$3:$J$3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36"/>
          <c:y val="0.25962782429974768"/>
          <c:w val="0.83325053642039326"/>
          <c:h val="0.47650548004266807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'!$D$5:$D$16</c:f>
              <c:numCache>
                <c:formatCode>#,##0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'!$E$5:$E$16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'!$F$5:$F$16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'!$G$5:$G$10,'tablas Zonas mensual '!$G$11,'tablas Zonas mensual '!$G$12,'tablas Zonas mensual '!$G$13)</c:f>
              <c:numCache>
                <c:formatCode>#,##0</c:formatCode>
                <c:ptCount val="9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</c:numCache>
            </c:numRef>
          </c:val>
        </c:ser>
        <c:marker val="1"/>
        <c:axId val="124364288"/>
        <c:axId val="124366208"/>
      </c:lineChart>
      <c:catAx>
        <c:axId val="1243642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366208"/>
        <c:crosses val="autoZero"/>
        <c:auto val="1"/>
        <c:lblAlgn val="ctr"/>
        <c:lblOffset val="100"/>
      </c:catAx>
      <c:valAx>
        <c:axId val="124366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36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24"/>
          <c:y val="0.16367086189697985"/>
          <c:w val="0.47740773522508895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'!$C$21:$J$21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44"/>
          <c:y val="0.25962782429974784"/>
          <c:w val="0.83325053642039371"/>
          <c:h val="0.47650548004266824"/>
        </c:manualLayout>
      </c:layout>
      <c:lineChart>
        <c:grouping val="standard"/>
        <c:ser>
          <c:idx val="0"/>
          <c:order val="0"/>
          <c:tx>
            <c:strRef>
              <c:f>'tablas Zonas mensual '!$D$22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'!$D$23:$D$34</c:f>
              <c:numCache>
                <c:formatCode>#,##0</c:formatCode>
                <c:ptCount val="12"/>
                <c:pt idx="0">
                  <c:v>312483</c:v>
                </c:pt>
                <c:pt idx="1">
                  <c:v>326346</c:v>
                </c:pt>
                <c:pt idx="2">
                  <c:v>373327</c:v>
                </c:pt>
                <c:pt idx="3">
                  <c:v>326903</c:v>
                </c:pt>
                <c:pt idx="4">
                  <c:v>252407</c:v>
                </c:pt>
                <c:pt idx="5">
                  <c:v>303628</c:v>
                </c:pt>
                <c:pt idx="6">
                  <c:v>338528</c:v>
                </c:pt>
                <c:pt idx="7">
                  <c:v>388074</c:v>
                </c:pt>
                <c:pt idx="8">
                  <c:v>301595</c:v>
                </c:pt>
                <c:pt idx="9">
                  <c:v>357908</c:v>
                </c:pt>
                <c:pt idx="10">
                  <c:v>350364</c:v>
                </c:pt>
                <c:pt idx="11">
                  <c:v>328380</c:v>
                </c:pt>
              </c:numCache>
            </c:numRef>
          </c:val>
        </c:ser>
        <c:ser>
          <c:idx val="1"/>
          <c:order val="1"/>
          <c:tx>
            <c:strRef>
              <c:f>'tablas Zonas mensual '!$E$22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'!$E$23:$E$34</c:f>
              <c:numCache>
                <c:formatCode>#,##0</c:formatCode>
                <c:ptCount val="12"/>
                <c:pt idx="0">
                  <c:v>314867</c:v>
                </c:pt>
                <c:pt idx="1">
                  <c:v>358356</c:v>
                </c:pt>
                <c:pt idx="2">
                  <c:v>387247</c:v>
                </c:pt>
                <c:pt idx="3">
                  <c:v>317058</c:v>
                </c:pt>
                <c:pt idx="4">
                  <c:v>308072</c:v>
                </c:pt>
                <c:pt idx="5">
                  <c:v>303175</c:v>
                </c:pt>
                <c:pt idx="6">
                  <c:v>350643</c:v>
                </c:pt>
                <c:pt idx="7">
                  <c:v>397222</c:v>
                </c:pt>
                <c:pt idx="8">
                  <c:v>293148</c:v>
                </c:pt>
                <c:pt idx="9">
                  <c:v>343893</c:v>
                </c:pt>
                <c:pt idx="10">
                  <c:v>331700</c:v>
                </c:pt>
                <c:pt idx="11">
                  <c:v>311635</c:v>
                </c:pt>
              </c:numCache>
            </c:numRef>
          </c:val>
        </c:ser>
        <c:ser>
          <c:idx val="2"/>
          <c:order val="2"/>
          <c:tx>
            <c:strRef>
              <c:f>'tablas Zonas mensual '!$F$22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'!$F$23:$F$34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3"/>
          <c:tx>
            <c:strRef>
              <c:f>'tablas Zonas mensual '!$G$22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'!$G$23:$G$29,'tablas Zonas mensual '!$G$30,'tablas Zonas mensual '!$G$31)</c:f>
              <c:numCache>
                <c:formatCode>#,##0</c:formatCode>
                <c:ptCount val="9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</c:numCache>
            </c:numRef>
          </c:val>
        </c:ser>
        <c:marker val="1"/>
        <c:axId val="124611200"/>
        <c:axId val="124621568"/>
      </c:lineChart>
      <c:catAx>
        <c:axId val="1246112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621568"/>
        <c:crosses val="autoZero"/>
        <c:auto val="1"/>
        <c:lblAlgn val="ctr"/>
        <c:lblOffset val="100"/>
      </c:catAx>
      <c:valAx>
        <c:axId val="124621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61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0.12413806764720449"/>
          <c:w val="0.47740773522508906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'!$C$40:$J$40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579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52"/>
          <c:y val="0.25962782429974796"/>
          <c:w val="0.83325053642039393"/>
          <c:h val="0.47650548004266841"/>
        </c:manualLayout>
      </c:layout>
      <c:lineChart>
        <c:grouping val="standard"/>
        <c:ser>
          <c:idx val="0"/>
          <c:order val="0"/>
          <c:tx>
            <c:strRef>
              <c:f>'tablas Zonas mensual '!$D$41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'!$D$42:$D$53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'!$E$41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'!$E$42:$E$53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'!$F$41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'!$F$42:$F$53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'!$G$41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'!$G$42:$G$48,'tablas Zonas mensual '!$G$49,'tablas Zonas mensual '!$G$50)</c:f>
              <c:numCache>
                <c:formatCode>#,##0</c:formatCode>
                <c:ptCount val="9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</c:numCache>
            </c:numRef>
          </c:val>
        </c:ser>
        <c:marker val="1"/>
        <c:axId val="124760064"/>
        <c:axId val="124761984"/>
      </c:lineChart>
      <c:catAx>
        <c:axId val="1247600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761984"/>
        <c:crosses val="autoZero"/>
        <c:auto val="1"/>
        <c:lblAlgn val="ctr"/>
        <c:lblOffset val="100"/>
      </c:catAx>
      <c:valAx>
        <c:axId val="124761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76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0.12413806764720449"/>
          <c:w val="0.47740773522508917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'!$C$3:$J$3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'!$D$4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'!$D$66,'tablas turistas por categorías '!$D$53,'tablas turistas por categorías '!$D$40,'tablas turistas por categorías '!$D$27)</c:f>
              <c:numCache>
                <c:formatCode>#,##0</c:formatCode>
                <c:ptCount val="4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'!$E$4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4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'!$F$4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'!$F$66,'tablas turistas por categorías '!$F$53,'tablas turistas por categorías '!$F$40,'tablas turistas por categorías '!$F$27)</c:f>
              <c:numCache>
                <c:formatCode>#,##0</c:formatCode>
                <c:ptCount val="4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'!$G$4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4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'!$I$4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4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</c:numCache>
            </c:numRef>
          </c:val>
        </c:ser>
        <c:marker val="1"/>
        <c:axId val="123267712"/>
        <c:axId val="124814080"/>
      </c:lineChart>
      <c:catAx>
        <c:axId val="123267712"/>
        <c:scaling>
          <c:orientation val="minMax"/>
        </c:scaling>
        <c:axPos val="b"/>
        <c:numFmt formatCode="General" sourceLinked="1"/>
        <c:tickLblPos val="nextTo"/>
        <c:crossAx val="124814080"/>
        <c:crosses val="autoZero"/>
        <c:auto val="1"/>
        <c:lblAlgn val="ctr"/>
        <c:lblOffset val="100"/>
      </c:catAx>
      <c:valAx>
        <c:axId val="124814080"/>
        <c:scaling>
          <c:orientation val="minMax"/>
        </c:scaling>
        <c:axPos val="l"/>
        <c:numFmt formatCode="#,##0" sourceLinked="1"/>
        <c:tickLblPos val="nextTo"/>
        <c:crossAx val="123267712"/>
        <c:crosses val="autoZero"/>
        <c:crossBetween val="between"/>
      </c:valAx>
    </c:plotArea>
    <c:legend>
      <c:legendPos val="t"/>
      <c:layout/>
    </c:legend>
    <c:plotVisOnly val="1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099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093E-2"/>
              <c:y val="1.293830695405490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15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39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51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093E-2"/>
              <c:y val="1.2938306954054903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15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39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51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093E-2"/>
              <c:y val="1.2938306954054903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15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39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51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718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1"/>
              <c:layout>
                <c:manualLayout>
                  <c:x val="2.6472782856166093E-2"/>
                  <c:y val="1.2938306954054903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158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8097062579821395E-2"/>
                  <c:y val="1.6835016835016835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3.0651340996168612E-2"/>
                  <c:y val="-3.36700336700338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782906</c:v>
              </c:pt>
              <c:pt idx="1">
                <c:v>13601</c:v>
              </c:pt>
              <c:pt idx="2">
                <c:v>179675</c:v>
              </c:pt>
              <c:pt idx="3">
                <c:v>339574</c:v>
              </c:pt>
              <c:pt idx="4">
                <c:v>70845</c:v>
              </c:pt>
            </c:numLit>
          </c:val>
        </c:ser>
        <c:gapWidth val="150"/>
        <c:splitType val="pos"/>
        <c:splitPos val="4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32485893973793573"/>
          <c:y val="0.1421279012801488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368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368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65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52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327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368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65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52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327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368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65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52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327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715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v>acumulado septiembre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3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2657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6.4489978137802113E-3"/>
                  <c:y val="-2.6660424203731152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-3.9752815361817056E-3"/>
                  <c:y val="-7.7775413208484327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570621</c:v>
              </c:pt>
              <c:pt idx="1">
                <c:v>10166</c:v>
              </c:pt>
              <c:pt idx="2">
                <c:v>137804</c:v>
              </c:pt>
              <c:pt idx="3">
                <c:v>284262</c:v>
              </c:pt>
              <c:pt idx="4">
                <c:v>56975</c:v>
              </c:pt>
            </c:numLit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8933066228912199"/>
          <c:w val="0.84763751506150764"/>
          <c:h val="0.5338178310750026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merc'!$C$6:$C$17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merc'!$D$6:$D$17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merc'!$E$6:$E$11,'graficas evol mensual merc'!$E$12,'graficas evol mensual merc'!$E$13,'graficas evol mensual merc'!$E$14)</c:f>
              <c:numCache>
                <c:formatCode>#,##0</c:formatCode>
                <c:ptCount val="9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</c:numCache>
            </c:numRef>
          </c:val>
        </c:ser>
        <c:marker val="1"/>
        <c:axId val="125336960"/>
        <c:axId val="124925056"/>
      </c:lineChart>
      <c:catAx>
        <c:axId val="125336960"/>
        <c:scaling>
          <c:orientation val="minMax"/>
        </c:scaling>
        <c:axPos val="b"/>
        <c:numFmt formatCode="General" sourceLinked="1"/>
        <c:tickLblPos val="nextTo"/>
        <c:crossAx val="124925056"/>
        <c:crosses val="autoZero"/>
        <c:auto val="1"/>
        <c:lblAlgn val="ctr"/>
        <c:lblOffset val="100"/>
      </c:catAx>
      <c:valAx>
        <c:axId val="124925056"/>
        <c:scaling>
          <c:orientation val="minMax"/>
        </c:scaling>
        <c:axPos val="l"/>
        <c:numFmt formatCode="#,##0" sourceLinked="1"/>
        <c:tickLblPos val="nextTo"/>
        <c:crossAx val="125336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1366313309776214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merc'!$C$24:$C$35</c:f>
              <c:numCache>
                <c:formatCode>#,##0</c:formatCode>
                <c:ptCount val="12"/>
                <c:pt idx="0">
                  <c:v>52426</c:v>
                </c:pt>
                <c:pt idx="1">
                  <c:v>60644</c:v>
                </c:pt>
                <c:pt idx="2">
                  <c:v>58858</c:v>
                </c:pt>
                <c:pt idx="3">
                  <c:v>57705</c:v>
                </c:pt>
                <c:pt idx="4">
                  <c:v>57708</c:v>
                </c:pt>
                <c:pt idx="5">
                  <c:v>60007</c:v>
                </c:pt>
                <c:pt idx="6">
                  <c:v>63538</c:v>
                </c:pt>
                <c:pt idx="7">
                  <c:v>61171</c:v>
                </c:pt>
                <c:pt idx="8">
                  <c:v>54935</c:v>
                </c:pt>
                <c:pt idx="9">
                  <c:v>63519</c:v>
                </c:pt>
                <c:pt idx="10">
                  <c:v>50815</c:v>
                </c:pt>
                <c:pt idx="11">
                  <c:v>48196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merc'!$D$24:$D$35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merc'!$E$24:$E$29,'graficas evol mensual merc'!$E$30,'graficas evol mensual merc'!$E$31,'graficas evol mensual merc'!$E$32)</c:f>
              <c:numCache>
                <c:formatCode>#,##0</c:formatCode>
                <c:ptCount val="9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</c:numCache>
            </c:numRef>
          </c:val>
        </c:ser>
        <c:marker val="1"/>
        <c:axId val="124933632"/>
        <c:axId val="125673856"/>
      </c:lineChart>
      <c:catAx>
        <c:axId val="124933632"/>
        <c:scaling>
          <c:orientation val="minMax"/>
        </c:scaling>
        <c:axPos val="b"/>
        <c:numFmt formatCode="General" sourceLinked="1"/>
        <c:tickLblPos val="nextTo"/>
        <c:crossAx val="125673856"/>
        <c:crosses val="autoZero"/>
        <c:auto val="1"/>
        <c:lblAlgn val="ctr"/>
        <c:lblOffset val="100"/>
      </c:catAx>
      <c:valAx>
        <c:axId val="125673856"/>
        <c:scaling>
          <c:orientation val="minMax"/>
        </c:scaling>
        <c:axPos val="l"/>
        <c:numFmt formatCode="#,##0" sourceLinked="1"/>
        <c:tickLblPos val="nextTo"/>
        <c:crossAx val="124933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1319199057714975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merc'!$C$42:$C$53</c:f>
              <c:numCache>
                <c:formatCode>#,##0</c:formatCode>
                <c:ptCount val="12"/>
                <c:pt idx="0">
                  <c:v>6625</c:v>
                </c:pt>
                <c:pt idx="1">
                  <c:v>7394</c:v>
                </c:pt>
                <c:pt idx="2">
                  <c:v>12821</c:v>
                </c:pt>
                <c:pt idx="3">
                  <c:v>14919</c:v>
                </c:pt>
                <c:pt idx="4">
                  <c:v>21583</c:v>
                </c:pt>
                <c:pt idx="5">
                  <c:v>25060</c:v>
                </c:pt>
                <c:pt idx="6">
                  <c:v>27080</c:v>
                </c:pt>
                <c:pt idx="7">
                  <c:v>36335</c:v>
                </c:pt>
                <c:pt idx="8">
                  <c:v>18574</c:v>
                </c:pt>
                <c:pt idx="9">
                  <c:v>12920</c:v>
                </c:pt>
                <c:pt idx="10">
                  <c:v>8537</c:v>
                </c:pt>
                <c:pt idx="11">
                  <c:v>7622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merc'!$D$42:$D$53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merc'!$E$42:$E$47,'graficas evol mensual merc'!$E$48,'graficas evol mensual merc'!$E$49,'graficas evol mensual merc'!$E$50)</c:f>
              <c:numCache>
                <c:formatCode>#,##0</c:formatCode>
                <c:ptCount val="9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</c:numCache>
            </c:numRef>
          </c:val>
        </c:ser>
        <c:marker val="1"/>
        <c:axId val="125704064"/>
        <c:axId val="125705600"/>
      </c:lineChart>
      <c:catAx>
        <c:axId val="125704064"/>
        <c:scaling>
          <c:orientation val="minMax"/>
        </c:scaling>
        <c:axPos val="b"/>
        <c:numFmt formatCode="General" sourceLinked="1"/>
        <c:tickLblPos val="nextTo"/>
        <c:crossAx val="125705600"/>
        <c:crosses val="autoZero"/>
        <c:auto val="1"/>
        <c:lblAlgn val="ctr"/>
        <c:lblOffset val="100"/>
      </c:catAx>
      <c:valAx>
        <c:axId val="125705600"/>
        <c:scaling>
          <c:orientation val="minMax"/>
        </c:scaling>
        <c:axPos val="l"/>
        <c:numFmt formatCode="#,##0" sourceLinked="1"/>
        <c:tickLblPos val="nextTo"/>
        <c:crossAx val="125704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6"/>
          <c:y val="0.1319199057714976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93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merc'!$C$60:$C$71</c:f>
              <c:numCache>
                <c:formatCode>#,##0</c:formatCode>
                <c:ptCount val="12"/>
                <c:pt idx="0">
                  <c:v>8182</c:v>
                </c:pt>
                <c:pt idx="1">
                  <c:v>7631</c:v>
                </c:pt>
                <c:pt idx="2">
                  <c:v>9094</c:v>
                </c:pt>
                <c:pt idx="3">
                  <c:v>9111</c:v>
                </c:pt>
                <c:pt idx="4">
                  <c:v>7192</c:v>
                </c:pt>
                <c:pt idx="5">
                  <c:v>6084</c:v>
                </c:pt>
                <c:pt idx="6">
                  <c:v>5797</c:v>
                </c:pt>
                <c:pt idx="7">
                  <c:v>7092</c:v>
                </c:pt>
                <c:pt idx="8">
                  <c:v>6657</c:v>
                </c:pt>
                <c:pt idx="9">
                  <c:v>7135</c:v>
                </c:pt>
                <c:pt idx="10">
                  <c:v>9579</c:v>
                </c:pt>
                <c:pt idx="11">
                  <c:v>7059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merc'!$D$60:$D$71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merc'!$E$60:$E$65,'graficas evol mensual merc'!$E$66,'graficas evol mensual merc'!$E$67,'graficas evol mensual merc'!$E$68)</c:f>
              <c:numCache>
                <c:formatCode>#,##0</c:formatCode>
                <c:ptCount val="9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</c:numCache>
            </c:numRef>
          </c:val>
        </c:ser>
        <c:marker val="1"/>
        <c:axId val="125717120"/>
        <c:axId val="125718912"/>
      </c:lineChart>
      <c:catAx>
        <c:axId val="125717120"/>
        <c:scaling>
          <c:orientation val="minMax"/>
        </c:scaling>
        <c:axPos val="b"/>
        <c:numFmt formatCode="General" sourceLinked="1"/>
        <c:tickLblPos val="nextTo"/>
        <c:crossAx val="125718912"/>
        <c:crosses val="autoZero"/>
        <c:auto val="1"/>
        <c:lblAlgn val="ctr"/>
        <c:lblOffset val="100"/>
      </c:catAx>
      <c:valAx>
        <c:axId val="125718912"/>
        <c:scaling>
          <c:orientation val="minMax"/>
        </c:scaling>
        <c:axPos val="l"/>
        <c:numFmt formatCode="#,##0" sourceLinked="1"/>
        <c:tickLblPos val="nextTo"/>
        <c:crossAx val="12571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7"/>
          <c:y val="0.13191990577149776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798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merc'!$C$78:$C$89</c:f>
              <c:numCache>
                <c:formatCode>#,##0</c:formatCode>
                <c:ptCount val="12"/>
                <c:pt idx="0">
                  <c:v>8222</c:v>
                </c:pt>
                <c:pt idx="1">
                  <c:v>8916</c:v>
                </c:pt>
                <c:pt idx="2">
                  <c:v>9032</c:v>
                </c:pt>
                <c:pt idx="3">
                  <c:v>3058</c:v>
                </c:pt>
                <c:pt idx="4">
                  <c:v>1564</c:v>
                </c:pt>
                <c:pt idx="5">
                  <c:v>1183</c:v>
                </c:pt>
                <c:pt idx="6">
                  <c:v>1544</c:v>
                </c:pt>
                <c:pt idx="7">
                  <c:v>907</c:v>
                </c:pt>
                <c:pt idx="8">
                  <c:v>1383</c:v>
                </c:pt>
                <c:pt idx="9">
                  <c:v>4152</c:v>
                </c:pt>
                <c:pt idx="10">
                  <c:v>8259</c:v>
                </c:pt>
                <c:pt idx="11">
                  <c:v>6330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merc'!$D$78:$D$89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merc'!$E$78:$E$83,'graficas evol mensual merc'!$E$84,'graficas evol mensual merc'!$E$85,'graficas evol mensual merc'!$E$86)</c:f>
              <c:numCache>
                <c:formatCode>#,##0</c:formatCode>
                <c:ptCount val="9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</c:numCache>
            </c:numRef>
          </c:val>
        </c:ser>
        <c:marker val="1"/>
        <c:axId val="125554688"/>
        <c:axId val="125562240"/>
      </c:lineChart>
      <c:catAx>
        <c:axId val="125554688"/>
        <c:scaling>
          <c:orientation val="minMax"/>
        </c:scaling>
        <c:axPos val="b"/>
        <c:numFmt formatCode="General" sourceLinked="1"/>
        <c:tickLblPos val="nextTo"/>
        <c:crossAx val="125562240"/>
        <c:crosses val="autoZero"/>
        <c:auto val="1"/>
        <c:lblAlgn val="ctr"/>
        <c:lblOffset val="100"/>
      </c:catAx>
      <c:valAx>
        <c:axId val="125562240"/>
        <c:scaling>
          <c:orientation val="minMax"/>
        </c:scaling>
        <c:axPos val="l"/>
        <c:numFmt formatCode="#,##0" sourceLinked="1"/>
        <c:tickLblPos val="nextTo"/>
        <c:crossAx val="125554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4"/>
          <c:y val="0.1319199057714978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04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merc'!$C$96:$C$107</c:f>
              <c:numCache>
                <c:formatCode>#,##0</c:formatCode>
                <c:ptCount val="12"/>
                <c:pt idx="0">
                  <c:v>8108</c:v>
                </c:pt>
                <c:pt idx="1">
                  <c:v>9972</c:v>
                </c:pt>
                <c:pt idx="2">
                  <c:v>9231</c:v>
                </c:pt>
                <c:pt idx="3">
                  <c:v>2568</c:v>
                </c:pt>
                <c:pt idx="4">
                  <c:v>17</c:v>
                </c:pt>
                <c:pt idx="5">
                  <c:v>43</c:v>
                </c:pt>
                <c:pt idx="6">
                  <c:v>81</c:v>
                </c:pt>
                <c:pt idx="7">
                  <c:v>63</c:v>
                </c:pt>
                <c:pt idx="8">
                  <c:v>22</c:v>
                </c:pt>
                <c:pt idx="9">
                  <c:v>3986</c:v>
                </c:pt>
                <c:pt idx="10">
                  <c:v>8848</c:v>
                </c:pt>
                <c:pt idx="11">
                  <c:v>8833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merc'!$D$96:$D$107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merc'!$E$96:$E$101,'graficas evol mensual merc'!$E$102,'graficas evol mensual merc'!$E$103,'graficas evol mensual merc'!$E$104)</c:f>
              <c:numCache>
                <c:formatCode>#,##0</c:formatCode>
                <c:ptCount val="9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</c:numCache>
            </c:numRef>
          </c:val>
        </c:ser>
        <c:marker val="1"/>
        <c:axId val="125888768"/>
        <c:axId val="125599744"/>
      </c:lineChart>
      <c:catAx>
        <c:axId val="125888768"/>
        <c:scaling>
          <c:orientation val="minMax"/>
        </c:scaling>
        <c:axPos val="b"/>
        <c:numFmt formatCode="General" sourceLinked="1"/>
        <c:tickLblPos val="nextTo"/>
        <c:crossAx val="125599744"/>
        <c:crosses val="autoZero"/>
        <c:auto val="1"/>
        <c:lblAlgn val="ctr"/>
        <c:lblOffset val="100"/>
      </c:catAx>
      <c:valAx>
        <c:axId val="125599744"/>
        <c:scaling>
          <c:orientation val="minMax"/>
        </c:scaling>
        <c:axPos val="l"/>
        <c:numFmt formatCode="#,##0" sourceLinked="1"/>
        <c:tickLblPos val="nextTo"/>
        <c:crossAx val="12588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95"/>
          <c:y val="0.1319199057714980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12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merc'!$C$114:$C$125</c:f>
              <c:numCache>
                <c:formatCode>#,##0</c:formatCode>
                <c:ptCount val="12"/>
                <c:pt idx="0">
                  <c:v>6977</c:v>
                </c:pt>
                <c:pt idx="1">
                  <c:v>7705</c:v>
                </c:pt>
                <c:pt idx="2">
                  <c:v>9169</c:v>
                </c:pt>
                <c:pt idx="3">
                  <c:v>2178</c:v>
                </c:pt>
                <c:pt idx="4">
                  <c:v>544</c:v>
                </c:pt>
                <c:pt idx="5">
                  <c:v>1019</c:v>
                </c:pt>
                <c:pt idx="6">
                  <c:v>1968</c:v>
                </c:pt>
                <c:pt idx="7">
                  <c:v>1028</c:v>
                </c:pt>
                <c:pt idx="8">
                  <c:v>1712</c:v>
                </c:pt>
                <c:pt idx="9">
                  <c:v>5465</c:v>
                </c:pt>
                <c:pt idx="10">
                  <c:v>9834</c:v>
                </c:pt>
                <c:pt idx="11">
                  <c:v>6702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merc'!$D$114:$D$125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merc'!$E$114:$E$119,'graficas evol mensual merc'!$E$120,'graficas evol mensual merc'!$E$121,'graficas evol mensual merc'!$E$122)</c:f>
              <c:numCache>
                <c:formatCode>#,##0</c:formatCode>
                <c:ptCount val="9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</c:numCache>
            </c:numRef>
          </c:val>
        </c:ser>
        <c:marker val="1"/>
        <c:axId val="125626240"/>
        <c:axId val="125627776"/>
      </c:lineChart>
      <c:catAx>
        <c:axId val="125626240"/>
        <c:scaling>
          <c:orientation val="minMax"/>
        </c:scaling>
        <c:axPos val="b"/>
        <c:numFmt formatCode="General" sourceLinked="1"/>
        <c:tickLblPos val="nextTo"/>
        <c:crossAx val="125627776"/>
        <c:crosses val="autoZero"/>
        <c:auto val="1"/>
        <c:lblAlgn val="ctr"/>
        <c:lblOffset val="100"/>
      </c:catAx>
      <c:valAx>
        <c:axId val="125627776"/>
        <c:scaling>
          <c:orientation val="minMax"/>
        </c:scaling>
        <c:axPos val="l"/>
        <c:numFmt formatCode="#,##0" sourceLinked="1"/>
        <c:tickLblPos val="nextTo"/>
        <c:crossAx val="12562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06"/>
          <c:y val="0.1319199057714981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merc'!$C$132:$C$143</c:f>
              <c:numCache>
                <c:formatCode>#,##0</c:formatCode>
                <c:ptCount val="12"/>
                <c:pt idx="0">
                  <c:v>9503</c:v>
                </c:pt>
                <c:pt idx="1">
                  <c:v>12251</c:v>
                </c:pt>
                <c:pt idx="2">
                  <c:v>14115</c:v>
                </c:pt>
                <c:pt idx="3">
                  <c:v>4263</c:v>
                </c:pt>
                <c:pt idx="4">
                  <c:v>222</c:v>
                </c:pt>
                <c:pt idx="5">
                  <c:v>295</c:v>
                </c:pt>
                <c:pt idx="6">
                  <c:v>594</c:v>
                </c:pt>
                <c:pt idx="7">
                  <c:v>323</c:v>
                </c:pt>
                <c:pt idx="8">
                  <c:v>774</c:v>
                </c:pt>
                <c:pt idx="9">
                  <c:v>5888</c:v>
                </c:pt>
                <c:pt idx="10">
                  <c:v>13338</c:v>
                </c:pt>
                <c:pt idx="11">
                  <c:v>11344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merc'!$D$132:$D$143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merc'!$E$132:$E$137,'graficas evol mensual merc'!$E$138,'graficas evol mensual merc'!$E$139)</c:f>
              <c:numCache>
                <c:formatCode>#,##0</c:formatCode>
                <c:ptCount val="8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</c:numCache>
            </c:numRef>
          </c:val>
        </c:ser>
        <c:marker val="1"/>
        <c:axId val="125781504"/>
        <c:axId val="125820288"/>
      </c:lineChart>
      <c:catAx>
        <c:axId val="125781504"/>
        <c:scaling>
          <c:orientation val="minMax"/>
        </c:scaling>
        <c:axPos val="b"/>
        <c:numFmt formatCode="General" sourceLinked="1"/>
        <c:tickLblPos val="nextTo"/>
        <c:crossAx val="125820288"/>
        <c:crosses val="autoZero"/>
        <c:auto val="1"/>
        <c:lblAlgn val="ctr"/>
        <c:lblOffset val="100"/>
      </c:catAx>
      <c:valAx>
        <c:axId val="125820288"/>
        <c:scaling>
          <c:orientation val="minMax"/>
        </c:scaling>
        <c:axPos val="l"/>
        <c:numFmt formatCode="#,##0" sourceLinked="1"/>
        <c:tickLblPos val="nextTo"/>
        <c:crossAx val="12578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1554770318021223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merc'!$C$150:$C$161</c:f>
              <c:numCache>
                <c:formatCode>#,##0</c:formatCode>
                <c:ptCount val="12"/>
                <c:pt idx="0">
                  <c:v>2229</c:v>
                </c:pt>
                <c:pt idx="1">
                  <c:v>2417</c:v>
                </c:pt>
                <c:pt idx="2">
                  <c:v>1636</c:v>
                </c:pt>
                <c:pt idx="3">
                  <c:v>2465</c:v>
                </c:pt>
                <c:pt idx="4">
                  <c:v>1729</c:v>
                </c:pt>
                <c:pt idx="5">
                  <c:v>902</c:v>
                </c:pt>
                <c:pt idx="6">
                  <c:v>1291</c:v>
                </c:pt>
                <c:pt idx="7">
                  <c:v>2299</c:v>
                </c:pt>
                <c:pt idx="8">
                  <c:v>785</c:v>
                </c:pt>
                <c:pt idx="9">
                  <c:v>1456</c:v>
                </c:pt>
                <c:pt idx="10">
                  <c:v>1167</c:v>
                </c:pt>
                <c:pt idx="11">
                  <c:v>1291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merc'!$D$150:$D$161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merc'!$E$150:$E$155,'graficas evol mensual merc'!$E$156,'graficas evol mensual merc'!$E$157,'graficas evol mensual merc'!$E$158)</c:f>
              <c:numCache>
                <c:formatCode>#,##0</c:formatCode>
                <c:ptCount val="9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</c:numCache>
            </c:numRef>
          </c:val>
        </c:ser>
        <c:marker val="1"/>
        <c:axId val="125920000"/>
        <c:axId val="126029824"/>
      </c:lineChart>
      <c:catAx>
        <c:axId val="125920000"/>
        <c:scaling>
          <c:orientation val="minMax"/>
        </c:scaling>
        <c:axPos val="b"/>
        <c:numFmt formatCode="General" sourceLinked="1"/>
        <c:tickLblPos val="nextTo"/>
        <c:crossAx val="126029824"/>
        <c:crosses val="autoZero"/>
        <c:auto val="1"/>
        <c:lblAlgn val="ctr"/>
        <c:lblOffset val="100"/>
      </c:catAx>
      <c:valAx>
        <c:axId val="126029824"/>
        <c:scaling>
          <c:orientation val="minMax"/>
        </c:scaling>
        <c:axPos val="l"/>
        <c:numFmt formatCode="#,##0" sourceLinked="1"/>
        <c:tickLblPos val="nextTo"/>
        <c:crossAx val="12592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43"/>
          <c:y val="0.1554770318021224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merc'!$C$168:$C$179</c:f>
              <c:numCache>
                <c:formatCode>#,##0</c:formatCode>
                <c:ptCount val="12"/>
                <c:pt idx="0">
                  <c:v>4656</c:v>
                </c:pt>
                <c:pt idx="1">
                  <c:v>5758</c:v>
                </c:pt>
                <c:pt idx="2">
                  <c:v>5617</c:v>
                </c:pt>
                <c:pt idx="3">
                  <c:v>6562</c:v>
                </c:pt>
                <c:pt idx="4">
                  <c:v>5317</c:v>
                </c:pt>
                <c:pt idx="5">
                  <c:v>5994</c:v>
                </c:pt>
                <c:pt idx="6">
                  <c:v>7643</c:v>
                </c:pt>
                <c:pt idx="7">
                  <c:v>7593</c:v>
                </c:pt>
                <c:pt idx="8">
                  <c:v>5634</c:v>
                </c:pt>
                <c:pt idx="9">
                  <c:v>7369</c:v>
                </c:pt>
                <c:pt idx="10">
                  <c:v>4528</c:v>
                </c:pt>
                <c:pt idx="11">
                  <c:v>5215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merc'!$D$168:$D$179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merc'!$E$168:$E$173,'graficas evol mensual merc'!$E$174,'graficas evol mensual merc'!$E$175,'graficas evol mensual merc'!$E$176)</c:f>
              <c:numCache>
                <c:formatCode>#,##0</c:formatCode>
                <c:ptCount val="9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</c:numCache>
            </c:numRef>
          </c:val>
        </c:ser>
        <c:marker val="1"/>
        <c:axId val="126042112"/>
        <c:axId val="126067072"/>
      </c:lineChart>
      <c:catAx>
        <c:axId val="126042112"/>
        <c:scaling>
          <c:orientation val="minMax"/>
        </c:scaling>
        <c:axPos val="b"/>
        <c:numFmt formatCode="General" sourceLinked="1"/>
        <c:tickLblPos val="nextTo"/>
        <c:crossAx val="126067072"/>
        <c:crosses val="autoZero"/>
        <c:auto val="1"/>
        <c:lblAlgn val="ctr"/>
        <c:lblOffset val="100"/>
      </c:catAx>
      <c:valAx>
        <c:axId val="126067072"/>
        <c:scaling>
          <c:orientation val="minMax"/>
        </c:scaling>
        <c:axPos val="l"/>
        <c:numFmt formatCode="#,##0" sourceLinked="1"/>
        <c:tickLblPos val="nextTo"/>
        <c:crossAx val="12604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65"/>
          <c:y val="0.15547703180212263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merc'!$C$186:$C$197</c:f>
              <c:numCache>
                <c:formatCode>#,##0</c:formatCode>
                <c:ptCount val="12"/>
                <c:pt idx="0">
                  <c:v>3773</c:v>
                </c:pt>
                <c:pt idx="1">
                  <c:v>2723</c:v>
                </c:pt>
                <c:pt idx="2">
                  <c:v>3275</c:v>
                </c:pt>
                <c:pt idx="3">
                  <c:v>2796</c:v>
                </c:pt>
                <c:pt idx="4">
                  <c:v>3555</c:v>
                </c:pt>
                <c:pt idx="5">
                  <c:v>2875</c:v>
                </c:pt>
                <c:pt idx="6">
                  <c:v>3443</c:v>
                </c:pt>
                <c:pt idx="7">
                  <c:v>3156</c:v>
                </c:pt>
                <c:pt idx="8">
                  <c:v>2685</c:v>
                </c:pt>
                <c:pt idx="9">
                  <c:v>2931</c:v>
                </c:pt>
                <c:pt idx="10">
                  <c:v>3791</c:v>
                </c:pt>
                <c:pt idx="11">
                  <c:v>4194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merc'!$D$186:$D$197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merc'!$E$186:$E$191,'graficas evol mensual merc'!$E$192,'graficas evol mensual merc'!$E$193,'graficas evol mensual merc'!$E$194)</c:f>
              <c:numCache>
                <c:formatCode>#,##0</c:formatCode>
                <c:ptCount val="9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</c:numCache>
            </c:numRef>
          </c:val>
        </c:ser>
        <c:marker val="1"/>
        <c:axId val="126233216"/>
        <c:axId val="126259584"/>
      </c:lineChart>
      <c:catAx>
        <c:axId val="126233216"/>
        <c:scaling>
          <c:orientation val="minMax"/>
        </c:scaling>
        <c:axPos val="b"/>
        <c:numFmt formatCode="General" sourceLinked="1"/>
        <c:tickLblPos val="nextTo"/>
        <c:crossAx val="126259584"/>
        <c:crosses val="autoZero"/>
        <c:auto val="1"/>
        <c:lblAlgn val="ctr"/>
        <c:lblOffset val="100"/>
      </c:catAx>
      <c:valAx>
        <c:axId val="126259584"/>
        <c:scaling>
          <c:orientation val="minMax"/>
        </c:scaling>
        <c:axPos val="l"/>
        <c:numFmt formatCode="#,##0" sourceLinked="1"/>
        <c:tickLblPos val="nextTo"/>
        <c:crossAx val="12623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87"/>
          <c:y val="0.155477031802122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merc'!$C$204:$C$215</c:f>
              <c:numCache>
                <c:formatCode>#,##0</c:formatCode>
                <c:ptCount val="12"/>
                <c:pt idx="0">
                  <c:v>4718</c:v>
                </c:pt>
                <c:pt idx="1">
                  <c:v>3187</c:v>
                </c:pt>
                <c:pt idx="2">
                  <c:v>2660</c:v>
                </c:pt>
                <c:pt idx="3">
                  <c:v>1983</c:v>
                </c:pt>
                <c:pt idx="4">
                  <c:v>2047</c:v>
                </c:pt>
                <c:pt idx="5">
                  <c:v>2409</c:v>
                </c:pt>
                <c:pt idx="6">
                  <c:v>3394</c:v>
                </c:pt>
                <c:pt idx="7">
                  <c:v>8223</c:v>
                </c:pt>
                <c:pt idx="8">
                  <c:v>2218</c:v>
                </c:pt>
                <c:pt idx="9">
                  <c:v>1649</c:v>
                </c:pt>
                <c:pt idx="10">
                  <c:v>1673</c:v>
                </c:pt>
                <c:pt idx="11">
                  <c:v>2714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merc'!$D$204:$D$215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merc'!$E$204:$E$209,'graficas evol mensual merc'!$E$210,'graficas evol mensual merc'!$E$211,'graficas evol mensual merc'!$E$212)</c:f>
              <c:numCache>
                <c:formatCode>#,##0</c:formatCode>
                <c:ptCount val="9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</c:numCache>
            </c:numRef>
          </c:val>
        </c:ser>
        <c:marker val="1"/>
        <c:axId val="126263296"/>
        <c:axId val="126128128"/>
      </c:lineChart>
      <c:catAx>
        <c:axId val="126263296"/>
        <c:scaling>
          <c:orientation val="minMax"/>
        </c:scaling>
        <c:axPos val="b"/>
        <c:numFmt formatCode="General" sourceLinked="1"/>
        <c:tickLblPos val="nextTo"/>
        <c:crossAx val="126128128"/>
        <c:crosses val="autoZero"/>
        <c:auto val="1"/>
        <c:lblAlgn val="ctr"/>
        <c:lblOffset val="100"/>
      </c:catAx>
      <c:valAx>
        <c:axId val="126128128"/>
        <c:scaling>
          <c:orientation val="minMax"/>
        </c:scaling>
        <c:axPos val="l"/>
        <c:numFmt formatCode="#,##0" sourceLinked="1"/>
        <c:tickLblPos val="nextTo"/>
        <c:crossAx val="126263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04"/>
          <c:y val="0.1554770318021229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merc'!$C$222:$C$233</c:f>
              <c:numCache>
                <c:formatCode>#,##0</c:formatCode>
                <c:ptCount val="12"/>
                <c:pt idx="0">
                  <c:v>1652</c:v>
                </c:pt>
                <c:pt idx="1">
                  <c:v>1016</c:v>
                </c:pt>
                <c:pt idx="2">
                  <c:v>1205</c:v>
                </c:pt>
                <c:pt idx="3">
                  <c:v>1740</c:v>
                </c:pt>
                <c:pt idx="4">
                  <c:v>1803</c:v>
                </c:pt>
                <c:pt idx="5">
                  <c:v>1223</c:v>
                </c:pt>
                <c:pt idx="6">
                  <c:v>2132</c:v>
                </c:pt>
                <c:pt idx="7">
                  <c:v>2969</c:v>
                </c:pt>
                <c:pt idx="8">
                  <c:v>2266</c:v>
                </c:pt>
                <c:pt idx="9">
                  <c:v>2809</c:v>
                </c:pt>
                <c:pt idx="10">
                  <c:v>1080</c:v>
                </c:pt>
                <c:pt idx="11">
                  <c:v>1091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merc'!$D$222:$D$233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merc'!$E$222:$E$227,'graficas evol mensual merc'!$E$228,'graficas evol mensual merc'!$E$229,'graficas evol mensual merc'!$E$230)</c:f>
              <c:numCache>
                <c:formatCode>#,##0</c:formatCode>
                <c:ptCount val="9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</c:numCache>
            </c:numRef>
          </c:val>
        </c:ser>
        <c:marker val="1"/>
        <c:axId val="126137472"/>
        <c:axId val="126447616"/>
      </c:lineChart>
      <c:catAx>
        <c:axId val="126137472"/>
        <c:scaling>
          <c:orientation val="minMax"/>
        </c:scaling>
        <c:axPos val="b"/>
        <c:numFmt formatCode="General" sourceLinked="1"/>
        <c:tickLblPos val="nextTo"/>
        <c:crossAx val="126447616"/>
        <c:crosses val="autoZero"/>
        <c:auto val="1"/>
        <c:lblAlgn val="ctr"/>
        <c:lblOffset val="100"/>
      </c:catAx>
      <c:valAx>
        <c:axId val="126447616"/>
        <c:scaling>
          <c:orientation val="minMax"/>
        </c:scaling>
        <c:axPos val="l"/>
        <c:numFmt formatCode="#,##0" sourceLinked="1"/>
        <c:tickLblPos val="nextTo"/>
        <c:crossAx val="126137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26"/>
          <c:y val="0.15547703180212313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merc'!$C$240:$C$251</c:f>
              <c:numCache>
                <c:formatCode>#,##0</c:formatCode>
                <c:ptCount val="12"/>
                <c:pt idx="0">
                  <c:v>1080</c:v>
                </c:pt>
                <c:pt idx="1">
                  <c:v>937</c:v>
                </c:pt>
                <c:pt idx="2">
                  <c:v>1608</c:v>
                </c:pt>
                <c:pt idx="3">
                  <c:v>1517</c:v>
                </c:pt>
                <c:pt idx="4">
                  <c:v>1168</c:v>
                </c:pt>
                <c:pt idx="5">
                  <c:v>2171</c:v>
                </c:pt>
                <c:pt idx="6">
                  <c:v>2493</c:v>
                </c:pt>
                <c:pt idx="7">
                  <c:v>2389</c:v>
                </c:pt>
                <c:pt idx="8">
                  <c:v>2174</c:v>
                </c:pt>
                <c:pt idx="9">
                  <c:v>2057</c:v>
                </c:pt>
                <c:pt idx="10">
                  <c:v>1737</c:v>
                </c:pt>
                <c:pt idx="11">
                  <c:v>1348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merc'!$D$240:$D$251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merc'!$E$240:$E$245,'graficas evol mensual merc'!$E$246,'graficas evol mensual merc'!$E$247,'graficas evol mensual merc'!$E$248)</c:f>
              <c:numCache>
                <c:formatCode>#,##0</c:formatCode>
                <c:ptCount val="9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</c:numCache>
            </c:numRef>
          </c:val>
        </c:ser>
        <c:marker val="1"/>
        <c:axId val="126159488"/>
        <c:axId val="126449920"/>
      </c:lineChart>
      <c:catAx>
        <c:axId val="126159488"/>
        <c:scaling>
          <c:orientation val="minMax"/>
        </c:scaling>
        <c:axPos val="b"/>
        <c:numFmt formatCode="General" sourceLinked="1"/>
        <c:tickLblPos val="nextTo"/>
        <c:crossAx val="126449920"/>
        <c:crosses val="autoZero"/>
        <c:auto val="1"/>
        <c:lblAlgn val="ctr"/>
        <c:lblOffset val="100"/>
      </c:catAx>
      <c:valAx>
        <c:axId val="126449920"/>
        <c:scaling>
          <c:orientation val="minMax"/>
        </c:scaling>
        <c:axPos val="l"/>
        <c:numFmt formatCode="#,##0" sourceLinked="1"/>
        <c:tickLblPos val="nextTo"/>
        <c:crossAx val="12615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1554770318021233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merc'!$C$258:$C$269</c:f>
              <c:numCache>
                <c:formatCode>#,##0</c:formatCode>
                <c:ptCount val="12"/>
                <c:pt idx="0">
                  <c:v>2564</c:v>
                </c:pt>
                <c:pt idx="1">
                  <c:v>2933</c:v>
                </c:pt>
                <c:pt idx="2">
                  <c:v>3672</c:v>
                </c:pt>
                <c:pt idx="3">
                  <c:v>2518</c:v>
                </c:pt>
                <c:pt idx="4">
                  <c:v>4072</c:v>
                </c:pt>
                <c:pt idx="5">
                  <c:v>4394</c:v>
                </c:pt>
                <c:pt idx="6">
                  <c:v>3712</c:v>
                </c:pt>
                <c:pt idx="7">
                  <c:v>3519</c:v>
                </c:pt>
                <c:pt idx="8">
                  <c:v>3436</c:v>
                </c:pt>
                <c:pt idx="9">
                  <c:v>4120</c:v>
                </c:pt>
                <c:pt idx="10">
                  <c:v>3464</c:v>
                </c:pt>
                <c:pt idx="11">
                  <c:v>2419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merc'!$D$258:$D$269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merc'!$E$258:$E$263,'graficas evol mensual merc'!$E$264,'graficas evol mensual merc'!$E$265,'graficas evol mensual merc'!$E$266)</c:f>
              <c:numCache>
                <c:formatCode>#,##0</c:formatCode>
                <c:ptCount val="9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</c:numCache>
            </c:numRef>
          </c:val>
        </c:ser>
        <c:marker val="1"/>
        <c:axId val="126199680"/>
        <c:axId val="126465536"/>
      </c:lineChart>
      <c:catAx>
        <c:axId val="126199680"/>
        <c:scaling>
          <c:orientation val="minMax"/>
        </c:scaling>
        <c:axPos val="b"/>
        <c:numFmt formatCode="General" sourceLinked="1"/>
        <c:tickLblPos val="nextTo"/>
        <c:crossAx val="126465536"/>
        <c:crosses val="autoZero"/>
        <c:auto val="1"/>
        <c:lblAlgn val="ctr"/>
        <c:lblOffset val="100"/>
      </c:catAx>
      <c:valAx>
        <c:axId val="126465536"/>
        <c:scaling>
          <c:orientation val="minMax"/>
        </c:scaling>
        <c:axPos val="l"/>
        <c:numFmt formatCode="#,##0" sourceLinked="1"/>
        <c:tickLblPos val="nextTo"/>
        <c:crossAx val="12619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1554770318021234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merc'!$C$276:$C$287</c:f>
              <c:numCache>
                <c:formatCode>#,##0</c:formatCode>
                <c:ptCount val="12"/>
                <c:pt idx="0">
                  <c:v>676</c:v>
                </c:pt>
                <c:pt idx="1">
                  <c:v>623</c:v>
                </c:pt>
                <c:pt idx="2">
                  <c:v>1071</c:v>
                </c:pt>
                <c:pt idx="3">
                  <c:v>1249</c:v>
                </c:pt>
                <c:pt idx="4">
                  <c:v>921</c:v>
                </c:pt>
                <c:pt idx="5">
                  <c:v>851</c:v>
                </c:pt>
                <c:pt idx="6">
                  <c:v>1212</c:v>
                </c:pt>
                <c:pt idx="7">
                  <c:v>746</c:v>
                </c:pt>
                <c:pt idx="8">
                  <c:v>1004</c:v>
                </c:pt>
                <c:pt idx="9">
                  <c:v>1286</c:v>
                </c:pt>
                <c:pt idx="10">
                  <c:v>1062</c:v>
                </c:pt>
                <c:pt idx="11">
                  <c:v>598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merc'!$D$276:$D$287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merc'!$E$276:$E$281,'graficas evol mensual merc'!$E$282,'graficas evol mensual merc'!$E$283,'graficas evol mensual merc'!$E$284)</c:f>
              <c:numCache>
                <c:formatCode>#,##0</c:formatCode>
                <c:ptCount val="9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</c:numCache>
            </c:numRef>
          </c:val>
        </c:ser>
        <c:marker val="1"/>
        <c:axId val="126305792"/>
        <c:axId val="126343040"/>
      </c:lineChart>
      <c:catAx>
        <c:axId val="126305792"/>
        <c:scaling>
          <c:orientation val="minMax"/>
        </c:scaling>
        <c:axPos val="b"/>
        <c:numFmt formatCode="General" sourceLinked="1"/>
        <c:tickLblPos val="nextTo"/>
        <c:crossAx val="126343040"/>
        <c:crosses val="autoZero"/>
        <c:auto val="1"/>
        <c:lblAlgn val="ctr"/>
        <c:lblOffset val="100"/>
      </c:catAx>
      <c:valAx>
        <c:axId val="126343040"/>
        <c:scaling>
          <c:orientation val="minMax"/>
        </c:scaling>
        <c:axPos val="l"/>
        <c:numFmt formatCode="#,##0" sourceLinked="1"/>
        <c:tickLblPos val="nextTo"/>
        <c:crossAx val="126305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87"/>
          <c:y val="0.15547703180212363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368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99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75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8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8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"/>
              <c:y val="1.292941663377248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78"/>
              <c:y val="2.58588332675450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1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73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5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6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79"/>
              <c:y val="-1.642035912489079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42"/>
              <c:y val="-1.642035912489079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138E-2"/>
          <c:w val="0.79230350479693801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Bélgica</c:v>
              </c:pt>
              <c:pt idx="7">
                <c:v>Noruega</c:v>
              </c:pt>
              <c:pt idx="8">
                <c:v>Dinamarca</c:v>
              </c:pt>
              <c:pt idx="9">
                <c:v>Irlanda</c:v>
              </c:pt>
              <c:pt idx="10">
                <c:v>Italia</c:v>
              </c:pt>
              <c:pt idx="11">
                <c:v>Francia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579456</c:v>
              </c:pt>
              <c:pt idx="1">
                <c:v>228774</c:v>
              </c:pt>
              <c:pt idx="2">
                <c:v>78488</c:v>
              </c:pt>
              <c:pt idx="3">
                <c:v>68400</c:v>
              </c:pt>
              <c:pt idx="4">
                <c:v>61578</c:v>
              </c:pt>
              <c:pt idx="5">
                <c:v>50447</c:v>
              </c:pt>
              <c:pt idx="6">
                <c:v>46184</c:v>
              </c:pt>
              <c:pt idx="7">
                <c:v>45889</c:v>
              </c:pt>
              <c:pt idx="8">
                <c:v>44835</c:v>
              </c:pt>
              <c:pt idx="9">
                <c:v>35891</c:v>
              </c:pt>
              <c:pt idx="10">
                <c:v>29976</c:v>
              </c:pt>
              <c:pt idx="11">
                <c:v>21802</c:v>
              </c:pt>
              <c:pt idx="12">
                <c:v>18075</c:v>
              </c:pt>
              <c:pt idx="13">
                <c:v>15225</c:v>
              </c:pt>
              <c:pt idx="14">
                <c:v>9888</c:v>
              </c:pt>
              <c:pt idx="15">
                <c:v>8767</c:v>
              </c:pt>
              <c:pt idx="16">
                <c:v>22947</c:v>
              </c:pt>
              <c:pt idx="17">
                <c:v>3523</c:v>
              </c:pt>
              <c:pt idx="18">
                <c:v>3174</c:v>
              </c:pt>
              <c:pt idx="19">
                <c:v>13282</c:v>
              </c:pt>
            </c:numLit>
          </c:val>
        </c:ser>
        <c:gapWidth val="26"/>
        <c:overlap val="-35"/>
        <c:axId val="124874112"/>
        <c:axId val="12488000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-7.2614187689348839E-2"/>
                  <c:y val="-1.4946504367018163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33E-7"/>
                </c:manualLayout>
              </c:layout>
              <c:showVal val="1"/>
            </c:dLbl>
            <c:dLbl>
              <c:idx val="5"/>
              <c:layout>
                <c:manualLayout>
                  <c:x val="-7.6287282271534237E-2"/>
                  <c:y val="-1.4945327384234641E-3"/>
                </c:manualLayout>
              </c:layout>
              <c:showVal val="1"/>
            </c:dLbl>
            <c:dLbl>
              <c:idx val="6"/>
              <c:layout>
                <c:manualLayout>
                  <c:x val="0.12155745489078779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798969573247804E-3"/>
                  <c:y val="1.1769827834489533E-7"/>
                </c:manualLayout>
              </c:layout>
              <c:showVal val="1"/>
            </c:dLbl>
            <c:dLbl>
              <c:idx val="9"/>
              <c:layout>
                <c:manualLayout>
                  <c:x val="6.5457726875050009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8.9190400786679003E-2"/>
                  <c:y val="2.3539655668978901E-7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949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49E-7"/>
                </c:manualLayout>
              </c:layout>
              <c:showVal val="1"/>
            </c:dLbl>
            <c:dLbl>
              <c:idx val="14"/>
              <c:layout>
                <c:manualLayout>
                  <c:x val="4.7249878889105805E-3"/>
                  <c:y val="1.495003531536849E-3"/>
                </c:manualLayout>
              </c:layout>
              <c:showVal val="1"/>
            </c:dLbl>
            <c:dLbl>
              <c:idx val="15"/>
              <c:layout>
                <c:manualLayout>
                  <c:x val="-8.2455912019262043E-2"/>
                  <c:y val="2.353965566897878E-7"/>
                </c:manualLayout>
              </c:layout>
              <c:showVal val="1"/>
            </c:dLbl>
            <c:dLbl>
              <c:idx val="16"/>
              <c:layout>
                <c:manualLayout>
                  <c:x val="1.8994847866239015E-3"/>
                  <c:y val="1.1769827834489533E-7"/>
                </c:manualLayout>
              </c:layout>
              <c:showVal val="1"/>
            </c:dLbl>
            <c:dLbl>
              <c:idx val="17"/>
              <c:layout>
                <c:manualLayout>
                  <c:x val="6.1218484053129907E-2"/>
                  <c:y val="5.8849139172447116E-7"/>
                </c:manualLayout>
              </c:layout>
              <c:showVal val="1"/>
            </c:dLbl>
            <c:dLbl>
              <c:idx val="18"/>
              <c:layout>
                <c:manualLayout>
                  <c:x val="4.1599965293594365E-3"/>
                  <c:y val="1.1769827823527979E-7"/>
                </c:manualLayout>
              </c:layout>
              <c:showVal val="1"/>
            </c:dLbl>
            <c:dLbl>
              <c:idx val="19"/>
              <c:layout>
                <c:manualLayout>
                  <c:x val="7.5973767741842183E-2"/>
                  <c:y val="-1.494297341866888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Bélgica</c:v>
              </c:pt>
              <c:pt idx="7">
                <c:v>Noruega</c:v>
              </c:pt>
              <c:pt idx="8">
                <c:v>Dinamarca</c:v>
              </c:pt>
              <c:pt idx="9">
                <c:v>Irlanda</c:v>
              </c:pt>
              <c:pt idx="10">
                <c:v>Italia</c:v>
              </c:pt>
              <c:pt idx="11">
                <c:v>Francia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-0.15962652388176163</c:v>
              </c:pt>
              <c:pt idx="1">
                <c:v>0.14690930967062724</c:v>
              </c:pt>
              <c:pt idx="2">
                <c:v>-0.13381082184675488</c:v>
              </c:pt>
              <c:pt idx="3">
                <c:v>-4.8493447959268882E-2</c:v>
              </c:pt>
              <c:pt idx="4">
                <c:v>-0.15542449595391583</c:v>
              </c:pt>
              <c:pt idx="5">
                <c:v>-2.5592984624893775E-2</c:v>
              </c:pt>
              <c:pt idx="6">
                <c:v>0.17825343776309421</c:v>
              </c:pt>
              <c:pt idx="7">
                <c:v>-0.15491427413859793</c:v>
              </c:pt>
              <c:pt idx="8">
                <c:v>-0.17809349220898263</c:v>
              </c:pt>
              <c:pt idx="9">
                <c:v>-0.12081424687063669</c:v>
              </c:pt>
              <c:pt idx="10">
                <c:v>-0.18709152542372881</c:v>
              </c:pt>
              <c:pt idx="11">
                <c:v>0.10855748207657499</c:v>
              </c:pt>
              <c:pt idx="12">
                <c:v>-0.12592485129841868</c:v>
              </c:pt>
              <c:pt idx="13">
                <c:v>-0.27451634422948645</c:v>
              </c:pt>
              <c:pt idx="14">
                <c:v>-0.12487830781485088</c:v>
              </c:pt>
              <c:pt idx="15">
                <c:v>-0.10293666223268193</c:v>
              </c:pt>
              <c:pt idx="16">
                <c:v>-0.29482806305891057</c:v>
              </c:pt>
              <c:pt idx="17">
                <c:v>0.44919786096256686</c:v>
              </c:pt>
              <c:pt idx="18">
                <c:v>-0.18594511413182882</c:v>
              </c:pt>
              <c:pt idx="19">
                <c:v>0.74121657052962753</c:v>
              </c:pt>
            </c:numLit>
          </c:val>
        </c:ser>
        <c:gapWidth val="0"/>
        <c:axId val="124903808"/>
        <c:axId val="124881536"/>
      </c:barChart>
      <c:catAx>
        <c:axId val="124874112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4880000"/>
        <c:crosses val="autoZero"/>
        <c:auto val="1"/>
        <c:lblAlgn val="ctr"/>
        <c:lblOffset val="100"/>
      </c:catAx>
      <c:valAx>
        <c:axId val="124880000"/>
        <c:scaling>
          <c:orientation val="minMax"/>
        </c:scaling>
        <c:delete val="1"/>
        <c:axPos val="t"/>
        <c:numFmt formatCode="#,##0" sourceLinked="1"/>
        <c:tickLblPos val="none"/>
        <c:crossAx val="124874112"/>
        <c:crosses val="autoZero"/>
        <c:crossBetween val="between"/>
      </c:valAx>
      <c:valAx>
        <c:axId val="124881536"/>
        <c:scaling>
          <c:orientation val="minMax"/>
        </c:scaling>
        <c:delete val="1"/>
        <c:axPos val="t"/>
        <c:numFmt formatCode="0.00%" sourceLinked="1"/>
        <c:tickLblPos val="none"/>
        <c:crossAx val="124903808"/>
        <c:crosses val="autoZero"/>
        <c:crossBetween val="between"/>
      </c:valAx>
      <c:catAx>
        <c:axId val="124903808"/>
        <c:scaling>
          <c:orientation val="maxMin"/>
        </c:scaling>
        <c:delete val="1"/>
        <c:axPos val="r"/>
        <c:tickLblPos val="none"/>
        <c:crossAx val="12488153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9319478745968706"/>
          <c:y val="5.6440326207840327E-2"/>
        </c:manualLayout>
      </c:layout>
      <c:txPr>
        <a:bodyPr/>
        <a:lstStyle/>
        <a:p>
          <a:pPr>
            <a:defRPr sz="1200" b="0"/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599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8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0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8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395"/>
              <c:y val="1.292941663377248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76"/>
              <c:y val="2.585883326754500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6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59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6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73"/>
              <c:y val="-1.642035912489079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3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26"/>
              <c:y val="-1.642035912489079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193E-2"/>
          <c:w val="0.79230350479693845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Holanda</c:v>
              </c:pt>
              <c:pt idx="5">
                <c:v>Noruega</c:v>
              </c:pt>
              <c:pt idx="6">
                <c:v>Finlandia</c:v>
              </c:pt>
              <c:pt idx="7">
                <c:v>Bélgica</c:v>
              </c:pt>
              <c:pt idx="8">
                <c:v>Dinamarca</c:v>
              </c:pt>
              <c:pt idx="9">
                <c:v>Irlanda</c:v>
              </c:pt>
              <c:pt idx="10">
                <c:v>Francia</c:v>
              </c:pt>
              <c:pt idx="11">
                <c:v>Italia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445067</c:v>
              </c:pt>
              <c:pt idx="1">
                <c:v>201612</c:v>
              </c:pt>
              <c:pt idx="2">
                <c:v>60671</c:v>
              </c:pt>
              <c:pt idx="3">
                <c:v>33661</c:v>
              </c:pt>
              <c:pt idx="4">
                <c:v>49300</c:v>
              </c:pt>
              <c:pt idx="5">
                <c:v>28996</c:v>
              </c:pt>
              <c:pt idx="6">
                <c:v>26677</c:v>
              </c:pt>
              <c:pt idx="7">
                <c:v>36145</c:v>
              </c:pt>
              <c:pt idx="8">
                <c:v>23338</c:v>
              </c:pt>
              <c:pt idx="9">
                <c:v>28614</c:v>
              </c:pt>
              <c:pt idx="10">
                <c:v>22441</c:v>
              </c:pt>
              <c:pt idx="11">
                <c:v>25721</c:v>
              </c:pt>
              <c:pt idx="12">
                <c:v>15976</c:v>
              </c:pt>
              <c:pt idx="13">
                <c:v>14133</c:v>
              </c:pt>
              <c:pt idx="14">
                <c:v>7258</c:v>
              </c:pt>
              <c:pt idx="15">
                <c:v>6216</c:v>
              </c:pt>
              <c:pt idx="16">
                <c:v>17909</c:v>
              </c:pt>
              <c:pt idx="17">
                <c:v>2006</c:v>
              </c:pt>
              <c:pt idx="18">
                <c:v>2857</c:v>
              </c:pt>
              <c:pt idx="19">
                <c:v>11230</c:v>
              </c:pt>
            </c:numLit>
          </c:val>
        </c:ser>
        <c:gapWidth val="26"/>
        <c:overlap val="-35"/>
        <c:axId val="127648896"/>
        <c:axId val="12765043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2"/>
              <c:layout>
                <c:manualLayout>
                  <c:x val="1.8450184501845048E-3"/>
                  <c:y val="1.4948858332585011E-3"/>
                </c:manualLayout>
              </c:layout>
              <c:showVal val="1"/>
            </c:dLbl>
            <c:dLbl>
              <c:idx val="4"/>
              <c:layout>
                <c:manualLayout>
                  <c:x val="-5.447889124560565E-4"/>
                  <c:y val="1.4948858332585028E-3"/>
                </c:manualLayout>
              </c:layout>
              <c:showVal val="1"/>
            </c:dLbl>
            <c:dLbl>
              <c:idx val="5"/>
              <c:layout>
                <c:manualLayout>
                  <c:x val="0.1083707179591481"/>
                  <c:y val="-1.4945327384234641E-3"/>
                </c:manualLayout>
              </c:layout>
              <c:showVal val="1"/>
            </c:dLbl>
            <c:dLbl>
              <c:idx val="7"/>
              <c:layout>
                <c:manualLayout>
                  <c:x val="0.11769939274195892"/>
                  <c:y val="1.4951212298151867E-3"/>
                </c:manualLayout>
              </c:layout>
              <c:showVal val="1"/>
            </c:dLbl>
            <c:dLbl>
              <c:idx val="9"/>
              <c:layout>
                <c:manualLayout>
                  <c:x val="-7.6239649010663296E-2"/>
                  <c:y val="-1.4945327384234641E-3"/>
                </c:manualLayout>
              </c:layout>
              <c:showVal val="1"/>
            </c:dLbl>
            <c:dLbl>
              <c:idx val="10"/>
              <c:layout>
                <c:manualLayout>
                  <c:x val="9.9630996309963624E-2"/>
                  <c:y val="-1.4947681349801569E-3"/>
                </c:manualLayout>
              </c:layout>
              <c:showVal val="1"/>
            </c:dLbl>
            <c:dLbl>
              <c:idx val="11"/>
              <c:layout>
                <c:manualLayout>
                  <c:x val="0.10516605166051705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9.6703082778859292E-2"/>
                  <c:y val="2.353965566897878E-7"/>
                </c:manualLayout>
              </c:layout>
              <c:showVal val="1"/>
            </c:dLbl>
            <c:dLbl>
              <c:idx val="13"/>
              <c:layout>
                <c:manualLayout>
                  <c:x val="8.8560885608856124E-2"/>
                  <c:y val="1.4948858332584972E-3"/>
                </c:manualLayout>
              </c:layout>
              <c:showVal val="1"/>
            </c:dLbl>
            <c:dLbl>
              <c:idx val="14"/>
              <c:layout>
                <c:manualLayout>
                  <c:x val="4.0177819101025669E-3"/>
                  <c:y val="2.353965566897878E-7"/>
                </c:manualLayout>
              </c:layout>
              <c:showVal val="1"/>
            </c:dLbl>
            <c:dLbl>
              <c:idx val="15"/>
              <c:layout>
                <c:manualLayout>
                  <c:x val="-7.9608914199378392E-2"/>
                  <c:y val="-2.9893008734036192E-3"/>
                </c:manualLayout>
              </c:layout>
              <c:showVal val="1"/>
            </c:dLbl>
            <c:dLbl>
              <c:idx val="16"/>
              <c:layout>
                <c:manualLayout>
                  <c:x val="2.9332887817067202E-3"/>
                  <c:y val="1.1769827834489497E-7"/>
                </c:manualLayout>
              </c:layout>
              <c:showVal val="1"/>
            </c:dLbl>
            <c:dLbl>
              <c:idx val="17"/>
              <c:layout>
                <c:manualLayout>
                  <c:x val="5.5369439521167057E-3"/>
                  <c:y val="2.3539655668978909E-7"/>
                </c:manualLayout>
              </c:layout>
              <c:showVal val="1"/>
            </c:dLbl>
            <c:dLbl>
              <c:idx val="18"/>
              <c:layout>
                <c:manualLayout>
                  <c:x val="6.6420664206642083E-2"/>
                  <c:y val="1.1769827834489497E-7"/>
                </c:manualLayout>
              </c:layout>
              <c:showVal val="1"/>
            </c:dLbl>
            <c:dLbl>
              <c:idx val="19"/>
              <c:layout>
                <c:manualLayout>
                  <c:x val="7.7709852689078068E-2"/>
                  <c:y val="2.353965566897878E-7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1.195518963913882E-2</c:v>
              </c:pt>
              <c:pt idx="1">
                <c:v>6.5951844684833297E-2</c:v>
              </c:pt>
              <c:pt idx="2">
                <c:v>4.7207263186964908E-2</c:v>
              </c:pt>
              <c:pt idx="3">
                <c:v>-0.17068663923723176</c:v>
              </c:pt>
              <c:pt idx="4">
                <c:v>-6.312948956710121E-2</c:v>
              </c:pt>
              <c:pt idx="5">
                <c:v>3.2474006551773266E-2</c:v>
              </c:pt>
              <c:pt idx="6">
                <c:v>-0.14092036196180724</c:v>
              </c:pt>
              <c:pt idx="7">
                <c:v>4.9079932663841669E-2</c:v>
              </c:pt>
              <c:pt idx="8">
                <c:v>-0.22793436548895069</c:v>
              </c:pt>
              <c:pt idx="9">
                <c:v>-1.0170195101701951E-2</c:v>
              </c:pt>
              <c:pt idx="10">
                <c:v>0.29761767086850932</c:v>
              </c:pt>
              <c:pt idx="11">
                <c:v>6.7615806076705962E-2</c:v>
              </c:pt>
              <c:pt idx="12">
                <c:v>0.17765000737136966</c:v>
              </c:pt>
              <c:pt idx="13">
                <c:v>0.19964349376114093</c:v>
              </c:pt>
              <c:pt idx="14">
                <c:v>-3.4455234801117465E-2</c:v>
              </c:pt>
              <c:pt idx="15">
                <c:v>-2.0948180815876516E-2</c:v>
              </c:pt>
              <c:pt idx="16">
                <c:v>-6.1717399276994822E-2</c:v>
              </c:pt>
              <c:pt idx="17">
                <c:v>-0.26277104005880181</c:v>
              </c:pt>
              <c:pt idx="18">
                <c:v>0.13238208481965913</c:v>
              </c:pt>
              <c:pt idx="19">
                <c:v>6.2843081582434249E-2</c:v>
              </c:pt>
            </c:numLit>
          </c:val>
        </c:ser>
        <c:gapWidth val="0"/>
        <c:axId val="127686528"/>
        <c:axId val="127684992"/>
      </c:barChart>
      <c:catAx>
        <c:axId val="127648896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50432"/>
        <c:crosses val="autoZero"/>
        <c:auto val="1"/>
        <c:lblAlgn val="ctr"/>
        <c:lblOffset val="100"/>
      </c:catAx>
      <c:valAx>
        <c:axId val="127650432"/>
        <c:scaling>
          <c:orientation val="minMax"/>
        </c:scaling>
        <c:delete val="1"/>
        <c:axPos val="t"/>
        <c:numFmt formatCode="#,##0" sourceLinked="1"/>
        <c:tickLblPos val="none"/>
        <c:crossAx val="127648896"/>
        <c:crosses val="autoZero"/>
        <c:crossBetween val="between"/>
      </c:valAx>
      <c:valAx>
        <c:axId val="127684992"/>
        <c:scaling>
          <c:orientation val="minMax"/>
        </c:scaling>
        <c:delete val="1"/>
        <c:axPos val="t"/>
        <c:numFmt formatCode="0.00%" sourceLinked="1"/>
        <c:tickLblPos val="none"/>
        <c:crossAx val="127686528"/>
        <c:crosses val="autoZero"/>
        <c:crossBetween val="between"/>
      </c:valAx>
      <c:catAx>
        <c:axId val="127686528"/>
        <c:scaling>
          <c:orientation val="maxMin"/>
        </c:scaling>
        <c:delete val="1"/>
        <c:axPos val="r"/>
        <c:tickLblPos val="none"/>
        <c:crossAx val="1276849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MENSUAL DE LOS TURISTAS ALOJADOS</a:t>
            </a:r>
          </a:p>
        </c:rich>
      </c:tx>
      <c:layout>
        <c:manualLayout>
          <c:xMode val="edge"/>
          <c:yMode val="edge"/>
          <c:x val="0.16190509519643914"/>
          <c:y val="3.00230946882218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366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mensual'!$C$59,'Alojados evol mensual'!$C$58,'Alojados evol mensual'!$C$57)</c:f>
              <c:numCache>
                <c:formatCode>#,##0_)</c:formatCode>
                <c:ptCount val="12"/>
                <c:pt idx="0">
                  <c:v>129774</c:v>
                </c:pt>
                <c:pt idx="1">
                  <c:v>118889</c:v>
                </c:pt>
                <c:pt idx="2">
                  <c:v>134943</c:v>
                </c:pt>
                <c:pt idx="3">
                  <c:v>132613</c:v>
                </c:pt>
                <c:pt idx="4">
                  <c:v>102984</c:v>
                </c:pt>
                <c:pt idx="5">
                  <c:v>114554</c:v>
                </c:pt>
                <c:pt idx="6">
                  <c:v>127674</c:v>
                </c:pt>
                <c:pt idx="7">
                  <c:v>144343</c:v>
                </c:pt>
                <c:pt idx="8">
                  <c:v>125810</c:v>
                </c:pt>
                <c:pt idx="9">
                  <c:v>145366</c:v>
                </c:pt>
                <c:pt idx="10">
                  <c:v>122871</c:v>
                </c:pt>
                <c:pt idx="11">
                  <c:v>132682</c:v>
                </c:pt>
              </c:numCache>
            </c:numRef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mensual'!$C$46,'Alojados evol mensual'!$C$45,'Alojados evol mensual'!$C$44)</c:f>
              <c:numCache>
                <c:formatCode>#,##0_)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mensual'!$C$8)</c:f>
              <c:numCache>
                <c:formatCode>#,##0_)</c:formatCode>
                <c:ptCount val="9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</c:numCache>
            </c:numRef>
          </c:val>
        </c:ser>
        <c:dLbls>
          <c:showVal val="1"/>
        </c:dLbls>
        <c:marker val="1"/>
        <c:axId val="128062976"/>
        <c:axId val="128081920"/>
      </c:lineChart>
      <c:catAx>
        <c:axId val="128062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81920"/>
        <c:crosses val="autoZero"/>
        <c:auto val="1"/>
        <c:lblAlgn val="ctr"/>
        <c:lblOffset val="100"/>
        <c:tickLblSkip val="1"/>
        <c:tickMarkSkip val="1"/>
      </c:catAx>
      <c:valAx>
        <c:axId val="12808192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062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29"/>
          <c:w val="0.9"/>
          <c:h val="4.96994327321988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categ'!$B$7:$G$7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8797086368366286"/>
          <c:y val="1.25051627429820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categ'!$B$12:$B$16,'Pernoctaciones  tipolog y categ'!$B$18)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categ'!$C$10,'Pernoctaciones  tipolog y categ'!$C$12:$C$16,'Pernoctaciones  tipolog y categ'!$C$18)</c:f>
              <c:numCache>
                <c:formatCode>#,##0_)</c:formatCode>
                <c:ptCount val="7"/>
                <c:pt idx="0">
                  <c:v>8532124</c:v>
                </c:pt>
                <c:pt idx="1">
                  <c:v>3625748</c:v>
                </c:pt>
                <c:pt idx="2">
                  <c:v>423417</c:v>
                </c:pt>
                <c:pt idx="3">
                  <c:v>2069207</c:v>
                </c:pt>
                <c:pt idx="4">
                  <c:v>1060594</c:v>
                </c:pt>
                <c:pt idx="5">
                  <c:v>72530</c:v>
                </c:pt>
                <c:pt idx="6">
                  <c:v>4906376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categ'!$B$12:$B$16,'Pernoctaciones  tipolog y categ'!$B$18)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categ'!$E$10,'Pernoctaciones  tipolog y categ'!$E$12:$E$16,'Pernoctaciones  tipolog y categ'!$E$18)</c:f>
              <c:numCache>
                <c:formatCode>#,##0_)</c:formatCode>
                <c:ptCount val="7"/>
                <c:pt idx="0">
                  <c:v>8535747</c:v>
                </c:pt>
                <c:pt idx="1">
                  <c:v>3830314</c:v>
                </c:pt>
                <c:pt idx="2">
                  <c:v>451522</c:v>
                </c:pt>
                <c:pt idx="3">
                  <c:v>2256579</c:v>
                </c:pt>
                <c:pt idx="4">
                  <c:v>1054767</c:v>
                </c:pt>
                <c:pt idx="5">
                  <c:v>67446</c:v>
                </c:pt>
                <c:pt idx="6">
                  <c:v>4705433</c:v>
                </c:pt>
              </c:numCache>
            </c:numRef>
          </c:val>
        </c:ser>
        <c:dLbls>
          <c:showVal val="1"/>
        </c:dLbls>
        <c:gapWidth val="30"/>
        <c:overlap val="-10"/>
        <c:axId val="128774528"/>
        <c:axId val="128776448"/>
      </c:barChart>
      <c:lineChart>
        <c:grouping val="standard"/>
        <c:ser>
          <c:idx val="1"/>
          <c:order val="2"/>
          <c:tx>
            <c:strRef>
              <c:f>'Pernoctaciones  tipolog y categ'!$G$8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92826518512597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407E-2"/>
                  <c:y val="-4.64233848941471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24263426462555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135058688729898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71E-2"/>
                  <c:y val="-6.729232450004658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8E-2"/>
                  <c:y val="-0.168542574310190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24E-2"/>
                  <c:y val="-0.4158125158213092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categ'!$G$10,'Pernoctaciones  tipolog y categ'!$G$12:$G$16,'Pernoctaciones  tipolog y categ'!$G$18)</c:f>
              <c:numCache>
                <c:formatCode>0.00%</c:formatCode>
                <c:ptCount val="7"/>
                <c:pt idx="0">
                  <c:v>4.2463049060234006E-4</c:v>
                </c:pt>
                <c:pt idx="1">
                  <c:v>5.6420357950966255E-2</c:v>
                </c:pt>
                <c:pt idx="2">
                  <c:v>6.6376645245703414E-2</c:v>
                </c:pt>
                <c:pt idx="3">
                  <c:v>9.0552564339865471E-2</c:v>
                </c:pt>
                <c:pt idx="4">
                  <c:v>-5.4940910470924788E-3</c:v>
                </c:pt>
                <c:pt idx="5">
                  <c:v>-7.0095133048393765E-2</c:v>
                </c:pt>
                <c:pt idx="6">
                  <c:v>-4.0955483232430617E-2</c:v>
                </c:pt>
              </c:numCache>
            </c:numRef>
          </c:val>
        </c:ser>
        <c:dLbls>
          <c:showVal val="1"/>
        </c:dLbls>
        <c:marker val="1"/>
        <c:axId val="128851968"/>
        <c:axId val="128853504"/>
      </c:lineChart>
      <c:catAx>
        <c:axId val="128774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776448"/>
        <c:crosses val="autoZero"/>
        <c:auto val="1"/>
        <c:lblAlgn val="ctr"/>
        <c:lblOffset val="100"/>
        <c:tickLblSkip val="1"/>
        <c:tickMarkSkip val="1"/>
      </c:catAx>
      <c:valAx>
        <c:axId val="128776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8774528"/>
        <c:crosses val="autoZero"/>
        <c:crossBetween val="between"/>
      </c:valAx>
      <c:catAx>
        <c:axId val="128851968"/>
        <c:scaling>
          <c:orientation val="minMax"/>
        </c:scaling>
        <c:delete val="1"/>
        <c:axPos val="b"/>
        <c:tickLblPos val="none"/>
        <c:crossAx val="128853504"/>
        <c:crosses val="autoZero"/>
        <c:auto val="1"/>
        <c:lblAlgn val="ctr"/>
        <c:lblOffset val="100"/>
      </c:catAx>
      <c:valAx>
        <c:axId val="12885350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28851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525510663975"/>
          <c:y val="0.10329323047817063"/>
          <c:w val="0.62760465879265093"/>
          <c:h val="8.04878958658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mensual'!$B$6:$F$6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499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1156739</c:v>
              </c:pt>
              <c:pt idx="1">
                <c:v>1089149</c:v>
              </c:pt>
              <c:pt idx="2">
                <c:v>1173563</c:v>
              </c:pt>
              <c:pt idx="3">
                <c:v>1052890</c:v>
              </c:pt>
              <c:pt idx="4">
                <c:v>893485</c:v>
              </c:pt>
              <c:pt idx="5">
                <c:v>963161</c:v>
              </c:pt>
              <c:pt idx="6">
                <c:v>1205214</c:v>
              </c:pt>
              <c:pt idx="7">
                <c:v>1352562</c:v>
              </c:pt>
              <c:pt idx="8">
                <c:v>1042087</c:v>
              </c:pt>
              <c:pt idx="9">
                <c:v>1162171</c:v>
              </c:pt>
              <c:pt idx="10">
                <c:v>1094673</c:v>
              </c:pt>
              <c:pt idx="11">
                <c:v>1118825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1136069</c:v>
              </c:pt>
              <c:pt idx="1">
                <c:v>1087421</c:v>
              </c:pt>
              <c:pt idx="2">
                <c:v>1161485</c:v>
              </c:pt>
              <c:pt idx="3">
                <c:v>921332</c:v>
              </c:pt>
              <c:pt idx="4">
                <c:v>843524</c:v>
              </c:pt>
              <c:pt idx="5">
                <c:v>870873</c:v>
              </c:pt>
              <c:pt idx="6">
                <c:v>1107163</c:v>
              </c:pt>
              <c:pt idx="7">
                <c:v>1217829</c:v>
              </c:pt>
              <c:pt idx="8">
                <c:v>947570</c:v>
              </c:pt>
              <c:pt idx="9">
                <c:v>1037408</c:v>
              </c:pt>
              <c:pt idx="10">
                <c:v>1129190</c:v>
              </c:pt>
              <c:pt idx="11">
                <c:v>1128835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1208833</c:v>
              </c:pt>
              <c:pt idx="1">
                <c:v>1200551</c:v>
              </c:pt>
              <c:pt idx="2">
                <c:v>1236005</c:v>
              </c:pt>
              <c:pt idx="3">
                <c:v>980237</c:v>
              </c:pt>
              <c:pt idx="4">
                <c:v>879957</c:v>
              </c:pt>
              <c:pt idx="5">
                <c:v>988781</c:v>
              </c:pt>
              <c:pt idx="6">
                <c:v>1173172</c:v>
              </c:pt>
              <c:pt idx="7">
                <c:v>1235129</c:v>
              </c:pt>
              <c:pt idx="8">
                <c:v>941230</c:v>
              </c:pt>
              <c:pt idx="9">
                <c:v>1030421</c:v>
              </c:pt>
              <c:pt idx="10">
                <c:v>1063748</c:v>
              </c:pt>
              <c:pt idx="11">
                <c:v>1041524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1082678</c:v>
              </c:pt>
              <c:pt idx="1">
                <c:v>1001235</c:v>
              </c:pt>
              <c:pt idx="2">
                <c:v>1035643</c:v>
              </c:pt>
              <c:pt idx="3">
                <c:v>898231</c:v>
              </c:pt>
              <c:pt idx="4">
                <c:v>747735</c:v>
              </c:pt>
              <c:pt idx="5">
                <c:v>809527</c:v>
              </c:pt>
              <c:pt idx="6">
                <c:v>1016816</c:v>
              </c:pt>
              <c:pt idx="7">
                <c:v>1092609</c:v>
              </c:pt>
              <c:pt idx="8">
                <c:v>847650</c:v>
              </c:pt>
              <c:pt idx="9">
                <c:v>933356</c:v>
              </c:pt>
              <c:pt idx="10">
                <c:v>890587</c:v>
              </c:pt>
              <c:pt idx="11">
                <c:v>916285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1022615</c:v>
              </c:pt>
              <c:pt idx="1">
                <c:v>940907</c:v>
              </c:pt>
              <c:pt idx="2">
                <c:v>1013045</c:v>
              </c:pt>
              <c:pt idx="3">
                <c:v>822032</c:v>
              </c:pt>
              <c:pt idx="4">
                <c:v>758111</c:v>
              </c:pt>
              <c:pt idx="5">
                <c:v>841798</c:v>
              </c:pt>
              <c:pt idx="6">
                <c:v>1077779</c:v>
              </c:pt>
              <c:pt idx="7">
                <c:v>1165063</c:v>
              </c:pt>
              <c:pt idx="8">
                <c:v>894397</c:v>
              </c:pt>
            </c:numLit>
          </c:val>
        </c:ser>
        <c:dLbls>
          <c:showVal val="1"/>
        </c:dLbls>
        <c:marker val="1"/>
        <c:axId val="130160128"/>
        <c:axId val="130166784"/>
      </c:lineChart>
      <c:catAx>
        <c:axId val="130160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166784"/>
        <c:crosses val="autoZero"/>
        <c:auto val="1"/>
        <c:lblAlgn val="ctr"/>
        <c:lblOffset val="100"/>
        <c:tickLblSkip val="1"/>
        <c:tickMarkSkip val="1"/>
      </c:catAx>
      <c:valAx>
        <c:axId val="13016678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160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645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907808398950334"/>
          <c:y val="0.13072434517113979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289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'!$D$9:$D$11,'IO zona y Tipología '!$D$13:$D$15,'IO zona y Tipología '!$D$17:$D$19)</c:f>
              <c:numCache>
                <c:formatCode>#,##0.00_)</c:formatCode>
                <c:ptCount val="9"/>
                <c:pt idx="0">
                  <c:v>55.526221391821679</c:v>
                </c:pt>
                <c:pt idx="1">
                  <c:v>65.069151196785555</c:v>
                </c:pt>
                <c:pt idx="2">
                  <c:v>46.485991544551524</c:v>
                </c:pt>
                <c:pt idx="3">
                  <c:v>57.022554438506639</c:v>
                </c:pt>
                <c:pt idx="4">
                  <c:v>68.642900097403967</c:v>
                </c:pt>
                <c:pt idx="5">
                  <c:v>47.399171969828188</c:v>
                </c:pt>
                <c:pt idx="6">
                  <c:v>58.467204207352388</c:v>
                </c:pt>
                <c:pt idx="7">
                  <c:v>68.93707209200744</c:v>
                </c:pt>
                <c:pt idx="8">
                  <c:v>52.034223757314813</c:v>
                </c:pt>
              </c:numCache>
            </c:numRef>
          </c:val>
        </c:ser>
        <c:dLbls>
          <c:showVal val="1"/>
        </c:dLbls>
        <c:gapWidth val="30"/>
        <c:axId val="130417792"/>
        <c:axId val="130419712"/>
      </c:barChart>
      <c:catAx>
        <c:axId val="130417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056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419712"/>
        <c:crosses val="autoZero"/>
        <c:auto val="1"/>
        <c:lblAlgn val="ctr"/>
        <c:lblOffset val="100"/>
        <c:tickLblSkip val="1"/>
        <c:tickMarkSkip val="1"/>
      </c:catAx>
      <c:valAx>
        <c:axId val="130419712"/>
        <c:scaling>
          <c:orientation val="minMax"/>
        </c:scaling>
        <c:delete val="1"/>
        <c:axPos val="l"/>
        <c:numFmt formatCode="#,##0.00_)" sourceLinked="1"/>
        <c:tickLblPos val="none"/>
        <c:crossAx val="13041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categoría'!$B$7:$E$7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611"/>
          <c:w val="0.90049538618993386"/>
          <c:h val="0.44313725490195965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categoría'!$B$12:$B$16,'IO tipología y categoría'!$B$18)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categoría'!$C$10,'IO tipología y categoría'!$C$12:$C$16,'IO tipología y categoría'!$C$18)</c:f>
              <c:numCache>
                <c:formatCode>#,##0.00_)</c:formatCode>
                <c:ptCount val="7"/>
                <c:pt idx="0">
                  <c:v>56.72604398305451</c:v>
                </c:pt>
                <c:pt idx="1">
                  <c:v>65.510995988121195</c:v>
                </c:pt>
                <c:pt idx="2">
                  <c:v>62.463875230689567</c:v>
                </c:pt>
                <c:pt idx="3">
                  <c:v>72.028060633971492</c:v>
                </c:pt>
                <c:pt idx="4">
                  <c:v>58.131972272328404</c:v>
                </c:pt>
                <c:pt idx="5">
                  <c:v>45.482764459104388</c:v>
                </c:pt>
                <c:pt idx="6">
                  <c:v>51.611483463973876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categoría'!$B$12:$B$16,'IO tipología y categoría'!$B$18)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categoría'!$D$10,'IO tipología y categoría'!$D$12:$D$16,'IO tipología y categoría'!$D$18)</c:f>
              <c:numCache>
                <c:formatCode>#,##0.00_)</c:formatCode>
                <c:ptCount val="7"/>
                <c:pt idx="0">
                  <c:v>58.467204207352388</c:v>
                </c:pt>
                <c:pt idx="1">
                  <c:v>68.93707209200744</c:v>
                </c:pt>
                <c:pt idx="2">
                  <c:v>66.610017717548928</c:v>
                </c:pt>
                <c:pt idx="3">
                  <c:v>77.613682092555337</c:v>
                </c:pt>
                <c:pt idx="4">
                  <c:v>57.812589923917166</c:v>
                </c:pt>
                <c:pt idx="5">
                  <c:v>46.044825538131747</c:v>
                </c:pt>
                <c:pt idx="6">
                  <c:v>52.034223757314813</c:v>
                </c:pt>
              </c:numCache>
            </c:numRef>
          </c:val>
        </c:ser>
        <c:dLbls>
          <c:showVal val="1"/>
        </c:dLbls>
        <c:gapWidth val="30"/>
        <c:overlap val="-10"/>
        <c:axId val="132041728"/>
        <c:axId val="131671168"/>
      </c:barChart>
      <c:lineChart>
        <c:grouping val="standard"/>
        <c:ser>
          <c:idx val="1"/>
          <c:order val="2"/>
          <c:tx>
            <c:strRef>
              <c:f>'IO tipología y categoría'!$E$8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39E-2"/>
                  <c:y val="-0.261899832853374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400485316693912E-2"/>
                  <c:y val="-0.219505541346973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7230888591773E-2"/>
                  <c:y val="-0.13388941471830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241255220455913E-2"/>
                  <c:y val="-0.150295292372340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61445385364549E-2"/>
                  <c:y val="-0.41930738197367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086E-2"/>
                  <c:y val="-0.272298366796222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33183505514496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categoría'!$E$10,'IO tipología y categoría'!$E$12:$E$16,'IO tipología y categoría'!$E$18)</c:f>
              <c:numCache>
                <c:formatCode>0.00%</c:formatCode>
                <c:ptCount val="7"/>
                <c:pt idx="0">
                  <c:v>3.0694194448285694E-2</c:v>
                </c:pt>
                <c:pt idx="1">
                  <c:v>5.2297725781905058E-2</c:v>
                </c:pt>
                <c:pt idx="2">
                  <c:v>6.6376645245703303E-2</c:v>
                </c:pt>
                <c:pt idx="3">
                  <c:v>7.7547853009239942E-2</c:v>
                </c:pt>
                <c:pt idx="4">
                  <c:v>-5.4940910470926418E-3</c:v>
                </c:pt>
                <c:pt idx="5">
                  <c:v>1.2357671872226028E-2</c:v>
                </c:pt>
                <c:pt idx="6">
                  <c:v>8.1908184955781227E-3</c:v>
                </c:pt>
              </c:numCache>
            </c:numRef>
          </c:val>
        </c:ser>
        <c:dLbls>
          <c:showVal val="1"/>
        </c:dLbls>
        <c:marker val="1"/>
        <c:axId val="131672704"/>
        <c:axId val="131686784"/>
      </c:lineChart>
      <c:catAx>
        <c:axId val="132041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5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671168"/>
        <c:crosses val="autoZero"/>
        <c:auto val="1"/>
        <c:lblAlgn val="ctr"/>
        <c:lblOffset val="100"/>
        <c:tickLblSkip val="1"/>
        <c:tickMarkSkip val="1"/>
      </c:catAx>
      <c:valAx>
        <c:axId val="1316711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2041728"/>
        <c:crosses val="autoZero"/>
        <c:crossBetween val="between"/>
      </c:valAx>
      <c:catAx>
        <c:axId val="131672704"/>
        <c:scaling>
          <c:orientation val="minMax"/>
        </c:scaling>
        <c:delete val="1"/>
        <c:axPos val="b"/>
        <c:tickLblPos val="none"/>
        <c:crossAx val="131686784"/>
        <c:crosses val="autoZero"/>
        <c:auto val="1"/>
        <c:lblAlgn val="ctr"/>
        <c:lblOffset val="100"/>
      </c:catAx>
      <c:valAx>
        <c:axId val="13168678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1672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27"/>
          <c:y val="0.17800296702042734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mensual'!$B$6:$F$6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614"/>
          <c:h val="0.52764976958525345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68.349999999999994</c:v>
              </c:pt>
              <c:pt idx="1">
                <c:v>71.260000000000005</c:v>
              </c:pt>
              <c:pt idx="2">
                <c:v>69.349999999999994</c:v>
              </c:pt>
              <c:pt idx="3">
                <c:v>64.290000000000006</c:v>
              </c:pt>
              <c:pt idx="4">
                <c:v>52.8</c:v>
              </c:pt>
              <c:pt idx="5">
                <c:v>58.81</c:v>
              </c:pt>
              <c:pt idx="6">
                <c:v>71.22</c:v>
              </c:pt>
              <c:pt idx="7">
                <c:v>79.92</c:v>
              </c:pt>
              <c:pt idx="8">
                <c:v>63.63</c:v>
              </c:pt>
              <c:pt idx="9">
                <c:v>68.669999999999987</c:v>
              </c:pt>
              <c:pt idx="10">
                <c:v>66.84</c:v>
              </c:pt>
              <c:pt idx="11">
                <c:v>66.11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67.13</c:v>
              </c:pt>
              <c:pt idx="1">
                <c:v>71.14</c:v>
              </c:pt>
              <c:pt idx="2">
                <c:v>68.63</c:v>
              </c:pt>
              <c:pt idx="3">
                <c:v>56.260000000000012</c:v>
              </c:pt>
              <c:pt idx="4">
                <c:v>49.85</c:v>
              </c:pt>
              <c:pt idx="5">
                <c:v>53.18</c:v>
              </c:pt>
              <c:pt idx="6">
                <c:v>65.400000000000006</c:v>
              </c:pt>
              <c:pt idx="7">
                <c:v>71.930000000000007</c:v>
              </c:pt>
              <c:pt idx="8">
                <c:v>57.84</c:v>
              </c:pt>
              <c:pt idx="9">
                <c:v>61.28</c:v>
              </c:pt>
              <c:pt idx="10">
                <c:v>68.92</c:v>
              </c:pt>
              <c:pt idx="11">
                <c:v>66.679999999999978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70.22</c:v>
              </c:pt>
              <c:pt idx="1">
                <c:v>74.540000000000006</c:v>
              </c:pt>
              <c:pt idx="2">
                <c:v>71.790000000000006</c:v>
              </c:pt>
              <c:pt idx="3">
                <c:v>58.83</c:v>
              </c:pt>
              <c:pt idx="4">
                <c:v>51.11</c:v>
              </c:pt>
              <c:pt idx="5">
                <c:v>59.35</c:v>
              </c:pt>
              <c:pt idx="6">
                <c:v>68.260000000000005</c:v>
              </c:pt>
              <c:pt idx="7">
                <c:v>71.86999999999999</c:v>
              </c:pt>
              <c:pt idx="8">
                <c:v>56.59</c:v>
              </c:pt>
              <c:pt idx="9">
                <c:v>59.96</c:v>
              </c:pt>
              <c:pt idx="10">
                <c:v>63.96</c:v>
              </c:pt>
              <c:pt idx="11">
                <c:v>60.6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62.97</c:v>
              </c:pt>
              <c:pt idx="1">
                <c:v>64.47</c:v>
              </c:pt>
              <c:pt idx="2">
                <c:v>60.230000000000011</c:v>
              </c:pt>
              <c:pt idx="3">
                <c:v>53.98</c:v>
              </c:pt>
              <c:pt idx="4">
                <c:v>43.49</c:v>
              </c:pt>
              <c:pt idx="5">
                <c:v>48.650921001231985</c:v>
              </c:pt>
              <c:pt idx="6">
                <c:v>60.33</c:v>
              </c:pt>
              <c:pt idx="7">
                <c:v>64.83</c:v>
              </c:pt>
              <c:pt idx="8">
                <c:v>51.97</c:v>
              </c:pt>
              <c:pt idx="9">
                <c:v>55.379656895756845</c:v>
              </c:pt>
              <c:pt idx="10">
                <c:v>54.603405251960424</c:v>
              </c:pt>
              <c:pt idx="11">
                <c:v>54.366767791419946</c:v>
              </c:pt>
            </c:numLit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61.43</c:v>
              </c:pt>
              <c:pt idx="1">
                <c:v>62.58</c:v>
              </c:pt>
              <c:pt idx="2">
                <c:v>60.857908202957205</c:v>
              </c:pt>
              <c:pt idx="3">
                <c:v>51.02904569466947</c:v>
              </c:pt>
              <c:pt idx="4">
                <c:v>45.542941967683639</c:v>
              </c:pt>
              <c:pt idx="5">
                <c:v>52.256054031572205</c:v>
              </c:pt>
              <c:pt idx="6">
                <c:v>65.543821197739646</c:v>
              </c:pt>
              <c:pt idx="7">
                <c:v>70.851891673619676</c:v>
              </c:pt>
              <c:pt idx="8">
                <c:v>56.204723122941971</c:v>
              </c:pt>
            </c:numLit>
          </c:val>
        </c:ser>
        <c:dLbls>
          <c:showVal val="1"/>
        </c:dLbls>
        <c:marker val="1"/>
        <c:axId val="132071808"/>
        <c:axId val="132074112"/>
      </c:lineChart>
      <c:catAx>
        <c:axId val="132071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74112"/>
        <c:crosses val="autoZero"/>
        <c:auto val="1"/>
        <c:lblAlgn val="ctr"/>
        <c:lblOffset val="100"/>
        <c:tickLblSkip val="1"/>
        <c:tickMarkSkip val="1"/>
      </c:catAx>
      <c:valAx>
        <c:axId val="132074112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07180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29E-2"/>
          <c:y val="0.14589880409231346"/>
          <c:w val="0.89999991601050933"/>
          <c:h val="4.96612904200489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5754550182007355"/>
          <c:y val="0.1369273384800846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561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'!$D$9:$D$11,'EM zonas y tipología '!$D$13:$D$15,'EM zonas y tipología '!$D$17:$D$19)</c:f>
              <c:numCache>
                <c:formatCode>#,##0.00_)</c:formatCode>
                <c:ptCount val="9"/>
                <c:pt idx="0">
                  <c:v>7.4846489520075306</c:v>
                </c:pt>
                <c:pt idx="1">
                  <c:v>6.9990299678785224</c:v>
                </c:pt>
                <c:pt idx="2">
                  <c:v>8.2430453817344365</c:v>
                </c:pt>
                <c:pt idx="3">
                  <c:v>7.8226235179061883</c:v>
                </c:pt>
                <c:pt idx="4">
                  <c:v>7.4185891818397076</c:v>
                </c:pt>
                <c:pt idx="5">
                  <c:v>8.3692855438409328</c:v>
                </c:pt>
                <c:pt idx="6">
                  <c:v>8.0538983684144974</c:v>
                </c:pt>
                <c:pt idx="7">
                  <c:v>7.8296385783523128</c:v>
                </c:pt>
                <c:pt idx="8">
                  <c:v>8.2461616379348115</c:v>
                </c:pt>
              </c:numCache>
            </c:numRef>
          </c:val>
        </c:ser>
        <c:dLbls>
          <c:showVal val="1"/>
        </c:dLbls>
        <c:gapWidth val="30"/>
        <c:axId val="132931584"/>
        <c:axId val="132933504"/>
      </c:barChart>
      <c:catAx>
        <c:axId val="132931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4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933504"/>
        <c:crosses val="autoZero"/>
        <c:auto val="1"/>
        <c:lblAlgn val="ctr"/>
        <c:lblOffset val="100"/>
        <c:tickLblSkip val="1"/>
        <c:tickMarkSkip val="1"/>
      </c:catAx>
      <c:valAx>
        <c:axId val="132933504"/>
        <c:scaling>
          <c:orientation val="minMax"/>
        </c:scaling>
        <c:delete val="1"/>
        <c:axPos val="l"/>
        <c:numFmt formatCode="#,##0.00_)" sourceLinked="1"/>
        <c:tickLblPos val="none"/>
        <c:crossAx val="13293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categoría'!$B$6:$E$6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0605418836752002"/>
          <c:y val="7.07498996720313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31644133235758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categoría'!$C$7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categoría'!$B$11:$B$15,'EM tipología y categoría'!$B$17)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categoría'!$C$9,'EM tipología y categoría'!$C$11:$C$15,'EM tipología y categoría'!$C$17)</c:f>
              <c:numCache>
                <c:formatCode>#,##0.00_)</c:formatCode>
                <c:ptCount val="7"/>
                <c:pt idx="0">
                  <c:v>8.1388778394321566</c:v>
                </c:pt>
                <c:pt idx="1">
                  <c:v>8.0407253566573456</c:v>
                </c:pt>
                <c:pt idx="2">
                  <c:v>7.9257435935832881</c:v>
                </c:pt>
                <c:pt idx="3">
                  <c:v>8.1612001167459436</c:v>
                </c:pt>
                <c:pt idx="4">
                  <c:v>7.8849882534867817</c:v>
                </c:pt>
                <c:pt idx="5">
                  <c:v>7.6751322751322748</c:v>
                </c:pt>
                <c:pt idx="6">
                  <c:v>8.2129649778872906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categoría'!$B$11:$B$15,'EM tipología y categoría'!$B$17)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categoría'!$D$9,'EM tipología y categoría'!$D$11:$D$15,'EM tipología y categoría'!$D$17)</c:f>
              <c:numCache>
                <c:formatCode>#,##0.00_)</c:formatCode>
                <c:ptCount val="7"/>
                <c:pt idx="0">
                  <c:v>8.0538983684144974</c:v>
                </c:pt>
                <c:pt idx="1">
                  <c:v>7.8296385783523128</c:v>
                </c:pt>
                <c:pt idx="2">
                  <c:v>7.9249144361562092</c:v>
                </c:pt>
                <c:pt idx="3">
                  <c:v>7.9383772716719081</c:v>
                </c:pt>
                <c:pt idx="4">
                  <c:v>7.6541101854808282</c:v>
                </c:pt>
                <c:pt idx="5">
                  <c:v>6.6344678339563252</c:v>
                </c:pt>
                <c:pt idx="6">
                  <c:v>8.2461616379348115</c:v>
                </c:pt>
              </c:numCache>
            </c:numRef>
          </c:val>
        </c:ser>
        <c:dLbls>
          <c:showVal val="1"/>
        </c:dLbls>
        <c:gapWidth val="30"/>
        <c:overlap val="-10"/>
        <c:axId val="132847488"/>
        <c:axId val="132866048"/>
      </c:barChart>
      <c:lineChart>
        <c:grouping val="standard"/>
        <c:ser>
          <c:idx val="1"/>
          <c:order val="2"/>
          <c:tx>
            <c:strRef>
              <c:f>'EM tipología y categoría'!$E$7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29E-2"/>
                  <c:y val="-0.173889542366079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8830992520929E-2"/>
                  <c:y val="-0.211064860301952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49464871372625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89E-2"/>
                  <c:y val="-0.225271023898814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15713435644797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446402723385411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1913E-2"/>
                  <c:y val="-0.147848276434689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576E-2"/>
                  <c:y val="-0.303385688388252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categoría'!$E$9,'EM tipología y categoría'!$E$11:$E$15,'EM tipología y categoría'!$E$17)</c:f>
              <c:numCache>
                <c:formatCode>#,##0.00_)</c:formatCode>
                <c:ptCount val="7"/>
                <c:pt idx="0">
                  <c:v>-8.4979471017659236E-2</c:v>
                </c:pt>
                <c:pt idx="1">
                  <c:v>-0.21108677830503275</c:v>
                </c:pt>
                <c:pt idx="2">
                  <c:v>-8.2915742707889706E-4</c:v>
                </c:pt>
                <c:pt idx="3">
                  <c:v>-0.22282284507403549</c:v>
                </c:pt>
                <c:pt idx="4">
                  <c:v>-0.23087806800595345</c:v>
                </c:pt>
                <c:pt idx="5">
                  <c:v>-1.0406644411759496</c:v>
                </c:pt>
                <c:pt idx="6">
                  <c:v>3.3196660047520865E-2</c:v>
                </c:pt>
              </c:numCache>
            </c:numRef>
          </c:val>
        </c:ser>
        <c:dLbls>
          <c:showVal val="1"/>
        </c:dLbls>
        <c:marker val="1"/>
        <c:axId val="132867584"/>
        <c:axId val="132869120"/>
      </c:lineChart>
      <c:catAx>
        <c:axId val="132847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189E-3"/>
              <c:y val="0.958255666590507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866048"/>
        <c:crosses val="autoZero"/>
        <c:auto val="1"/>
        <c:lblAlgn val="ctr"/>
        <c:lblOffset val="100"/>
        <c:tickLblSkip val="1"/>
        <c:tickMarkSkip val="1"/>
      </c:catAx>
      <c:valAx>
        <c:axId val="13286604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2847488"/>
        <c:crosses val="autoZero"/>
        <c:crossBetween val="between"/>
      </c:valAx>
      <c:catAx>
        <c:axId val="132867584"/>
        <c:scaling>
          <c:orientation val="minMax"/>
        </c:scaling>
        <c:delete val="1"/>
        <c:axPos val="b"/>
        <c:tickLblPos val="none"/>
        <c:crossAx val="132869120"/>
        <c:crosses val="autoZero"/>
        <c:auto val="1"/>
        <c:lblAlgn val="ctr"/>
        <c:lblOffset val="100"/>
      </c:catAx>
      <c:valAx>
        <c:axId val="13286912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3286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812479944709124"/>
          <c:y val="0.17905484134342659"/>
          <c:w val="0.60468804252134134"/>
          <c:h val="8.04878150125692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mensual'!$B$6:$F$6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695"/>
          <c:y val="2.518891687657500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495"/>
          <c:h val="0.48866558842882707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8.91</c:v>
              </c:pt>
              <c:pt idx="1">
                <c:v>9.16</c:v>
              </c:pt>
              <c:pt idx="2">
                <c:v>8.7000000000000011</c:v>
              </c:pt>
              <c:pt idx="3">
                <c:v>7.94</c:v>
              </c:pt>
              <c:pt idx="4">
                <c:v>8.68</c:v>
              </c:pt>
              <c:pt idx="5">
                <c:v>8.41</c:v>
              </c:pt>
              <c:pt idx="6">
                <c:v>9.44</c:v>
              </c:pt>
              <c:pt idx="7">
                <c:v>9.3700000000000028</c:v>
              </c:pt>
              <c:pt idx="8">
                <c:v>8.2800000000000011</c:v>
              </c:pt>
              <c:pt idx="9">
                <c:v>7.99</c:v>
              </c:pt>
              <c:pt idx="10">
                <c:v>8.91</c:v>
              </c:pt>
              <c:pt idx="11">
                <c:v>8.43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9.39</c:v>
              </c:pt>
              <c:pt idx="1">
                <c:v>8.7200000000000024</c:v>
              </c:pt>
              <c:pt idx="2">
                <c:v>8.4</c:v>
              </c:pt>
              <c:pt idx="3">
                <c:v>8.09</c:v>
              </c:pt>
              <c:pt idx="4">
                <c:v>8.66</c:v>
              </c:pt>
              <c:pt idx="5">
                <c:v>7.81</c:v>
              </c:pt>
              <c:pt idx="6">
                <c:v>8.8500000000000032</c:v>
              </c:pt>
              <c:pt idx="7">
                <c:v>8.77</c:v>
              </c:pt>
              <c:pt idx="8">
                <c:v>8.620000000000001</c:v>
              </c:pt>
              <c:pt idx="9">
                <c:v>7.8</c:v>
              </c:pt>
              <c:pt idx="10">
                <c:v>8.57</c:v>
              </c:pt>
              <c:pt idx="11">
                <c:v>8.7000000000000011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9.620000000000001</c:v>
              </c:pt>
              <c:pt idx="1">
                <c:v>8.76</c:v>
              </c:pt>
              <c:pt idx="2">
                <c:v>8.39</c:v>
              </c:pt>
              <c:pt idx="3">
                <c:v>8.25</c:v>
              </c:pt>
              <c:pt idx="4">
                <c:v>7.74</c:v>
              </c:pt>
              <c:pt idx="5">
                <c:v>8.18</c:v>
              </c:pt>
              <c:pt idx="6">
                <c:v>8.83</c:v>
              </c:pt>
              <c:pt idx="7">
                <c:v>8.5</c:v>
              </c:pt>
              <c:pt idx="8">
                <c:v>8.620000000000001</c:v>
              </c:pt>
              <c:pt idx="9">
                <c:v>7.89</c:v>
              </c:pt>
              <c:pt idx="10">
                <c:v>8.120000000000001</c:v>
              </c:pt>
              <c:pt idx="11">
                <c:v>8.7900000000000009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9.44</c:v>
              </c:pt>
              <c:pt idx="1">
                <c:v>8.7200000000000024</c:v>
              </c:pt>
              <c:pt idx="2">
                <c:v>8.27</c:v>
              </c:pt>
              <c:pt idx="3">
                <c:v>7.26</c:v>
              </c:pt>
              <c:pt idx="4">
                <c:v>7.44</c:v>
              </c:pt>
              <c:pt idx="5">
                <c:v>8.0019670640333675</c:v>
              </c:pt>
              <c:pt idx="6">
                <c:v>7.91</c:v>
              </c:pt>
              <c:pt idx="7">
                <c:v>8.120000000000001</c:v>
              </c:pt>
              <c:pt idx="8">
                <c:v>8.07</c:v>
              </c:pt>
              <c:pt idx="9">
                <c:v>7.6781507074695625</c:v>
              </c:pt>
              <c:pt idx="10">
                <c:v>8.389417461094995</c:v>
              </c:pt>
              <c:pt idx="11">
                <c:v>8.2870722089573832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8.7100000000000009</c:v>
              </c:pt>
              <c:pt idx="1">
                <c:v>8.6</c:v>
              </c:pt>
              <c:pt idx="2">
                <c:v>8.4407755503341129</c:v>
              </c:pt>
              <c:pt idx="3">
                <c:v>6.5257726229885602</c:v>
              </c:pt>
              <c:pt idx="4">
                <c:v>7.4561450096384574</c:v>
              </c:pt>
              <c:pt idx="5">
                <c:v>7.8386270730321925</c:v>
              </c:pt>
              <c:pt idx="6">
                <c:v>7.8896900575377362</c:v>
              </c:pt>
              <c:pt idx="7">
                <c:v>8.4193019222430987</c:v>
              </c:pt>
              <c:pt idx="8">
                <c:v>8.6818645104301151</c:v>
              </c:pt>
            </c:numLit>
          </c:val>
        </c:ser>
        <c:dLbls>
          <c:showVal val="1"/>
        </c:dLbls>
        <c:marker val="1"/>
        <c:axId val="137509888"/>
        <c:axId val="137520640"/>
      </c:lineChart>
      <c:catAx>
        <c:axId val="137509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29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20640"/>
        <c:crosses val="autoZero"/>
        <c:auto val="1"/>
        <c:lblAlgn val="ctr"/>
        <c:lblOffset val="100"/>
        <c:tickLblSkip val="1"/>
        <c:tickMarkSkip val="1"/>
      </c:catAx>
      <c:valAx>
        <c:axId val="13752064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098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5530941182687824"/>
          <c:w val="0.89999991147819336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32E-2"/>
          <c:y val="0.20975609756097977"/>
          <c:w val="0.9345808608670009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municipio'!$E$9:$E$11,'Alojados por municipio'!$E$13:$E$15,'Alojados por municipio'!$E$17:$E$19,'Alojados por municipio'!$E$21:$E$23,'Alojados por municipio'!$E$25:$E$27)</c:f>
              <c:numCache>
                <c:formatCode>#,##0_)</c:formatCode>
                <c:ptCount val="15"/>
                <c:pt idx="0">
                  <c:v>3595064</c:v>
                </c:pt>
                <c:pt idx="1">
                  <c:v>2191680</c:v>
                </c:pt>
                <c:pt idx="2">
                  <c:v>1403384</c:v>
                </c:pt>
                <c:pt idx="3">
                  <c:v>1276302</c:v>
                </c:pt>
                <c:pt idx="4">
                  <c:v>840403</c:v>
                </c:pt>
                <c:pt idx="5">
                  <c:v>435899</c:v>
                </c:pt>
                <c:pt idx="6">
                  <c:v>1059828</c:v>
                </c:pt>
                <c:pt idx="7">
                  <c:v>489207</c:v>
                </c:pt>
                <c:pt idx="8">
                  <c:v>570621</c:v>
                </c:pt>
                <c:pt idx="9">
                  <c:v>543052</c:v>
                </c:pt>
                <c:pt idx="10">
                  <c:v>375749</c:v>
                </c:pt>
                <c:pt idx="11">
                  <c:v>167303</c:v>
                </c:pt>
                <c:pt idx="12">
                  <c:v>113061</c:v>
                </c:pt>
                <c:pt idx="13">
                  <c:v>113061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37664384"/>
        <c:axId val="137670656"/>
      </c:barChart>
      <c:catAx>
        <c:axId val="137664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35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670656"/>
        <c:crosses val="autoZero"/>
        <c:auto val="1"/>
        <c:lblAlgn val="ctr"/>
        <c:lblOffset val="100"/>
        <c:tickLblSkip val="1"/>
        <c:tickMarkSkip val="1"/>
      </c:catAx>
      <c:valAx>
        <c:axId val="137670656"/>
        <c:scaling>
          <c:orientation val="minMax"/>
        </c:scaling>
        <c:delete val="1"/>
        <c:axPos val="l"/>
        <c:numFmt formatCode="#,##0_)" sourceLinked="1"/>
        <c:tickLblPos val="none"/>
        <c:crossAx val="13766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categoría'!$B$7:$G$7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43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categoría'!$C$10,'Alojados tipología y categoría'!$C$12:$C$16,'Alojados tipología y categoría'!$C$18)</c:f>
              <c:numCache>
                <c:formatCode>#,##0_)</c:formatCode>
                <c:ptCount val="7"/>
                <c:pt idx="0">
                  <c:v>1240693</c:v>
                </c:pt>
                <c:pt idx="1">
                  <c:v>787855</c:v>
                </c:pt>
                <c:pt idx="2">
                  <c:v>108086</c:v>
                </c:pt>
                <c:pt idx="3">
                  <c:v>530727</c:v>
                </c:pt>
                <c:pt idx="4">
                  <c:v>136687</c:v>
                </c:pt>
                <c:pt idx="5">
                  <c:v>12355</c:v>
                </c:pt>
                <c:pt idx="6">
                  <c:v>452838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categoría'!$E$10,'Alojados tipología y categoría'!$E$12:$E$16,'Alojados tipología y categoría'!$E$18)</c:f>
              <c:numCache>
                <c:formatCode>#,##0_)</c:formatCode>
                <c:ptCount val="7"/>
                <c:pt idx="0">
                  <c:v>1276302</c:v>
                </c:pt>
                <c:pt idx="1">
                  <c:v>840403</c:v>
                </c:pt>
                <c:pt idx="2">
                  <c:v>121400</c:v>
                </c:pt>
                <c:pt idx="3">
                  <c:v>577630</c:v>
                </c:pt>
                <c:pt idx="4">
                  <c:v>129153</c:v>
                </c:pt>
                <c:pt idx="5">
                  <c:v>12220</c:v>
                </c:pt>
                <c:pt idx="6">
                  <c:v>435899</c:v>
                </c:pt>
              </c:numCache>
            </c:numRef>
          </c:val>
        </c:ser>
        <c:dLbls>
          <c:showVal val="1"/>
        </c:dLbls>
        <c:gapWidth val="30"/>
        <c:overlap val="-10"/>
        <c:axId val="138693632"/>
        <c:axId val="138699904"/>
      </c:barChart>
      <c:lineChart>
        <c:grouping val="standard"/>
        <c:ser>
          <c:idx val="1"/>
          <c:order val="2"/>
          <c:tx>
            <c:strRef>
              <c:f>'Alojados tipología y categoría'!$G$8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72441927087596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06563098531602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161098511151376E-2"/>
                  <c:y val="-8.77617168955751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07E-2"/>
                  <c:y val="-0.239340051405492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31E-2"/>
                  <c:y val="-6.82691898439929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2882764289419E-2"/>
                  <c:y val="-0.2872951691849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categoría'!$G$10,'Alojados tipología y categoría'!$G$12:$G$16,'Alojados tipología y categoría'!$G$18)</c:f>
              <c:numCache>
                <c:formatCode>0.0%</c:formatCode>
                <c:ptCount val="7"/>
                <c:pt idx="0">
                  <c:v>2.8700895386691148E-2</c:v>
                </c:pt>
                <c:pt idx="1">
                  <c:v>6.6697552214557254E-2</c:v>
                </c:pt>
                <c:pt idx="2">
                  <c:v>0.12317969024665544</c:v>
                </c:pt>
                <c:pt idx="3">
                  <c:v>8.8375002590785845E-2</c:v>
                </c:pt>
                <c:pt idx="4">
                  <c:v>-5.5118628691828778E-2</c:v>
                </c:pt>
                <c:pt idx="5">
                  <c:v>-1.0926750303520841E-2</c:v>
                </c:pt>
                <c:pt idx="6">
                  <c:v>-3.7406313074432797E-2</c:v>
                </c:pt>
              </c:numCache>
            </c:numRef>
          </c:val>
        </c:ser>
        <c:dLbls>
          <c:showVal val="1"/>
        </c:dLbls>
        <c:marker val="1"/>
        <c:axId val="138701440"/>
        <c:axId val="138719616"/>
      </c:lineChart>
      <c:catAx>
        <c:axId val="138693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699904"/>
        <c:crosses val="autoZero"/>
        <c:auto val="1"/>
        <c:lblAlgn val="ctr"/>
        <c:lblOffset val="100"/>
        <c:tickLblSkip val="1"/>
        <c:tickMarkSkip val="1"/>
      </c:catAx>
      <c:valAx>
        <c:axId val="138699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693632"/>
        <c:crosses val="autoZero"/>
        <c:crossBetween val="between"/>
      </c:valAx>
      <c:catAx>
        <c:axId val="138701440"/>
        <c:scaling>
          <c:orientation val="minMax"/>
        </c:scaling>
        <c:delete val="1"/>
        <c:axPos val="b"/>
        <c:tickLblPos val="none"/>
        <c:crossAx val="138719616"/>
        <c:crosses val="autoZero"/>
        <c:auto val="1"/>
        <c:lblAlgn val="ctr"/>
        <c:lblOffset val="100"/>
      </c:catAx>
      <c:valAx>
        <c:axId val="138719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701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categoría'!$I$7:$N$7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categoría'!$J$10,'Alojados tipología y categoría'!$J$12:$J$16,'Alojados tipología y categoría'!$J$18)</c:f>
              <c:numCache>
                <c:formatCode>#,##0_)</c:formatCode>
                <c:ptCount val="7"/>
                <c:pt idx="0">
                  <c:v>1048317</c:v>
                </c:pt>
                <c:pt idx="1">
                  <c:v>450923</c:v>
                </c:pt>
                <c:pt idx="2">
                  <c:v>53423</c:v>
                </c:pt>
                <c:pt idx="3">
                  <c:v>253542</c:v>
                </c:pt>
                <c:pt idx="4">
                  <c:v>134508</c:v>
                </c:pt>
                <c:pt idx="5">
                  <c:v>9450</c:v>
                </c:pt>
                <c:pt idx="6">
                  <c:v>597394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categoría'!$L$10,'Alojados tipología y categoría'!$L$12:$L$16,'Alojados tipología y categoría'!$L$18)</c:f>
              <c:numCache>
                <c:formatCode>#,##0_)</c:formatCode>
                <c:ptCount val="7"/>
                <c:pt idx="0">
                  <c:v>1059828</c:v>
                </c:pt>
                <c:pt idx="1">
                  <c:v>489207</c:v>
                </c:pt>
                <c:pt idx="2">
                  <c:v>56975</c:v>
                </c:pt>
                <c:pt idx="3">
                  <c:v>284262</c:v>
                </c:pt>
                <c:pt idx="4">
                  <c:v>137804</c:v>
                </c:pt>
                <c:pt idx="5">
                  <c:v>10166</c:v>
                </c:pt>
                <c:pt idx="6">
                  <c:v>570621</c:v>
                </c:pt>
              </c:numCache>
            </c:numRef>
          </c:val>
        </c:ser>
        <c:dLbls>
          <c:showVal val="1"/>
        </c:dLbls>
        <c:gapWidth val="30"/>
        <c:overlap val="-10"/>
        <c:axId val="136846336"/>
        <c:axId val="136860800"/>
      </c:barChart>
      <c:lineChart>
        <c:grouping val="standard"/>
        <c:ser>
          <c:idx val="1"/>
          <c:order val="2"/>
          <c:tx>
            <c:strRef>
              <c:f>'Alojados tipología y categoría'!$N$8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522337976983646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5.52719891302568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7.0242441108582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11044182886702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9.389297231816953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46E-2"/>
                  <c:y val="-0.441141650432988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categoría'!$N$10,'Alojados tipología y categoría'!$N$12:$N$16,'Alojados tipología y categoría'!$N$18)</c:f>
              <c:numCache>
                <c:formatCode>0.0%</c:formatCode>
                <c:ptCount val="7"/>
                <c:pt idx="0">
                  <c:v>1.0980457247187636E-2</c:v>
                </c:pt>
                <c:pt idx="1">
                  <c:v>8.4901413323339017E-2</c:v>
                </c:pt>
                <c:pt idx="2">
                  <c:v>6.6488216685697168E-2</c:v>
                </c:pt>
                <c:pt idx="3">
                  <c:v>0.12116335755022836</c:v>
                </c:pt>
                <c:pt idx="4">
                  <c:v>2.4504118714128529E-2</c:v>
                </c:pt>
                <c:pt idx="5">
                  <c:v>7.5767195767195761E-2</c:v>
                </c:pt>
                <c:pt idx="6">
                  <c:v>-4.4816318878328203E-2</c:v>
                </c:pt>
              </c:numCache>
            </c:numRef>
          </c:val>
        </c:ser>
        <c:dLbls>
          <c:showVal val="1"/>
        </c:dLbls>
        <c:marker val="1"/>
        <c:axId val="136862336"/>
        <c:axId val="136880512"/>
      </c:lineChart>
      <c:catAx>
        <c:axId val="136846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6860800"/>
        <c:crosses val="autoZero"/>
        <c:auto val="1"/>
        <c:lblAlgn val="ctr"/>
        <c:lblOffset val="100"/>
        <c:tickLblSkip val="1"/>
        <c:tickMarkSkip val="1"/>
      </c:catAx>
      <c:valAx>
        <c:axId val="136860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6846336"/>
        <c:crosses val="autoZero"/>
        <c:crossBetween val="between"/>
      </c:valAx>
      <c:catAx>
        <c:axId val="136862336"/>
        <c:scaling>
          <c:orientation val="minMax"/>
        </c:scaling>
        <c:delete val="1"/>
        <c:axPos val="b"/>
        <c:tickLblPos val="none"/>
        <c:crossAx val="136880512"/>
        <c:crosses val="autoZero"/>
        <c:auto val="1"/>
        <c:lblAlgn val="ctr"/>
        <c:lblOffset val="100"/>
      </c:catAx>
      <c:valAx>
        <c:axId val="136880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6862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2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categoría'!$B$21:$G$21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587853</c:v>
                </c:pt>
                <c:pt idx="1">
                  <c:v>390321</c:v>
                </c:pt>
                <c:pt idx="2">
                  <c:v>318620</c:v>
                </c:pt>
                <c:pt idx="3">
                  <c:v>64860</c:v>
                </c:pt>
                <c:pt idx="4">
                  <c:v>6841</c:v>
                </c:pt>
                <c:pt idx="5">
                  <c:v>197532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543052</c:v>
                </c:pt>
                <c:pt idx="1">
                  <c:v>375749</c:v>
                </c:pt>
                <c:pt idx="2">
                  <c:v>314597</c:v>
                </c:pt>
                <c:pt idx="3">
                  <c:v>53870</c:v>
                </c:pt>
                <c:pt idx="4">
                  <c:v>7282</c:v>
                </c:pt>
                <c:pt idx="5">
                  <c:v>167303</c:v>
                </c:pt>
              </c:numCache>
            </c:numRef>
          </c:val>
        </c:ser>
        <c:dLbls>
          <c:showVal val="1"/>
        </c:dLbls>
        <c:gapWidth val="30"/>
        <c:overlap val="-10"/>
        <c:axId val="138177152"/>
        <c:axId val="138195712"/>
      </c:barChart>
      <c:lineChart>
        <c:grouping val="standard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55809910455579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-0.277249169217673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177576243717976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83119210133E-2"/>
                  <c:y val="-0.220818177353610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0.197250478825281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88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-7.6211229678167847E-2</c:v>
                </c:pt>
                <c:pt idx="1">
                  <c:v>-3.7333374325234869E-2</c:v>
                </c:pt>
                <c:pt idx="2">
                  <c:v>-1.2626326031008725E-2</c:v>
                </c:pt>
                <c:pt idx="3">
                  <c:v>-0.16944187480727721</c:v>
                </c:pt>
                <c:pt idx="4">
                  <c:v>6.4464259611167959E-2</c:v>
                </c:pt>
                <c:pt idx="5">
                  <c:v>-0.15303343255776281</c:v>
                </c:pt>
              </c:numCache>
            </c:numRef>
          </c:val>
        </c:ser>
        <c:dLbls>
          <c:showVal val="1"/>
        </c:dLbls>
        <c:marker val="1"/>
        <c:axId val="138197248"/>
        <c:axId val="138207232"/>
      </c:lineChart>
      <c:catAx>
        <c:axId val="138177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195712"/>
        <c:crosses val="autoZero"/>
        <c:auto val="1"/>
        <c:lblAlgn val="ctr"/>
        <c:lblOffset val="100"/>
        <c:tickLblSkip val="1"/>
        <c:tickMarkSkip val="1"/>
      </c:catAx>
      <c:valAx>
        <c:axId val="1381957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177152"/>
        <c:crosses val="autoZero"/>
        <c:crossBetween val="between"/>
      </c:valAx>
      <c:catAx>
        <c:axId val="138197248"/>
        <c:scaling>
          <c:orientation val="minMax"/>
        </c:scaling>
        <c:delete val="1"/>
        <c:axPos val="b"/>
        <c:tickLblPos val="none"/>
        <c:crossAx val="138207232"/>
        <c:crosses val="autoZero"/>
        <c:auto val="1"/>
        <c:lblAlgn val="ctr"/>
        <c:lblOffset val="100"/>
      </c:catAx>
      <c:valAx>
        <c:axId val="138207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197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2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categoría'!$I$21:$N$21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4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114488</c:v>
                </c:pt>
                <c:pt idx="1">
                  <c:v>114488</c:v>
                </c:pt>
                <c:pt idx="2">
                  <c:v>38380</c:v>
                </c:pt>
                <c:pt idx="3">
                  <c:v>32257</c:v>
                </c:pt>
                <c:pt idx="4">
                  <c:v>35713</c:v>
                </c:pt>
                <c:pt idx="5">
                  <c:v>8138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categoría'!$L$26:$L$30)</c:f>
              <c:numCache>
                <c:formatCode>#,##0_)</c:formatCode>
                <c:ptCount val="6"/>
                <c:pt idx="0">
                  <c:v>113061</c:v>
                </c:pt>
                <c:pt idx="1">
                  <c:v>113061</c:v>
                </c:pt>
                <c:pt idx="2">
                  <c:v>37431</c:v>
                </c:pt>
                <c:pt idx="3">
                  <c:v>33447</c:v>
                </c:pt>
                <c:pt idx="4">
                  <c:v>36394</c:v>
                </c:pt>
                <c:pt idx="5">
                  <c:v>5789</c:v>
                </c:pt>
              </c:numCache>
            </c:numRef>
          </c:val>
        </c:ser>
        <c:dLbls>
          <c:showVal val="1"/>
        </c:dLbls>
        <c:gapWidth val="30"/>
        <c:overlap val="-10"/>
        <c:axId val="139467008"/>
        <c:axId val="139477376"/>
      </c:barChart>
      <c:lineChart>
        <c:grouping val="standard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81173735819406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3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4.452011066184289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78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95E-2"/>
                  <c:y val="-1.48077332329301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476E-2"/>
                  <c:y val="-0.159745281320085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-1.2464188386555797E-2</c:v>
                </c:pt>
                <c:pt idx="1">
                  <c:v>-1.2464188386555797E-2</c:v>
                </c:pt>
                <c:pt idx="2">
                  <c:v>-2.4726420010422096E-2</c:v>
                </c:pt>
                <c:pt idx="3">
                  <c:v>3.6891217410174537E-2</c:v>
                </c:pt>
                <c:pt idx="4">
                  <c:v>1.9068686472713019E-2</c:v>
                </c:pt>
                <c:pt idx="5">
                  <c:v>-0.28864585893339889</c:v>
                </c:pt>
              </c:numCache>
            </c:numRef>
          </c:val>
        </c:ser>
        <c:dLbls>
          <c:showVal val="1"/>
        </c:dLbls>
        <c:marker val="1"/>
        <c:axId val="139478912"/>
        <c:axId val="139480448"/>
      </c:lineChart>
      <c:catAx>
        <c:axId val="139467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477376"/>
        <c:crosses val="autoZero"/>
        <c:auto val="1"/>
        <c:lblAlgn val="ctr"/>
        <c:lblOffset val="100"/>
        <c:tickLblSkip val="1"/>
        <c:tickMarkSkip val="1"/>
      </c:catAx>
      <c:valAx>
        <c:axId val="1394773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467008"/>
        <c:crosses val="autoZero"/>
        <c:crossBetween val="between"/>
      </c:valAx>
      <c:catAx>
        <c:axId val="139478912"/>
        <c:scaling>
          <c:orientation val="minMax"/>
        </c:scaling>
        <c:delete val="1"/>
        <c:axPos val="b"/>
        <c:tickLblPos val="none"/>
        <c:crossAx val="139480448"/>
        <c:crosses val="autoZero"/>
        <c:auto val="1"/>
        <c:lblAlgn val="ctr"/>
        <c:lblOffset val="100"/>
      </c:catAx>
      <c:valAx>
        <c:axId val="139480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47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categoría'!$B$36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categoría'!$C$40,'Alojados tipología y categoría'!$C$42:$C$47,'Alojados tipología y categoría'!$C$49)</c:f>
              <c:numCache>
                <c:formatCode>#,##0_)</c:formatCode>
                <c:ptCount val="8"/>
                <c:pt idx="0">
                  <c:v>3550592</c:v>
                </c:pt>
                <c:pt idx="1">
                  <c:v>2089894</c:v>
                </c:pt>
                <c:pt idx="2">
                  <c:v>269335</c:v>
                </c:pt>
                <c:pt idx="3">
                  <c:v>1272359</c:v>
                </c:pt>
                <c:pt idx="4">
                  <c:v>448534</c:v>
                </c:pt>
                <c:pt idx="5">
                  <c:v>72030</c:v>
                </c:pt>
                <c:pt idx="6">
                  <c:v>27636</c:v>
                </c:pt>
                <c:pt idx="7">
                  <c:v>1460698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categoría'!$E$40,'Alojados tipología y categoría'!$E$42:$E$47,'Alojados tipología y categoría'!$E$49)</c:f>
              <c:numCache>
                <c:formatCode>#,##0_)</c:formatCode>
                <c:ptCount val="8"/>
                <c:pt idx="0">
                  <c:v>3595064</c:v>
                </c:pt>
                <c:pt idx="1">
                  <c:v>2191680</c:v>
                </c:pt>
                <c:pt idx="2">
                  <c:v>283501</c:v>
                </c:pt>
                <c:pt idx="3">
                  <c:v>1370335</c:v>
                </c:pt>
                <c:pt idx="4">
                  <c:v>440565</c:v>
                </c:pt>
                <c:pt idx="5">
                  <c:v>72529</c:v>
                </c:pt>
                <c:pt idx="6">
                  <c:v>24750</c:v>
                </c:pt>
                <c:pt idx="7">
                  <c:v>1403384</c:v>
                </c:pt>
              </c:numCache>
            </c:numRef>
          </c:val>
        </c:ser>
        <c:dLbls>
          <c:showVal val="1"/>
        </c:dLbls>
        <c:gapWidth val="30"/>
        <c:overlap val="-10"/>
        <c:axId val="139569792"/>
        <c:axId val="139584256"/>
      </c:barChart>
      <c:lineChart>
        <c:grouping val="standard"/>
        <c:ser>
          <c:idx val="1"/>
          <c:order val="2"/>
          <c:tx>
            <c:strRef>
              <c:f>'Alojados tipología y categoría'!$G$38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05913860559529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8.43780182362858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84E-2"/>
                  <c:y val="-2.954998608541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-6.47037831289799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3.568091410611096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58E-2"/>
                  <c:y val="-0.183345065234828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514E-2"/>
                  <c:y val="-0.269408221061764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categoría'!$B$40,'Alojados tipología y categoría'!$B$42:$B$47)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categoría'!$G$40,'Alojados tipología y categoría'!$G$42:$G$47,'Alojados tipología y categoría'!$G$49)</c:f>
              <c:numCache>
                <c:formatCode>0.0%</c:formatCode>
                <c:ptCount val="8"/>
                <c:pt idx="0">
                  <c:v>1.2525235228378895E-2</c:v>
                </c:pt>
                <c:pt idx="1">
                  <c:v>4.8703905556932492E-2</c:v>
                </c:pt>
                <c:pt idx="2">
                  <c:v>5.259620918187391E-2</c:v>
                </c:pt>
                <c:pt idx="3">
                  <c:v>7.7003424348002447E-2</c:v>
                </c:pt>
                <c:pt idx="4">
                  <c:v>-1.7766769074362254E-2</c:v>
                </c:pt>
                <c:pt idx="5">
                  <c:v>6.9276690267943142E-3</c:v>
                </c:pt>
                <c:pt idx="6">
                  <c:v>-0.10442900564481117</c:v>
                </c:pt>
                <c:pt idx="7">
                  <c:v>-3.9237405678654969E-2</c:v>
                </c:pt>
              </c:numCache>
            </c:numRef>
          </c:val>
        </c:ser>
        <c:dLbls>
          <c:showVal val="1"/>
        </c:dLbls>
        <c:marker val="1"/>
        <c:axId val="139585792"/>
        <c:axId val="139591680"/>
      </c:lineChart>
      <c:catAx>
        <c:axId val="139569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584256"/>
        <c:crosses val="autoZero"/>
        <c:auto val="1"/>
        <c:lblAlgn val="ctr"/>
        <c:lblOffset val="100"/>
        <c:tickLblSkip val="1"/>
        <c:tickMarkSkip val="1"/>
      </c:catAx>
      <c:valAx>
        <c:axId val="1395842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569792"/>
        <c:crosses val="autoZero"/>
        <c:crossBetween val="between"/>
      </c:valAx>
      <c:catAx>
        <c:axId val="139585792"/>
        <c:scaling>
          <c:orientation val="minMax"/>
        </c:scaling>
        <c:delete val="1"/>
        <c:axPos val="b"/>
        <c:tickLblPos val="none"/>
        <c:crossAx val="139591680"/>
        <c:crosses val="autoZero"/>
        <c:auto val="1"/>
        <c:lblAlgn val="ctr"/>
        <c:lblOffset val="100"/>
      </c:catAx>
      <c:valAx>
        <c:axId val="139591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58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54214817615439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32E-2"/>
          <c:y val="0.20975609756097977"/>
          <c:w val="0.9345808608670009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tipologí'!$E$9:$E$11,'Pernoctaciones munic y tipologí'!$E$13:$E$15,'Pernoctaciones munic y tipologí'!$E$17:$E$19,'Pernoctaciones munic y tipologí'!$E$21:$E$23,'Pernoctaciones munic y tipologí'!$E$25:$E$27)</c:f>
              <c:numCache>
                <c:formatCode>#,##0_)</c:formatCode>
                <c:ptCount val="15"/>
                <c:pt idx="0">
                  <c:v>26907792</c:v>
                </c:pt>
                <c:pt idx="1">
                  <c:v>15339634</c:v>
                </c:pt>
                <c:pt idx="2">
                  <c:v>11568158</c:v>
                </c:pt>
                <c:pt idx="3">
                  <c:v>10167494</c:v>
                </c:pt>
                <c:pt idx="4">
                  <c:v>6416223</c:v>
                </c:pt>
                <c:pt idx="5">
                  <c:v>3751271</c:v>
                </c:pt>
                <c:pt idx="6">
                  <c:v>8535747</c:v>
                </c:pt>
                <c:pt idx="7">
                  <c:v>3830314</c:v>
                </c:pt>
                <c:pt idx="8">
                  <c:v>4705433</c:v>
                </c:pt>
                <c:pt idx="9">
                  <c:v>3881950</c:v>
                </c:pt>
                <c:pt idx="10">
                  <c:v>2639594</c:v>
                </c:pt>
                <c:pt idx="11">
                  <c:v>1242356</c:v>
                </c:pt>
                <c:pt idx="12">
                  <c:v>238875</c:v>
                </c:pt>
                <c:pt idx="13">
                  <c:v>238875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39751424"/>
        <c:axId val="139753344"/>
      </c:barChart>
      <c:catAx>
        <c:axId val="139751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35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753344"/>
        <c:crosses val="autoZero"/>
        <c:auto val="1"/>
        <c:lblAlgn val="ctr"/>
        <c:lblOffset val="100"/>
        <c:tickLblSkip val="1"/>
        <c:tickMarkSkip val="1"/>
      </c:catAx>
      <c:valAx>
        <c:axId val="139753344"/>
        <c:scaling>
          <c:orientation val="minMax"/>
        </c:scaling>
        <c:delete val="1"/>
        <c:axPos val="l"/>
        <c:numFmt formatCode="#,##0_)" sourceLinked="1"/>
        <c:tickLblPos val="none"/>
        <c:crossAx val="13975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catego'!$B$7:$G$7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catego'!$C$10,'pernocta municipio y catego'!$C$12:$C$16,'pernocta municipio y catego'!$C$18)</c:f>
              <c:numCache>
                <c:formatCode>#,##0_)</c:formatCode>
                <c:ptCount val="7"/>
                <c:pt idx="0">
                  <c:v>10166178</c:v>
                </c:pt>
                <c:pt idx="1">
                  <c:v>6254781</c:v>
                </c:pt>
                <c:pt idx="2">
                  <c:v>782224</c:v>
                </c:pt>
                <c:pt idx="3">
                  <c:v>4201834</c:v>
                </c:pt>
                <c:pt idx="4">
                  <c:v>1182502</c:v>
                </c:pt>
                <c:pt idx="5">
                  <c:v>88221</c:v>
                </c:pt>
                <c:pt idx="6">
                  <c:v>3911397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catego'!$E$10,'pernocta municipio y catego'!$E$12:$E$16,'pernocta municipio y catego'!$E$18)</c:f>
              <c:numCache>
                <c:formatCode>#,##0_)</c:formatCode>
                <c:ptCount val="7"/>
                <c:pt idx="0">
                  <c:v>10167494</c:v>
                </c:pt>
                <c:pt idx="1">
                  <c:v>6416223</c:v>
                </c:pt>
                <c:pt idx="2">
                  <c:v>837929</c:v>
                </c:pt>
                <c:pt idx="3">
                  <c:v>4454157</c:v>
                </c:pt>
                <c:pt idx="4">
                  <c:v>1036183</c:v>
                </c:pt>
                <c:pt idx="5">
                  <c:v>87954</c:v>
                </c:pt>
                <c:pt idx="6">
                  <c:v>3751271</c:v>
                </c:pt>
              </c:numCache>
            </c:numRef>
          </c:val>
        </c:ser>
        <c:dLbls>
          <c:showVal val="1"/>
        </c:dLbls>
        <c:gapWidth val="30"/>
        <c:overlap val="-10"/>
        <c:axId val="138044928"/>
        <c:axId val="138046848"/>
      </c:barChart>
      <c:lineChart>
        <c:grouping val="standard"/>
        <c:ser>
          <c:idx val="1"/>
          <c:order val="2"/>
          <c:tx>
            <c:strRef>
              <c:f>'pernocta municipio y catego'!$G$8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89921874048104E-2"/>
                  <c:y val="-0.426703881349550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391130992792E-2"/>
                  <c:y val="-0.19824709021559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42897451822443E-2"/>
                  <c:y val="0.146748080606348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34141977368E-2"/>
                  <c:y val="-6.281369194755023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79554141124E-2"/>
                  <c:y val="-0.297552015977212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438449712195E-2"/>
                  <c:y val="5.647060749422946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474809734189E-2"/>
                  <c:y val="-0.220767102656866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catego'!$G$10,'pernocta municipio y catego'!$G$12:$G$16,'pernocta municipio y catego'!$G$18)</c:f>
              <c:numCache>
                <c:formatCode>0.0%</c:formatCode>
                <c:ptCount val="7"/>
                <c:pt idx="0">
                  <c:v>1.2944884498382775E-4</c:v>
                </c:pt>
                <c:pt idx="1">
                  <c:v>2.5810975636077427E-2</c:v>
                </c:pt>
                <c:pt idx="2">
                  <c:v>7.1213616559962362E-2</c:v>
                </c:pt>
                <c:pt idx="3">
                  <c:v>6.0050682630489446E-2</c:v>
                </c:pt>
                <c:pt idx="4">
                  <c:v>-0.12373678860585437</c:v>
                </c:pt>
                <c:pt idx="5">
                  <c:v>-3.0264902914272111E-3</c:v>
                </c:pt>
                <c:pt idx="6">
                  <c:v>-4.0938314366964025E-2</c:v>
                </c:pt>
              </c:numCache>
            </c:numRef>
          </c:val>
        </c:ser>
        <c:dLbls>
          <c:showVal val="1"/>
        </c:dLbls>
        <c:marker val="1"/>
        <c:axId val="138069120"/>
        <c:axId val="138070656"/>
      </c:lineChart>
      <c:catAx>
        <c:axId val="13804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49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38046848"/>
        <c:crosses val="autoZero"/>
        <c:auto val="1"/>
        <c:lblAlgn val="ctr"/>
        <c:lblOffset val="100"/>
        <c:tickLblSkip val="1"/>
        <c:tickMarkSkip val="1"/>
      </c:catAx>
      <c:valAx>
        <c:axId val="138046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044928"/>
        <c:crosses val="autoZero"/>
        <c:crossBetween val="between"/>
      </c:valAx>
      <c:catAx>
        <c:axId val="138069120"/>
        <c:scaling>
          <c:orientation val="minMax"/>
        </c:scaling>
        <c:delete val="1"/>
        <c:axPos val="b"/>
        <c:tickLblPos val="none"/>
        <c:crossAx val="138070656"/>
        <c:crosses val="autoZero"/>
        <c:auto val="1"/>
        <c:lblAlgn val="ctr"/>
        <c:lblOffset val="100"/>
      </c:catAx>
      <c:valAx>
        <c:axId val="138070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069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2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catego'!$I$7:$N$7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catego'!$J$10,'pernocta municipio y catego'!$J$12:$J$16,'pernocta municipio y catego'!$J$18)</c:f>
              <c:numCache>
                <c:formatCode>#,##0_)</c:formatCode>
                <c:ptCount val="7"/>
                <c:pt idx="0">
                  <c:v>8532124</c:v>
                </c:pt>
                <c:pt idx="1">
                  <c:v>3625748</c:v>
                </c:pt>
                <c:pt idx="2">
                  <c:v>423417</c:v>
                </c:pt>
                <c:pt idx="3">
                  <c:v>2069207</c:v>
                </c:pt>
                <c:pt idx="4">
                  <c:v>1060594</c:v>
                </c:pt>
                <c:pt idx="5">
                  <c:v>72530</c:v>
                </c:pt>
                <c:pt idx="6">
                  <c:v>4906376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catego'!$L$10,'pernocta municipio y catego'!$L$12:$L$16,'pernocta municipio y catego'!$L$18)</c:f>
              <c:numCache>
                <c:formatCode>#,##0_)</c:formatCode>
                <c:ptCount val="7"/>
                <c:pt idx="0">
                  <c:v>8535747</c:v>
                </c:pt>
                <c:pt idx="1">
                  <c:v>3830314</c:v>
                </c:pt>
                <c:pt idx="2">
                  <c:v>451522</c:v>
                </c:pt>
                <c:pt idx="3">
                  <c:v>2256579</c:v>
                </c:pt>
                <c:pt idx="4">
                  <c:v>1054767</c:v>
                </c:pt>
                <c:pt idx="5">
                  <c:v>67446</c:v>
                </c:pt>
                <c:pt idx="6">
                  <c:v>4705433</c:v>
                </c:pt>
              </c:numCache>
            </c:numRef>
          </c:val>
        </c:ser>
        <c:dLbls>
          <c:showVal val="1"/>
        </c:dLbls>
        <c:gapWidth val="30"/>
        <c:overlap val="-10"/>
        <c:axId val="138147328"/>
        <c:axId val="138149248"/>
      </c:barChart>
      <c:lineChart>
        <c:grouping val="standard"/>
        <c:ser>
          <c:idx val="1"/>
          <c:order val="2"/>
          <c:tx>
            <c:strRef>
              <c:f>'pernocta municipio y catego'!$N$8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07713457364E-2"/>
                  <c:y val="-0.501547956193625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63356501990348E-2"/>
                  <c:y val="-0.123403015371519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549875005719365E-2"/>
                  <c:y val="0.105168039026306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07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269068387053751E-2"/>
                  <c:y val="-0.1561798746050714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73686312190423E-2"/>
                  <c:y val="-0.205483327058130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3777489383E-2"/>
                  <c:y val="-0.4411413230310867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catego'!$N$10,'pernocta municipio y catego'!$N$12:$N$16,'pernocta municipio y catego'!$N$18)</c:f>
              <c:numCache>
                <c:formatCode>0.0%</c:formatCode>
                <c:ptCount val="7"/>
                <c:pt idx="0">
                  <c:v>4.2463049060234006E-4</c:v>
                </c:pt>
                <c:pt idx="1">
                  <c:v>5.6420357950966255E-2</c:v>
                </c:pt>
                <c:pt idx="2">
                  <c:v>6.6376645245703414E-2</c:v>
                </c:pt>
                <c:pt idx="3">
                  <c:v>9.0552564339865471E-2</c:v>
                </c:pt>
                <c:pt idx="4">
                  <c:v>-5.4940910470924788E-3</c:v>
                </c:pt>
                <c:pt idx="5">
                  <c:v>-7.0095133048393765E-2</c:v>
                </c:pt>
                <c:pt idx="6">
                  <c:v>-4.0955483232430617E-2</c:v>
                </c:pt>
              </c:numCache>
            </c:numRef>
          </c:val>
        </c:ser>
        <c:dLbls>
          <c:showVal val="1"/>
        </c:dLbls>
        <c:marker val="1"/>
        <c:axId val="139142272"/>
        <c:axId val="139143808"/>
      </c:lineChart>
      <c:catAx>
        <c:axId val="138147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149248"/>
        <c:crosses val="autoZero"/>
        <c:auto val="1"/>
        <c:lblAlgn val="ctr"/>
        <c:lblOffset val="100"/>
        <c:tickLblSkip val="1"/>
        <c:tickMarkSkip val="1"/>
      </c:catAx>
      <c:valAx>
        <c:axId val="1381492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147328"/>
        <c:crosses val="autoZero"/>
        <c:crossBetween val="between"/>
      </c:valAx>
      <c:catAx>
        <c:axId val="139142272"/>
        <c:scaling>
          <c:orientation val="minMax"/>
        </c:scaling>
        <c:delete val="1"/>
        <c:axPos val="b"/>
        <c:tickLblPos val="none"/>
        <c:crossAx val="139143808"/>
        <c:crosses val="autoZero"/>
        <c:auto val="1"/>
        <c:lblAlgn val="ctr"/>
        <c:lblOffset val="100"/>
      </c:catAx>
      <c:valAx>
        <c:axId val="139143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14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catego'!$B$21:$G$21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4316229</c:v>
                </c:pt>
                <c:pt idx="1">
                  <c:v>2782432</c:v>
                </c:pt>
                <c:pt idx="2">
                  <c:v>2312511</c:v>
                </c:pt>
                <c:pt idx="3">
                  <c:v>444001</c:v>
                </c:pt>
                <c:pt idx="4">
                  <c:v>25920</c:v>
                </c:pt>
                <c:pt idx="5">
                  <c:v>1533797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3881950</c:v>
                </c:pt>
                <c:pt idx="1">
                  <c:v>2639594</c:v>
                </c:pt>
                <c:pt idx="2">
                  <c:v>2226328</c:v>
                </c:pt>
                <c:pt idx="3">
                  <c:v>386514</c:v>
                </c:pt>
                <c:pt idx="4">
                  <c:v>26752</c:v>
                </c:pt>
                <c:pt idx="5">
                  <c:v>1242356</c:v>
                </c:pt>
              </c:numCache>
            </c:numRef>
          </c:val>
        </c:ser>
        <c:dLbls>
          <c:showVal val="1"/>
        </c:dLbls>
        <c:gapWidth val="30"/>
        <c:overlap val="-10"/>
        <c:axId val="139224192"/>
        <c:axId val="139226112"/>
      </c:barChart>
      <c:lineChart>
        <c:grouping val="standard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18568037238965E-2"/>
                  <c:y val="-0.489073943719614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33283185518806E-2"/>
                  <c:y val="-0.24398513595363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33E-2"/>
                  <c:y val="-0.177576243717976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31781986419761E-2"/>
                  <c:y val="-0.14597377510763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983677695141894E-2"/>
                  <c:y val="0.163986445561249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494340172123E-2"/>
                  <c:y val="-0.400909522484325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-0.10061537513417383</c:v>
                </c:pt>
                <c:pt idx="1">
                  <c:v>-5.1335666064795116E-2</c:v>
                </c:pt>
                <c:pt idx="2">
                  <c:v>-3.7268147048814038E-2</c:v>
                </c:pt>
                <c:pt idx="3">
                  <c:v>-0.12947493361501439</c:v>
                </c:pt>
                <c:pt idx="4">
                  <c:v>3.2098765432098768E-2</c:v>
                </c:pt>
                <c:pt idx="5">
                  <c:v>-0.1900127591852116</c:v>
                </c:pt>
              </c:numCache>
            </c:numRef>
          </c:val>
        </c:ser>
        <c:dLbls>
          <c:showVal val="1"/>
        </c:dLbls>
        <c:marker val="1"/>
        <c:axId val="139236096"/>
        <c:axId val="139237632"/>
      </c:lineChart>
      <c:catAx>
        <c:axId val="139224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226112"/>
        <c:crosses val="autoZero"/>
        <c:auto val="1"/>
        <c:lblAlgn val="ctr"/>
        <c:lblOffset val="100"/>
        <c:tickLblSkip val="1"/>
        <c:tickMarkSkip val="1"/>
      </c:catAx>
      <c:valAx>
        <c:axId val="139226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224192"/>
        <c:crosses val="autoZero"/>
        <c:crossBetween val="between"/>
      </c:valAx>
      <c:catAx>
        <c:axId val="139236096"/>
        <c:scaling>
          <c:orientation val="minMax"/>
        </c:scaling>
        <c:delete val="1"/>
        <c:axPos val="b"/>
        <c:tickLblPos val="none"/>
        <c:crossAx val="139237632"/>
        <c:crosses val="autoZero"/>
        <c:auto val="1"/>
        <c:lblAlgn val="ctr"/>
        <c:lblOffset val="100"/>
      </c:catAx>
      <c:valAx>
        <c:axId val="139237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23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catego'!$I$21:$N$21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63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271501</c:v>
                </c:pt>
                <c:pt idx="1">
                  <c:v>271501</c:v>
                </c:pt>
                <c:pt idx="2">
                  <c:v>86903</c:v>
                </c:pt>
                <c:pt idx="3">
                  <c:v>71346</c:v>
                </c:pt>
                <c:pt idx="4">
                  <c:v>88275</c:v>
                </c:pt>
                <c:pt idx="5">
                  <c:v>24977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238875</c:v>
                </c:pt>
                <c:pt idx="1">
                  <c:v>238875</c:v>
                </c:pt>
                <c:pt idx="2">
                  <c:v>69158</c:v>
                </c:pt>
                <c:pt idx="3">
                  <c:v>72344</c:v>
                </c:pt>
                <c:pt idx="4">
                  <c:v>75156</c:v>
                </c:pt>
                <c:pt idx="5">
                  <c:v>22217</c:v>
                </c:pt>
              </c:numCache>
            </c:numRef>
          </c:val>
        </c:ser>
        <c:dLbls>
          <c:showVal val="1"/>
        </c:dLbls>
        <c:gapWidth val="30"/>
        <c:overlap val="-10"/>
        <c:axId val="141087488"/>
        <c:axId val="141089408"/>
      </c:barChart>
      <c:lineChart>
        <c:grouping val="standard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455810237857483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69E-2"/>
                  <c:y val="-0.42277964214972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31479038093211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98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4E-2"/>
                  <c:y val="-0.222707941133137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476E-2"/>
                  <c:y val="-9.737521895002214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95032985741647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-0.12016898648623763</c:v>
                </c:pt>
                <c:pt idx="1">
                  <c:v>-0.12016898648623763</c:v>
                </c:pt>
                <c:pt idx="2">
                  <c:v>-0.20419318090284569</c:v>
                </c:pt>
                <c:pt idx="3">
                  <c:v>1.3988170324895579E-2</c:v>
                </c:pt>
                <c:pt idx="4">
                  <c:v>-0.14861512319456244</c:v>
                </c:pt>
                <c:pt idx="5">
                  <c:v>-0.11050166152860631</c:v>
                </c:pt>
              </c:numCache>
            </c:numRef>
          </c:val>
        </c:ser>
        <c:dLbls>
          <c:showVal val="1"/>
        </c:dLbls>
        <c:marker val="1"/>
        <c:axId val="141103488"/>
        <c:axId val="141105024"/>
      </c:lineChart>
      <c:catAx>
        <c:axId val="141087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089408"/>
        <c:crosses val="autoZero"/>
        <c:auto val="1"/>
        <c:lblAlgn val="ctr"/>
        <c:lblOffset val="100"/>
        <c:tickLblSkip val="1"/>
        <c:tickMarkSkip val="1"/>
      </c:catAx>
      <c:valAx>
        <c:axId val="1410894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087488"/>
        <c:crosses val="autoZero"/>
        <c:crossBetween val="between"/>
      </c:valAx>
      <c:catAx>
        <c:axId val="141103488"/>
        <c:scaling>
          <c:orientation val="minMax"/>
        </c:scaling>
        <c:delete val="1"/>
        <c:axPos val="b"/>
        <c:tickLblPos val="none"/>
        <c:crossAx val="141105024"/>
        <c:crosses val="autoZero"/>
        <c:auto val="1"/>
        <c:lblAlgn val="ctr"/>
        <c:lblOffset val="100"/>
      </c:catAx>
      <c:valAx>
        <c:axId val="1411050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10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catego'!$B$37:$G$37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6098136243E-2"/>
          <c:y val="0.3926352405949256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catego'!$C$39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catego'!$B$41,'pernocta municipio y catego'!$B$43:$B$48,'pernocta municipio y catego'!$B$50)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catego'!$C$41,'pernocta municipio y catego'!$C$43:$C$48,'pernocta municipio y catego'!$C$50)</c:f>
              <c:numCache>
                <c:formatCode>#,##0_)</c:formatCode>
                <c:ptCount val="8"/>
                <c:pt idx="0">
                  <c:v>27229499</c:v>
                </c:pt>
                <c:pt idx="1">
                  <c:v>15082297</c:v>
                </c:pt>
                <c:pt idx="2">
                  <c:v>1842094</c:v>
                </c:pt>
                <c:pt idx="3">
                  <c:v>9626440</c:v>
                </c:pt>
                <c:pt idx="4">
                  <c:v>3201842</c:v>
                </c:pt>
                <c:pt idx="5">
                  <c:v>261538</c:v>
                </c:pt>
                <c:pt idx="6">
                  <c:v>150383</c:v>
                </c:pt>
                <c:pt idx="7">
                  <c:v>12147202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catego'!$E$39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catego'!$B$41,'pernocta municipio y catego'!$B$43:$B$48,'pernocta municipio y catego'!$B$50)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catego'!$E$41,'pernocta municipio y catego'!$E$43:$E$48,'pernocta municipio y catego'!$E$50)</c:f>
              <c:numCache>
                <c:formatCode>#,##0_)</c:formatCode>
                <c:ptCount val="8"/>
                <c:pt idx="0">
                  <c:v>26907792</c:v>
                </c:pt>
                <c:pt idx="1">
                  <c:v>15339634</c:v>
                </c:pt>
                <c:pt idx="2">
                  <c:v>1872803</c:v>
                </c:pt>
                <c:pt idx="3">
                  <c:v>10092382</c:v>
                </c:pt>
                <c:pt idx="4">
                  <c:v>2993661</c:v>
                </c:pt>
                <c:pt idx="5">
                  <c:v>238979</c:v>
                </c:pt>
                <c:pt idx="6">
                  <c:v>141809</c:v>
                </c:pt>
                <c:pt idx="7">
                  <c:v>11568158</c:v>
                </c:pt>
              </c:numCache>
            </c:numRef>
          </c:val>
        </c:ser>
        <c:dLbls>
          <c:showVal val="1"/>
        </c:dLbls>
        <c:gapWidth val="30"/>
        <c:overlap val="-10"/>
        <c:axId val="141165696"/>
        <c:axId val="141167616"/>
      </c:barChart>
      <c:lineChart>
        <c:grouping val="standard"/>
        <c:ser>
          <c:idx val="1"/>
          <c:order val="2"/>
          <c:tx>
            <c:strRef>
              <c:f>'pernocta municipio y catego'!$G$39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9039548022598869E-2"/>
                  <c:y val="-0.430222222222222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274741273673605E-2"/>
                  <c:y val="-0.18133333333333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220298541264766E-2"/>
                  <c:y val="5.68888888888889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274741273673605E-2"/>
                  <c:y val="-1.06666666666666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148433487416546E-2"/>
                  <c:y val="-0.1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039709789743154E-2"/>
                  <c:y val="-0.174222222222222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3148433487416546E-2"/>
                  <c:y val="-8.888888888888890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9039548022598869E-2"/>
                  <c:y val="-0.302222222222222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catego'!$B$41,'pernocta municipio y catego'!$B$43:$B$48)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catego'!$G$41,'pernocta municipio y catego'!$G$43:$G$48,'pernocta municipio y catego'!$G$50)</c:f>
              <c:numCache>
                <c:formatCode>0.0%</c:formatCode>
                <c:ptCount val="8"/>
                <c:pt idx="0">
                  <c:v>-1.1814649986766179E-2</c:v>
                </c:pt>
                <c:pt idx="1">
                  <c:v>1.7062188869507056E-2</c:v>
                </c:pt>
                <c:pt idx="2">
                  <c:v>1.6670701929434761E-2</c:v>
                </c:pt>
                <c:pt idx="3">
                  <c:v>4.8402316952061097E-2</c:v>
                </c:pt>
                <c:pt idx="4">
                  <c:v>-6.5019135859920585E-2</c:v>
                </c:pt>
                <c:pt idx="5">
                  <c:v>-8.6255152214974484E-2</c:v>
                </c:pt>
                <c:pt idx="6">
                  <c:v>-5.7014423172832007E-2</c:v>
                </c:pt>
                <c:pt idx="7">
                  <c:v>-4.7668919970212054E-2</c:v>
                </c:pt>
              </c:numCache>
            </c:numRef>
          </c:val>
        </c:ser>
        <c:dLbls>
          <c:showVal val="1"/>
        </c:dLbls>
        <c:marker val="1"/>
        <c:axId val="141193984"/>
        <c:axId val="141195520"/>
      </c:lineChart>
      <c:catAx>
        <c:axId val="141165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167616"/>
        <c:crosses val="autoZero"/>
        <c:auto val="1"/>
        <c:lblAlgn val="ctr"/>
        <c:lblOffset val="100"/>
        <c:tickLblSkip val="1"/>
        <c:tickMarkSkip val="1"/>
      </c:catAx>
      <c:valAx>
        <c:axId val="141167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165696"/>
        <c:crosses val="autoZero"/>
        <c:crossBetween val="between"/>
      </c:valAx>
      <c:catAx>
        <c:axId val="141193984"/>
        <c:scaling>
          <c:orientation val="minMax"/>
        </c:scaling>
        <c:delete val="1"/>
        <c:axPos val="b"/>
        <c:tickLblPos val="none"/>
        <c:crossAx val="141195520"/>
        <c:crosses val="autoZero"/>
        <c:auto val="1"/>
        <c:lblAlgn val="ctr"/>
        <c:lblOffset val="100"/>
      </c:catAx>
      <c:valAx>
        <c:axId val="141195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19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52445312594857"/>
          <c:y val="0.1198059842519685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7032808398950334"/>
          <c:y val="0.1241937329262418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489802346135302"/>
          <c:w val="0.91406319737487662"/>
          <c:h val="0.2990444480154266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Tipología'!$D$9:$D$11,'IO municipio y Tipología'!$D$13:$D$15,'IO municipio y Tipología'!$D$17:$D$19,'IO municipio y Tipología'!$D$21:$D$23,'IO municipio y Tipología'!$D$25:$D$27)</c:f>
              <c:numCache>
                <c:formatCode>#,##0.00_)</c:formatCode>
                <c:ptCount val="15"/>
                <c:pt idx="0">
                  <c:v>55.526221391821679</c:v>
                </c:pt>
                <c:pt idx="1">
                  <c:v>65.069151196785555</c:v>
                </c:pt>
                <c:pt idx="2">
                  <c:v>46.485991544551524</c:v>
                </c:pt>
                <c:pt idx="3">
                  <c:v>58.919485251721227</c:v>
                </c:pt>
                <c:pt idx="4">
                  <c:v>71.534464622274697</c:v>
                </c:pt>
                <c:pt idx="5">
                  <c:v>45.265980264686092</c:v>
                </c:pt>
                <c:pt idx="6">
                  <c:v>58.467204207352388</c:v>
                </c:pt>
                <c:pt idx="7">
                  <c:v>68.93707209200744</c:v>
                </c:pt>
                <c:pt idx="8">
                  <c:v>52.034223757314813</c:v>
                </c:pt>
                <c:pt idx="9">
                  <c:v>53.25094922205561</c:v>
                </c:pt>
                <c:pt idx="10">
                  <c:v>59.150062139526881</c:v>
                </c:pt>
                <c:pt idx="11">
                  <c:v>43.940200447127886</c:v>
                </c:pt>
                <c:pt idx="12">
                  <c:v>37.775876574291374</c:v>
                </c:pt>
                <c:pt idx="13">
                  <c:v>37.775876574291374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1306112"/>
        <c:axId val="141320576"/>
      </c:barChart>
      <c:catAx>
        <c:axId val="14130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035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320576"/>
        <c:crosses val="autoZero"/>
        <c:auto val="1"/>
        <c:lblAlgn val="ctr"/>
        <c:lblOffset val="100"/>
        <c:tickLblSkip val="1"/>
        <c:tickMarkSkip val="1"/>
      </c:catAx>
      <c:valAx>
        <c:axId val="141320576"/>
        <c:scaling>
          <c:orientation val="minMax"/>
        </c:scaling>
        <c:delete val="1"/>
        <c:axPos val="l"/>
        <c:numFmt formatCode="#,##0.00_)" sourceLinked="1"/>
        <c:tickLblPos val="none"/>
        <c:crossAx val="14130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catego'!$B$7:$E$7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499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catego'!$C$10,'IO municipio y catego'!$C$12:$C$16,'IO municipio y catego'!$C$18)</c:f>
              <c:numCache>
                <c:formatCode>#,##0.00_)</c:formatCode>
                <c:ptCount val="7"/>
                <c:pt idx="0">
                  <c:v>57.06135998200741</c:v>
                </c:pt>
                <c:pt idx="1">
                  <c:v>67.747564278767541</c:v>
                </c:pt>
                <c:pt idx="2">
                  <c:v>63.391357904632237</c:v>
                </c:pt>
                <c:pt idx="3">
                  <c:v>70.931072092415931</c:v>
                </c:pt>
                <c:pt idx="4">
                  <c:v>60.753787536272384</c:v>
                </c:pt>
                <c:pt idx="5">
                  <c:v>68.756137479541735</c:v>
                </c:pt>
                <c:pt idx="6">
                  <c:v>45.567514859490153</c:v>
                </c:pt>
              </c:numCache>
            </c:numRef>
          </c:val>
        </c:ser>
        <c:ser>
          <c:idx val="2"/>
          <c:order val="1"/>
          <c:tx>
            <c:strRef>
              <c:f>'IO municipio y catego'!$D$8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catego'!$D$10,'IO municipio y catego'!$D$12:$D$16,'IO municipio y catego'!$D$18)</c:f>
              <c:numCache>
                <c:formatCode>#,##0.00_)</c:formatCode>
                <c:ptCount val="7"/>
                <c:pt idx="0">
                  <c:v>58.919485251721227</c:v>
                </c:pt>
                <c:pt idx="1">
                  <c:v>71.534464622274697</c:v>
                </c:pt>
                <c:pt idx="2">
                  <c:v>67.192140900547201</c:v>
                </c:pt>
                <c:pt idx="3">
                  <c:v>75.190531391277972</c:v>
                </c:pt>
                <c:pt idx="4">
                  <c:v>62.038936327919657</c:v>
                </c:pt>
                <c:pt idx="5">
                  <c:v>68.548047696983872</c:v>
                </c:pt>
                <c:pt idx="6">
                  <c:v>45.265980264686092</c:v>
                </c:pt>
              </c:numCache>
            </c:numRef>
          </c:val>
        </c:ser>
        <c:dLbls>
          <c:showVal val="1"/>
        </c:dLbls>
        <c:gapWidth val="30"/>
        <c:overlap val="-10"/>
        <c:axId val="139005952"/>
        <c:axId val="139007872"/>
      </c:barChart>
      <c:lineChart>
        <c:grouping val="standard"/>
        <c:ser>
          <c:idx val="1"/>
          <c:order val="2"/>
          <c:tx>
            <c:strRef>
              <c:f>'IO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89489744135414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35E-2"/>
                  <c:y val="-0.219037111005614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73418239559971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59E-2"/>
                  <c:y val="-0.212501841635699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79E-2"/>
                  <c:y val="-0.36408008250527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542281663856466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46E-2"/>
                  <c:y val="-0.4328253147150785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catego'!$E$10,'IO municipio y catego'!$E$12:$E$16,'IO municipio y catego'!$E$18)</c:f>
              <c:numCache>
                <c:formatCode>0.00%</c:formatCode>
                <c:ptCount val="7"/>
                <c:pt idx="0">
                  <c:v>3.2563634485748727E-2</c:v>
                </c:pt>
                <c:pt idx="1">
                  <c:v>5.5897217616929007E-2</c:v>
                </c:pt>
                <c:pt idx="2">
                  <c:v>5.9957431447248188E-2</c:v>
                </c:pt>
                <c:pt idx="3">
                  <c:v>6.0050682630489405E-2</c:v>
                </c:pt>
                <c:pt idx="4">
                  <c:v>2.1153393784379082E-2</c:v>
                </c:pt>
                <c:pt idx="5">
                  <c:v>-3.0264902914270975E-3</c:v>
                </c:pt>
                <c:pt idx="6">
                  <c:v>-6.6173148949171257E-3</c:v>
                </c:pt>
              </c:numCache>
            </c:numRef>
          </c:val>
        </c:ser>
        <c:dLbls>
          <c:showVal val="1"/>
        </c:dLbls>
        <c:marker val="1"/>
        <c:axId val="139009408"/>
        <c:axId val="139035776"/>
      </c:lineChart>
      <c:catAx>
        <c:axId val="139005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007872"/>
        <c:crosses val="autoZero"/>
        <c:auto val="1"/>
        <c:lblAlgn val="ctr"/>
        <c:lblOffset val="100"/>
        <c:tickLblSkip val="1"/>
        <c:tickMarkSkip val="1"/>
      </c:catAx>
      <c:valAx>
        <c:axId val="1390078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9005952"/>
        <c:crosses val="autoZero"/>
        <c:crossBetween val="between"/>
      </c:valAx>
      <c:catAx>
        <c:axId val="139009408"/>
        <c:scaling>
          <c:orientation val="minMax"/>
        </c:scaling>
        <c:delete val="1"/>
        <c:axPos val="b"/>
        <c:tickLblPos val="none"/>
        <c:crossAx val="139035776"/>
        <c:crosses val="autoZero"/>
        <c:auto val="1"/>
        <c:lblAlgn val="ctr"/>
        <c:lblOffset val="100"/>
      </c:catAx>
      <c:valAx>
        <c:axId val="13903577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9009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182470327"/>
          <c:y val="0.1298109254014767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catego'!$G$7:$J$7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99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catego'!$H$10,'IO municipio y catego'!$H$12:$H$16,'IO municipio y catego'!$H$18)</c:f>
              <c:numCache>
                <c:formatCode>#,##0.00_)</c:formatCode>
                <c:ptCount val="7"/>
                <c:pt idx="0">
                  <c:v>56.72604398305451</c:v>
                </c:pt>
                <c:pt idx="1">
                  <c:v>65.510995988121195</c:v>
                </c:pt>
                <c:pt idx="2">
                  <c:v>62.463875230689567</c:v>
                </c:pt>
                <c:pt idx="3">
                  <c:v>72.028060633971492</c:v>
                </c:pt>
                <c:pt idx="4">
                  <c:v>58.131972272328404</c:v>
                </c:pt>
                <c:pt idx="5">
                  <c:v>45.482764459104388</c:v>
                </c:pt>
                <c:pt idx="6">
                  <c:v>51.611483463973876</c:v>
                </c:pt>
              </c:numCache>
            </c:numRef>
          </c:val>
        </c:ser>
        <c:ser>
          <c:idx val="2"/>
          <c:order val="1"/>
          <c:tx>
            <c:strRef>
              <c:f>'IO municipio y catego'!$I$8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catego'!$I$10,'IO municipio y catego'!$I$12:$I$16,'IO municipio y catego'!$I$18)</c:f>
              <c:numCache>
                <c:formatCode>#,##0.00_)</c:formatCode>
                <c:ptCount val="7"/>
                <c:pt idx="0">
                  <c:v>58.467204207352388</c:v>
                </c:pt>
                <c:pt idx="1">
                  <c:v>68.93707209200744</c:v>
                </c:pt>
                <c:pt idx="2">
                  <c:v>66.610017717548928</c:v>
                </c:pt>
                <c:pt idx="3">
                  <c:v>77.613682092555337</c:v>
                </c:pt>
                <c:pt idx="4">
                  <c:v>57.812589923917166</c:v>
                </c:pt>
                <c:pt idx="5">
                  <c:v>46.044825538131747</c:v>
                </c:pt>
                <c:pt idx="6">
                  <c:v>52.034223757314813</c:v>
                </c:pt>
              </c:numCache>
            </c:numRef>
          </c:val>
        </c:ser>
        <c:dLbls>
          <c:showVal val="1"/>
        </c:dLbls>
        <c:gapWidth val="30"/>
        <c:overlap val="-10"/>
        <c:axId val="139100160"/>
        <c:axId val="139102080"/>
      </c:barChart>
      <c:lineChart>
        <c:grouping val="standard"/>
        <c:ser>
          <c:idx val="1"/>
          <c:order val="2"/>
          <c:tx>
            <c:strRef>
              <c:f>'IO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150488797E-2"/>
                  <c:y val="-0.28533206737931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25E-2"/>
                  <c:y val="-0.2398271317956357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165102231243963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59E-2"/>
                  <c:y val="-0.170921800055658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55E-2"/>
                  <c:y val="-0.443082161507358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9E-2"/>
                  <c:y val="-0.305275426850230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92E-2"/>
                  <c:y val="-0.345507227396991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catego'!$J$10,'IO municipio y catego'!$J$12:$J$16,'IO municipio y catego'!$J$18)</c:f>
              <c:numCache>
                <c:formatCode>0.00%</c:formatCode>
                <c:ptCount val="7"/>
                <c:pt idx="0">
                  <c:v>3.0694194448285694E-2</c:v>
                </c:pt>
                <c:pt idx="1">
                  <c:v>5.2297725781905058E-2</c:v>
                </c:pt>
                <c:pt idx="2">
                  <c:v>6.6376645245703303E-2</c:v>
                </c:pt>
                <c:pt idx="3">
                  <c:v>7.7547853009239942E-2</c:v>
                </c:pt>
                <c:pt idx="4">
                  <c:v>-5.4940910470926418E-3</c:v>
                </c:pt>
                <c:pt idx="5">
                  <c:v>1.2357671872226028E-2</c:v>
                </c:pt>
                <c:pt idx="6">
                  <c:v>8.1908184955781227E-3</c:v>
                </c:pt>
              </c:numCache>
            </c:numRef>
          </c:val>
        </c:ser>
        <c:dLbls>
          <c:showVal val="1"/>
        </c:dLbls>
        <c:marker val="1"/>
        <c:axId val="139103616"/>
        <c:axId val="139117696"/>
      </c:lineChart>
      <c:catAx>
        <c:axId val="139100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102080"/>
        <c:crosses val="autoZero"/>
        <c:auto val="1"/>
        <c:lblAlgn val="ctr"/>
        <c:lblOffset val="100"/>
        <c:tickLblSkip val="1"/>
        <c:tickMarkSkip val="1"/>
      </c:catAx>
      <c:valAx>
        <c:axId val="13910208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9100160"/>
        <c:crosses val="autoZero"/>
        <c:crossBetween val="between"/>
      </c:valAx>
      <c:catAx>
        <c:axId val="139103616"/>
        <c:scaling>
          <c:orientation val="minMax"/>
        </c:scaling>
        <c:delete val="1"/>
        <c:axPos val="b"/>
        <c:tickLblPos val="none"/>
        <c:crossAx val="139117696"/>
        <c:crosses val="autoZero"/>
        <c:auto val="1"/>
        <c:lblAlgn val="ctr"/>
        <c:lblOffset val="100"/>
      </c:catAx>
      <c:valAx>
        <c:axId val="13911769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9103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201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catego'!$B$21:$E$21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#,##0.00_)</c:formatCode>
                <c:ptCount val="6"/>
                <c:pt idx="0">
                  <c:v>55.048141611610809</c:v>
                </c:pt>
                <c:pt idx="1">
                  <c:v>60.30533341916081</c:v>
                </c:pt>
                <c:pt idx="2">
                  <c:v>63.479058598372582</c:v>
                </c:pt>
                <c:pt idx="3">
                  <c:v>51.085859719005391</c:v>
                </c:pt>
                <c:pt idx="4">
                  <c:v>25.454438323071031</c:v>
                </c:pt>
                <c:pt idx="5">
                  <c:v>47.531313925140353</c:v>
                </c:pt>
              </c:numCache>
            </c:numRef>
          </c:val>
        </c:ser>
        <c:ser>
          <c:idx val="2"/>
          <c:order val="1"/>
          <c:tx>
            <c:strRef>
              <c:f>'IO municipio y catego'!$D$22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#,##0.00_)</c:formatCode>
                <c:ptCount val="6"/>
                <c:pt idx="0">
                  <c:v>53.25094922205561</c:v>
                </c:pt>
                <c:pt idx="1">
                  <c:v>59.150062139526881</c:v>
                </c:pt>
                <c:pt idx="2">
                  <c:v>62.949036040506513</c:v>
                </c:pt>
                <c:pt idx="3">
                  <c:v>46.907380393546553</c:v>
                </c:pt>
                <c:pt idx="4">
                  <c:v>26.271494368009112</c:v>
                </c:pt>
                <c:pt idx="5">
                  <c:v>43.940200447127886</c:v>
                </c:pt>
              </c:numCache>
            </c:numRef>
          </c:val>
        </c:ser>
        <c:dLbls>
          <c:showVal val="1"/>
        </c:dLbls>
        <c:gapWidth val="30"/>
        <c:overlap val="-10"/>
        <c:axId val="140849536"/>
        <c:axId val="140851456"/>
      </c:barChart>
      <c:lineChart>
        <c:grouping val="standard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01963756609425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08E-2"/>
                  <c:y val="-0.2855651775336815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85684351826084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55E-2"/>
                  <c:y val="-0.4245600536939119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1E-2"/>
                  <c:y val="3.50879892612176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1E-2"/>
                  <c:y val="-0.392593841570219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0.00%</c:formatCode>
                <c:ptCount val="6"/>
                <c:pt idx="0">
                  <c:v>-3.2647648711471411E-2</c:v>
                </c:pt>
                <c:pt idx="1">
                  <c:v>-1.9157033285995606E-2</c:v>
                </c:pt>
                <c:pt idx="2">
                  <c:v>-8.3495655034754312E-3</c:v>
                </c:pt>
                <c:pt idx="3">
                  <c:v>-8.1793266247104479E-2</c:v>
                </c:pt>
                <c:pt idx="4">
                  <c:v>3.2098765432098775E-2</c:v>
                </c:pt>
                <c:pt idx="5">
                  <c:v>-7.5552581686849751E-2</c:v>
                </c:pt>
              </c:numCache>
            </c:numRef>
          </c:val>
        </c:ser>
        <c:dLbls>
          <c:showVal val="1"/>
        </c:dLbls>
        <c:marker val="1"/>
        <c:axId val="140869632"/>
        <c:axId val="140871168"/>
      </c:lineChart>
      <c:catAx>
        <c:axId val="140849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851456"/>
        <c:crosses val="autoZero"/>
        <c:auto val="1"/>
        <c:lblAlgn val="ctr"/>
        <c:lblOffset val="100"/>
        <c:tickLblSkip val="1"/>
        <c:tickMarkSkip val="1"/>
      </c:catAx>
      <c:valAx>
        <c:axId val="14085145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0849536"/>
        <c:crosses val="autoZero"/>
        <c:crossBetween val="between"/>
      </c:valAx>
      <c:catAx>
        <c:axId val="140869632"/>
        <c:scaling>
          <c:orientation val="minMax"/>
        </c:scaling>
        <c:delete val="1"/>
        <c:axPos val="b"/>
        <c:tickLblPos val="none"/>
        <c:crossAx val="140871168"/>
        <c:crosses val="autoZero"/>
        <c:auto val="1"/>
        <c:lblAlgn val="ctr"/>
        <c:lblOffset val="100"/>
      </c:catAx>
      <c:valAx>
        <c:axId val="140871168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086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catego'!$G$21:$J$21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91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#,##0.00_)</c:formatCode>
                <c:ptCount val="6"/>
                <c:pt idx="0">
                  <c:v>39.434899248924076</c:v>
                </c:pt>
                <c:pt idx="1">
                  <c:v>39.434899248924076</c:v>
                </c:pt>
                <c:pt idx="2">
                  <c:v>30.316762602476889</c:v>
                </c:pt>
                <c:pt idx="3">
                  <c:v>45.058734369079197</c:v>
                </c:pt>
                <c:pt idx="4">
                  <c:v>47.975022010630319</c:v>
                </c:pt>
                <c:pt idx="5">
                  <c:v>41.98732496175635</c:v>
                </c:pt>
              </c:numCache>
            </c:numRef>
          </c:val>
        </c:ser>
        <c:ser>
          <c:idx val="2"/>
          <c:order val="1"/>
          <c:tx>
            <c:strRef>
              <c:f>'IO municipio y catego'!$I$22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#,##0.00_)</c:formatCode>
                <c:ptCount val="6"/>
                <c:pt idx="0">
                  <c:v>37.775876574291374</c:v>
                </c:pt>
                <c:pt idx="1">
                  <c:v>37.775876574291374</c:v>
                </c:pt>
                <c:pt idx="2">
                  <c:v>29.378180675088995</c:v>
                </c:pt>
                <c:pt idx="3">
                  <c:v>45.689023620058101</c:v>
                </c:pt>
                <c:pt idx="4">
                  <c:v>40.845208204258647</c:v>
                </c:pt>
                <c:pt idx="5">
                  <c:v>40.69047619047619</c:v>
                </c:pt>
              </c:numCache>
            </c:numRef>
          </c:val>
        </c:ser>
        <c:dLbls>
          <c:showVal val="1"/>
        </c:dLbls>
        <c:gapWidth val="30"/>
        <c:overlap val="-10"/>
        <c:axId val="142629888"/>
        <c:axId val="142648448"/>
      </c:barChart>
      <c:lineChart>
        <c:grouping val="standard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398419921394E-2"/>
                  <c:y val="-0.21464599669324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23195442565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8E-2"/>
                  <c:y val="-0.144312210453942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98E-2"/>
                  <c:y val="-0.158448114983548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455556173981370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213799335374138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4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catego'!$J$24,'IO municipio y catego'!$J$26:$J$30)</c:f>
              <c:numCache>
                <c:formatCode>0.00%</c:formatCode>
                <c:ptCount val="6"/>
                <c:pt idx="0">
                  <c:v>-4.2069910313716985E-2</c:v>
                </c:pt>
                <c:pt idx="1">
                  <c:v>-4.2069910313716985E-2</c:v>
                </c:pt>
                <c:pt idx="2">
                  <c:v>-3.0959173962433972E-2</c:v>
                </c:pt>
                <c:pt idx="3">
                  <c:v>1.3988170324895632E-2</c:v>
                </c:pt>
                <c:pt idx="4">
                  <c:v>-0.14861512319456249</c:v>
                </c:pt>
                <c:pt idx="5">
                  <c:v>-3.0886672881908495E-2</c:v>
                </c:pt>
              </c:numCache>
            </c:numRef>
          </c:val>
        </c:ser>
        <c:dLbls>
          <c:showVal val="1"/>
        </c:dLbls>
        <c:marker val="1"/>
        <c:axId val="142649984"/>
        <c:axId val="142655872"/>
      </c:lineChart>
      <c:catAx>
        <c:axId val="142629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648448"/>
        <c:crosses val="autoZero"/>
        <c:auto val="1"/>
        <c:lblAlgn val="ctr"/>
        <c:lblOffset val="100"/>
        <c:tickLblSkip val="1"/>
        <c:tickMarkSkip val="1"/>
      </c:catAx>
      <c:valAx>
        <c:axId val="14264844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629888"/>
        <c:crosses val="autoZero"/>
        <c:crossBetween val="between"/>
      </c:valAx>
      <c:catAx>
        <c:axId val="142649984"/>
        <c:scaling>
          <c:orientation val="minMax"/>
        </c:scaling>
        <c:delete val="1"/>
        <c:axPos val="b"/>
        <c:tickLblPos val="none"/>
        <c:crossAx val="142655872"/>
        <c:crosses val="autoZero"/>
        <c:auto val="1"/>
        <c:lblAlgn val="ctr"/>
        <c:lblOffset val="100"/>
      </c:catAx>
      <c:valAx>
        <c:axId val="14265587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64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93"/>
          <c:y val="0.150600946191498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catego'!$B$21:$E$21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5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catego'!$C$40,'IO municipio y catego'!$C$42:$C$47,'IO municipio y catego'!$C$49)</c:f>
              <c:numCache>
                <c:formatCode>#,##0.00_)</c:formatCode>
                <c:ptCount val="8"/>
                <c:pt idx="0">
                  <c:v>54.186558819566983</c:v>
                </c:pt>
                <c:pt idx="1">
                  <c:v>62.834471257003386</c:v>
                </c:pt>
                <c:pt idx="2">
                  <c:v>57.909346632312648</c:v>
                </c:pt>
                <c:pt idx="3">
                  <c:v>67.416619517108685</c:v>
                </c:pt>
                <c:pt idx="4">
                  <c:v>56.669067816858906</c:v>
                </c:pt>
                <c:pt idx="5">
                  <c:v>43.202714355092887</c:v>
                </c:pt>
                <c:pt idx="6">
                  <c:v>52.261685490877497</c:v>
                </c:pt>
                <c:pt idx="7">
                  <c:v>46.278283258538913</c:v>
                </c:pt>
              </c:numCache>
            </c:numRef>
          </c:val>
        </c:ser>
        <c:ser>
          <c:idx val="2"/>
          <c:order val="1"/>
          <c:tx>
            <c:strRef>
              <c:f>'IO municipio y catego'!$D$38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catego'!$D$40,'IO municipio y catego'!$D$42:$D$47,'IO municipio y catego'!$D$49)</c:f>
              <c:numCache>
                <c:formatCode>#,##0.00_)</c:formatCode>
                <c:ptCount val="8"/>
                <c:pt idx="0">
                  <c:v>55.526221391821679</c:v>
                </c:pt>
                <c:pt idx="1">
                  <c:v>65.069151196785555</c:v>
                </c:pt>
                <c:pt idx="2">
                  <c:v>59.30660655791695</c:v>
                </c:pt>
                <c:pt idx="3">
                  <c:v>71.00301969506441</c:v>
                </c:pt>
                <c:pt idx="4">
                  <c:v>56.140473594955559</c:v>
                </c:pt>
                <c:pt idx="5">
                  <c:v>40.063201481965784</c:v>
                </c:pt>
                <c:pt idx="6">
                  <c:v>51.839301054632521</c:v>
                </c:pt>
                <c:pt idx="7">
                  <c:v>46.485991544551524</c:v>
                </c:pt>
              </c:numCache>
            </c:numRef>
          </c:val>
        </c:ser>
        <c:dLbls>
          <c:showVal val="1"/>
        </c:dLbls>
        <c:gapWidth val="30"/>
        <c:overlap val="-10"/>
        <c:axId val="142732672"/>
        <c:axId val="142738944"/>
      </c:barChart>
      <c:lineChart>
        <c:grouping val="standard"/>
        <c:ser>
          <c:idx val="1"/>
          <c:order val="2"/>
          <c:tx>
            <c:strRef>
              <c:f>'IO municipio y catego'!$E$38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93855648501317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194089086057589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194208260349992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84E-2"/>
                  <c:y val="-0.167290258156400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-0.280920326747098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104E-2"/>
                  <c:y val="-0.359329808306186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08E-2"/>
                  <c:y val="-0.245715127604891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1E-2"/>
                  <c:y val="-0.190406142059685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catego'!$B$40,'IO municipio y catego'!$B$42:$B$47)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catego'!$E$40,'IO municipio y catego'!$E$42:$E$47,'IO municipio y catego'!$E$49)</c:f>
              <c:numCache>
                <c:formatCode>0.00%</c:formatCode>
                <c:ptCount val="8"/>
                <c:pt idx="0">
                  <c:v>2.4723152778820534E-2</c:v>
                </c:pt>
                <c:pt idx="1">
                  <c:v>3.5564553899752882E-2</c:v>
                </c:pt>
                <c:pt idx="2">
                  <c:v>2.4128400799891869E-2</c:v>
                </c:pt>
                <c:pt idx="3">
                  <c:v>5.3197567656823708E-2</c:v>
                </c:pt>
                <c:pt idx="4">
                  <c:v>-9.3277380812339938E-3</c:v>
                </c:pt>
                <c:pt idx="5">
                  <c:v>-7.2669343118646146E-2</c:v>
                </c:pt>
                <c:pt idx="6">
                  <c:v>-8.0821051268754607E-3</c:v>
                </c:pt>
                <c:pt idx="7">
                  <c:v>4.4882452715937493E-3</c:v>
                </c:pt>
              </c:numCache>
            </c:numRef>
          </c:val>
        </c:ser>
        <c:dLbls>
          <c:showVal val="1"/>
        </c:dLbls>
        <c:marker val="1"/>
        <c:axId val="142740480"/>
        <c:axId val="142758656"/>
      </c:lineChart>
      <c:catAx>
        <c:axId val="14273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84E-3"/>
              <c:y val="0.947061404226758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738944"/>
        <c:crosses val="autoZero"/>
        <c:auto val="1"/>
        <c:lblAlgn val="ctr"/>
        <c:lblOffset val="100"/>
        <c:tickLblSkip val="1"/>
        <c:tickMarkSkip val="1"/>
      </c:catAx>
      <c:valAx>
        <c:axId val="14273894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732672"/>
        <c:crosses val="autoZero"/>
        <c:crossBetween val="between"/>
      </c:valAx>
      <c:catAx>
        <c:axId val="142740480"/>
        <c:scaling>
          <c:orientation val="minMax"/>
        </c:scaling>
        <c:delete val="1"/>
        <c:axPos val="b"/>
        <c:tickLblPos val="none"/>
        <c:crossAx val="142758656"/>
        <c:crosses val="autoZero"/>
        <c:auto val="1"/>
        <c:lblAlgn val="ctr"/>
        <c:lblOffset val="100"/>
      </c:catAx>
      <c:valAx>
        <c:axId val="14275865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74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5962558502340192"/>
          <c:y val="0.1304126804996285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2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tipología'!$D$9:$D$11,'EM MUNICIPIO y tipología'!$D$13:$D$15,'EM MUNICIPIO y tipología'!$D$17:$D$19,'EM MUNICIPIO y tipología'!$D$21:$D$23,'EM MUNICIPIO y tipología'!$D$25:$D$27)</c:f>
              <c:numCache>
                <c:formatCode>#,##0.00_)</c:formatCode>
                <c:ptCount val="15"/>
                <c:pt idx="0">
                  <c:v>7.4846489520075306</c:v>
                </c:pt>
                <c:pt idx="1">
                  <c:v>6.9990299678785224</c:v>
                </c:pt>
                <c:pt idx="2">
                  <c:v>8.2430453817344365</c:v>
                </c:pt>
                <c:pt idx="3">
                  <c:v>7.9663700284102035</c:v>
                </c:pt>
                <c:pt idx="4">
                  <c:v>7.6346978770899199</c:v>
                </c:pt>
                <c:pt idx="5">
                  <c:v>8.6058261202709794</c:v>
                </c:pt>
                <c:pt idx="6">
                  <c:v>8.0538983684144974</c:v>
                </c:pt>
                <c:pt idx="7">
                  <c:v>7.8296385783523128</c:v>
                </c:pt>
                <c:pt idx="8">
                  <c:v>8.2461616379348115</c:v>
                </c:pt>
                <c:pt idx="9">
                  <c:v>7.1483946288753195</c:v>
                </c:pt>
                <c:pt idx="10">
                  <c:v>7.0248862937758982</c:v>
                </c:pt>
                <c:pt idx="11">
                  <c:v>7.425784355331345</c:v>
                </c:pt>
                <c:pt idx="12">
                  <c:v>2.1127975163849602</c:v>
                </c:pt>
                <c:pt idx="13">
                  <c:v>2.1127975163849602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2865152"/>
        <c:axId val="142867072"/>
      </c:barChart>
      <c:catAx>
        <c:axId val="142865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3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867072"/>
        <c:crosses val="autoZero"/>
        <c:auto val="1"/>
        <c:lblAlgn val="ctr"/>
        <c:lblOffset val="100"/>
        <c:tickLblSkip val="1"/>
        <c:tickMarkSkip val="1"/>
      </c:catAx>
      <c:valAx>
        <c:axId val="142867072"/>
        <c:scaling>
          <c:orientation val="minMax"/>
        </c:scaling>
        <c:delete val="1"/>
        <c:axPos val="l"/>
        <c:numFmt formatCode="#,##0.00_)" sourceLinked="1"/>
        <c:tickLblPos val="none"/>
        <c:crossAx val="14286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catego'!$B$7:$E$7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809879594340294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catego'!$C$10,'EM municipio y catego'!$C$12:$C$16,'EM municipio y catego'!$C$18)</c:f>
              <c:numCache>
                <c:formatCode>#,##0.00_)</c:formatCode>
                <c:ptCount val="7"/>
                <c:pt idx="0">
                  <c:v>8.1939512836777517</c:v>
                </c:pt>
                <c:pt idx="1">
                  <c:v>7.9390001967367088</c:v>
                </c:pt>
                <c:pt idx="2">
                  <c:v>7.2370519771293234</c:v>
                </c:pt>
                <c:pt idx="3">
                  <c:v>7.9171287686513026</c:v>
                </c:pt>
                <c:pt idx="4">
                  <c:v>8.6511665337596106</c:v>
                </c:pt>
                <c:pt idx="5">
                  <c:v>7.1405099150141647</c:v>
                </c:pt>
                <c:pt idx="6">
                  <c:v>8.6375193777907331</c:v>
                </c:pt>
              </c:numCache>
            </c:numRef>
          </c:val>
        </c:ser>
        <c:ser>
          <c:idx val="2"/>
          <c:order val="1"/>
          <c:tx>
            <c:strRef>
              <c:f>'EM municipio y catego'!$D$8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catego'!$D$10,'EM municipio y catego'!$D$12:$D$16,'EM municipio y catego'!$D$18)</c:f>
              <c:numCache>
                <c:formatCode>#,##0.00_)</c:formatCode>
                <c:ptCount val="7"/>
                <c:pt idx="0">
                  <c:v>7.9663700284102035</c:v>
                </c:pt>
                <c:pt idx="1">
                  <c:v>7.6346978770899199</c:v>
                </c:pt>
                <c:pt idx="2">
                  <c:v>6.9022158154859969</c:v>
                </c:pt>
                <c:pt idx="3">
                  <c:v>7.7110901442099617</c:v>
                </c:pt>
                <c:pt idx="4">
                  <c:v>8.022910811208412</c:v>
                </c:pt>
                <c:pt idx="5">
                  <c:v>7.1975450081833063</c:v>
                </c:pt>
                <c:pt idx="6">
                  <c:v>8.6058261202709794</c:v>
                </c:pt>
              </c:numCache>
            </c:numRef>
          </c:val>
        </c:ser>
        <c:dLbls>
          <c:showVal val="1"/>
        </c:dLbls>
        <c:gapWidth val="30"/>
        <c:overlap val="-10"/>
        <c:axId val="140732672"/>
        <c:axId val="140743040"/>
      </c:barChart>
      <c:lineChart>
        <c:grouping val="standard"/>
        <c:ser>
          <c:idx val="1"/>
          <c:order val="2"/>
          <c:tx>
            <c:strRef>
              <c:f>'EM municipio y catego'!$E$8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81173735819405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35E-2"/>
                  <c:y val="-0.281407173375677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77368670911978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98E-2"/>
                  <c:y val="-0.245765874899733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509610555437327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-7.24271940019971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66E-2"/>
                  <c:y val="-0.183345065234829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catego'!$E$10,'EM municipio y catego'!$E$12:$E$16,'EM municipio y catego'!$E$18)</c:f>
              <c:numCache>
                <c:formatCode>0.00</c:formatCode>
                <c:ptCount val="7"/>
                <c:pt idx="0">
                  <c:v>-0.22758125526754824</c:v>
                </c:pt>
                <c:pt idx="1">
                  <c:v>-0.30430231964678889</c:v>
                </c:pt>
                <c:pt idx="2">
                  <c:v>-0.33483616164332641</c:v>
                </c:pt>
                <c:pt idx="3">
                  <c:v>-0.2060386244413408</c:v>
                </c:pt>
                <c:pt idx="4">
                  <c:v>-0.62825572255119866</c:v>
                </c:pt>
                <c:pt idx="5">
                  <c:v>5.7035093169141682E-2</c:v>
                </c:pt>
                <c:pt idx="6">
                  <c:v>-3.1693257519753715E-2</c:v>
                </c:pt>
              </c:numCache>
            </c:numRef>
          </c:val>
        </c:ser>
        <c:dLbls>
          <c:showVal val="1"/>
        </c:dLbls>
        <c:marker val="1"/>
        <c:axId val="140744576"/>
        <c:axId val="140746112"/>
      </c:lineChart>
      <c:catAx>
        <c:axId val="14073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743040"/>
        <c:crosses val="autoZero"/>
        <c:auto val="1"/>
        <c:lblAlgn val="ctr"/>
        <c:lblOffset val="100"/>
        <c:tickLblSkip val="1"/>
        <c:tickMarkSkip val="1"/>
      </c:catAx>
      <c:valAx>
        <c:axId val="1407430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0732672"/>
        <c:crosses val="autoZero"/>
        <c:crossBetween val="between"/>
      </c:valAx>
      <c:catAx>
        <c:axId val="140744576"/>
        <c:scaling>
          <c:orientation val="minMax"/>
        </c:scaling>
        <c:delete val="1"/>
        <c:axPos val="b"/>
        <c:tickLblPos val="none"/>
        <c:crossAx val="140746112"/>
        <c:crosses val="autoZero"/>
        <c:auto val="1"/>
        <c:lblAlgn val="ctr"/>
        <c:lblOffset val="100"/>
      </c:catAx>
      <c:valAx>
        <c:axId val="14074611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0744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6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catego'!$G$7:$J$7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507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catego'!$H$10,'EM municipio y catego'!$H$12:$H$16,'EM municipio y catego'!$H$18)</c:f>
              <c:numCache>
                <c:formatCode>#,##0.00_)</c:formatCode>
                <c:ptCount val="7"/>
                <c:pt idx="0">
                  <c:v>8.1388778394321566</c:v>
                </c:pt>
                <c:pt idx="1">
                  <c:v>8.0407253566573456</c:v>
                </c:pt>
                <c:pt idx="2">
                  <c:v>7.9257435935832881</c:v>
                </c:pt>
                <c:pt idx="3">
                  <c:v>8.1612001167459436</c:v>
                </c:pt>
                <c:pt idx="4">
                  <c:v>7.8849882534867817</c:v>
                </c:pt>
                <c:pt idx="5">
                  <c:v>7.6751322751322748</c:v>
                </c:pt>
                <c:pt idx="6">
                  <c:v>8.2129649778872906</c:v>
                </c:pt>
              </c:numCache>
            </c:numRef>
          </c:val>
        </c:ser>
        <c:ser>
          <c:idx val="2"/>
          <c:order val="1"/>
          <c:tx>
            <c:strRef>
              <c:f>'EM municipio y catego'!$I$8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catego'!$I$10,'EM municipio y catego'!$I$12:$I$16,'EM municipio y catego'!$I$18)</c:f>
              <c:numCache>
                <c:formatCode>#,##0.00_)</c:formatCode>
                <c:ptCount val="7"/>
                <c:pt idx="0">
                  <c:v>8.0538983684144974</c:v>
                </c:pt>
                <c:pt idx="1">
                  <c:v>7.8296385783523128</c:v>
                </c:pt>
                <c:pt idx="2">
                  <c:v>7.9249144361562092</c:v>
                </c:pt>
                <c:pt idx="3">
                  <c:v>7.9383772716719081</c:v>
                </c:pt>
                <c:pt idx="4">
                  <c:v>7.6541101854808282</c:v>
                </c:pt>
                <c:pt idx="5">
                  <c:v>6.6344678339563252</c:v>
                </c:pt>
                <c:pt idx="6">
                  <c:v>8.2461616379348115</c:v>
                </c:pt>
              </c:numCache>
            </c:numRef>
          </c:val>
        </c:ser>
        <c:dLbls>
          <c:showVal val="1"/>
        </c:dLbls>
        <c:gapWidth val="30"/>
        <c:overlap val="-10"/>
        <c:axId val="142338304"/>
        <c:axId val="142360960"/>
      </c:barChart>
      <c:lineChart>
        <c:grouping val="standard"/>
        <c:ser>
          <c:idx val="1"/>
          <c:order val="2"/>
          <c:tx>
            <c:strRef>
              <c:f>'EM municipio y catego'!$J$8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27119681765351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6477515674366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81734247875980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78E-2"/>
                  <c:y val="-0.259367786926843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99E-2"/>
                  <c:y val="-0.251813970239167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513175634750437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57E-2"/>
                  <c:y val="-0.179187061076824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catego'!$J$10,'EM municipio y catego'!$J$12:$J$16,'EM municipio y catego'!$J$18)</c:f>
              <c:numCache>
                <c:formatCode>0.00</c:formatCode>
                <c:ptCount val="7"/>
                <c:pt idx="0">
                  <c:v>-8.4979471017659236E-2</c:v>
                </c:pt>
                <c:pt idx="1">
                  <c:v>-0.21108677830503275</c:v>
                </c:pt>
                <c:pt idx="2">
                  <c:v>-8.2915742707889706E-4</c:v>
                </c:pt>
                <c:pt idx="3">
                  <c:v>-0.22282284507403549</c:v>
                </c:pt>
                <c:pt idx="4">
                  <c:v>-0.23087806800595345</c:v>
                </c:pt>
                <c:pt idx="5">
                  <c:v>-1.0406644411759496</c:v>
                </c:pt>
                <c:pt idx="6">
                  <c:v>3.3196660047520865E-2</c:v>
                </c:pt>
              </c:numCache>
            </c:numRef>
          </c:val>
        </c:ser>
        <c:dLbls>
          <c:showVal val="1"/>
        </c:dLbls>
        <c:marker val="1"/>
        <c:axId val="142362496"/>
        <c:axId val="142364032"/>
      </c:lineChart>
      <c:catAx>
        <c:axId val="142338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360960"/>
        <c:crosses val="autoZero"/>
        <c:auto val="1"/>
        <c:lblAlgn val="ctr"/>
        <c:lblOffset val="100"/>
        <c:tickLblSkip val="1"/>
        <c:tickMarkSkip val="1"/>
      </c:catAx>
      <c:valAx>
        <c:axId val="1423609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338304"/>
        <c:crosses val="autoZero"/>
        <c:crossBetween val="between"/>
      </c:valAx>
      <c:catAx>
        <c:axId val="142362496"/>
        <c:scaling>
          <c:orientation val="minMax"/>
        </c:scaling>
        <c:delete val="1"/>
        <c:axPos val="b"/>
        <c:tickLblPos val="none"/>
        <c:crossAx val="142364032"/>
        <c:crosses val="autoZero"/>
        <c:auto val="1"/>
        <c:lblAlgn val="ctr"/>
        <c:lblOffset val="100"/>
      </c:catAx>
      <c:valAx>
        <c:axId val="1423640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2362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206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catego'!$B$21:$E$21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38465074402082344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#,##0.00_)</c:formatCode>
                <c:ptCount val="6"/>
                <c:pt idx="0">
                  <c:v>7.3423611004792013</c:v>
                </c:pt>
                <c:pt idx="1">
                  <c:v>7.1285736611660662</c:v>
                </c:pt>
                <c:pt idx="2">
                  <c:v>7.2578965538886449</c:v>
                </c:pt>
                <c:pt idx="3">
                  <c:v>6.8455288313290161</c:v>
                </c:pt>
                <c:pt idx="4">
                  <c:v>3.7889197485747697</c:v>
                </c:pt>
                <c:pt idx="5">
                  <c:v>7.7648026648846766</c:v>
                </c:pt>
              </c:numCache>
            </c:numRef>
          </c:val>
        </c:ser>
        <c:ser>
          <c:idx val="2"/>
          <c:order val="1"/>
          <c:tx>
            <c:strRef>
              <c:f>'EM municipio y catego'!$D$22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#,##0.00_)</c:formatCode>
                <c:ptCount val="6"/>
                <c:pt idx="0">
                  <c:v>7.1483946288753195</c:v>
                </c:pt>
                <c:pt idx="1">
                  <c:v>7.0248862937758982</c:v>
                </c:pt>
                <c:pt idx="2">
                  <c:v>7.0767616982997295</c:v>
                </c:pt>
                <c:pt idx="3">
                  <c:v>7.1749396695749024</c:v>
                </c:pt>
                <c:pt idx="4">
                  <c:v>3.6737160120845922</c:v>
                </c:pt>
                <c:pt idx="5">
                  <c:v>7.425784355331345</c:v>
                </c:pt>
              </c:numCache>
            </c:numRef>
          </c:val>
        </c:ser>
        <c:dLbls>
          <c:showVal val="1"/>
        </c:dLbls>
        <c:gapWidth val="30"/>
        <c:overlap val="-10"/>
        <c:axId val="142461568"/>
        <c:axId val="144114432"/>
      </c:barChart>
      <c:lineChart>
        <c:grouping val="standard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226E-2"/>
                  <c:y val="-0.380965835611505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7006E-2"/>
                  <c:y val="-0.314671206639710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60528426670159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618E-2"/>
                  <c:y val="-0.137657766791625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1E-2"/>
                  <c:y val="-0.206075924501121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87E-2"/>
                  <c:y val="-0.488227609802413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-0.19396647160388181</c:v>
                </c:pt>
                <c:pt idx="1">
                  <c:v>-0.10368736739016793</c:v>
                </c:pt>
                <c:pt idx="2">
                  <c:v>-0.1811348555889154</c:v>
                </c:pt>
                <c:pt idx="3">
                  <c:v>0.32941083824588624</c:v>
                </c:pt>
                <c:pt idx="4">
                  <c:v>-0.11520373649017746</c:v>
                </c:pt>
                <c:pt idx="5">
                  <c:v>-0.33901830955333168</c:v>
                </c:pt>
              </c:numCache>
            </c:numRef>
          </c:val>
        </c:ser>
        <c:dLbls>
          <c:showVal val="1"/>
        </c:dLbls>
        <c:marker val="1"/>
        <c:axId val="144115968"/>
        <c:axId val="144121856"/>
      </c:lineChart>
      <c:catAx>
        <c:axId val="142461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08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114432"/>
        <c:crosses val="autoZero"/>
        <c:auto val="1"/>
        <c:lblAlgn val="ctr"/>
        <c:lblOffset val="100"/>
        <c:tickLblSkip val="1"/>
        <c:tickMarkSkip val="1"/>
      </c:catAx>
      <c:valAx>
        <c:axId val="14411443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461568"/>
        <c:crosses val="autoZero"/>
        <c:crossBetween val="between"/>
      </c:valAx>
      <c:catAx>
        <c:axId val="144115968"/>
        <c:scaling>
          <c:orientation val="minMax"/>
        </c:scaling>
        <c:delete val="1"/>
        <c:axPos val="b"/>
        <c:tickLblPos val="none"/>
        <c:crossAx val="144121856"/>
        <c:crosses val="autoZero"/>
        <c:auto val="1"/>
        <c:lblAlgn val="ctr"/>
        <c:lblOffset val="100"/>
      </c:catAx>
      <c:valAx>
        <c:axId val="14412185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411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catego'!$G$21:$J$21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38132270891288489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#,##0.00_)</c:formatCode>
                <c:ptCount val="6"/>
                <c:pt idx="0">
                  <c:v>2.3714363077353084</c:v>
                </c:pt>
                <c:pt idx="1">
                  <c:v>2.3714363077353084</c:v>
                </c:pt>
                <c:pt idx="2">
                  <c:v>2.2642782699322566</c:v>
                </c:pt>
                <c:pt idx="3">
                  <c:v>2.211798989366649</c:v>
                </c:pt>
                <c:pt idx="4">
                  <c:v>2.4717889844034384</c:v>
                </c:pt>
                <c:pt idx="5">
                  <c:v>3.06918161710494</c:v>
                </c:pt>
              </c:numCache>
            </c:numRef>
          </c:val>
        </c:ser>
        <c:ser>
          <c:idx val="2"/>
          <c:order val="1"/>
          <c:tx>
            <c:strRef>
              <c:f>'EM municipio y catego'!$I$22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#,##0.00_)</c:formatCode>
                <c:ptCount val="6"/>
                <c:pt idx="0">
                  <c:v>2.1127975163849602</c:v>
                </c:pt>
                <c:pt idx="1">
                  <c:v>2.1127975163849602</c:v>
                </c:pt>
                <c:pt idx="2">
                  <c:v>1.8476129411450402</c:v>
                </c:pt>
                <c:pt idx="3">
                  <c:v>2.1629443597333093</c:v>
                </c:pt>
                <c:pt idx="4">
                  <c:v>2.0650656701654118</c:v>
                </c:pt>
                <c:pt idx="5">
                  <c:v>3.837795819657972</c:v>
                </c:pt>
              </c:numCache>
            </c:numRef>
          </c:val>
        </c:ser>
        <c:dLbls>
          <c:showVal val="1"/>
        </c:dLbls>
        <c:gapWidth val="30"/>
        <c:overlap val="-10"/>
        <c:axId val="144184832"/>
        <c:axId val="144186752"/>
      </c:barChart>
      <c:lineChart>
        <c:grouping val="standard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27145873917529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68844434986167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67E-2"/>
                  <c:y val="-0.258240542177550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848E-2"/>
                  <c:y val="-0.376554094979293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5292835859799601E-2"/>
                  <c:y val="-0.197167318742122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77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-0.25863879135034828</c:v>
                </c:pt>
                <c:pt idx="1">
                  <c:v>-0.25863879135034828</c:v>
                </c:pt>
                <c:pt idx="2">
                  <c:v>-0.4166653287872164</c:v>
                </c:pt>
                <c:pt idx="3">
                  <c:v>-4.8854629633339641E-2</c:v>
                </c:pt>
                <c:pt idx="4">
                  <c:v>-0.40672331423802666</c:v>
                </c:pt>
                <c:pt idx="5">
                  <c:v>0.76861420255303203</c:v>
                </c:pt>
              </c:numCache>
            </c:numRef>
          </c:val>
        </c:ser>
        <c:dLbls>
          <c:showVal val="1"/>
        </c:dLbls>
        <c:marker val="1"/>
        <c:axId val="144204928"/>
        <c:axId val="144206464"/>
      </c:lineChart>
      <c:catAx>
        <c:axId val="14418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186752"/>
        <c:crosses val="autoZero"/>
        <c:auto val="1"/>
        <c:lblAlgn val="ctr"/>
        <c:lblOffset val="100"/>
        <c:tickLblSkip val="1"/>
        <c:tickMarkSkip val="1"/>
      </c:catAx>
      <c:valAx>
        <c:axId val="14418675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4184832"/>
        <c:crosses val="autoZero"/>
        <c:crossBetween val="between"/>
      </c:valAx>
      <c:catAx>
        <c:axId val="144204928"/>
        <c:scaling>
          <c:orientation val="minMax"/>
        </c:scaling>
        <c:delete val="1"/>
        <c:axPos val="b"/>
        <c:tickLblPos val="none"/>
        <c:crossAx val="144206464"/>
        <c:crosses val="autoZero"/>
        <c:auto val="1"/>
        <c:lblAlgn val="ctr"/>
        <c:lblOffset val="100"/>
      </c:catAx>
      <c:valAx>
        <c:axId val="1442064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420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93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catego'!$B$37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8406746912722011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3846507440208235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catego'!$C$39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catego'!$B$41,'EM municipio y catego'!$B$43:$B$48,'EM municipio y catego'!$B$50)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catego'!$C$41,'EM municipio y catego'!$C$43:$C$48,'EM municipio y catego'!$C$50)</c:f>
              <c:numCache>
                <c:formatCode>#,##0.00_)</c:formatCode>
                <c:ptCount val="8"/>
                <c:pt idx="0">
                  <c:v>7.6690025212696922</c:v>
                </c:pt>
                <c:pt idx="1">
                  <c:v>7.2167760661545515</c:v>
                </c:pt>
                <c:pt idx="2">
                  <c:v>6.8394155976757567</c:v>
                </c:pt>
                <c:pt idx="3">
                  <c:v>7.565820652818898</c:v>
                </c:pt>
                <c:pt idx="4">
                  <c:v>7.1384599606718782</c:v>
                </c:pt>
                <c:pt idx="5">
                  <c:v>3.6309593225045118</c:v>
                </c:pt>
                <c:pt idx="6">
                  <c:v>5.4415617310754092</c:v>
                </c:pt>
                <c:pt idx="7">
                  <c:v>8.3160256261047802</c:v>
                </c:pt>
              </c:numCache>
            </c:numRef>
          </c:val>
        </c:ser>
        <c:ser>
          <c:idx val="2"/>
          <c:order val="1"/>
          <c:tx>
            <c:strRef>
              <c:f>'EM municipio y catego'!$D$39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catego'!$B$41,'EM municipio y catego'!$B$43:$B$48,'EM municipio y catego'!$B$50)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catego'!$D$41,'EM municipio y catego'!$D$43:$D$48,'EM municipio y catego'!$D$50)</c:f>
              <c:numCache>
                <c:formatCode>#,##0.00_)</c:formatCode>
                <c:ptCount val="8"/>
                <c:pt idx="0">
                  <c:v>7.4846489520075306</c:v>
                </c:pt>
                <c:pt idx="1">
                  <c:v>6.9990299678785224</c:v>
                </c:pt>
                <c:pt idx="2">
                  <c:v>6.605983753143728</c:v>
                </c:pt>
                <c:pt idx="3">
                  <c:v>7.364901283262852</c:v>
                </c:pt>
                <c:pt idx="4">
                  <c:v>6.7950495386605834</c:v>
                </c:pt>
                <c:pt idx="5">
                  <c:v>3.2949440913289858</c:v>
                </c:pt>
                <c:pt idx="6">
                  <c:v>5.7296565656565654</c:v>
                </c:pt>
                <c:pt idx="7">
                  <c:v>8.2430453817344365</c:v>
                </c:pt>
              </c:numCache>
            </c:numRef>
          </c:val>
        </c:ser>
        <c:dLbls>
          <c:showVal val="1"/>
        </c:dLbls>
        <c:gapWidth val="30"/>
        <c:overlap val="-10"/>
        <c:axId val="9611136"/>
        <c:axId val="9613312"/>
      </c:barChart>
      <c:lineChart>
        <c:grouping val="standard"/>
        <c:ser>
          <c:idx val="1"/>
          <c:order val="2"/>
          <c:tx>
            <c:strRef>
              <c:f>'EM municipio y catego'!$E$39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18E-2"/>
                  <c:y val="-0.401755856401525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08E-2"/>
                  <c:y val="-0.389515281483785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7E-2"/>
                  <c:y val="-0.385476451618183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3912960204298787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4389241573493556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049566679233E-2"/>
                  <c:y val="-0.284485406060209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22E-2"/>
                  <c:y val="-8.355296544272969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1E-2"/>
                  <c:y val="-0.3941483458018891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catego'!$E$41,'EM municipio y catego'!$E$43:$E$48,'EM municipio y catego'!$E$50)</c:f>
              <c:numCache>
                <c:formatCode>0.00</c:formatCode>
                <c:ptCount val="8"/>
                <c:pt idx="0">
                  <c:v>-0.18435356926216162</c:v>
                </c:pt>
                <c:pt idx="1">
                  <c:v>-0.21774609827602909</c:v>
                </c:pt>
                <c:pt idx="2">
                  <c:v>-0.2334318445320287</c:v>
                </c:pt>
                <c:pt idx="3">
                  <c:v>-0.20091936955604606</c:v>
                </c:pt>
                <c:pt idx="4">
                  <c:v>-0.34341042201129479</c:v>
                </c:pt>
                <c:pt idx="5">
                  <c:v>-0.33601523117552601</c:v>
                </c:pt>
                <c:pt idx="6">
                  <c:v>0.28809483458115626</c:v>
                </c:pt>
                <c:pt idx="7">
                  <c:v>-7.2980244370343783E-2</c:v>
                </c:pt>
              </c:numCache>
            </c:numRef>
          </c:val>
        </c:ser>
        <c:dLbls>
          <c:showVal val="1"/>
        </c:dLbls>
        <c:marker val="1"/>
        <c:axId val="9614848"/>
        <c:axId val="9616384"/>
      </c:lineChart>
      <c:catAx>
        <c:axId val="961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13312"/>
        <c:crosses val="autoZero"/>
        <c:auto val="1"/>
        <c:lblAlgn val="ctr"/>
        <c:lblOffset val="100"/>
        <c:tickLblSkip val="1"/>
        <c:tickMarkSkip val="1"/>
      </c:catAx>
      <c:valAx>
        <c:axId val="96133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9611136"/>
        <c:crosses val="autoZero"/>
        <c:crossBetween val="between"/>
      </c:valAx>
      <c:catAx>
        <c:axId val="9614848"/>
        <c:scaling>
          <c:orientation val="minMax"/>
        </c:scaling>
        <c:delete val="1"/>
        <c:axPos val="b"/>
        <c:tickLblPos val="none"/>
        <c:crossAx val="9616384"/>
        <c:crosses val="autoZero"/>
        <c:auto val="1"/>
        <c:lblAlgn val="ctr"/>
        <c:lblOffset val="100"/>
      </c:catAx>
      <c:valAx>
        <c:axId val="96163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961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715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'!$E$7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43786752"/>
        <c:axId val="143788672"/>
      </c:barChart>
      <c:catAx>
        <c:axId val="143786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788672"/>
        <c:crosses val="autoZero"/>
        <c:auto val="1"/>
        <c:lblAlgn val="ctr"/>
        <c:lblOffset val="100"/>
        <c:tickLblSkip val="1"/>
        <c:tickMarkSkip val="1"/>
      </c:catAx>
      <c:valAx>
        <c:axId val="143788672"/>
        <c:scaling>
          <c:orientation val="minMax"/>
        </c:scaling>
        <c:delete val="1"/>
        <c:axPos val="l"/>
        <c:numFmt formatCode="#,##0_)" sourceLinked="1"/>
        <c:tickLblPos val="none"/>
        <c:crossAx val="14378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1028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'!$L$7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45595776"/>
        <c:axId val="145597952"/>
      </c:barChart>
      <c:catAx>
        <c:axId val="145595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63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597952"/>
        <c:crosses val="autoZero"/>
        <c:auto val="1"/>
        <c:lblAlgn val="ctr"/>
        <c:lblOffset val="100"/>
        <c:tickLblSkip val="1"/>
        <c:tickMarkSkip val="1"/>
      </c:catAx>
      <c:valAx>
        <c:axId val="145597952"/>
        <c:scaling>
          <c:orientation val="minMax"/>
        </c:scaling>
        <c:delete val="1"/>
        <c:axPos val="l"/>
        <c:numFmt formatCode="#,##0_)" sourceLinked="1"/>
        <c:tickLblPos val="none"/>
        <c:crossAx val="14559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categ'!$C$6:$H$6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63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categ'!$D$7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categ'!$D$8:$D$14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categ'!$F$8:$F$14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43611008"/>
        <c:axId val="143612928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499E-2"/>
                  <c:y val="7.170133584048282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72E-2"/>
                  <c:y val="0.1780345516511933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838E-2"/>
                  <c:y val="-9.045512594507829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3622912"/>
        <c:axId val="143624448"/>
      </c:lineChart>
      <c:catAx>
        <c:axId val="143611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612928"/>
        <c:crosses val="autoZero"/>
        <c:auto val="1"/>
        <c:lblAlgn val="ctr"/>
        <c:lblOffset val="100"/>
        <c:tickLblSkip val="1"/>
        <c:tickMarkSkip val="1"/>
      </c:catAx>
      <c:valAx>
        <c:axId val="143612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3611008"/>
        <c:crosses val="autoZero"/>
        <c:crossBetween val="between"/>
      </c:valAx>
      <c:catAx>
        <c:axId val="143622912"/>
        <c:scaling>
          <c:orientation val="minMax"/>
        </c:scaling>
        <c:delete val="1"/>
        <c:axPos val="b"/>
        <c:tickLblPos val="none"/>
        <c:crossAx val="143624448"/>
        <c:crosses val="autoZero"/>
        <c:auto val="1"/>
        <c:lblAlgn val="ctr"/>
        <c:lblOffset val="100"/>
      </c:catAx>
      <c:valAx>
        <c:axId val="1436244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362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7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21" r="0.75000000000001021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categ'!$K$6:$P$6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43"/>
          <c:y val="7.649479662427669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579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categ'!$L$7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categ'!$K$8:$K$14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categ'!$L$8:$L$14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categ'!$N$7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categ'!$K$8:$K$14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categ'!$N$8:$N$14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43774848"/>
        <c:axId val="143776768"/>
      </c:barChart>
      <c:lineChart>
        <c:grouping val="standard"/>
        <c:ser>
          <c:idx val="1"/>
          <c:order val="2"/>
          <c:tx>
            <c:strRef>
              <c:f>'Oferta Alojat Estim tipol categ'!$P$7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16783067614299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4510950650387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45731911781932E-2"/>
                  <c:y val="-0.191993140046164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09E-2"/>
                  <c:y val="0.15513211510084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43E-2"/>
                  <c:y val="-0.158513239729110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categ'!$P$8:$P$14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45371904"/>
        <c:axId val="145373440"/>
      </c:lineChart>
      <c:catAx>
        <c:axId val="143774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776768"/>
        <c:crosses val="autoZero"/>
        <c:auto val="1"/>
        <c:lblAlgn val="ctr"/>
        <c:lblOffset val="100"/>
        <c:tickLblSkip val="1"/>
        <c:tickMarkSkip val="1"/>
      </c:catAx>
      <c:valAx>
        <c:axId val="143776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3774848"/>
        <c:crosses val="autoZero"/>
        <c:crossBetween val="between"/>
      </c:valAx>
      <c:catAx>
        <c:axId val="145371904"/>
        <c:scaling>
          <c:orientation val="minMax"/>
        </c:scaling>
        <c:delete val="1"/>
        <c:axPos val="b"/>
        <c:tickLblPos val="none"/>
        <c:crossAx val="145373440"/>
        <c:crosses val="autoZero"/>
        <c:auto val="1"/>
        <c:lblAlgn val="ctr"/>
        <c:lblOffset val="100"/>
      </c:catAx>
      <c:valAx>
        <c:axId val="145373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371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57"/>
          <c:y val="0.15489210167709114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categ'!$C$19:$H$19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8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categ'!$D$20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categ'!$D$21:$D$27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categ'!$F$21:$F$27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45437824"/>
        <c:axId val="145439744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92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39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51E-2"/>
                  <c:y val="0.1780345516511934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5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5457920"/>
        <c:axId val="145459456"/>
      </c:lineChart>
      <c:catAx>
        <c:axId val="145437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439744"/>
        <c:crosses val="autoZero"/>
        <c:auto val="1"/>
        <c:lblAlgn val="ctr"/>
        <c:lblOffset val="100"/>
        <c:tickLblSkip val="1"/>
        <c:tickMarkSkip val="1"/>
      </c:catAx>
      <c:valAx>
        <c:axId val="1454397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437824"/>
        <c:crosses val="autoZero"/>
        <c:crossBetween val="between"/>
      </c:valAx>
      <c:catAx>
        <c:axId val="145457920"/>
        <c:scaling>
          <c:orientation val="minMax"/>
        </c:scaling>
        <c:delete val="1"/>
        <c:axPos val="b"/>
        <c:tickLblPos val="none"/>
        <c:crossAx val="145459456"/>
        <c:crosses val="autoZero"/>
        <c:auto val="1"/>
        <c:lblAlgn val="ctr"/>
        <c:lblOffset val="100"/>
      </c:catAx>
      <c:valAx>
        <c:axId val="145459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457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87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categ'!$K$19:$P$19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74"/>
          <c:y val="7.649479662427687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0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categ'!$L$20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categ'!$K$21:$K$27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categ'!$L$21:$L$27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categ'!$N$20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categ'!$K$21:$K$27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categ'!$N$21:$N$27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46703488"/>
        <c:axId val="146705408"/>
      </c:barChart>
      <c:lineChart>
        <c:grouping val="standard"/>
        <c:ser>
          <c:idx val="1"/>
          <c:order val="2"/>
          <c:tx>
            <c:strRef>
              <c:f>'Oferta Alojat Estim tipol categ'!$P$20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46161863717891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1.62829840192327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9.88667179059420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5449478994880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7.77564601084643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09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2028E-2"/>
                  <c:y val="-0.301095171239414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categ'!$P$21:$P$27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46719488"/>
        <c:axId val="146721024"/>
      </c:lineChart>
      <c:catAx>
        <c:axId val="146703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05408"/>
        <c:crosses val="autoZero"/>
        <c:auto val="1"/>
        <c:lblAlgn val="ctr"/>
        <c:lblOffset val="100"/>
        <c:tickLblSkip val="1"/>
        <c:tickMarkSkip val="1"/>
      </c:catAx>
      <c:valAx>
        <c:axId val="1467054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03488"/>
        <c:crosses val="autoZero"/>
        <c:crossBetween val="between"/>
      </c:valAx>
      <c:catAx>
        <c:axId val="146719488"/>
        <c:scaling>
          <c:orientation val="minMax"/>
        </c:scaling>
        <c:delete val="1"/>
        <c:axPos val="b"/>
        <c:tickLblPos val="none"/>
        <c:crossAx val="146721024"/>
        <c:crosses val="autoZero"/>
        <c:auto val="1"/>
        <c:lblAlgn val="ctr"/>
        <c:lblOffset val="100"/>
      </c:catAx>
      <c:valAx>
        <c:axId val="1467210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19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68"/>
          <c:y val="0.15489210167709125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categ'!$C$31:$H$31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9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categ'!$D$32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categ'!$D$33:$D$38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categ'!$F$33:$F$38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46785024"/>
        <c:axId val="146786944"/>
      </c:barChart>
      <c:lineChart>
        <c:grouping val="standard"/>
        <c:ser>
          <c:idx val="1"/>
          <c:order val="2"/>
          <c:tx>
            <c:strRef>
              <c:f>'Oferta Alojat Estim tipol categ'!$H$32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799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77E-2"/>
                  <c:y val="-8.96774637864151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527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929E-2"/>
                  <c:y val="-9.045512594507838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categ'!$H$33:$H$38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46805120"/>
        <c:axId val="146806656"/>
      </c:lineChart>
      <c:catAx>
        <c:axId val="146785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86944"/>
        <c:crosses val="autoZero"/>
        <c:auto val="1"/>
        <c:lblAlgn val="ctr"/>
        <c:lblOffset val="100"/>
        <c:tickLblSkip val="1"/>
        <c:tickMarkSkip val="1"/>
      </c:catAx>
      <c:valAx>
        <c:axId val="1467869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85024"/>
        <c:crosses val="autoZero"/>
        <c:crossBetween val="between"/>
      </c:valAx>
      <c:catAx>
        <c:axId val="146805120"/>
        <c:scaling>
          <c:orientation val="minMax"/>
        </c:scaling>
        <c:delete val="1"/>
        <c:axPos val="b"/>
        <c:tickLblPos val="none"/>
        <c:crossAx val="146806656"/>
        <c:crosses val="autoZero"/>
        <c:auto val="1"/>
        <c:lblAlgn val="ctr"/>
        <c:lblOffset val="100"/>
      </c:catAx>
      <c:valAx>
        <c:axId val="146806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80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3226509951562251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categ'!$K$31:$P$31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79"/>
          <c:y val="7.649479662427690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29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categ'!$L$32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categ'!$K$33:$K$38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categ'!$L$33:$L$38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categ'!$N$32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categ'!$K$33:$K$38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categ'!$N$33:$N$38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46882944"/>
        <c:axId val="146884864"/>
      </c:barChart>
      <c:lineChart>
        <c:grouping val="standard"/>
        <c:ser>
          <c:idx val="1"/>
          <c:order val="2"/>
          <c:tx>
            <c:strRef>
              <c:f>'Oferta Alojat Estim tipol categ'!$P$32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9354266792369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134108638389585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511E-2"/>
                  <c:y val="-7.839730505281380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859679535047573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0.23960591677086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00395518800333E-2"/>
                  <c:y val="-0.315002902311503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38E-2"/>
                  <c:y val="-0.166220371162099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categ'!$P$33:$P$38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46911232"/>
        <c:axId val="146912768"/>
      </c:lineChart>
      <c:catAx>
        <c:axId val="146882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84864"/>
        <c:crosses val="autoZero"/>
        <c:auto val="1"/>
        <c:lblAlgn val="ctr"/>
        <c:lblOffset val="100"/>
        <c:tickLblSkip val="1"/>
        <c:tickMarkSkip val="1"/>
      </c:catAx>
      <c:valAx>
        <c:axId val="1468848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882944"/>
        <c:crosses val="autoZero"/>
        <c:crossBetween val="between"/>
      </c:valAx>
      <c:catAx>
        <c:axId val="146911232"/>
        <c:scaling>
          <c:orientation val="minMax"/>
        </c:scaling>
        <c:delete val="1"/>
        <c:axPos val="b"/>
        <c:tickLblPos val="none"/>
        <c:crossAx val="146912768"/>
        <c:crosses val="autoZero"/>
        <c:auto val="1"/>
        <c:lblAlgn val="ctr"/>
        <c:lblOffset val="100"/>
      </c:catAx>
      <c:valAx>
        <c:axId val="146912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911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77"/>
          <c:y val="0.15489210167709136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categ'!$K$42:$P$42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79"/>
          <c:y val="7.649479662427690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097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categ'!$L$43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categ'!$K$8:$K$14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categ'!$L$44:$L$50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categ'!$N$43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categ'!$K$8:$K$14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categ'!$N$44:$N$50</c:f>
              <c:numCache>
                <c:formatCode>#,##0_)</c:formatCode>
                <c:ptCount val="7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6989440"/>
        <c:axId val="146991360"/>
      </c:barChart>
      <c:lineChart>
        <c:grouping val="standard"/>
        <c:ser>
          <c:idx val="1"/>
          <c:order val="2"/>
          <c:tx>
            <c:strRef>
              <c:f>'Oferta Alojat Estim tipol categ'!$P$43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5955039508151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38241294748546E-2"/>
                  <c:y val="-0.251350492725408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71075590877548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37106530458795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27852814422895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09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0.261525423368812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categ'!$P$44:$P$50</c:f>
              <c:numCache>
                <c:formatCode>0.0%</c:formatCode>
                <c:ptCount val="7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47013632"/>
        <c:axId val="147015168"/>
      </c:lineChart>
      <c:catAx>
        <c:axId val="146989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991360"/>
        <c:crosses val="autoZero"/>
        <c:auto val="1"/>
        <c:lblAlgn val="ctr"/>
        <c:lblOffset val="100"/>
        <c:tickLblSkip val="1"/>
        <c:tickMarkSkip val="1"/>
      </c:catAx>
      <c:valAx>
        <c:axId val="146991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989440"/>
        <c:crosses val="autoZero"/>
        <c:crossBetween val="between"/>
      </c:valAx>
      <c:catAx>
        <c:axId val="147013632"/>
        <c:scaling>
          <c:orientation val="minMax"/>
        </c:scaling>
        <c:delete val="1"/>
        <c:axPos val="b"/>
        <c:tickLblPos val="none"/>
        <c:crossAx val="147015168"/>
        <c:crosses val="autoZero"/>
        <c:auto val="1"/>
        <c:lblAlgn val="ctr"/>
        <c:lblOffset val="100"/>
      </c:catAx>
      <c:valAx>
        <c:axId val="147015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701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2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categ'!$D$43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categ'!$D$44:$D$50</c:f>
              <c:numCache>
                <c:formatCode>#,##0_)</c:formatCode>
                <c:ptCount val="7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categ'!$F$44:$F$50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7079552"/>
        <c:axId val="147081472"/>
      </c:barChart>
      <c:lineChart>
        <c:grouping val="standard"/>
        <c:ser>
          <c:idx val="1"/>
          <c:order val="2"/>
          <c:tx>
            <c:strRef>
              <c:f>'Oferta Alojat Estim tipol categ'!$H$43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77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0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437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categ'!$H$44:$H$50</c:f>
              <c:numCache>
                <c:formatCode>0.0%</c:formatCode>
                <c:ptCount val="7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47087360"/>
        <c:axId val="147088896"/>
      </c:lineChart>
      <c:catAx>
        <c:axId val="14707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081472"/>
        <c:crosses val="autoZero"/>
        <c:auto val="1"/>
        <c:lblAlgn val="ctr"/>
        <c:lblOffset val="100"/>
        <c:tickLblSkip val="1"/>
        <c:tickMarkSkip val="1"/>
      </c:catAx>
      <c:valAx>
        <c:axId val="1470814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7079552"/>
        <c:crosses val="autoZero"/>
        <c:crossBetween val="between"/>
      </c:valAx>
      <c:catAx>
        <c:axId val="147087360"/>
        <c:scaling>
          <c:orientation val="minMax"/>
        </c:scaling>
        <c:delete val="1"/>
        <c:axPos val="b"/>
        <c:tickLblPos val="none"/>
        <c:crossAx val="147088896"/>
        <c:crosses val="autoZero"/>
        <c:auto val="1"/>
        <c:lblAlgn val="ctr"/>
        <c:lblOffset val="100"/>
      </c:catAx>
      <c:valAx>
        <c:axId val="147088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708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12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4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categ'!$D$55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categ'!$D$56:$D$63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categ'!$F$55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categ'!$F$56:$F$63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47170048"/>
        <c:axId val="147171968"/>
      </c:barChart>
      <c:lineChart>
        <c:grouping val="standard"/>
        <c:ser>
          <c:idx val="1"/>
          <c:order val="2"/>
          <c:tx>
            <c:strRef>
              <c:f>'Oferta Alojat Estim tipol categ'!$H$55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353584475409963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45E-2"/>
                  <c:y val="-0.109113809753372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6.98719802881783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68146027201143E-2"/>
                  <c:y val="-4.491785465592329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9578317173166E-2"/>
                  <c:y val="-0.141429260117996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2819027786822E-2"/>
                  <c:y val="3.4205520228338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34574087329976E-2"/>
                  <c:y val="-0.129327915643197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253042233357146E-2"/>
                  <c:y val="-0.2342753074233069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categ'!$C$68:$C$75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categ'!$H$56:$H$63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47186048"/>
        <c:axId val="147187584"/>
      </c:lineChart>
      <c:catAx>
        <c:axId val="147170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171968"/>
        <c:crosses val="autoZero"/>
        <c:auto val="1"/>
        <c:lblAlgn val="ctr"/>
        <c:lblOffset val="100"/>
        <c:tickLblSkip val="1"/>
        <c:tickMarkSkip val="1"/>
      </c:catAx>
      <c:valAx>
        <c:axId val="1471719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7170048"/>
        <c:crosses val="autoZero"/>
        <c:crossBetween val="between"/>
      </c:valAx>
      <c:catAx>
        <c:axId val="147186048"/>
        <c:scaling>
          <c:orientation val="minMax"/>
        </c:scaling>
        <c:delete val="1"/>
        <c:axPos val="b"/>
        <c:tickLblPos val="none"/>
        <c:crossAx val="147187584"/>
        <c:crosses val="autoZero"/>
        <c:auto val="1"/>
        <c:lblAlgn val="ctr"/>
        <c:lblOffset val="100"/>
      </c:catAx>
      <c:valAx>
        <c:axId val="147187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7186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2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8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categ'!$L$55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categ'!$K$56:$K$63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categ'!$L$56:$L$63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categ'!$N$55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categ'!$K$56:$K$63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categ'!$N$56:$N$63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47330560"/>
        <c:axId val="147332480"/>
      </c:barChart>
      <c:lineChart>
        <c:grouping val="standard"/>
        <c:ser>
          <c:idx val="1"/>
          <c:order val="2"/>
          <c:tx>
            <c:strRef>
              <c:f>'Oferta Alojat Estim tipol categ'!$P$55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419668051697620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18637339754134E-2"/>
                  <c:y val="-0.179084655234422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30773735927598E-2"/>
                  <c:y val="-9.33933258342709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307E-2"/>
                  <c:y val="-7.83499001400335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37925424611377E-2"/>
                  <c:y val="-0.1880764904386955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44471920349042E-2"/>
                  <c:y val="6.919094296886359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3622697989214E-2"/>
                  <c:y val="0.111682774347084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4319157935836818E-2"/>
                  <c:y val="-0.327569768064707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categ'!$K$56:$K$63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categ'!$P$56:$P$63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47346560"/>
        <c:axId val="147348096"/>
      </c:lineChart>
      <c:catAx>
        <c:axId val="147330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332480"/>
        <c:crosses val="autoZero"/>
        <c:auto val="1"/>
        <c:lblAlgn val="ctr"/>
        <c:lblOffset val="100"/>
        <c:tickLblSkip val="1"/>
        <c:tickMarkSkip val="1"/>
      </c:catAx>
      <c:valAx>
        <c:axId val="147332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7330560"/>
        <c:crosses val="autoZero"/>
        <c:crossBetween val="between"/>
      </c:valAx>
      <c:catAx>
        <c:axId val="147346560"/>
        <c:scaling>
          <c:orientation val="minMax"/>
        </c:scaling>
        <c:delete val="1"/>
        <c:axPos val="b"/>
        <c:tickLblPos val="none"/>
        <c:crossAx val="147348096"/>
        <c:crosses val="autoZero"/>
        <c:auto val="1"/>
        <c:lblAlgn val="ctr"/>
        <c:lblOffset val="100"/>
      </c:catAx>
      <c:valAx>
        <c:axId val="1473480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734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37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39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47"/>
          <c:w val="0.61919715434631695"/>
          <c:h val="0.782945736434113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64E-3"/>
                  <c:y val="-0.1765957338927871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094E-3"/>
                  <c:y val="-3.987670145882990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056E-4"/>
                  <c:y val="3.085027162302406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categ'!$C$14,'Oferta Alojat Estim tipol categ'!$C$10:$C$13)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categ'!$G$14,'Oferta Alojat Estim tipol categ'!$G$10:$G$13)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1" r="0.7500000000000101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0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58"/>
          <c:w val="0.61919715434631695"/>
          <c:h val="0.78294573643411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67E-4"/>
                  <c:y val="-0.1765957394860546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5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28E-3"/>
                  <c:y val="-3.98767014588299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87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categ'!$C$27,'Oferta Alojat Estim tipol categ'!$C$23:$C$26)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categ'!$G$27,'Oferta Alojat Estim tipol categ'!$G$23:$G$26)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0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58"/>
          <c:w val="0.61919715434631695"/>
          <c:h val="0.78294573643411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67E-4"/>
                  <c:y val="-0.17659573948605467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31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categ'!$C$38,'Oferta Alojat Estim tipol categ'!$C$35:$C$37)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categ'!$G$38,'Oferta Alojat Estim tipol categ'!$G$35:$G$37)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0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38"/>
        </c:manualLayout>
      </c:layout>
      <c:pie3DChart>
        <c:varyColors val="1"/>
        <c:ser>
          <c:idx val="0"/>
          <c:order val="0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3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21E-4"/>
                  <c:y val="3.085027162302408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categ'!$C$46:$C$49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categ'!$G$46:$G$49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categ'!$N$7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0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58"/>
          <c:w val="0.61919715434631695"/>
          <c:h val="0.78294573643411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categ'!$N$7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81E-3"/>
                  <c:y val="-0.17659573389278724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5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28E-3"/>
                  <c:y val="-3.98767014588299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21E-4"/>
                  <c:y val="3.085027162302408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categ'!$K$14,'Oferta Alojat Estim tipol categ'!$K$10:$K$13)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categ'!$O$14,'Oferta Alojat Estim tipol categ'!$O$10:$O$13)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categ'!$N$7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categ'!$N$20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2E-4"/>
                  <c:y val="-0.1765957394860547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68E-3"/>
                  <c:y val="-3.9876701458829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06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categ'!$K$27,'Oferta Alojat Estim tipol categ'!$K$23:$K$26)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categ'!$N$27,'Oferta Alojat Estim tipol categ'!$N$23:$N$26)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categ'!$N$7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categ'!$N$32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2E-4"/>
                  <c:y val="-0.17659573948605475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36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categ'!$K$38,'Oferta Alojat Estim tipol categ'!$K$35:$K$37)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categ'!$O$38,'Oferta Alojat Estim tipol categ'!$O$35:$O$37)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categ'!$N$7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425"/>
        </c:manualLayout>
      </c:layout>
      <c:pie3DChart>
        <c:varyColors val="1"/>
        <c:ser>
          <c:idx val="0"/>
          <c:order val="0"/>
          <c:tx>
            <c:strRef>
              <c:f>'Oferta Alojat Estim tipol categ'!$N$43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22902382564742646"/>
                  <c:y val="5.51577950243961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40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75E-4"/>
                  <c:y val="3.0850271623024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categ'!$K$46:$K$49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categ'!$O$46:$O$49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categ'!$F$55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2E-4"/>
                  <c:y val="-0.17659573948605475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47E-3"/>
                  <c:y val="-0.1191902222325818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631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categ'!$C$63,'Oferta Alojat Estim tipol categ'!$C$58:$C$62)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categ'!$G$63,'Oferta Alojat Estim tipol categ'!$G$58:$G$62)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categ'!$N$55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categ'!$N$55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73E-3"/>
                  <c:y val="-0.119190222232581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675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categ'!$K$63,'Oferta Alojat Estim tipol categ'!$K$58:$K$62)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categ'!$O$63,'Oferta Alojat Estim tipol categ'!$O$58:$O$62)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tipología'!$C$5:$M$5</c:f>
          <c:strCache>
            <c:ptCount val="1"/>
            <c:pt idx="0">
              <c:v>septiembre 2010</c:v>
            </c:pt>
          </c:strCache>
        </c:strRef>
      </c:tx>
      <c:layout>
        <c:manualLayout>
          <c:xMode val="edge"/>
          <c:yMode val="edge"/>
          <c:x val="0.43342197248818082"/>
          <c:y val="8.910106030069023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tipología'!$C$5:$L$5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tipología'!$D$6,'Plazas Autorizadas tipología'!$F$6,'Plazas Autorizadas tipología'!$H$6,'Plazas Autorizadas tipología'!$J$6,'Plazas Autorizadas tipología'!$L$6)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tipología'!$D$39,'Plazas Autorizadas tipología'!$F$39,'Plazas Autorizadas tipología'!$H$39,'Plazas Autorizadas tipología'!$J$39,'Plazas Autorizadas tipología'!$L$39)</c:f>
              <c:numCache>
                <c:formatCode>#,##0_)</c:formatCode>
                <c:ptCount val="5"/>
                <c:pt idx="0">
                  <c:v>134306</c:v>
                </c:pt>
                <c:pt idx="1">
                  <c:v>81995</c:v>
                </c:pt>
                <c:pt idx="2">
                  <c:v>51062</c:v>
                </c:pt>
                <c:pt idx="3">
                  <c:v>473</c:v>
                </c:pt>
                <c:pt idx="4">
                  <c:v>776</c:v>
                </c:pt>
              </c:numCache>
            </c:numRef>
          </c:val>
        </c:ser>
        <c:dLbls>
          <c:showVal val="1"/>
        </c:dLbls>
        <c:gapWidth val="90"/>
        <c:overlap val="-30"/>
        <c:axId val="148431616"/>
        <c:axId val="148433536"/>
      </c:barChart>
      <c:catAx>
        <c:axId val="148431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85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433536"/>
        <c:crosses val="autoZero"/>
        <c:auto val="1"/>
        <c:lblAlgn val="ctr"/>
        <c:lblOffset val="100"/>
        <c:tickLblSkip val="1"/>
        <c:tickMarkSkip val="1"/>
      </c:catAx>
      <c:valAx>
        <c:axId val="148433536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843161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03_04-05'!$C$6:$E$6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54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54"/>
          <c:w val="0.88571501256814578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03_04-05'!$D$7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69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311E-17"/>
                  <c:y val="-1.374570446735419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9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03_04-05'!$C$9,'Distrib Plazas Autor 03_04-05'!$C$16,'Distrib Plazas Autor 03_04-05'!$C$23,'Distrib Plazas Autor 03_04-05'!$C$27)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03_04-05'!$E$9,'Distrib Plazas Autor 03_04-05'!$E$16,'Distrib Plazas Autor 03_04-05'!$E$23,'Distrib Plazas Autor 03_04-05'!$E$27)</c:f>
              <c:numCache>
                <c:formatCode>0.0%</c:formatCode>
                <c:ptCount val="4"/>
                <c:pt idx="0">
                  <c:v>0.71504387355957288</c:v>
                </c:pt>
                <c:pt idx="1">
                  <c:v>0.28419494661169259</c:v>
                </c:pt>
                <c:pt idx="2">
                  <c:v>4.651654508933291E-4</c:v>
                </c:pt>
                <c:pt idx="3">
                  <c:v>2.9601437784120943E-4</c:v>
                </c:pt>
              </c:numCache>
            </c:numRef>
          </c:val>
        </c:ser>
        <c:dLbls>
          <c:showVal val="1"/>
        </c:dLbls>
        <c:gapWidth val="90"/>
        <c:overlap val="-30"/>
        <c:axId val="137719808"/>
        <c:axId val="137721728"/>
      </c:barChart>
      <c:catAx>
        <c:axId val="137719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43E-3"/>
              <c:y val="0.931272560002152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721728"/>
        <c:crosses val="autoZero"/>
        <c:auto val="1"/>
        <c:lblAlgn val="ctr"/>
        <c:lblOffset val="100"/>
        <c:tickLblSkip val="1"/>
        <c:tickMarkSkip val="1"/>
      </c:catAx>
      <c:valAx>
        <c:axId val="137721728"/>
        <c:scaling>
          <c:orientation val="minMax"/>
        </c:scaling>
        <c:delete val="1"/>
        <c:axPos val="l"/>
        <c:numFmt formatCode="0.0%" sourceLinked="1"/>
        <c:tickLblPos val="none"/>
        <c:crossAx val="137719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302"/>
          <c:w val="0.3310927898718656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1" r="0.7500000000000101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03_04-05'!$G$6:$I$6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0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77"/>
          <c:w val="0.885715012568146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03_04-05'!$H$7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2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3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458E-17"/>
                  <c:y val="-1.374570446735419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96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03_04-05'!$G$9,'Distrib Plazas Autor 03_04-05'!$G$16,'Distrib Plazas Autor 03_04-05'!$G$23,'Distrib Plazas Autor 03_04-05'!$G$27)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03_04-05'!$I$9,'Distrib Plazas Autor 03_04-05'!$I$16,'Distrib Plazas Autor 03_04-05'!$I$23,'Distrib Plazas Autor 03_04-05'!$I$27)</c:f>
              <c:numCache>
                <c:formatCode>0.0%</c:formatCode>
                <c:ptCount val="4"/>
                <c:pt idx="0">
                  <c:v>0.42070590620011655</c:v>
                </c:pt>
                <c:pt idx="1">
                  <c:v>0.5787873413231307</c:v>
                </c:pt>
                <c:pt idx="2">
                  <c:v>0</c:v>
                </c:pt>
                <c:pt idx="3">
                  <c:v>5.0675247675273014E-4</c:v>
                </c:pt>
              </c:numCache>
            </c:numRef>
          </c:val>
        </c:ser>
        <c:dLbls>
          <c:showVal val="1"/>
        </c:dLbls>
        <c:gapWidth val="90"/>
        <c:overlap val="-30"/>
        <c:axId val="148461440"/>
        <c:axId val="148537344"/>
      </c:barChart>
      <c:catAx>
        <c:axId val="148461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48E-3"/>
              <c:y val="0.93127256000215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537344"/>
        <c:crosses val="autoZero"/>
        <c:auto val="1"/>
        <c:lblAlgn val="ctr"/>
        <c:lblOffset val="100"/>
        <c:tickLblSkip val="1"/>
        <c:tickMarkSkip val="1"/>
      </c:catAx>
      <c:valAx>
        <c:axId val="148537344"/>
        <c:scaling>
          <c:orientation val="minMax"/>
        </c:scaling>
        <c:delete val="1"/>
        <c:axPos val="l"/>
        <c:numFmt formatCode="0.0%" sourceLinked="1"/>
        <c:tickLblPos val="none"/>
        <c:crossAx val="148461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597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03_04-05'!$C$35:$E$35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08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77"/>
          <c:w val="0.885715012568146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03_04-05'!$D$36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2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3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458E-17"/>
                  <c:y val="-1.374570446735419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96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03_04-05'!$C$38,'Distrib Plazas Autor 03_04-05'!$C$45,'Distrib Plazas Autor 03_04-05'!$C$56)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03_04-05'!$E$38,'Distrib Plazas Autor 03_04-05'!$E$45,'Distrib Plazas Autor 03_04-05'!$E$56)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48594688"/>
        <c:axId val="148596608"/>
      </c:barChart>
      <c:catAx>
        <c:axId val="148594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48E-3"/>
              <c:y val="0.93127256000215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596608"/>
        <c:crosses val="autoZero"/>
        <c:auto val="1"/>
        <c:lblAlgn val="ctr"/>
        <c:lblOffset val="100"/>
        <c:tickLblSkip val="1"/>
        <c:tickMarkSkip val="1"/>
      </c:catAx>
      <c:valAx>
        <c:axId val="148596608"/>
        <c:scaling>
          <c:orientation val="minMax"/>
        </c:scaling>
        <c:delete val="1"/>
        <c:axPos val="l"/>
        <c:numFmt formatCode="0.0%" sourceLinked="1"/>
        <c:tickLblPos val="none"/>
        <c:crossAx val="148594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597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03_04-05'!$G$35:$I$35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08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77"/>
          <c:w val="0.885715012568146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03_04-05'!$H$36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2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3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458E-17"/>
                  <c:y val="-1.374570446735419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96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03_04-05'!$G$38,'Distrib Plazas Autor 03_04-05'!$G$45,'Distrib Plazas Autor 03_04-05'!$G$56)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03_04-05'!$I$38,'Distrib Plazas Autor 03_04-05'!$I$45,'Distrib Plazas Autor 03_04-05'!$I$56)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45123200"/>
        <c:axId val="145133568"/>
      </c:barChart>
      <c:catAx>
        <c:axId val="145123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48E-3"/>
              <c:y val="0.93127256000215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133568"/>
        <c:crosses val="autoZero"/>
        <c:auto val="1"/>
        <c:lblAlgn val="ctr"/>
        <c:lblOffset val="100"/>
        <c:tickLblSkip val="1"/>
        <c:tickMarkSkip val="1"/>
      </c:catAx>
      <c:valAx>
        <c:axId val="145133568"/>
        <c:scaling>
          <c:orientation val="minMax"/>
        </c:scaling>
        <c:delete val="1"/>
        <c:axPos val="l"/>
        <c:numFmt formatCode="0.0%" sourceLinked="1"/>
        <c:tickLblPos val="none"/>
        <c:crossAx val="145123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72"/>
          <c:y val="0.1778953793566502"/>
          <c:w val="0.33109278987186597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9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6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IO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</xdr:colOff>
      <xdr:row>16</xdr:row>
      <xdr:rowOff>104775</xdr:rowOff>
    </xdr:from>
    <xdr:to>
      <xdr:col>8</xdr:col>
      <xdr:colOff>428625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77175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1</xdr:col>
      <xdr:colOff>161925</xdr:colOff>
      <xdr:row>2</xdr:row>
      <xdr:rowOff>47625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209550</xdr:colOff>
      <xdr:row>26</xdr:row>
      <xdr:rowOff>66675</xdr:rowOff>
    </xdr:from>
    <xdr:to>
      <xdr:col>6</xdr:col>
      <xdr:colOff>571500</xdr:colOff>
      <xdr:row>52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0545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2</xdr:row>
      <xdr:rowOff>104775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409575</xdr:colOff>
      <xdr:row>27</xdr:row>
      <xdr:rowOff>85725</xdr:rowOff>
    </xdr:from>
    <xdr:to>
      <xdr:col>7</xdr:col>
      <xdr:colOff>9525</xdr:colOff>
      <xdr:row>53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581025</xdr:colOff>
      <xdr:row>17</xdr:row>
      <xdr:rowOff>133350</xdr:rowOff>
    </xdr:from>
    <xdr:to>
      <xdr:col>7</xdr:col>
      <xdr:colOff>180975</xdr:colOff>
      <xdr:row>19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38800" y="419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295275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</xdr:colOff>
      <xdr:row>14</xdr:row>
      <xdr:rowOff>19050</xdr:rowOff>
    </xdr:from>
    <xdr:to>
      <xdr:col>8</xdr:col>
      <xdr:colOff>409575</xdr:colOff>
      <xdr:row>16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43750" y="3381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57150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714375</xdr:colOff>
      <xdr:row>17</xdr:row>
      <xdr:rowOff>152400</xdr:rowOff>
    </xdr:from>
    <xdr:to>
      <xdr:col>9</xdr:col>
      <xdr:colOff>314325</xdr:colOff>
      <xdr:row>18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24875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486775" y="467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38100</xdr:colOff>
      <xdr:row>27</xdr:row>
      <xdr:rowOff>28575</xdr:rowOff>
    </xdr:from>
    <xdr:to>
      <xdr:col>13</xdr:col>
      <xdr:colOff>400050</xdr:colOff>
      <xdr:row>54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620500" y="4105275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419100</xdr:colOff>
      <xdr:row>56</xdr:row>
      <xdr:rowOff>47625</xdr:rowOff>
    </xdr:from>
    <xdr:to>
      <xdr:col>18</xdr:col>
      <xdr:colOff>19050</xdr:colOff>
      <xdr:row>56</xdr:row>
      <xdr:rowOff>47625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210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295275</xdr:colOff>
      <xdr:row>15</xdr:row>
      <xdr:rowOff>0</xdr:rowOff>
    </xdr:from>
    <xdr:to>
      <xdr:col>11</xdr:col>
      <xdr:colOff>657225</xdr:colOff>
      <xdr:row>40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58400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352425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16</xdr:row>
      <xdr:rowOff>0</xdr:rowOff>
    </xdr:from>
    <xdr:to>
      <xdr:col>11</xdr:col>
      <xdr:colOff>361950</xdr:colOff>
      <xdr:row>17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3524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257175</xdr:colOff>
      <xdr:row>37</xdr:row>
      <xdr:rowOff>142875</xdr:rowOff>
    </xdr:from>
    <xdr:to>
      <xdr:col>11</xdr:col>
      <xdr:colOff>619125</xdr:colOff>
      <xdr:row>39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20175" y="8086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9</xdr:col>
      <xdr:colOff>161925</xdr:colOff>
      <xdr:row>42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2</xdr:col>
      <xdr:colOff>0</xdr:colOff>
      <xdr:row>45</xdr:row>
      <xdr:rowOff>0</xdr:rowOff>
    </xdr:from>
    <xdr:to>
      <xdr:col>9</xdr:col>
      <xdr:colOff>161925</xdr:colOff>
      <xdr:row>63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915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962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1343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66675</xdr:colOff>
      <xdr:row>7</xdr:row>
      <xdr:rowOff>180975</xdr:rowOff>
    </xdr:from>
    <xdr:to>
      <xdr:col>19</xdr:col>
      <xdr:colOff>428625</xdr:colOff>
      <xdr:row>9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411450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123825</xdr:colOff>
      <xdr:row>33</xdr:row>
      <xdr:rowOff>152400</xdr:rowOff>
    </xdr:from>
    <xdr:to>
      <xdr:col>19</xdr:col>
      <xdr:colOff>485775</xdr:colOff>
      <xdr:row>35</xdr:row>
      <xdr:rowOff>133350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468600" y="7924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66675</xdr:colOff>
      <xdr:row>52</xdr:row>
      <xdr:rowOff>180975</xdr:rowOff>
    </xdr:from>
    <xdr:to>
      <xdr:col>19</xdr:col>
      <xdr:colOff>428625</xdr:colOff>
      <xdr:row>54</xdr:row>
      <xdr:rowOff>161925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411450" y="1207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752475</xdr:colOff>
      <xdr:row>78</xdr:row>
      <xdr:rowOff>9525</xdr:rowOff>
    </xdr:from>
    <xdr:to>
      <xdr:col>12</xdr:col>
      <xdr:colOff>257175</xdr:colOff>
      <xdr:row>78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752475</xdr:colOff>
      <xdr:row>11</xdr:row>
      <xdr:rowOff>95250</xdr:rowOff>
    </xdr:from>
    <xdr:to>
      <xdr:col>11</xdr:col>
      <xdr:colOff>352425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34425" y="3114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72525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0.95037</cdr:y>
    </cdr:from>
    <cdr:to>
      <cdr:x>0.58562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2914650"/>
          <a:ext cx="3223418" cy="14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571500</xdr:colOff>
      <xdr:row>1</xdr:row>
      <xdr:rowOff>254000</xdr:rowOff>
    </xdr:from>
    <xdr:to>
      <xdr:col>9</xdr:col>
      <xdr:colOff>314325</xdr:colOff>
      <xdr:row>19</xdr:row>
      <xdr:rowOff>41275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666750</xdr:colOff>
      <xdr:row>20</xdr:row>
      <xdr:rowOff>57150</xdr:rowOff>
    </xdr:from>
    <xdr:to>
      <xdr:col>11</xdr:col>
      <xdr:colOff>266700</xdr:colOff>
      <xdr:row>22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4963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0.36782</cdr:x>
      <cdr:y>0.4798</cdr:y>
    </cdr:from>
    <cdr:to>
      <cdr:x>0.54735</cdr:x>
      <cdr:y>0.53917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28800" y="1809750"/>
          <a:ext cx="892660" cy="22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0.01916</cdr:x>
      <cdr:y>0.4697</cdr:y>
    </cdr:from>
    <cdr:to>
      <cdr:x>0.21264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95250" y="1771650"/>
          <a:ext cx="962024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0.85249</cdr:x>
      <cdr:y>0.25758</cdr:y>
    </cdr:from>
    <cdr:to>
      <cdr:x>0.97701</cdr:x>
      <cdr:y>0.35808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38625" y="971550"/>
          <a:ext cx="619125" cy="379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0.86398</cdr:x>
      <cdr:y>0.38384</cdr:y>
    </cdr:from>
    <cdr:to>
      <cdr:x>0.95247</cdr:x>
      <cdr:y>0.477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295775" y="1447800"/>
          <a:ext cx="439966" cy="3513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0.85632</cdr:x>
      <cdr:y>0.49747</cdr:y>
    </cdr:from>
    <cdr:to>
      <cdr:x>0.94481</cdr:x>
      <cdr:y>0.59308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7675" y="1876425"/>
          <a:ext cx="439967" cy="3606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0.85824</cdr:x>
      <cdr:y>0.63636</cdr:y>
    </cdr:from>
    <cdr:to>
      <cdr:x>0.95214</cdr:x>
      <cdr:y>0.73107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267200" y="2400300"/>
          <a:ext cx="466878" cy="3572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0.00958</cdr:x>
      <cdr:y>0.95707</cdr:y>
    </cdr:from>
    <cdr:to>
      <cdr:x>0.64451</cdr:x>
      <cdr:y>0.99869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09975"/>
          <a:ext cx="3156906" cy="15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/>
            <a:pPr algn="ctr"/>
            <a:t>DISTRIBUCIÓN DE TURISTAS  ALOJADOS EN ARONA POR CATEGORÍA </a:t>
          </a:fld>
          <a:endParaRPr lang="es-ES" sz="1600" b="1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32485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:$N$4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623343C0-E643-43E9-BA2E-1469D8C8E8B0}" type="TxLink">
            <a:rPr lang="es-ES" sz="1600" b="1"/>
            <a:pPr algn="ctr"/>
            <a:t>DISTRIBUCIÓN DE TURISTAS  ALOJADOS EN ARONA POR CATEGORÍA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0.27056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1000" y="1609725"/>
          <a:ext cx="982297" cy="22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0.25135</cdr:y>
    </cdr:from>
    <cdr:to>
      <cdr:x>0.96172</cdr:x>
      <cdr:y>0.35348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305300" y="885825"/>
          <a:ext cx="632166" cy="35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0.35622</cdr:x>
      <cdr:y>0.50811</cdr:y>
    </cdr:from>
    <cdr:to>
      <cdr:x>0.53375</cdr:x>
      <cdr:y>0.56844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828800" y="1790700"/>
          <a:ext cx="911442" cy="212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0.38919</cdr:y>
    </cdr:from>
    <cdr:to>
      <cdr:x>0.94094</cdr:x>
      <cdr:y>0.48386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81500" y="1371600"/>
          <a:ext cx="449249" cy="333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0.859</cdr:x>
      <cdr:y>0.4973</cdr:y>
    </cdr:from>
    <cdr:to>
      <cdr:x>0.9465</cdr:x>
      <cdr:y>0.59446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410075" y="1752600"/>
          <a:ext cx="449248" cy="34241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0.85343</cdr:x>
      <cdr:y>0.72162</cdr:y>
    </cdr:from>
    <cdr:to>
      <cdr:x>0.94629</cdr:x>
      <cdr:y>0.81787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381500" y="2543175"/>
          <a:ext cx="476714" cy="3391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</cdr:x>
      <cdr:y>0.95771</cdr:y>
    </cdr:from>
    <cdr:to>
      <cdr:x>0.62786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76625"/>
          <a:ext cx="3223428" cy="149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13</xdr:row>
      <xdr:rowOff>381000</xdr:rowOff>
    </xdr:from>
    <xdr:to>
      <xdr:col>11</xdr:col>
      <xdr:colOff>390525</xdr:colOff>
      <xdr:row>26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2</xdr:row>
      <xdr:rowOff>104775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22</xdr:row>
      <xdr:rowOff>85725</xdr:rowOff>
    </xdr:from>
    <xdr:to>
      <xdr:col>11</xdr:col>
      <xdr:colOff>533400</xdr:colOff>
      <xdr:row>24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6297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0</xdr:row>
      <xdr:rowOff>692150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3</xdr:row>
      <xdr:rowOff>85725</xdr:rowOff>
    </xdr:from>
    <xdr:to>
      <xdr:col>13</xdr:col>
      <xdr:colOff>866775</xdr:colOff>
      <xdr:row>15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21</xdr:row>
      <xdr:rowOff>142875</xdr:rowOff>
    </xdr:from>
    <xdr:to>
      <xdr:col>13</xdr:col>
      <xdr:colOff>942975</xdr:colOff>
      <xdr:row>33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39</xdr:row>
      <xdr:rowOff>19050</xdr:rowOff>
    </xdr:from>
    <xdr:to>
      <xdr:col>13</xdr:col>
      <xdr:colOff>1009650</xdr:colOff>
      <xdr:row>51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57</xdr:row>
      <xdr:rowOff>133350</xdr:rowOff>
    </xdr:from>
    <xdr:to>
      <xdr:col>13</xdr:col>
      <xdr:colOff>1019175</xdr:colOff>
      <xdr:row>69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75</xdr:row>
      <xdr:rowOff>85725</xdr:rowOff>
    </xdr:from>
    <xdr:to>
      <xdr:col>13</xdr:col>
      <xdr:colOff>933450</xdr:colOff>
      <xdr:row>87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93</xdr:row>
      <xdr:rowOff>66675</xdr:rowOff>
    </xdr:from>
    <xdr:to>
      <xdr:col>13</xdr:col>
      <xdr:colOff>952500</xdr:colOff>
      <xdr:row>105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111</xdr:row>
      <xdr:rowOff>66675</xdr:rowOff>
    </xdr:from>
    <xdr:to>
      <xdr:col>13</xdr:col>
      <xdr:colOff>914400</xdr:colOff>
      <xdr:row>123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129</xdr:row>
      <xdr:rowOff>85725</xdr:rowOff>
    </xdr:from>
    <xdr:to>
      <xdr:col>13</xdr:col>
      <xdr:colOff>914400</xdr:colOff>
      <xdr:row>141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147</xdr:row>
      <xdr:rowOff>104775</xdr:rowOff>
    </xdr:from>
    <xdr:to>
      <xdr:col>13</xdr:col>
      <xdr:colOff>895350</xdr:colOff>
      <xdr:row>159</xdr:row>
      <xdr:rowOff>123825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165</xdr:row>
      <xdr:rowOff>38100</xdr:rowOff>
    </xdr:from>
    <xdr:to>
      <xdr:col>13</xdr:col>
      <xdr:colOff>933450</xdr:colOff>
      <xdr:row>177</xdr:row>
      <xdr:rowOff>66675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183</xdr:row>
      <xdr:rowOff>28575</xdr:rowOff>
    </xdr:from>
    <xdr:to>
      <xdr:col>13</xdr:col>
      <xdr:colOff>987425</xdr:colOff>
      <xdr:row>195</xdr:row>
      <xdr:rowOff>57150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201</xdr:row>
      <xdr:rowOff>38100</xdr:rowOff>
    </xdr:from>
    <xdr:to>
      <xdr:col>13</xdr:col>
      <xdr:colOff>1000125</xdr:colOff>
      <xdr:row>213</xdr:row>
      <xdr:rowOff>57150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219</xdr:row>
      <xdr:rowOff>28575</xdr:rowOff>
    </xdr:from>
    <xdr:to>
      <xdr:col>13</xdr:col>
      <xdr:colOff>885825</xdr:colOff>
      <xdr:row>231</xdr:row>
      <xdr:rowOff>47625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237</xdr:row>
      <xdr:rowOff>28575</xdr:rowOff>
    </xdr:from>
    <xdr:to>
      <xdr:col>13</xdr:col>
      <xdr:colOff>981075</xdr:colOff>
      <xdr:row>249</xdr:row>
      <xdr:rowOff>38100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255</xdr:row>
      <xdr:rowOff>38100</xdr:rowOff>
    </xdr:from>
    <xdr:to>
      <xdr:col>13</xdr:col>
      <xdr:colOff>923925</xdr:colOff>
      <xdr:row>267</xdr:row>
      <xdr:rowOff>47625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273</xdr:row>
      <xdr:rowOff>47625</xdr:rowOff>
    </xdr:from>
    <xdr:to>
      <xdr:col>13</xdr:col>
      <xdr:colOff>914400</xdr:colOff>
      <xdr:row>285</xdr:row>
      <xdr:rowOff>76200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219075</xdr:colOff>
      <xdr:row>10</xdr:row>
      <xdr:rowOff>142875</xdr:rowOff>
    </xdr:from>
    <xdr:to>
      <xdr:col>14</xdr:col>
      <xdr:colOff>581025</xdr:colOff>
      <xdr:row>12</xdr:row>
      <xdr:rowOff>123825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25250" y="3200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219075</xdr:colOff>
      <xdr:row>28</xdr:row>
      <xdr:rowOff>57150</xdr:rowOff>
    </xdr:from>
    <xdr:to>
      <xdr:col>14</xdr:col>
      <xdr:colOff>581025</xdr:colOff>
      <xdr:row>30</xdr:row>
      <xdr:rowOff>38100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25250" y="6867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247650</xdr:colOff>
      <xdr:row>45</xdr:row>
      <xdr:rowOff>142875</xdr:rowOff>
    </xdr:from>
    <xdr:to>
      <xdr:col>14</xdr:col>
      <xdr:colOff>609600</xdr:colOff>
      <xdr:row>47</xdr:row>
      <xdr:rowOff>123825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53825" y="10515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190500</xdr:colOff>
      <xdr:row>68</xdr:row>
      <xdr:rowOff>28575</xdr:rowOff>
    </xdr:from>
    <xdr:to>
      <xdr:col>14</xdr:col>
      <xdr:colOff>552450</xdr:colOff>
      <xdr:row>70</xdr:row>
      <xdr:rowOff>9525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96675" y="15106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238125</xdr:colOff>
      <xdr:row>85</xdr:row>
      <xdr:rowOff>9525</xdr:rowOff>
    </xdr:from>
    <xdr:to>
      <xdr:col>14</xdr:col>
      <xdr:colOff>600075</xdr:colOff>
      <xdr:row>86</xdr:row>
      <xdr:rowOff>180975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44300" y="18678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238125</xdr:colOff>
      <xdr:row>103</xdr:row>
      <xdr:rowOff>76200</xdr:rowOff>
    </xdr:from>
    <xdr:to>
      <xdr:col>14</xdr:col>
      <xdr:colOff>600075</xdr:colOff>
      <xdr:row>105</xdr:row>
      <xdr:rowOff>57150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44300" y="2246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152400</xdr:colOff>
      <xdr:row>120</xdr:row>
      <xdr:rowOff>19050</xdr:rowOff>
    </xdr:from>
    <xdr:to>
      <xdr:col>14</xdr:col>
      <xdr:colOff>514350</xdr:colOff>
      <xdr:row>122</xdr:row>
      <xdr:rowOff>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58575" y="25946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85725</xdr:colOff>
      <xdr:row>138</xdr:row>
      <xdr:rowOff>19050</xdr:rowOff>
    </xdr:from>
    <xdr:to>
      <xdr:col>14</xdr:col>
      <xdr:colOff>447675</xdr:colOff>
      <xdr:row>140</xdr:row>
      <xdr:rowOff>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91900" y="29660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142875</xdr:colOff>
      <xdr:row>155</xdr:row>
      <xdr:rowOff>161925</xdr:rowOff>
    </xdr:from>
    <xdr:to>
      <xdr:col>14</xdr:col>
      <xdr:colOff>504825</xdr:colOff>
      <xdr:row>157</xdr:row>
      <xdr:rowOff>142875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49050" y="33375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152400</xdr:colOff>
      <xdr:row>174</xdr:row>
      <xdr:rowOff>66675</xdr:rowOff>
    </xdr:from>
    <xdr:to>
      <xdr:col>14</xdr:col>
      <xdr:colOff>514350</xdr:colOff>
      <xdr:row>176</xdr:row>
      <xdr:rowOff>47625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58575" y="37214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209550</xdr:colOff>
      <xdr:row>191</xdr:row>
      <xdr:rowOff>95250</xdr:rowOff>
    </xdr:from>
    <xdr:to>
      <xdr:col>14</xdr:col>
      <xdr:colOff>571500</xdr:colOff>
      <xdr:row>193</xdr:row>
      <xdr:rowOff>76200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515725" y="40805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180975</xdr:colOff>
      <xdr:row>209</xdr:row>
      <xdr:rowOff>19050</xdr:rowOff>
    </xdr:from>
    <xdr:to>
      <xdr:col>14</xdr:col>
      <xdr:colOff>542925</xdr:colOff>
      <xdr:row>211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87150" y="44443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228600</xdr:colOff>
      <xdr:row>226</xdr:row>
      <xdr:rowOff>95250</xdr:rowOff>
    </xdr:from>
    <xdr:to>
      <xdr:col>14</xdr:col>
      <xdr:colOff>590550</xdr:colOff>
      <xdr:row>228</xdr:row>
      <xdr:rowOff>76200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34775" y="48053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228600</xdr:colOff>
      <xdr:row>244</xdr:row>
      <xdr:rowOff>114300</xdr:rowOff>
    </xdr:from>
    <xdr:to>
      <xdr:col>14</xdr:col>
      <xdr:colOff>590550</xdr:colOff>
      <xdr:row>246</xdr:row>
      <xdr:rowOff>95250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34775" y="5180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180975</xdr:colOff>
      <xdr:row>262</xdr:row>
      <xdr:rowOff>66675</xdr:rowOff>
    </xdr:from>
    <xdr:to>
      <xdr:col>14</xdr:col>
      <xdr:colOff>542925</xdr:colOff>
      <xdr:row>264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87150" y="55492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180975</xdr:colOff>
      <xdr:row>280</xdr:row>
      <xdr:rowOff>38100</xdr:rowOff>
    </xdr:from>
    <xdr:to>
      <xdr:col>14</xdr:col>
      <xdr:colOff>542925</xdr:colOff>
      <xdr:row>282</xdr:row>
      <xdr:rowOff>19050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87150" y="59131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0.09609</cdr:x>
      <cdr:y>0</cdr:y>
    </cdr:from>
    <cdr:to>
      <cdr:x>0.92072</cdr:x>
      <cdr:y>0.18403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514364" y="0"/>
          <a:ext cx="4414286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2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09967FE-5898-4DB8-ACC6-6234658958E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2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0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C44529-A053-4A44-845D-8CE84BEC8D6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2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58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DFECB25-9988-4F35-851A-C9C91C1D09F8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2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6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338C0A8-C86C-42D8-99D7-286076086A9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2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0.11744</cdr:x>
      <cdr:y>0</cdr:y>
    </cdr:from>
    <cdr:to>
      <cdr:x>0.94496</cdr:x>
      <cdr:y>0.18208</cdr:y>
    </cdr:to>
    <cdr:sp macro="" textlink="'graficas evol mensual merc'!$B$94">
      <cdr:nvSpPr>
        <cdr:cNvPr id="9" name="1 CuadroTexto"/>
        <cdr:cNvSpPr txBox="1"/>
      </cdr:nvSpPr>
      <cdr:spPr>
        <a:xfrm xmlns:a="http://schemas.openxmlformats.org/drawingml/2006/main">
          <a:off x="628650" y="0"/>
          <a:ext cx="4429780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48DD66E-914F-45B3-9B6B-5EFC2282CC2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2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2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39BD0B-5433-46AA-8098-FE6BC77592E4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2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0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D5AA7D-A188-45DA-8C75-86FA51CD1A26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2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48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ED31BB7-91D7-4552-A454-25563F1D64BA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2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6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4CEF1A-8C0F-4018-8C8E-1F6A122A17F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2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4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E78E7D6-EE15-47D4-B253-562E969E7D6C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2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2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3BA7D1E-E766-4801-9069-4E52425401C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2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0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8C116B4-2FFA-4EB4-9ADD-524728C3A3F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2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38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AF5775-F397-4CCC-910D-A2F315F20C7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2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6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42018D3-19D6-436C-B2B5-684415BDB721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2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4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65461D6-E2AD-42E6-826C-9E4A7496296E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2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209550</xdr:colOff>
      <xdr:row>1</xdr:row>
      <xdr:rowOff>66675</xdr:rowOff>
    </xdr:from>
    <xdr:to>
      <xdr:col>25</xdr:col>
      <xdr:colOff>571500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8110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428625</xdr:colOff>
      <xdr:row>32</xdr:row>
      <xdr:rowOff>0</xdr:rowOff>
    </xdr:from>
    <xdr:to>
      <xdr:col>7</xdr:col>
      <xdr:colOff>790575</xdr:colOff>
      <xdr:row>32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628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0</xdr:rowOff>
    </xdr:from>
    <xdr:to>
      <xdr:col>7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74676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27</xdr:row>
      <xdr:rowOff>0</xdr:rowOff>
    </xdr:from>
    <xdr:to>
      <xdr:col>7</xdr:col>
      <xdr:colOff>47625</xdr:colOff>
      <xdr:row>28</xdr:row>
      <xdr:rowOff>200025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5353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590550</xdr:colOff>
      <xdr:row>42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45820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4677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428625</xdr:colOff>
      <xdr:row>31</xdr:row>
      <xdr:rowOff>28575</xdr:rowOff>
    </xdr:from>
    <xdr:to>
      <xdr:col>11</xdr:col>
      <xdr:colOff>28575</xdr:colOff>
      <xdr:row>32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447675</xdr:colOff>
      <xdr:row>29</xdr:row>
      <xdr:rowOff>76200</xdr:rowOff>
    </xdr:from>
    <xdr:to>
      <xdr:col>11</xdr:col>
      <xdr:colOff>47625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868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5762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123825</xdr:colOff>
      <xdr:row>33</xdr:row>
      <xdr:rowOff>66675</xdr:rowOff>
    </xdr:from>
    <xdr:to>
      <xdr:col>10</xdr:col>
      <xdr:colOff>485775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5848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1</xdr:col>
      <xdr:colOff>942975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3830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57150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76200</xdr:colOff>
      <xdr:row>7</xdr:row>
      <xdr:rowOff>152400</xdr:rowOff>
    </xdr:from>
    <xdr:to>
      <xdr:col>7</xdr:col>
      <xdr:colOff>438150</xdr:colOff>
      <xdr:row>10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695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301625</xdr:colOff>
      <xdr:row>10</xdr:row>
      <xdr:rowOff>0</xdr:rowOff>
    </xdr:from>
    <xdr:to>
      <xdr:col>17</xdr:col>
      <xdr:colOff>663575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257175</xdr:colOff>
      <xdr:row>4</xdr:row>
      <xdr:rowOff>0</xdr:rowOff>
    </xdr:from>
    <xdr:to>
      <xdr:col>12</xdr:col>
      <xdr:colOff>619125</xdr:colOff>
      <xdr:row>4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363200" y="1285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180975</xdr:colOff>
      <xdr:row>3</xdr:row>
      <xdr:rowOff>38100</xdr:rowOff>
    </xdr:from>
    <xdr:to>
      <xdr:col>12</xdr:col>
      <xdr:colOff>542925</xdr:colOff>
      <xdr:row>4</xdr:row>
      <xdr:rowOff>209550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077450" y="1133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152400</xdr:colOff>
      <xdr:row>3</xdr:row>
      <xdr:rowOff>200025</xdr:rowOff>
    </xdr:from>
    <xdr:to>
      <xdr:col>11</xdr:col>
      <xdr:colOff>514350</xdr:colOff>
      <xdr:row>3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96350" y="1314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2</xdr:row>
      <xdr:rowOff>371475</xdr:rowOff>
    </xdr:from>
    <xdr:to>
      <xdr:col>11</xdr:col>
      <xdr:colOff>561975</xdr:colOff>
      <xdr:row>3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439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18</xdr:row>
      <xdr:rowOff>0</xdr:rowOff>
    </xdr:from>
    <xdr:to>
      <xdr:col>7</xdr:col>
      <xdr:colOff>361950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48475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142875</xdr:colOff>
      <xdr:row>20</xdr:row>
      <xdr:rowOff>0</xdr:rowOff>
    </xdr:from>
    <xdr:to>
      <xdr:col>7</xdr:col>
      <xdr:colOff>504825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34175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2484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228600</xdr:colOff>
      <xdr:row>5</xdr:row>
      <xdr:rowOff>0</xdr:rowOff>
    </xdr:from>
    <xdr:to>
      <xdr:col>6</xdr:col>
      <xdr:colOff>590550</xdr:colOff>
      <xdr:row>6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577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124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209550</xdr:colOff>
      <xdr:row>2</xdr:row>
      <xdr:rowOff>9525</xdr:rowOff>
    </xdr:from>
    <xdr:to>
      <xdr:col>12</xdr:col>
      <xdr:colOff>571500</xdr:colOff>
      <xdr:row>3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1060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752475</xdr:colOff>
      <xdr:row>1</xdr:row>
      <xdr:rowOff>552450</xdr:rowOff>
    </xdr:from>
    <xdr:to>
      <xdr:col>17</xdr:col>
      <xdr:colOff>352425</xdr:colOff>
      <xdr:row>3</xdr:row>
      <xdr:rowOff>9525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696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200025</xdr:colOff>
      <xdr:row>2</xdr:row>
      <xdr:rowOff>0</xdr:rowOff>
    </xdr:from>
    <xdr:to>
      <xdr:col>12</xdr:col>
      <xdr:colOff>561975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96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11</xdr:col>
      <xdr:colOff>361950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3</xdr:row>
      <xdr:rowOff>0</xdr:rowOff>
    </xdr:from>
    <xdr:to>
      <xdr:col>11</xdr:col>
      <xdr:colOff>361950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12</xdr:row>
      <xdr:rowOff>0</xdr:rowOff>
    </xdr:from>
    <xdr:to>
      <xdr:col>7</xdr:col>
      <xdr:colOff>361950</xdr:colOff>
      <xdr:row>14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81875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21</xdr:row>
      <xdr:rowOff>0</xdr:rowOff>
    </xdr:from>
    <xdr:to>
      <xdr:col>6</xdr:col>
      <xdr:colOff>361950</xdr:colOff>
      <xdr:row>21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5476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21</xdr:row>
      <xdr:rowOff>0</xdr:rowOff>
    </xdr:from>
    <xdr:to>
      <xdr:col>4</xdr:col>
      <xdr:colOff>361950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8196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181725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695325</xdr:colOff>
      <xdr:row>4</xdr:row>
      <xdr:rowOff>114300</xdr:rowOff>
    </xdr:from>
    <xdr:to>
      <xdr:col>7</xdr:col>
      <xdr:colOff>323850</xdr:colOff>
      <xdr:row>5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530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629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314325</xdr:colOff>
      <xdr:row>2</xdr:row>
      <xdr:rowOff>0</xdr:rowOff>
    </xdr:from>
    <xdr:to>
      <xdr:col>12</xdr:col>
      <xdr:colOff>676275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108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476250</xdr:colOff>
      <xdr:row>2</xdr:row>
      <xdr:rowOff>28575</xdr:rowOff>
    </xdr:from>
    <xdr:to>
      <xdr:col>13</xdr:col>
      <xdr:colOff>76200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3727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638175</xdr:colOff>
      <xdr:row>1</xdr:row>
      <xdr:rowOff>533400</xdr:rowOff>
    </xdr:from>
    <xdr:to>
      <xdr:col>11</xdr:col>
      <xdr:colOff>238125</xdr:colOff>
      <xdr:row>2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201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266700</xdr:colOff>
      <xdr:row>2</xdr:row>
      <xdr:rowOff>342900</xdr:rowOff>
    </xdr:from>
    <xdr:to>
      <xdr:col>10</xdr:col>
      <xdr:colOff>628650</xdr:colOff>
      <xdr:row>3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48650" y="107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15</xdr:row>
      <xdr:rowOff>0</xdr:rowOff>
    </xdr:from>
    <xdr:to>
      <xdr:col>7</xdr:col>
      <xdr:colOff>361950</xdr:colOff>
      <xdr:row>17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15200" y="287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285750</xdr:colOff>
      <xdr:row>22</xdr:row>
      <xdr:rowOff>38100</xdr:rowOff>
    </xdr:from>
    <xdr:to>
      <xdr:col>4</xdr:col>
      <xdr:colOff>647700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8637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152400</xdr:colOff>
      <xdr:row>28</xdr:row>
      <xdr:rowOff>57150</xdr:rowOff>
    </xdr:from>
    <xdr:to>
      <xdr:col>8</xdr:col>
      <xdr:colOff>514350</xdr:colOff>
      <xdr:row>30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9875" y="520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200025</xdr:colOff>
      <xdr:row>19</xdr:row>
      <xdr:rowOff>0</xdr:rowOff>
    </xdr:from>
    <xdr:to>
      <xdr:col>5</xdr:col>
      <xdr:colOff>561975</xdr:colOff>
      <xdr:row>19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8650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200025</xdr:colOff>
      <xdr:row>28</xdr:row>
      <xdr:rowOff>0</xdr:rowOff>
    </xdr:from>
    <xdr:to>
      <xdr:col>8</xdr:col>
      <xdr:colOff>561975</xdr:colOff>
      <xdr:row>30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81775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6</xdr:row>
      <xdr:rowOff>0</xdr:rowOff>
    </xdr:from>
    <xdr:to>
      <xdr:col>6</xdr:col>
      <xdr:colOff>581025</xdr:colOff>
      <xdr:row>6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876800" y="1162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190500</xdr:colOff>
      <xdr:row>29</xdr:row>
      <xdr:rowOff>57150</xdr:rowOff>
    </xdr:from>
    <xdr:to>
      <xdr:col>9</xdr:col>
      <xdr:colOff>552450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43650" y="5095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180975</xdr:colOff>
      <xdr:row>30</xdr:row>
      <xdr:rowOff>47625</xdr:rowOff>
    </xdr:from>
    <xdr:to>
      <xdr:col>6</xdr:col>
      <xdr:colOff>542925</xdr:colOff>
      <xdr:row>32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57875" y="5734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28575</xdr:rowOff>
    </xdr:from>
    <xdr:to>
      <xdr:col>8</xdr:col>
      <xdr:colOff>619125</xdr:colOff>
      <xdr:row>33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829425" y="5448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123825</xdr:colOff>
      <xdr:row>17</xdr:row>
      <xdr:rowOff>123825</xdr:rowOff>
    </xdr:from>
    <xdr:to>
      <xdr:col>15</xdr:col>
      <xdr:colOff>485775</xdr:colOff>
      <xdr:row>19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020800" y="3676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17</xdr:row>
      <xdr:rowOff>0</xdr:rowOff>
    </xdr:from>
    <xdr:to>
      <xdr:col>18</xdr:col>
      <xdr:colOff>361950</xdr:colOff>
      <xdr:row>18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095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209550</xdr:colOff>
      <xdr:row>30</xdr:row>
      <xdr:rowOff>19050</xdr:rowOff>
    </xdr:from>
    <xdr:to>
      <xdr:col>6</xdr:col>
      <xdr:colOff>571500</xdr:colOff>
      <xdr:row>32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86450" y="5724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47625</xdr:rowOff>
    </xdr:from>
    <xdr:to>
      <xdr:col>8</xdr:col>
      <xdr:colOff>619125</xdr:colOff>
      <xdr:row>33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829425" y="5467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3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390525</xdr:colOff>
      <xdr:row>17</xdr:row>
      <xdr:rowOff>142875</xdr:rowOff>
    </xdr:from>
    <xdr:to>
      <xdr:col>15</xdr:col>
      <xdr:colOff>752475</xdr:colOff>
      <xdr:row>19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87500" y="3695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190499</xdr:rowOff>
    </xdr:from>
    <xdr:to>
      <xdr:col>8</xdr:col>
      <xdr:colOff>381000</xdr:colOff>
      <xdr:row>63</xdr:row>
      <xdr:rowOff>114299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342900</xdr:colOff>
      <xdr:row>17</xdr:row>
      <xdr:rowOff>9525</xdr:rowOff>
    </xdr:from>
    <xdr:to>
      <xdr:col>18</xdr:col>
      <xdr:colOff>704850</xdr:colOff>
      <xdr:row>18</xdr:row>
      <xdr:rowOff>180975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611350" y="3105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285750</xdr:colOff>
      <xdr:row>29</xdr:row>
      <xdr:rowOff>0</xdr:rowOff>
    </xdr:from>
    <xdr:to>
      <xdr:col>5</xdr:col>
      <xdr:colOff>647700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72150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161925</xdr:colOff>
      <xdr:row>26</xdr:row>
      <xdr:rowOff>0</xdr:rowOff>
    </xdr:from>
    <xdr:to>
      <xdr:col>9</xdr:col>
      <xdr:colOff>523875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3342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17</xdr:row>
      <xdr:rowOff>152400</xdr:rowOff>
    </xdr:from>
    <xdr:to>
      <xdr:col>11</xdr:col>
      <xdr:colOff>495300</xdr:colOff>
      <xdr:row>19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134725" y="3943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304800</xdr:colOff>
      <xdr:row>28</xdr:row>
      <xdr:rowOff>171450</xdr:rowOff>
    </xdr:from>
    <xdr:to>
      <xdr:col>5</xdr:col>
      <xdr:colOff>666750</xdr:colOff>
      <xdr:row>29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19825" y="5476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67475" y="5143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219075</xdr:colOff>
      <xdr:row>17</xdr:row>
      <xdr:rowOff>152400</xdr:rowOff>
    </xdr:from>
    <xdr:to>
      <xdr:col>11</xdr:col>
      <xdr:colOff>581025</xdr:colOff>
      <xdr:row>19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3943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304800</xdr:colOff>
      <xdr:row>31</xdr:row>
      <xdr:rowOff>104775</xdr:rowOff>
    </xdr:from>
    <xdr:to>
      <xdr:col>7</xdr:col>
      <xdr:colOff>666750</xdr:colOff>
      <xdr:row>32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055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30</xdr:row>
      <xdr:rowOff>209550</xdr:rowOff>
    </xdr:from>
    <xdr:to>
      <xdr:col>7</xdr:col>
      <xdr:colOff>638175</xdr:colOff>
      <xdr:row>32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2467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704850</xdr:colOff>
      <xdr:row>31</xdr:row>
      <xdr:rowOff>171450</xdr:rowOff>
    </xdr:from>
    <xdr:to>
      <xdr:col>8</xdr:col>
      <xdr:colOff>304800</xdr:colOff>
      <xdr:row>33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543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609600</xdr:colOff>
      <xdr:row>37</xdr:row>
      <xdr:rowOff>9525</xdr:rowOff>
    </xdr:from>
    <xdr:to>
      <xdr:col>15</xdr:col>
      <xdr:colOff>209550</xdr:colOff>
      <xdr:row>39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15950" y="6343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31</xdr:row>
      <xdr:rowOff>0</xdr:rowOff>
    </xdr:from>
    <xdr:to>
      <xdr:col>10</xdr:col>
      <xdr:colOff>361950</xdr:colOff>
      <xdr:row>33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501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44450</xdr:colOff>
      <xdr:row>11</xdr:row>
      <xdr:rowOff>82550</xdr:rowOff>
    </xdr:from>
    <xdr:to>
      <xdr:col>17</xdr:col>
      <xdr:colOff>406400</xdr:colOff>
      <xdr:row>13</xdr:row>
      <xdr:rowOff>57150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4443075" y="24479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0</xdr:colOff>
      <xdr:row>47</xdr:row>
      <xdr:rowOff>0</xdr:rowOff>
    </xdr:from>
    <xdr:to>
      <xdr:col>17</xdr:col>
      <xdr:colOff>361950</xdr:colOff>
      <xdr:row>48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430375" y="1040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50800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19</xdr:col>
      <xdr:colOff>0</xdr:colOff>
      <xdr:row>20</xdr:row>
      <xdr:rowOff>0</xdr:rowOff>
    </xdr:from>
    <xdr:to>
      <xdr:col>19</xdr:col>
      <xdr:colOff>361950</xdr:colOff>
      <xdr:row>22</xdr:row>
      <xdr:rowOff>28575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839950" y="3238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</xdr:row>
      <xdr:rowOff>127001</xdr:rowOff>
    </xdr:from>
    <xdr:to>
      <xdr:col>8</xdr:col>
      <xdr:colOff>98424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133350</xdr:colOff>
      <xdr:row>19</xdr:row>
      <xdr:rowOff>136525</xdr:rowOff>
    </xdr:from>
    <xdr:to>
      <xdr:col>8</xdr:col>
      <xdr:colOff>104775</xdr:colOff>
      <xdr:row>36</xdr:row>
      <xdr:rowOff>136525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123825</xdr:colOff>
      <xdr:row>39</xdr:row>
      <xdr:rowOff>12700</xdr:rowOff>
    </xdr:from>
    <xdr:to>
      <xdr:col>8</xdr:col>
      <xdr:colOff>95250</xdr:colOff>
      <xdr:row>55</xdr:row>
      <xdr:rowOff>158749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196850</xdr:colOff>
      <xdr:row>57</xdr:row>
      <xdr:rowOff>165100</xdr:rowOff>
    </xdr:from>
    <xdr:to>
      <xdr:col>8</xdr:col>
      <xdr:colOff>177800</xdr:colOff>
      <xdr:row>74</xdr:row>
      <xdr:rowOff>111124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673100</xdr:colOff>
      <xdr:row>2</xdr:row>
      <xdr:rowOff>3175</xdr:rowOff>
    </xdr:from>
    <xdr:to>
      <xdr:col>15</xdr:col>
      <xdr:colOff>638174</xdr:colOff>
      <xdr:row>19</xdr:row>
      <xdr:rowOff>3174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688975</xdr:colOff>
      <xdr:row>19</xdr:row>
      <xdr:rowOff>187324</xdr:rowOff>
    </xdr:from>
    <xdr:to>
      <xdr:col>15</xdr:col>
      <xdr:colOff>660400</xdr:colOff>
      <xdr:row>36</xdr:row>
      <xdr:rowOff>187324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701675</xdr:colOff>
      <xdr:row>38</xdr:row>
      <xdr:rowOff>152399</xdr:rowOff>
    </xdr:from>
    <xdr:to>
      <xdr:col>15</xdr:col>
      <xdr:colOff>673100</xdr:colOff>
      <xdr:row>55</xdr:row>
      <xdr:rowOff>104773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673100</xdr:colOff>
      <xdr:row>57</xdr:row>
      <xdr:rowOff>114299</xdr:rowOff>
    </xdr:from>
    <xdr:to>
      <xdr:col>15</xdr:col>
      <xdr:colOff>654050</xdr:colOff>
      <xdr:row>74</xdr:row>
      <xdr:rowOff>60323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174625</xdr:colOff>
      <xdr:row>77</xdr:row>
      <xdr:rowOff>0</xdr:rowOff>
    </xdr:from>
    <xdr:to>
      <xdr:col>8</xdr:col>
      <xdr:colOff>146050</xdr:colOff>
      <xdr:row>96</xdr:row>
      <xdr:rowOff>79374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698500</xdr:colOff>
      <xdr:row>77</xdr:row>
      <xdr:rowOff>0</xdr:rowOff>
    </xdr:from>
    <xdr:to>
      <xdr:col>15</xdr:col>
      <xdr:colOff>669925</xdr:colOff>
      <xdr:row>96</xdr:row>
      <xdr:rowOff>79374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18</xdr:col>
      <xdr:colOff>0</xdr:colOff>
      <xdr:row>26</xdr:row>
      <xdr:rowOff>0</xdr:rowOff>
    </xdr:from>
    <xdr:to>
      <xdr:col>18</xdr:col>
      <xdr:colOff>361950</xdr:colOff>
      <xdr:row>27</xdr:row>
      <xdr:rowOff>161925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763750" y="520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54:$H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54:$H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3</xdr:row>
      <xdr:rowOff>28575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0</xdr:colOff>
      <xdr:row>38</xdr:row>
      <xdr:rowOff>0</xdr:rowOff>
    </xdr:from>
    <xdr:to>
      <xdr:col>14</xdr:col>
      <xdr:colOff>361950</xdr:colOff>
      <xdr:row>40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6848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29</xdr:row>
      <xdr:rowOff>0</xdr:rowOff>
    </xdr:from>
    <xdr:to>
      <xdr:col>9</xdr:col>
      <xdr:colOff>361950</xdr:colOff>
      <xdr:row>31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62725" y="4943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0</xdr:colOff>
      <xdr:row>39</xdr:row>
      <xdr:rowOff>0</xdr:rowOff>
    </xdr:from>
    <xdr:to>
      <xdr:col>14</xdr:col>
      <xdr:colOff>361950</xdr:colOff>
      <xdr:row>40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96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27</xdr:row>
      <xdr:rowOff>0</xdr:rowOff>
    </xdr:from>
    <xdr:to>
      <xdr:col>10</xdr:col>
      <xdr:colOff>361950</xdr:colOff>
      <xdr:row>28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744200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82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127"/>
  <sheetViews>
    <sheetView showGridLines="0" tabSelected="1" zoomScaleNormal="100" workbookViewId="0">
      <selection activeCell="B32" sqref="B3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0.25">
      <c r="C5" s="1"/>
      <c r="D5" s="492" t="s">
        <v>0</v>
      </c>
      <c r="E5" s="492"/>
      <c r="F5" s="492"/>
      <c r="G5" s="1"/>
    </row>
    <row r="6" spans="3:7" ht="20.100000000000001" customHeight="1">
      <c r="C6" s="1"/>
      <c r="D6" s="492" t="str">
        <f>actualizaciones!A2</f>
        <v xml:space="preserve">acumulado septiembre 2010 </v>
      </c>
      <c r="E6" s="492"/>
      <c r="F6" s="492"/>
      <c r="G6" s="1"/>
    </row>
    <row r="7" spans="3:7" ht="20.100000000000001" customHeight="1">
      <c r="C7" s="1"/>
      <c r="D7" s="3"/>
      <c r="E7" s="3"/>
      <c r="F7" s="3"/>
      <c r="G7" s="1"/>
    </row>
    <row r="8" spans="3:7" ht="20.100000000000001" customHeight="1">
      <c r="C8" s="1"/>
      <c r="D8" s="4"/>
      <c r="E8" s="4"/>
      <c r="F8" s="4"/>
      <c r="G8" s="1"/>
    </row>
    <row r="9" spans="3:7" ht="15" customHeight="1">
      <c r="C9" s="1"/>
      <c r="D9" s="5"/>
      <c r="E9" s="6"/>
      <c r="F9" s="5"/>
      <c r="G9" s="1"/>
    </row>
    <row r="10" spans="3:7" ht="18.75" customHeight="1">
      <c r="C10" s="1"/>
      <c r="D10" s="5"/>
      <c r="E10" s="7" t="s">
        <v>1</v>
      </c>
      <c r="F10" s="5"/>
      <c r="G10" s="1"/>
    </row>
    <row r="11" spans="3:7" ht="16.5" customHeight="1" outlineLevel="1">
      <c r="C11" s="1"/>
      <c r="D11" s="5"/>
      <c r="E11" s="8" t="s">
        <v>2</v>
      </c>
      <c r="F11" s="5"/>
      <c r="G11" s="1"/>
    </row>
    <row r="12" spans="3:7" s="11" customFormat="1" ht="16.5" customHeight="1" outlineLevel="2">
      <c r="C12" s="9"/>
      <c r="D12" s="5"/>
      <c r="E12" s="10" t="s">
        <v>3</v>
      </c>
      <c r="F12" s="5"/>
      <c r="G12" s="9"/>
    </row>
    <row r="13" spans="3:7" s="11" customFormat="1" ht="16.5" customHeight="1" outlineLevel="2">
      <c r="C13" s="9"/>
      <c r="D13" s="5"/>
      <c r="E13" s="10" t="s">
        <v>4</v>
      </c>
      <c r="F13" s="5"/>
      <c r="G13" s="9"/>
    </row>
    <row r="14" spans="3:7" s="11" customFormat="1" ht="16.5" customHeight="1" outlineLevel="2">
      <c r="C14" s="9"/>
      <c r="D14" s="5"/>
      <c r="E14" s="10" t="s">
        <v>5</v>
      </c>
      <c r="F14" s="5"/>
      <c r="G14" s="9"/>
    </row>
    <row r="15" spans="3:7" s="11" customFormat="1" ht="16.5" customHeight="1" outlineLevel="2">
      <c r="C15" s="9"/>
      <c r="D15" s="5"/>
      <c r="E15" s="10" t="s">
        <v>6</v>
      </c>
      <c r="F15" s="5"/>
      <c r="G15" s="9"/>
    </row>
    <row r="16" spans="3:7" s="14" customFormat="1" ht="16.5" customHeight="1" outlineLevel="1">
      <c r="C16" s="12"/>
      <c r="D16" s="13"/>
      <c r="E16" s="8" t="s">
        <v>7</v>
      </c>
      <c r="F16" s="13"/>
      <c r="G16" s="12"/>
    </row>
    <row r="17" spans="3:7" ht="16.5" customHeight="1" outlineLevel="2">
      <c r="C17" s="1"/>
      <c r="D17" s="5"/>
      <c r="E17" s="10" t="s">
        <v>3</v>
      </c>
      <c r="F17" s="5"/>
      <c r="G17" s="1"/>
    </row>
    <row r="18" spans="3:7" ht="16.5" customHeight="1" outlineLevel="2">
      <c r="C18" s="1"/>
      <c r="D18" s="5"/>
      <c r="E18" s="10" t="s">
        <v>4</v>
      </c>
      <c r="F18" s="5"/>
      <c r="G18" s="1"/>
    </row>
    <row r="19" spans="3:7" ht="16.5" customHeight="1" outlineLevel="2">
      <c r="C19" s="1"/>
      <c r="D19" s="5"/>
      <c r="E19" s="10" t="s">
        <v>8</v>
      </c>
      <c r="F19" s="5"/>
      <c r="G19" s="1"/>
    </row>
    <row r="20" spans="3:7" ht="16.5" customHeight="1" outlineLevel="2">
      <c r="C20" s="1"/>
      <c r="D20" s="5"/>
      <c r="E20" s="10" t="s">
        <v>9</v>
      </c>
      <c r="F20" s="5"/>
      <c r="G20" s="1"/>
    </row>
    <row r="21" spans="3:7" ht="16.5" customHeight="1" outlineLevel="2">
      <c r="C21" s="1"/>
      <c r="D21" s="5"/>
      <c r="E21" s="10" t="s">
        <v>10</v>
      </c>
      <c r="F21" s="5"/>
      <c r="G21" s="1"/>
    </row>
    <row r="22" spans="3:7" s="14" customFormat="1" ht="16.5" customHeight="1" outlineLevel="1">
      <c r="C22" s="12"/>
      <c r="D22" s="13"/>
      <c r="E22" s="8" t="s">
        <v>11</v>
      </c>
      <c r="F22" s="13"/>
      <c r="G22" s="12"/>
    </row>
    <row r="23" spans="3:7" ht="16.5" customHeight="1" outlineLevel="2">
      <c r="C23" s="1"/>
      <c r="D23" s="5"/>
      <c r="E23" s="10" t="s">
        <v>3</v>
      </c>
      <c r="F23" s="5"/>
      <c r="G23" s="1"/>
    </row>
    <row r="24" spans="3:7" ht="16.5" customHeight="1" outlineLevel="2">
      <c r="C24" s="1"/>
      <c r="D24" s="5"/>
      <c r="E24" s="10" t="s">
        <v>4</v>
      </c>
      <c r="F24" s="5"/>
      <c r="G24" s="1"/>
    </row>
    <row r="25" spans="3:7" ht="16.5" customHeight="1" outlineLevel="2">
      <c r="C25" s="1"/>
      <c r="D25" s="5"/>
      <c r="E25" s="10" t="s">
        <v>6</v>
      </c>
      <c r="F25" s="5"/>
      <c r="G25" s="1"/>
    </row>
    <row r="26" spans="3:7" s="14" customFormat="1" ht="16.5" customHeight="1" outlineLevel="1">
      <c r="C26" s="12"/>
      <c r="D26" s="13"/>
      <c r="E26" s="8" t="s">
        <v>12</v>
      </c>
      <c r="F26" s="13"/>
      <c r="G26" s="12"/>
    </row>
    <row r="27" spans="3:7" ht="16.5" customHeight="1" outlineLevel="2">
      <c r="C27" s="1"/>
      <c r="D27" s="5"/>
      <c r="E27" s="10" t="s">
        <v>13</v>
      </c>
      <c r="F27" s="5"/>
      <c r="G27" s="1"/>
    </row>
    <row r="28" spans="3:7" ht="16.5" customHeight="1" outlineLevel="2">
      <c r="C28" s="1"/>
      <c r="D28" s="5"/>
      <c r="E28" s="10" t="s">
        <v>4</v>
      </c>
      <c r="F28" s="5"/>
      <c r="G28" s="1"/>
    </row>
    <row r="29" spans="3:7" ht="16.5" customHeight="1" outlineLevel="2">
      <c r="C29" s="1"/>
      <c r="D29" s="5"/>
      <c r="E29" s="10" t="s">
        <v>14</v>
      </c>
      <c r="F29" s="5"/>
      <c r="G29" s="1"/>
    </row>
    <row r="30" spans="3:7" ht="16.5" customHeight="1" outlineLevel="2">
      <c r="C30" s="1"/>
      <c r="D30" s="5"/>
      <c r="E30" s="10" t="s">
        <v>15</v>
      </c>
      <c r="F30" s="5"/>
      <c r="G30" s="1"/>
    </row>
    <row r="31" spans="3:7" ht="16.5" customHeight="1" outlineLevel="2">
      <c r="C31" s="1"/>
      <c r="D31" s="5"/>
      <c r="E31" s="10" t="s">
        <v>16</v>
      </c>
      <c r="F31" s="5"/>
      <c r="G31" s="1"/>
    </row>
    <row r="32" spans="3:7" ht="16.5" customHeight="1" outlineLevel="2">
      <c r="C32" s="1"/>
      <c r="D32" s="5"/>
      <c r="E32" s="10" t="s">
        <v>17</v>
      </c>
      <c r="F32" s="5"/>
      <c r="G32" s="1"/>
    </row>
    <row r="33" spans="3:7" ht="16.5" customHeight="1" outlineLevel="2">
      <c r="C33" s="1"/>
      <c r="D33" s="5"/>
      <c r="E33" s="10" t="s">
        <v>18</v>
      </c>
      <c r="F33" s="5"/>
      <c r="G33" s="1"/>
    </row>
    <row r="34" spans="3:7" ht="16.5" customHeight="1" outlineLevel="2">
      <c r="C34" s="1"/>
      <c r="D34" s="5"/>
      <c r="E34" s="10" t="s">
        <v>19</v>
      </c>
      <c r="F34" s="5"/>
      <c r="G34" s="1"/>
    </row>
    <row r="35" spans="3:7" ht="16.5" customHeight="1" outlineLevel="2">
      <c r="C35" s="1"/>
      <c r="D35" s="5"/>
      <c r="E35" s="10" t="s">
        <v>20</v>
      </c>
      <c r="F35" s="5"/>
      <c r="G35" s="1"/>
    </row>
    <row r="36" spans="3:7" s="14" customFormat="1" ht="16.5" customHeight="1" outlineLevel="1">
      <c r="C36" s="12"/>
      <c r="D36" s="13"/>
      <c r="E36" s="8" t="s">
        <v>21</v>
      </c>
      <c r="F36" s="13"/>
      <c r="G36" s="12"/>
    </row>
    <row r="37" spans="3:7" ht="16.5" customHeight="1" outlineLevel="1">
      <c r="C37" s="1"/>
      <c r="D37" s="15"/>
      <c r="E37" s="16" t="s">
        <v>22</v>
      </c>
      <c r="F37" s="5"/>
      <c r="G37" s="1"/>
    </row>
    <row r="38" spans="3:7" s="14" customFormat="1" ht="16.5" customHeight="1">
      <c r="C38" s="12"/>
      <c r="D38" s="13"/>
      <c r="E38" s="7" t="s">
        <v>23</v>
      </c>
      <c r="F38" s="13"/>
      <c r="G38" s="12"/>
    </row>
    <row r="39" spans="3:7" ht="16.5" customHeight="1" outlineLevel="1">
      <c r="C39" s="1"/>
      <c r="D39" s="15"/>
      <c r="E39" s="16" t="s">
        <v>24</v>
      </c>
      <c r="F39" s="5"/>
      <c r="G39" s="1"/>
    </row>
    <row r="40" spans="3:7" ht="16.5" customHeight="1" outlineLevel="1">
      <c r="C40" s="1"/>
      <c r="D40" s="15"/>
      <c r="E40" s="16" t="s">
        <v>25</v>
      </c>
      <c r="F40" s="5"/>
      <c r="G40" s="1"/>
    </row>
    <row r="41" spans="3:7" ht="16.5" customHeight="1" outlineLevel="1">
      <c r="C41" s="1"/>
      <c r="D41" s="15"/>
      <c r="E41" s="16" t="s">
        <v>26</v>
      </c>
      <c r="F41" s="5"/>
      <c r="G41" s="1"/>
    </row>
    <row r="42" spans="3:7" ht="16.5" customHeight="1" outlineLevel="1">
      <c r="C42" s="1"/>
      <c r="D42" s="15"/>
      <c r="E42" s="16" t="s">
        <v>27</v>
      </c>
      <c r="F42" s="5"/>
      <c r="G42" s="1"/>
    </row>
    <row r="43" spans="3:7" ht="16.5" customHeight="1" outlineLevel="1">
      <c r="C43" s="1"/>
      <c r="D43" s="15"/>
      <c r="E43" s="16" t="s">
        <v>28</v>
      </c>
      <c r="F43" s="5"/>
      <c r="G43" s="1"/>
    </row>
    <row r="44" spans="3:7" ht="16.5" customHeight="1" outlineLevel="1">
      <c r="C44" s="1"/>
      <c r="D44" s="15"/>
      <c r="E44" s="16" t="s">
        <v>29</v>
      </c>
      <c r="F44" s="5"/>
      <c r="G44" s="1"/>
    </row>
    <row r="45" spans="3:7" ht="16.5" customHeight="1" outlineLevel="1">
      <c r="C45" s="1"/>
      <c r="D45" s="15"/>
      <c r="E45" s="16" t="s">
        <v>11</v>
      </c>
      <c r="F45" s="5"/>
      <c r="G45" s="1"/>
    </row>
    <row r="46" spans="3:7" ht="16.5" customHeight="1">
      <c r="C46" s="1"/>
      <c r="D46" s="15"/>
      <c r="E46" s="7" t="s">
        <v>30</v>
      </c>
      <c r="F46" s="5"/>
      <c r="G46" s="1"/>
    </row>
    <row r="47" spans="3:7" ht="16.5" customHeight="1" outlineLevel="1">
      <c r="C47" s="1"/>
      <c r="D47" s="15"/>
      <c r="E47" s="16" t="s">
        <v>31</v>
      </c>
      <c r="F47" s="5"/>
      <c r="G47" s="1"/>
    </row>
    <row r="48" spans="3:7" ht="16.5" customHeight="1" outlineLevel="1">
      <c r="C48" s="1"/>
      <c r="D48" s="15"/>
      <c r="E48" s="16" t="s">
        <v>32</v>
      </c>
      <c r="F48" s="5"/>
      <c r="G48" s="1"/>
    </row>
    <row r="49" spans="3:7" ht="16.5" customHeight="1" outlineLevel="1">
      <c r="C49" s="1"/>
      <c r="D49" s="15"/>
      <c r="E49" s="16" t="s">
        <v>26</v>
      </c>
      <c r="F49" s="5"/>
      <c r="G49" s="1"/>
    </row>
    <row r="50" spans="3:7" ht="16.5" customHeight="1" outlineLevel="1">
      <c r="C50" s="1"/>
      <c r="D50" s="15"/>
      <c r="E50" s="16" t="s">
        <v>27</v>
      </c>
      <c r="F50" s="5"/>
      <c r="G50" s="1"/>
    </row>
    <row r="51" spans="3:7" ht="16.5" customHeight="1" outlineLevel="1">
      <c r="C51" s="1"/>
      <c r="D51" s="15"/>
      <c r="E51" s="16" t="s">
        <v>33</v>
      </c>
      <c r="F51" s="5"/>
      <c r="G51" s="1"/>
    </row>
    <row r="52" spans="3:7" ht="16.5" customHeight="1" outlineLevel="1">
      <c r="C52" s="1"/>
      <c r="D52" s="15"/>
      <c r="E52" s="16" t="s">
        <v>29</v>
      </c>
      <c r="F52" s="5"/>
      <c r="G52" s="1"/>
    </row>
    <row r="53" spans="3:7" ht="16.5" customHeight="1" outlineLevel="1">
      <c r="C53" s="1"/>
      <c r="D53" s="15"/>
      <c r="E53" s="16" t="s">
        <v>34</v>
      </c>
      <c r="F53" s="5"/>
      <c r="G53" s="1"/>
    </row>
    <row r="54" spans="3:7" ht="16.5" customHeight="1" outlineLevel="1">
      <c r="C54" s="1"/>
      <c r="D54" s="15"/>
      <c r="E54" s="16" t="s">
        <v>35</v>
      </c>
      <c r="F54" s="5"/>
      <c r="G54" s="1"/>
    </row>
    <row r="55" spans="3:7" ht="16.5" customHeight="1">
      <c r="C55" s="1"/>
      <c r="D55" s="15"/>
      <c r="E55" s="7" t="s">
        <v>36</v>
      </c>
      <c r="F55" s="5"/>
      <c r="G55" s="1"/>
    </row>
    <row r="56" spans="3:7" ht="16.5" customHeight="1" outlineLevel="1">
      <c r="C56" s="1"/>
      <c r="D56" s="15"/>
      <c r="E56" s="16" t="s">
        <v>37</v>
      </c>
      <c r="F56" s="5"/>
      <c r="G56" s="1"/>
    </row>
    <row r="57" spans="3:7" ht="16.5" customHeight="1" outlineLevel="1">
      <c r="C57" s="1"/>
      <c r="D57" s="15"/>
      <c r="E57" s="16" t="s">
        <v>32</v>
      </c>
      <c r="F57" s="5"/>
      <c r="G57" s="1"/>
    </row>
    <row r="58" spans="3:7" ht="16.5" customHeight="1" outlineLevel="1">
      <c r="C58" s="1"/>
      <c r="D58" s="15"/>
      <c r="E58" s="16" t="s">
        <v>38</v>
      </c>
      <c r="F58" s="5"/>
      <c r="G58" s="1"/>
    </row>
    <row r="59" spans="3:7" ht="16.5" customHeight="1" outlineLevel="1">
      <c r="C59" s="1"/>
      <c r="D59" s="15"/>
      <c r="E59" s="16" t="s">
        <v>27</v>
      </c>
      <c r="F59" s="5"/>
      <c r="G59" s="1"/>
    </row>
    <row r="60" spans="3:7" ht="16.5" customHeight="1" outlineLevel="1">
      <c r="C60" s="1"/>
      <c r="D60" s="15"/>
      <c r="E60" s="16" t="s">
        <v>39</v>
      </c>
      <c r="F60" s="5"/>
      <c r="G60" s="1"/>
    </row>
    <row r="61" spans="3:7" ht="16.5" customHeight="1" outlineLevel="1">
      <c r="C61" s="1"/>
      <c r="D61" s="15"/>
      <c r="E61" s="16" t="s">
        <v>29</v>
      </c>
      <c r="F61" s="5"/>
      <c r="G61" s="1"/>
    </row>
    <row r="62" spans="3:7" ht="16.5" customHeight="1" outlineLevel="1">
      <c r="C62" s="1"/>
      <c r="D62" s="15"/>
      <c r="E62" s="16" t="s">
        <v>34</v>
      </c>
      <c r="F62" s="5"/>
      <c r="G62" s="1"/>
    </row>
    <row r="63" spans="3:7" ht="16.5" customHeight="1" outlineLevel="1">
      <c r="C63" s="1"/>
      <c r="D63" s="15"/>
      <c r="E63" s="16" t="s">
        <v>35</v>
      </c>
      <c r="F63" s="5"/>
      <c r="G63" s="1"/>
    </row>
    <row r="64" spans="3:7" ht="16.5" customHeight="1">
      <c r="C64" s="1"/>
      <c r="D64" s="15"/>
      <c r="E64" s="7" t="s">
        <v>40</v>
      </c>
      <c r="F64" s="15"/>
      <c r="G64" s="1"/>
    </row>
    <row r="65" spans="3:10" ht="16.5" customHeight="1" outlineLevel="1">
      <c r="C65" s="1"/>
      <c r="D65" s="15"/>
      <c r="E65" s="16" t="s">
        <v>41</v>
      </c>
      <c r="F65" s="15"/>
      <c r="G65" s="1"/>
    </row>
    <row r="66" spans="3:10" ht="16.5" customHeight="1" outlineLevel="1">
      <c r="C66" s="1"/>
      <c r="D66" s="15"/>
      <c r="E66" s="16" t="s">
        <v>42</v>
      </c>
      <c r="F66" s="15"/>
      <c r="G66" s="1"/>
    </row>
    <row r="67" spans="3:10" ht="16.5" customHeight="1" outlineLevel="1">
      <c r="C67" s="1"/>
      <c r="D67" s="15"/>
      <c r="E67" s="16" t="s">
        <v>43</v>
      </c>
      <c r="F67" s="15"/>
      <c r="G67" s="1"/>
    </row>
    <row r="68" spans="3:10" ht="16.5" customHeight="1" outlineLevel="1">
      <c r="C68" s="1"/>
      <c r="D68" s="15"/>
      <c r="E68" s="16" t="s">
        <v>44</v>
      </c>
      <c r="F68" s="15"/>
      <c r="G68" s="1"/>
    </row>
    <row r="69" spans="3:10" ht="16.5" customHeight="1" outlineLevel="1">
      <c r="C69" s="1"/>
      <c r="D69" s="15"/>
      <c r="E69" s="16" t="s">
        <v>45</v>
      </c>
      <c r="F69" s="15"/>
      <c r="G69" s="1"/>
    </row>
    <row r="70" spans="3:10" ht="16.5" customHeight="1" outlineLevel="1">
      <c r="C70" s="1"/>
      <c r="D70" s="15"/>
      <c r="E70" s="16" t="s">
        <v>46</v>
      </c>
      <c r="F70" s="15"/>
      <c r="G70" s="1"/>
    </row>
    <row r="71" spans="3:10" ht="16.5" customHeight="1" outlineLevel="1">
      <c r="C71" s="1"/>
      <c r="D71" s="15"/>
      <c r="E71" s="16" t="s">
        <v>47</v>
      </c>
      <c r="F71" s="15"/>
      <c r="G71" s="1"/>
    </row>
    <row r="72" spans="3:10" ht="16.5" customHeight="1" outlineLevel="1">
      <c r="C72" s="1"/>
      <c r="D72" s="15"/>
      <c r="E72" s="16" t="s">
        <v>48</v>
      </c>
      <c r="F72" s="15"/>
      <c r="G72" s="1"/>
    </row>
    <row r="73" spans="3:10" ht="16.5" customHeight="1" outlineLevel="1">
      <c r="C73" s="1"/>
      <c r="D73" s="15"/>
      <c r="E73" s="16" t="s">
        <v>49</v>
      </c>
      <c r="F73" s="15"/>
      <c r="G73" s="1"/>
    </row>
    <row r="74" spans="3:10" ht="16.5" customHeight="1" outlineLevel="1">
      <c r="C74" s="1"/>
      <c r="D74" s="15"/>
      <c r="E74" s="16" t="s">
        <v>50</v>
      </c>
      <c r="F74" s="15"/>
      <c r="G74" s="1"/>
    </row>
    <row r="75" spans="3:10" ht="16.5" customHeight="1" outlineLevel="1">
      <c r="C75" s="1"/>
      <c r="D75" s="15"/>
      <c r="E75" s="16" t="s">
        <v>51</v>
      </c>
      <c r="F75" s="15"/>
      <c r="G75" s="1"/>
    </row>
    <row r="76" spans="3:10" ht="16.5" customHeight="1">
      <c r="C76" s="1"/>
      <c r="D76" s="15"/>
      <c r="E76" s="7" t="s">
        <v>52</v>
      </c>
      <c r="F76" s="15"/>
      <c r="G76" s="1"/>
      <c r="J76" s="17"/>
    </row>
    <row r="77" spans="3:10" ht="16.5" customHeight="1" outlineLevel="1">
      <c r="C77" s="1"/>
      <c r="D77" s="15"/>
      <c r="E77" s="16" t="s">
        <v>53</v>
      </c>
      <c r="F77" s="15"/>
      <c r="G77" s="1"/>
      <c r="J77" s="17"/>
    </row>
    <row r="78" spans="3:10" ht="16.5" customHeight="1" outlineLevel="1">
      <c r="C78" s="1"/>
      <c r="D78" s="15"/>
      <c r="E78" s="16" t="s">
        <v>54</v>
      </c>
      <c r="F78" s="15"/>
      <c r="G78" s="1"/>
      <c r="J78" s="17"/>
    </row>
    <row r="79" spans="3:10" ht="21" customHeight="1">
      <c r="C79" s="1"/>
      <c r="D79" s="15"/>
      <c r="E79" s="7" t="s">
        <v>55</v>
      </c>
      <c r="F79" s="15"/>
      <c r="G79" s="1"/>
      <c r="I79" s="17"/>
    </row>
    <row r="80" spans="3:10" ht="15.75" customHeight="1" outlineLevel="1">
      <c r="C80" s="1"/>
      <c r="D80" s="15"/>
      <c r="E80" s="16" t="s">
        <v>56</v>
      </c>
      <c r="F80" s="15"/>
      <c r="G80" s="1"/>
      <c r="I80" s="17"/>
    </row>
    <row r="81" spans="2:9" ht="15.75" customHeight="1" outlineLevel="1">
      <c r="C81" s="1"/>
      <c r="D81" s="15"/>
      <c r="E81" s="16" t="s">
        <v>57</v>
      </c>
      <c r="F81" s="15"/>
      <c r="G81" s="1"/>
      <c r="I81" s="17"/>
    </row>
    <row r="82" spans="2:9" ht="21" customHeight="1" outlineLevel="1">
      <c r="C82" s="1"/>
      <c r="D82" s="15"/>
      <c r="E82" s="16" t="s">
        <v>58</v>
      </c>
      <c r="F82" s="15"/>
      <c r="G82" s="1"/>
      <c r="I82" s="17"/>
    </row>
    <row r="83" spans="2:9" ht="16.5" customHeight="1">
      <c r="C83" s="1"/>
      <c r="D83" s="15"/>
      <c r="E83" s="18"/>
      <c r="F83" s="15"/>
      <c r="G83" s="1"/>
    </row>
    <row r="84" spans="2:9" ht="16.5" customHeight="1">
      <c r="C84" s="1"/>
      <c r="D84" s="15"/>
      <c r="E84" s="15"/>
      <c r="F84" s="15"/>
      <c r="G84" s="1"/>
    </row>
    <row r="85" spans="2:9" ht="16.5" customHeight="1">
      <c r="C85" s="1"/>
      <c r="D85" s="1"/>
      <c r="E85" s="1"/>
      <c r="F85" s="1"/>
      <c r="G85" s="1"/>
    </row>
    <row r="86" spans="2:9" ht="15" customHeight="1"/>
    <row r="87" spans="2:9" ht="15" customHeight="1"/>
    <row r="88" spans="2:9" ht="15" customHeight="1">
      <c r="C88" s="493" t="s">
        <v>59</v>
      </c>
      <c r="D88" s="493"/>
      <c r="E88" s="493"/>
      <c r="F88" s="493"/>
      <c r="G88" s="493"/>
      <c r="H88" s="17"/>
    </row>
    <row r="89" spans="2:9" ht="15" customHeight="1"/>
    <row r="90" spans="2:9" ht="15" customHeight="1"/>
    <row r="91" spans="2:9" ht="15" customHeight="1"/>
    <row r="92" spans="2:9" ht="15" customHeight="1">
      <c r="E92" s="17"/>
    </row>
    <row r="93" spans="2:9" ht="15" customHeight="1"/>
    <row r="94" spans="2:9" ht="15" customHeight="1">
      <c r="B94" s="19"/>
    </row>
    <row r="95" spans="2:9" ht="15" customHeight="1"/>
    <row r="96" spans="2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fitToHeight="3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2" manualBreakCount="2">
    <brk id="37" min="2" max="6" man="1"/>
    <brk id="63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9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2" width="11.42578125" style="11"/>
    <col min="3" max="3" width="36.7109375" style="11" customWidth="1"/>
    <col min="4" max="4" width="12.7109375" style="11" customWidth="1"/>
    <col min="5" max="5" width="10.7109375" style="11" customWidth="1"/>
    <col min="6" max="6" width="12.7109375" style="11" customWidth="1"/>
    <col min="7" max="8" width="10.7109375" style="11" customWidth="1"/>
    <col min="9" max="15" width="11.42578125" style="11"/>
    <col min="16" max="16" width="13.28515625" style="11" customWidth="1"/>
    <col min="17" max="258" width="11.42578125" style="11"/>
    <col min="259" max="259" width="36.7109375" style="11" customWidth="1"/>
    <col min="260" max="260" width="12.7109375" style="11" customWidth="1"/>
    <col min="261" max="261" width="10.7109375" style="11" customWidth="1"/>
    <col min="262" max="262" width="12.7109375" style="11" customWidth="1"/>
    <col min="263" max="264" width="10.7109375" style="11" customWidth="1"/>
    <col min="265" max="271" width="11.42578125" style="11"/>
    <col min="272" max="272" width="13.28515625" style="11" customWidth="1"/>
    <col min="273" max="514" width="11.42578125" style="11"/>
    <col min="515" max="515" width="36.7109375" style="11" customWidth="1"/>
    <col min="516" max="516" width="12.7109375" style="11" customWidth="1"/>
    <col min="517" max="517" width="10.7109375" style="11" customWidth="1"/>
    <col min="518" max="518" width="12.7109375" style="11" customWidth="1"/>
    <col min="519" max="520" width="10.7109375" style="11" customWidth="1"/>
    <col min="521" max="527" width="11.42578125" style="11"/>
    <col min="528" max="528" width="13.28515625" style="11" customWidth="1"/>
    <col min="529" max="770" width="11.42578125" style="11"/>
    <col min="771" max="771" width="36.7109375" style="11" customWidth="1"/>
    <col min="772" max="772" width="12.7109375" style="11" customWidth="1"/>
    <col min="773" max="773" width="10.7109375" style="11" customWidth="1"/>
    <col min="774" max="774" width="12.7109375" style="11" customWidth="1"/>
    <col min="775" max="776" width="10.7109375" style="11" customWidth="1"/>
    <col min="777" max="783" width="11.42578125" style="11"/>
    <col min="784" max="784" width="13.28515625" style="11" customWidth="1"/>
    <col min="785" max="1026" width="11.42578125" style="11"/>
    <col min="1027" max="1027" width="36.7109375" style="11" customWidth="1"/>
    <col min="1028" max="1028" width="12.7109375" style="11" customWidth="1"/>
    <col min="1029" max="1029" width="10.7109375" style="11" customWidth="1"/>
    <col min="1030" max="1030" width="12.7109375" style="11" customWidth="1"/>
    <col min="1031" max="1032" width="10.7109375" style="11" customWidth="1"/>
    <col min="1033" max="1039" width="11.42578125" style="11"/>
    <col min="1040" max="1040" width="13.28515625" style="11" customWidth="1"/>
    <col min="1041" max="1282" width="11.42578125" style="11"/>
    <col min="1283" max="1283" width="36.7109375" style="11" customWidth="1"/>
    <col min="1284" max="1284" width="12.7109375" style="11" customWidth="1"/>
    <col min="1285" max="1285" width="10.7109375" style="11" customWidth="1"/>
    <col min="1286" max="1286" width="12.7109375" style="11" customWidth="1"/>
    <col min="1287" max="1288" width="10.7109375" style="11" customWidth="1"/>
    <col min="1289" max="1295" width="11.42578125" style="11"/>
    <col min="1296" max="1296" width="13.28515625" style="11" customWidth="1"/>
    <col min="1297" max="1538" width="11.42578125" style="11"/>
    <col min="1539" max="1539" width="36.7109375" style="11" customWidth="1"/>
    <col min="1540" max="1540" width="12.7109375" style="11" customWidth="1"/>
    <col min="1541" max="1541" width="10.7109375" style="11" customWidth="1"/>
    <col min="1542" max="1542" width="12.7109375" style="11" customWidth="1"/>
    <col min="1543" max="1544" width="10.7109375" style="11" customWidth="1"/>
    <col min="1545" max="1551" width="11.42578125" style="11"/>
    <col min="1552" max="1552" width="13.28515625" style="11" customWidth="1"/>
    <col min="1553" max="1794" width="11.42578125" style="11"/>
    <col min="1795" max="1795" width="36.7109375" style="11" customWidth="1"/>
    <col min="1796" max="1796" width="12.7109375" style="11" customWidth="1"/>
    <col min="1797" max="1797" width="10.7109375" style="11" customWidth="1"/>
    <col min="1798" max="1798" width="12.7109375" style="11" customWidth="1"/>
    <col min="1799" max="1800" width="10.7109375" style="11" customWidth="1"/>
    <col min="1801" max="1807" width="11.42578125" style="11"/>
    <col min="1808" max="1808" width="13.28515625" style="11" customWidth="1"/>
    <col min="1809" max="2050" width="11.42578125" style="11"/>
    <col min="2051" max="2051" width="36.7109375" style="11" customWidth="1"/>
    <col min="2052" max="2052" width="12.7109375" style="11" customWidth="1"/>
    <col min="2053" max="2053" width="10.7109375" style="11" customWidth="1"/>
    <col min="2054" max="2054" width="12.7109375" style="11" customWidth="1"/>
    <col min="2055" max="2056" width="10.7109375" style="11" customWidth="1"/>
    <col min="2057" max="2063" width="11.42578125" style="11"/>
    <col min="2064" max="2064" width="13.28515625" style="11" customWidth="1"/>
    <col min="2065" max="2306" width="11.42578125" style="11"/>
    <col min="2307" max="2307" width="36.7109375" style="11" customWidth="1"/>
    <col min="2308" max="2308" width="12.7109375" style="11" customWidth="1"/>
    <col min="2309" max="2309" width="10.7109375" style="11" customWidth="1"/>
    <col min="2310" max="2310" width="12.7109375" style="11" customWidth="1"/>
    <col min="2311" max="2312" width="10.7109375" style="11" customWidth="1"/>
    <col min="2313" max="2319" width="11.42578125" style="11"/>
    <col min="2320" max="2320" width="13.28515625" style="11" customWidth="1"/>
    <col min="2321" max="2562" width="11.42578125" style="11"/>
    <col min="2563" max="2563" width="36.7109375" style="11" customWidth="1"/>
    <col min="2564" max="2564" width="12.7109375" style="11" customWidth="1"/>
    <col min="2565" max="2565" width="10.7109375" style="11" customWidth="1"/>
    <col min="2566" max="2566" width="12.7109375" style="11" customWidth="1"/>
    <col min="2567" max="2568" width="10.7109375" style="11" customWidth="1"/>
    <col min="2569" max="2575" width="11.42578125" style="11"/>
    <col min="2576" max="2576" width="13.28515625" style="11" customWidth="1"/>
    <col min="2577" max="2818" width="11.42578125" style="11"/>
    <col min="2819" max="2819" width="36.7109375" style="11" customWidth="1"/>
    <col min="2820" max="2820" width="12.7109375" style="11" customWidth="1"/>
    <col min="2821" max="2821" width="10.7109375" style="11" customWidth="1"/>
    <col min="2822" max="2822" width="12.7109375" style="11" customWidth="1"/>
    <col min="2823" max="2824" width="10.7109375" style="11" customWidth="1"/>
    <col min="2825" max="2831" width="11.42578125" style="11"/>
    <col min="2832" max="2832" width="13.28515625" style="11" customWidth="1"/>
    <col min="2833" max="3074" width="11.42578125" style="11"/>
    <col min="3075" max="3075" width="36.7109375" style="11" customWidth="1"/>
    <col min="3076" max="3076" width="12.7109375" style="11" customWidth="1"/>
    <col min="3077" max="3077" width="10.7109375" style="11" customWidth="1"/>
    <col min="3078" max="3078" width="12.7109375" style="11" customWidth="1"/>
    <col min="3079" max="3080" width="10.7109375" style="11" customWidth="1"/>
    <col min="3081" max="3087" width="11.42578125" style="11"/>
    <col min="3088" max="3088" width="13.28515625" style="11" customWidth="1"/>
    <col min="3089" max="3330" width="11.42578125" style="11"/>
    <col min="3331" max="3331" width="36.7109375" style="11" customWidth="1"/>
    <col min="3332" max="3332" width="12.7109375" style="11" customWidth="1"/>
    <col min="3333" max="3333" width="10.7109375" style="11" customWidth="1"/>
    <col min="3334" max="3334" width="12.7109375" style="11" customWidth="1"/>
    <col min="3335" max="3336" width="10.7109375" style="11" customWidth="1"/>
    <col min="3337" max="3343" width="11.42578125" style="11"/>
    <col min="3344" max="3344" width="13.28515625" style="11" customWidth="1"/>
    <col min="3345" max="3586" width="11.42578125" style="11"/>
    <col min="3587" max="3587" width="36.7109375" style="11" customWidth="1"/>
    <col min="3588" max="3588" width="12.7109375" style="11" customWidth="1"/>
    <col min="3589" max="3589" width="10.7109375" style="11" customWidth="1"/>
    <col min="3590" max="3590" width="12.7109375" style="11" customWidth="1"/>
    <col min="3591" max="3592" width="10.7109375" style="11" customWidth="1"/>
    <col min="3593" max="3599" width="11.42578125" style="11"/>
    <col min="3600" max="3600" width="13.28515625" style="11" customWidth="1"/>
    <col min="3601" max="3842" width="11.42578125" style="11"/>
    <col min="3843" max="3843" width="36.7109375" style="11" customWidth="1"/>
    <col min="3844" max="3844" width="12.7109375" style="11" customWidth="1"/>
    <col min="3845" max="3845" width="10.7109375" style="11" customWidth="1"/>
    <col min="3846" max="3846" width="12.7109375" style="11" customWidth="1"/>
    <col min="3847" max="3848" width="10.7109375" style="11" customWidth="1"/>
    <col min="3849" max="3855" width="11.42578125" style="11"/>
    <col min="3856" max="3856" width="13.28515625" style="11" customWidth="1"/>
    <col min="3857" max="4098" width="11.42578125" style="11"/>
    <col min="4099" max="4099" width="36.7109375" style="11" customWidth="1"/>
    <col min="4100" max="4100" width="12.7109375" style="11" customWidth="1"/>
    <col min="4101" max="4101" width="10.7109375" style="11" customWidth="1"/>
    <col min="4102" max="4102" width="12.7109375" style="11" customWidth="1"/>
    <col min="4103" max="4104" width="10.7109375" style="11" customWidth="1"/>
    <col min="4105" max="4111" width="11.42578125" style="11"/>
    <col min="4112" max="4112" width="13.28515625" style="11" customWidth="1"/>
    <col min="4113" max="4354" width="11.42578125" style="11"/>
    <col min="4355" max="4355" width="36.7109375" style="11" customWidth="1"/>
    <col min="4356" max="4356" width="12.7109375" style="11" customWidth="1"/>
    <col min="4357" max="4357" width="10.7109375" style="11" customWidth="1"/>
    <col min="4358" max="4358" width="12.7109375" style="11" customWidth="1"/>
    <col min="4359" max="4360" width="10.7109375" style="11" customWidth="1"/>
    <col min="4361" max="4367" width="11.42578125" style="11"/>
    <col min="4368" max="4368" width="13.28515625" style="11" customWidth="1"/>
    <col min="4369" max="4610" width="11.42578125" style="11"/>
    <col min="4611" max="4611" width="36.7109375" style="11" customWidth="1"/>
    <col min="4612" max="4612" width="12.7109375" style="11" customWidth="1"/>
    <col min="4613" max="4613" width="10.7109375" style="11" customWidth="1"/>
    <col min="4614" max="4614" width="12.7109375" style="11" customWidth="1"/>
    <col min="4615" max="4616" width="10.7109375" style="11" customWidth="1"/>
    <col min="4617" max="4623" width="11.42578125" style="11"/>
    <col min="4624" max="4624" width="13.28515625" style="11" customWidth="1"/>
    <col min="4625" max="4866" width="11.42578125" style="11"/>
    <col min="4867" max="4867" width="36.7109375" style="11" customWidth="1"/>
    <col min="4868" max="4868" width="12.7109375" style="11" customWidth="1"/>
    <col min="4869" max="4869" width="10.7109375" style="11" customWidth="1"/>
    <col min="4870" max="4870" width="12.7109375" style="11" customWidth="1"/>
    <col min="4871" max="4872" width="10.7109375" style="11" customWidth="1"/>
    <col min="4873" max="4879" width="11.42578125" style="11"/>
    <col min="4880" max="4880" width="13.28515625" style="11" customWidth="1"/>
    <col min="4881" max="5122" width="11.42578125" style="11"/>
    <col min="5123" max="5123" width="36.7109375" style="11" customWidth="1"/>
    <col min="5124" max="5124" width="12.7109375" style="11" customWidth="1"/>
    <col min="5125" max="5125" width="10.7109375" style="11" customWidth="1"/>
    <col min="5126" max="5126" width="12.7109375" style="11" customWidth="1"/>
    <col min="5127" max="5128" width="10.7109375" style="11" customWidth="1"/>
    <col min="5129" max="5135" width="11.42578125" style="11"/>
    <col min="5136" max="5136" width="13.28515625" style="11" customWidth="1"/>
    <col min="5137" max="5378" width="11.42578125" style="11"/>
    <col min="5379" max="5379" width="36.7109375" style="11" customWidth="1"/>
    <col min="5380" max="5380" width="12.7109375" style="11" customWidth="1"/>
    <col min="5381" max="5381" width="10.7109375" style="11" customWidth="1"/>
    <col min="5382" max="5382" width="12.7109375" style="11" customWidth="1"/>
    <col min="5383" max="5384" width="10.7109375" style="11" customWidth="1"/>
    <col min="5385" max="5391" width="11.42578125" style="11"/>
    <col min="5392" max="5392" width="13.28515625" style="11" customWidth="1"/>
    <col min="5393" max="5634" width="11.42578125" style="11"/>
    <col min="5635" max="5635" width="36.7109375" style="11" customWidth="1"/>
    <col min="5636" max="5636" width="12.7109375" style="11" customWidth="1"/>
    <col min="5637" max="5637" width="10.7109375" style="11" customWidth="1"/>
    <col min="5638" max="5638" width="12.7109375" style="11" customWidth="1"/>
    <col min="5639" max="5640" width="10.7109375" style="11" customWidth="1"/>
    <col min="5641" max="5647" width="11.42578125" style="11"/>
    <col min="5648" max="5648" width="13.28515625" style="11" customWidth="1"/>
    <col min="5649" max="5890" width="11.42578125" style="11"/>
    <col min="5891" max="5891" width="36.7109375" style="11" customWidth="1"/>
    <col min="5892" max="5892" width="12.7109375" style="11" customWidth="1"/>
    <col min="5893" max="5893" width="10.7109375" style="11" customWidth="1"/>
    <col min="5894" max="5894" width="12.7109375" style="11" customWidth="1"/>
    <col min="5895" max="5896" width="10.7109375" style="11" customWidth="1"/>
    <col min="5897" max="5903" width="11.42578125" style="11"/>
    <col min="5904" max="5904" width="13.28515625" style="11" customWidth="1"/>
    <col min="5905" max="6146" width="11.42578125" style="11"/>
    <col min="6147" max="6147" width="36.7109375" style="11" customWidth="1"/>
    <col min="6148" max="6148" width="12.7109375" style="11" customWidth="1"/>
    <col min="6149" max="6149" width="10.7109375" style="11" customWidth="1"/>
    <col min="6150" max="6150" width="12.7109375" style="11" customWidth="1"/>
    <col min="6151" max="6152" width="10.7109375" style="11" customWidth="1"/>
    <col min="6153" max="6159" width="11.42578125" style="11"/>
    <col min="6160" max="6160" width="13.28515625" style="11" customWidth="1"/>
    <col min="6161" max="6402" width="11.42578125" style="11"/>
    <col min="6403" max="6403" width="36.7109375" style="11" customWidth="1"/>
    <col min="6404" max="6404" width="12.7109375" style="11" customWidth="1"/>
    <col min="6405" max="6405" width="10.7109375" style="11" customWidth="1"/>
    <col min="6406" max="6406" width="12.7109375" style="11" customWidth="1"/>
    <col min="6407" max="6408" width="10.7109375" style="11" customWidth="1"/>
    <col min="6409" max="6415" width="11.42578125" style="11"/>
    <col min="6416" max="6416" width="13.28515625" style="11" customWidth="1"/>
    <col min="6417" max="6658" width="11.42578125" style="11"/>
    <col min="6659" max="6659" width="36.7109375" style="11" customWidth="1"/>
    <col min="6660" max="6660" width="12.7109375" style="11" customWidth="1"/>
    <col min="6661" max="6661" width="10.7109375" style="11" customWidth="1"/>
    <col min="6662" max="6662" width="12.7109375" style="11" customWidth="1"/>
    <col min="6663" max="6664" width="10.7109375" style="11" customWidth="1"/>
    <col min="6665" max="6671" width="11.42578125" style="11"/>
    <col min="6672" max="6672" width="13.28515625" style="11" customWidth="1"/>
    <col min="6673" max="6914" width="11.42578125" style="11"/>
    <col min="6915" max="6915" width="36.7109375" style="11" customWidth="1"/>
    <col min="6916" max="6916" width="12.7109375" style="11" customWidth="1"/>
    <col min="6917" max="6917" width="10.7109375" style="11" customWidth="1"/>
    <col min="6918" max="6918" width="12.7109375" style="11" customWidth="1"/>
    <col min="6919" max="6920" width="10.7109375" style="11" customWidth="1"/>
    <col min="6921" max="6927" width="11.42578125" style="11"/>
    <col min="6928" max="6928" width="13.28515625" style="11" customWidth="1"/>
    <col min="6929" max="7170" width="11.42578125" style="11"/>
    <col min="7171" max="7171" width="36.7109375" style="11" customWidth="1"/>
    <col min="7172" max="7172" width="12.7109375" style="11" customWidth="1"/>
    <col min="7173" max="7173" width="10.7109375" style="11" customWidth="1"/>
    <col min="7174" max="7174" width="12.7109375" style="11" customWidth="1"/>
    <col min="7175" max="7176" width="10.7109375" style="11" customWidth="1"/>
    <col min="7177" max="7183" width="11.42578125" style="11"/>
    <col min="7184" max="7184" width="13.28515625" style="11" customWidth="1"/>
    <col min="7185" max="7426" width="11.42578125" style="11"/>
    <col min="7427" max="7427" width="36.7109375" style="11" customWidth="1"/>
    <col min="7428" max="7428" width="12.7109375" style="11" customWidth="1"/>
    <col min="7429" max="7429" width="10.7109375" style="11" customWidth="1"/>
    <col min="7430" max="7430" width="12.7109375" style="11" customWidth="1"/>
    <col min="7431" max="7432" width="10.7109375" style="11" customWidth="1"/>
    <col min="7433" max="7439" width="11.42578125" style="11"/>
    <col min="7440" max="7440" width="13.28515625" style="11" customWidth="1"/>
    <col min="7441" max="7682" width="11.42578125" style="11"/>
    <col min="7683" max="7683" width="36.7109375" style="11" customWidth="1"/>
    <col min="7684" max="7684" width="12.7109375" style="11" customWidth="1"/>
    <col min="7685" max="7685" width="10.7109375" style="11" customWidth="1"/>
    <col min="7686" max="7686" width="12.7109375" style="11" customWidth="1"/>
    <col min="7687" max="7688" width="10.7109375" style="11" customWidth="1"/>
    <col min="7689" max="7695" width="11.42578125" style="11"/>
    <col min="7696" max="7696" width="13.28515625" style="11" customWidth="1"/>
    <col min="7697" max="7938" width="11.42578125" style="11"/>
    <col min="7939" max="7939" width="36.7109375" style="11" customWidth="1"/>
    <col min="7940" max="7940" width="12.7109375" style="11" customWidth="1"/>
    <col min="7941" max="7941" width="10.7109375" style="11" customWidth="1"/>
    <col min="7942" max="7942" width="12.7109375" style="11" customWidth="1"/>
    <col min="7943" max="7944" width="10.7109375" style="11" customWidth="1"/>
    <col min="7945" max="7951" width="11.42578125" style="11"/>
    <col min="7952" max="7952" width="13.28515625" style="11" customWidth="1"/>
    <col min="7953" max="8194" width="11.42578125" style="11"/>
    <col min="8195" max="8195" width="36.7109375" style="11" customWidth="1"/>
    <col min="8196" max="8196" width="12.7109375" style="11" customWidth="1"/>
    <col min="8197" max="8197" width="10.7109375" style="11" customWidth="1"/>
    <col min="8198" max="8198" width="12.7109375" style="11" customWidth="1"/>
    <col min="8199" max="8200" width="10.7109375" style="11" customWidth="1"/>
    <col min="8201" max="8207" width="11.42578125" style="11"/>
    <col min="8208" max="8208" width="13.28515625" style="11" customWidth="1"/>
    <col min="8209" max="8450" width="11.42578125" style="11"/>
    <col min="8451" max="8451" width="36.7109375" style="11" customWidth="1"/>
    <col min="8452" max="8452" width="12.7109375" style="11" customWidth="1"/>
    <col min="8453" max="8453" width="10.7109375" style="11" customWidth="1"/>
    <col min="8454" max="8454" width="12.7109375" style="11" customWidth="1"/>
    <col min="8455" max="8456" width="10.7109375" style="11" customWidth="1"/>
    <col min="8457" max="8463" width="11.42578125" style="11"/>
    <col min="8464" max="8464" width="13.28515625" style="11" customWidth="1"/>
    <col min="8465" max="8706" width="11.42578125" style="11"/>
    <col min="8707" max="8707" width="36.7109375" style="11" customWidth="1"/>
    <col min="8708" max="8708" width="12.7109375" style="11" customWidth="1"/>
    <col min="8709" max="8709" width="10.7109375" style="11" customWidth="1"/>
    <col min="8710" max="8710" width="12.7109375" style="11" customWidth="1"/>
    <col min="8711" max="8712" width="10.7109375" style="11" customWidth="1"/>
    <col min="8713" max="8719" width="11.42578125" style="11"/>
    <col min="8720" max="8720" width="13.28515625" style="11" customWidth="1"/>
    <col min="8721" max="8962" width="11.42578125" style="11"/>
    <col min="8963" max="8963" width="36.7109375" style="11" customWidth="1"/>
    <col min="8964" max="8964" width="12.7109375" style="11" customWidth="1"/>
    <col min="8965" max="8965" width="10.7109375" style="11" customWidth="1"/>
    <col min="8966" max="8966" width="12.7109375" style="11" customWidth="1"/>
    <col min="8967" max="8968" width="10.7109375" style="11" customWidth="1"/>
    <col min="8969" max="8975" width="11.42578125" style="11"/>
    <col min="8976" max="8976" width="13.28515625" style="11" customWidth="1"/>
    <col min="8977" max="9218" width="11.42578125" style="11"/>
    <col min="9219" max="9219" width="36.7109375" style="11" customWidth="1"/>
    <col min="9220" max="9220" width="12.7109375" style="11" customWidth="1"/>
    <col min="9221" max="9221" width="10.7109375" style="11" customWidth="1"/>
    <col min="9222" max="9222" width="12.7109375" style="11" customWidth="1"/>
    <col min="9223" max="9224" width="10.7109375" style="11" customWidth="1"/>
    <col min="9225" max="9231" width="11.42578125" style="11"/>
    <col min="9232" max="9232" width="13.28515625" style="11" customWidth="1"/>
    <col min="9233" max="9474" width="11.42578125" style="11"/>
    <col min="9475" max="9475" width="36.7109375" style="11" customWidth="1"/>
    <col min="9476" max="9476" width="12.7109375" style="11" customWidth="1"/>
    <col min="9477" max="9477" width="10.7109375" style="11" customWidth="1"/>
    <col min="9478" max="9478" width="12.7109375" style="11" customWidth="1"/>
    <col min="9479" max="9480" width="10.7109375" style="11" customWidth="1"/>
    <col min="9481" max="9487" width="11.42578125" style="11"/>
    <col min="9488" max="9488" width="13.28515625" style="11" customWidth="1"/>
    <col min="9489" max="9730" width="11.42578125" style="11"/>
    <col min="9731" max="9731" width="36.7109375" style="11" customWidth="1"/>
    <col min="9732" max="9732" width="12.7109375" style="11" customWidth="1"/>
    <col min="9733" max="9733" width="10.7109375" style="11" customWidth="1"/>
    <col min="9734" max="9734" width="12.7109375" style="11" customWidth="1"/>
    <col min="9735" max="9736" width="10.7109375" style="11" customWidth="1"/>
    <col min="9737" max="9743" width="11.42578125" style="11"/>
    <col min="9744" max="9744" width="13.28515625" style="11" customWidth="1"/>
    <col min="9745" max="9986" width="11.42578125" style="11"/>
    <col min="9987" max="9987" width="36.7109375" style="11" customWidth="1"/>
    <col min="9988" max="9988" width="12.7109375" style="11" customWidth="1"/>
    <col min="9989" max="9989" width="10.7109375" style="11" customWidth="1"/>
    <col min="9990" max="9990" width="12.7109375" style="11" customWidth="1"/>
    <col min="9991" max="9992" width="10.7109375" style="11" customWidth="1"/>
    <col min="9993" max="9999" width="11.42578125" style="11"/>
    <col min="10000" max="10000" width="13.28515625" style="11" customWidth="1"/>
    <col min="10001" max="10242" width="11.42578125" style="11"/>
    <col min="10243" max="10243" width="36.7109375" style="11" customWidth="1"/>
    <col min="10244" max="10244" width="12.7109375" style="11" customWidth="1"/>
    <col min="10245" max="10245" width="10.7109375" style="11" customWidth="1"/>
    <col min="10246" max="10246" width="12.7109375" style="11" customWidth="1"/>
    <col min="10247" max="10248" width="10.7109375" style="11" customWidth="1"/>
    <col min="10249" max="10255" width="11.42578125" style="11"/>
    <col min="10256" max="10256" width="13.28515625" style="11" customWidth="1"/>
    <col min="10257" max="10498" width="11.42578125" style="11"/>
    <col min="10499" max="10499" width="36.7109375" style="11" customWidth="1"/>
    <col min="10500" max="10500" width="12.7109375" style="11" customWidth="1"/>
    <col min="10501" max="10501" width="10.7109375" style="11" customWidth="1"/>
    <col min="10502" max="10502" width="12.7109375" style="11" customWidth="1"/>
    <col min="10503" max="10504" width="10.7109375" style="11" customWidth="1"/>
    <col min="10505" max="10511" width="11.42578125" style="11"/>
    <col min="10512" max="10512" width="13.28515625" style="11" customWidth="1"/>
    <col min="10513" max="10754" width="11.42578125" style="11"/>
    <col min="10755" max="10755" width="36.7109375" style="11" customWidth="1"/>
    <col min="10756" max="10756" width="12.7109375" style="11" customWidth="1"/>
    <col min="10757" max="10757" width="10.7109375" style="11" customWidth="1"/>
    <col min="10758" max="10758" width="12.7109375" style="11" customWidth="1"/>
    <col min="10759" max="10760" width="10.7109375" style="11" customWidth="1"/>
    <col min="10761" max="10767" width="11.42578125" style="11"/>
    <col min="10768" max="10768" width="13.28515625" style="11" customWidth="1"/>
    <col min="10769" max="11010" width="11.42578125" style="11"/>
    <col min="11011" max="11011" width="36.7109375" style="11" customWidth="1"/>
    <col min="11012" max="11012" width="12.7109375" style="11" customWidth="1"/>
    <col min="11013" max="11013" width="10.7109375" style="11" customWidth="1"/>
    <col min="11014" max="11014" width="12.7109375" style="11" customWidth="1"/>
    <col min="11015" max="11016" width="10.7109375" style="11" customWidth="1"/>
    <col min="11017" max="11023" width="11.42578125" style="11"/>
    <col min="11024" max="11024" width="13.28515625" style="11" customWidth="1"/>
    <col min="11025" max="11266" width="11.42578125" style="11"/>
    <col min="11267" max="11267" width="36.7109375" style="11" customWidth="1"/>
    <col min="11268" max="11268" width="12.7109375" style="11" customWidth="1"/>
    <col min="11269" max="11269" width="10.7109375" style="11" customWidth="1"/>
    <col min="11270" max="11270" width="12.7109375" style="11" customWidth="1"/>
    <col min="11271" max="11272" width="10.7109375" style="11" customWidth="1"/>
    <col min="11273" max="11279" width="11.42578125" style="11"/>
    <col min="11280" max="11280" width="13.28515625" style="11" customWidth="1"/>
    <col min="11281" max="11522" width="11.42578125" style="11"/>
    <col min="11523" max="11523" width="36.7109375" style="11" customWidth="1"/>
    <col min="11524" max="11524" width="12.7109375" style="11" customWidth="1"/>
    <col min="11525" max="11525" width="10.7109375" style="11" customWidth="1"/>
    <col min="11526" max="11526" width="12.7109375" style="11" customWidth="1"/>
    <col min="11527" max="11528" width="10.7109375" style="11" customWidth="1"/>
    <col min="11529" max="11535" width="11.42578125" style="11"/>
    <col min="11536" max="11536" width="13.28515625" style="11" customWidth="1"/>
    <col min="11537" max="11778" width="11.42578125" style="11"/>
    <col min="11779" max="11779" width="36.7109375" style="11" customWidth="1"/>
    <col min="11780" max="11780" width="12.7109375" style="11" customWidth="1"/>
    <col min="11781" max="11781" width="10.7109375" style="11" customWidth="1"/>
    <col min="11782" max="11782" width="12.7109375" style="11" customWidth="1"/>
    <col min="11783" max="11784" width="10.7109375" style="11" customWidth="1"/>
    <col min="11785" max="11791" width="11.42578125" style="11"/>
    <col min="11792" max="11792" width="13.28515625" style="11" customWidth="1"/>
    <col min="11793" max="12034" width="11.42578125" style="11"/>
    <col min="12035" max="12035" width="36.7109375" style="11" customWidth="1"/>
    <col min="12036" max="12036" width="12.7109375" style="11" customWidth="1"/>
    <col min="12037" max="12037" width="10.7109375" style="11" customWidth="1"/>
    <col min="12038" max="12038" width="12.7109375" style="11" customWidth="1"/>
    <col min="12039" max="12040" width="10.7109375" style="11" customWidth="1"/>
    <col min="12041" max="12047" width="11.42578125" style="11"/>
    <col min="12048" max="12048" width="13.28515625" style="11" customWidth="1"/>
    <col min="12049" max="12290" width="11.42578125" style="11"/>
    <col min="12291" max="12291" width="36.7109375" style="11" customWidth="1"/>
    <col min="12292" max="12292" width="12.7109375" style="11" customWidth="1"/>
    <col min="12293" max="12293" width="10.7109375" style="11" customWidth="1"/>
    <col min="12294" max="12294" width="12.7109375" style="11" customWidth="1"/>
    <col min="12295" max="12296" width="10.7109375" style="11" customWidth="1"/>
    <col min="12297" max="12303" width="11.42578125" style="11"/>
    <col min="12304" max="12304" width="13.28515625" style="11" customWidth="1"/>
    <col min="12305" max="12546" width="11.42578125" style="11"/>
    <col min="12547" max="12547" width="36.7109375" style="11" customWidth="1"/>
    <col min="12548" max="12548" width="12.7109375" style="11" customWidth="1"/>
    <col min="12549" max="12549" width="10.7109375" style="11" customWidth="1"/>
    <col min="12550" max="12550" width="12.7109375" style="11" customWidth="1"/>
    <col min="12551" max="12552" width="10.7109375" style="11" customWidth="1"/>
    <col min="12553" max="12559" width="11.42578125" style="11"/>
    <col min="12560" max="12560" width="13.28515625" style="11" customWidth="1"/>
    <col min="12561" max="12802" width="11.42578125" style="11"/>
    <col min="12803" max="12803" width="36.7109375" style="11" customWidth="1"/>
    <col min="12804" max="12804" width="12.7109375" style="11" customWidth="1"/>
    <col min="12805" max="12805" width="10.7109375" style="11" customWidth="1"/>
    <col min="12806" max="12806" width="12.7109375" style="11" customWidth="1"/>
    <col min="12807" max="12808" width="10.7109375" style="11" customWidth="1"/>
    <col min="12809" max="12815" width="11.42578125" style="11"/>
    <col min="12816" max="12816" width="13.28515625" style="11" customWidth="1"/>
    <col min="12817" max="13058" width="11.42578125" style="11"/>
    <col min="13059" max="13059" width="36.7109375" style="11" customWidth="1"/>
    <col min="13060" max="13060" width="12.7109375" style="11" customWidth="1"/>
    <col min="13061" max="13061" width="10.7109375" style="11" customWidth="1"/>
    <col min="13062" max="13062" width="12.7109375" style="11" customWidth="1"/>
    <col min="13063" max="13064" width="10.7109375" style="11" customWidth="1"/>
    <col min="13065" max="13071" width="11.42578125" style="11"/>
    <col min="13072" max="13072" width="13.28515625" style="11" customWidth="1"/>
    <col min="13073" max="13314" width="11.42578125" style="11"/>
    <col min="13315" max="13315" width="36.7109375" style="11" customWidth="1"/>
    <col min="13316" max="13316" width="12.7109375" style="11" customWidth="1"/>
    <col min="13317" max="13317" width="10.7109375" style="11" customWidth="1"/>
    <col min="13318" max="13318" width="12.7109375" style="11" customWidth="1"/>
    <col min="13319" max="13320" width="10.7109375" style="11" customWidth="1"/>
    <col min="13321" max="13327" width="11.42578125" style="11"/>
    <col min="13328" max="13328" width="13.28515625" style="11" customWidth="1"/>
    <col min="13329" max="13570" width="11.42578125" style="11"/>
    <col min="13571" max="13571" width="36.7109375" style="11" customWidth="1"/>
    <col min="13572" max="13572" width="12.7109375" style="11" customWidth="1"/>
    <col min="13573" max="13573" width="10.7109375" style="11" customWidth="1"/>
    <col min="13574" max="13574" width="12.7109375" style="11" customWidth="1"/>
    <col min="13575" max="13576" width="10.7109375" style="11" customWidth="1"/>
    <col min="13577" max="13583" width="11.42578125" style="11"/>
    <col min="13584" max="13584" width="13.28515625" style="11" customWidth="1"/>
    <col min="13585" max="13826" width="11.42578125" style="11"/>
    <col min="13827" max="13827" width="36.7109375" style="11" customWidth="1"/>
    <col min="13828" max="13828" width="12.7109375" style="11" customWidth="1"/>
    <col min="13829" max="13829" width="10.7109375" style="11" customWidth="1"/>
    <col min="13830" max="13830" width="12.7109375" style="11" customWidth="1"/>
    <col min="13831" max="13832" width="10.7109375" style="11" customWidth="1"/>
    <col min="13833" max="13839" width="11.42578125" style="11"/>
    <col min="13840" max="13840" width="13.28515625" style="11" customWidth="1"/>
    <col min="13841" max="14082" width="11.42578125" style="11"/>
    <col min="14083" max="14083" width="36.7109375" style="11" customWidth="1"/>
    <col min="14084" max="14084" width="12.7109375" style="11" customWidth="1"/>
    <col min="14085" max="14085" width="10.7109375" style="11" customWidth="1"/>
    <col min="14086" max="14086" width="12.7109375" style="11" customWidth="1"/>
    <col min="14087" max="14088" width="10.7109375" style="11" customWidth="1"/>
    <col min="14089" max="14095" width="11.42578125" style="11"/>
    <col min="14096" max="14096" width="13.28515625" style="11" customWidth="1"/>
    <col min="14097" max="14338" width="11.42578125" style="11"/>
    <col min="14339" max="14339" width="36.7109375" style="11" customWidth="1"/>
    <col min="14340" max="14340" width="12.7109375" style="11" customWidth="1"/>
    <col min="14341" max="14341" width="10.7109375" style="11" customWidth="1"/>
    <col min="14342" max="14342" width="12.7109375" style="11" customWidth="1"/>
    <col min="14343" max="14344" width="10.7109375" style="11" customWidth="1"/>
    <col min="14345" max="14351" width="11.42578125" style="11"/>
    <col min="14352" max="14352" width="13.28515625" style="11" customWidth="1"/>
    <col min="14353" max="14594" width="11.42578125" style="11"/>
    <col min="14595" max="14595" width="36.7109375" style="11" customWidth="1"/>
    <col min="14596" max="14596" width="12.7109375" style="11" customWidth="1"/>
    <col min="14597" max="14597" width="10.7109375" style="11" customWidth="1"/>
    <col min="14598" max="14598" width="12.7109375" style="11" customWidth="1"/>
    <col min="14599" max="14600" width="10.7109375" style="11" customWidth="1"/>
    <col min="14601" max="14607" width="11.42578125" style="11"/>
    <col min="14608" max="14608" width="13.28515625" style="11" customWidth="1"/>
    <col min="14609" max="14850" width="11.42578125" style="11"/>
    <col min="14851" max="14851" width="36.7109375" style="11" customWidth="1"/>
    <col min="14852" max="14852" width="12.7109375" style="11" customWidth="1"/>
    <col min="14853" max="14853" width="10.7109375" style="11" customWidth="1"/>
    <col min="14854" max="14854" width="12.7109375" style="11" customWidth="1"/>
    <col min="14855" max="14856" width="10.7109375" style="11" customWidth="1"/>
    <col min="14857" max="14863" width="11.42578125" style="11"/>
    <col min="14864" max="14864" width="13.28515625" style="11" customWidth="1"/>
    <col min="14865" max="15106" width="11.42578125" style="11"/>
    <col min="15107" max="15107" width="36.7109375" style="11" customWidth="1"/>
    <col min="15108" max="15108" width="12.7109375" style="11" customWidth="1"/>
    <col min="15109" max="15109" width="10.7109375" style="11" customWidth="1"/>
    <col min="15110" max="15110" width="12.7109375" style="11" customWidth="1"/>
    <col min="15111" max="15112" width="10.7109375" style="11" customWidth="1"/>
    <col min="15113" max="15119" width="11.42578125" style="11"/>
    <col min="15120" max="15120" width="13.28515625" style="11" customWidth="1"/>
    <col min="15121" max="15362" width="11.42578125" style="11"/>
    <col min="15363" max="15363" width="36.7109375" style="11" customWidth="1"/>
    <col min="15364" max="15364" width="12.7109375" style="11" customWidth="1"/>
    <col min="15365" max="15365" width="10.7109375" style="11" customWidth="1"/>
    <col min="15366" max="15366" width="12.7109375" style="11" customWidth="1"/>
    <col min="15367" max="15368" width="10.7109375" style="11" customWidth="1"/>
    <col min="15369" max="15375" width="11.42578125" style="11"/>
    <col min="15376" max="15376" width="13.28515625" style="11" customWidth="1"/>
    <col min="15377" max="15618" width="11.42578125" style="11"/>
    <col min="15619" max="15619" width="36.7109375" style="11" customWidth="1"/>
    <col min="15620" max="15620" width="12.7109375" style="11" customWidth="1"/>
    <col min="15621" max="15621" width="10.7109375" style="11" customWidth="1"/>
    <col min="15622" max="15622" width="12.7109375" style="11" customWidth="1"/>
    <col min="15623" max="15624" width="10.7109375" style="11" customWidth="1"/>
    <col min="15625" max="15631" width="11.42578125" style="11"/>
    <col min="15632" max="15632" width="13.28515625" style="11" customWidth="1"/>
    <col min="15633" max="15874" width="11.42578125" style="11"/>
    <col min="15875" max="15875" width="36.7109375" style="11" customWidth="1"/>
    <col min="15876" max="15876" width="12.7109375" style="11" customWidth="1"/>
    <col min="15877" max="15877" width="10.7109375" style="11" customWidth="1"/>
    <col min="15878" max="15878" width="12.7109375" style="11" customWidth="1"/>
    <col min="15879" max="15880" width="10.7109375" style="11" customWidth="1"/>
    <col min="15881" max="15887" width="11.42578125" style="11"/>
    <col min="15888" max="15888" width="13.28515625" style="11" customWidth="1"/>
    <col min="15889" max="16130" width="11.42578125" style="11"/>
    <col min="16131" max="16131" width="36.7109375" style="11" customWidth="1"/>
    <col min="16132" max="16132" width="12.7109375" style="11" customWidth="1"/>
    <col min="16133" max="16133" width="10.7109375" style="11" customWidth="1"/>
    <col min="16134" max="16134" width="12.7109375" style="11" customWidth="1"/>
    <col min="16135" max="16136" width="10.7109375" style="11" customWidth="1"/>
    <col min="16137" max="16143" width="11.42578125" style="11"/>
    <col min="16144" max="16144" width="13.28515625" style="11" customWidth="1"/>
    <col min="16145" max="16384" width="11.42578125" style="11"/>
  </cols>
  <sheetData>
    <row r="9" spans="3:8" ht="26.25">
      <c r="C9" s="20"/>
    </row>
    <row r="10" spans="3:8" ht="22.5" customHeight="1">
      <c r="C10" s="494" t="s">
        <v>60</v>
      </c>
      <c r="D10" s="495"/>
      <c r="E10" s="495"/>
      <c r="F10" s="495"/>
      <c r="G10" s="495"/>
      <c r="H10" s="496"/>
    </row>
    <row r="11" spans="3:8" ht="36" customHeight="1">
      <c r="C11" s="21" t="s">
        <v>61</v>
      </c>
      <c r="D11" s="22" t="str">
        <f>actualizaciones!A3</f>
        <v>acumulado septiembre 2009</v>
      </c>
      <c r="E11" s="23" t="s">
        <v>62</v>
      </c>
      <c r="F11" s="22" t="str">
        <f>actualizaciones!A2</f>
        <v xml:space="preserve">acumulado septiembre 2010 </v>
      </c>
      <c r="G11" s="23" t="s">
        <v>62</v>
      </c>
      <c r="H11" s="23" t="s">
        <v>63</v>
      </c>
    </row>
    <row r="12" spans="3:8">
      <c r="C12" s="24" t="s">
        <v>64</v>
      </c>
      <c r="D12" s="25">
        <v>1048317</v>
      </c>
      <c r="E12" s="26">
        <f>D12/D12</f>
        <v>1</v>
      </c>
      <c r="F12" s="25">
        <v>1059828</v>
      </c>
      <c r="G12" s="26">
        <f>F12/F12</f>
        <v>1</v>
      </c>
      <c r="H12" s="27">
        <f>(F12-D12)/D12</f>
        <v>1.0980457247187636E-2</v>
      </c>
    </row>
    <row r="13" spans="3:8">
      <c r="C13" s="28" t="s">
        <v>65</v>
      </c>
      <c r="D13" s="29">
        <v>450923</v>
      </c>
      <c r="E13" s="30">
        <f>D13/D12</f>
        <v>0.4301399290481791</v>
      </c>
      <c r="F13" s="29">
        <v>489207</v>
      </c>
      <c r="G13" s="30">
        <f>F13/F12</f>
        <v>0.46159093739738899</v>
      </c>
      <c r="H13" s="31">
        <f>(F13-D13)/D13</f>
        <v>8.4901413323339017E-2</v>
      </c>
    </row>
    <row r="14" spans="3:8">
      <c r="C14" s="28" t="s">
        <v>66</v>
      </c>
      <c r="D14" s="29">
        <v>597394</v>
      </c>
      <c r="E14" s="32">
        <f>D14/D12</f>
        <v>0.5698600709518209</v>
      </c>
      <c r="F14" s="29">
        <v>570621</v>
      </c>
      <c r="G14" s="32">
        <f>F14/F12</f>
        <v>0.53840906260261101</v>
      </c>
      <c r="H14" s="31">
        <f>(F14-D14)/D14</f>
        <v>-4.4816318878328203E-2</v>
      </c>
    </row>
    <row r="15" spans="3:8" ht="12.75" customHeight="1">
      <c r="C15" s="33" t="s">
        <v>67</v>
      </c>
      <c r="D15" s="34"/>
      <c r="E15" s="34"/>
      <c r="F15" s="34"/>
      <c r="G15" s="34"/>
      <c r="H15" s="35"/>
    </row>
    <row r="17" spans="2:12">
      <c r="C17" s="36"/>
      <c r="D17" s="36"/>
      <c r="E17" s="36"/>
      <c r="F17" s="36"/>
      <c r="G17" s="36"/>
    </row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">
    <mergeCell ref="C10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8" min="8" max="51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C1:J67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3" max="3" width="13.28515625" customWidth="1"/>
    <col min="4" max="6" width="14.42578125" customWidth="1"/>
    <col min="9" max="9" width="13.28515625" customWidth="1"/>
  </cols>
  <sheetData>
    <row r="1" spans="3:10" ht="17.25" customHeight="1"/>
    <row r="2" spans="3:10" ht="40.5" customHeight="1"/>
    <row r="3" spans="3:10" ht="41.25" customHeight="1">
      <c r="C3" s="497" t="s">
        <v>68</v>
      </c>
      <c r="D3" s="497"/>
      <c r="E3" s="497"/>
      <c r="F3" s="497"/>
    </row>
    <row r="4" spans="3:10" ht="30" customHeight="1">
      <c r="C4" s="38"/>
      <c r="D4" s="39" t="s">
        <v>69</v>
      </c>
      <c r="E4" s="39" t="s">
        <v>70</v>
      </c>
      <c r="F4" s="39" t="s">
        <v>71</v>
      </c>
      <c r="H4" s="40"/>
      <c r="I4" s="40"/>
      <c r="J4" s="40"/>
    </row>
    <row r="5" spans="3:10">
      <c r="C5" s="41" t="s">
        <v>75</v>
      </c>
      <c r="D5" s="42">
        <v>52199</v>
      </c>
      <c r="E5" s="42">
        <v>50820</v>
      </c>
      <c r="F5" s="42">
        <v>103019</v>
      </c>
    </row>
    <row r="6" spans="3:10">
      <c r="C6" s="41" t="s">
        <v>76</v>
      </c>
      <c r="D6" s="42">
        <v>64654</v>
      </c>
      <c r="E6" s="42">
        <v>73726</v>
      </c>
      <c r="F6" s="42">
        <v>138380</v>
      </c>
    </row>
    <row r="7" spans="3:10">
      <c r="C7" s="41" t="s">
        <v>77</v>
      </c>
      <c r="D7" s="42">
        <v>61026</v>
      </c>
      <c r="E7" s="42">
        <v>75580</v>
      </c>
      <c r="F7" s="42">
        <v>136606</v>
      </c>
    </row>
    <row r="8" spans="3:10">
      <c r="C8" s="41" t="s">
        <v>78</v>
      </c>
      <c r="D8" s="42">
        <v>49258</v>
      </c>
      <c r="E8" s="42">
        <v>58133</v>
      </c>
      <c r="F8" s="42">
        <v>107391</v>
      </c>
      <c r="H8" s="43"/>
      <c r="I8" s="43"/>
      <c r="J8" s="43"/>
    </row>
    <row r="9" spans="3:10">
      <c r="C9" s="41" t="s">
        <v>79</v>
      </c>
      <c r="D9" s="42">
        <v>48879</v>
      </c>
      <c r="E9" s="42">
        <v>52797</v>
      </c>
      <c r="F9" s="42">
        <v>101676</v>
      </c>
    </row>
    <row r="10" spans="3:10">
      <c r="C10" s="41" t="s">
        <v>80</v>
      </c>
      <c r="D10" s="42">
        <v>58743</v>
      </c>
      <c r="E10" s="42">
        <v>67224</v>
      </c>
      <c r="F10" s="42">
        <v>125967</v>
      </c>
    </row>
    <row r="11" spans="3:10">
      <c r="C11" s="41" t="s">
        <v>81</v>
      </c>
      <c r="D11" s="42">
        <v>52887</v>
      </c>
      <c r="E11" s="42">
        <v>67131</v>
      </c>
      <c r="F11" s="42">
        <v>120018</v>
      </c>
    </row>
    <row r="12" spans="3:10">
      <c r="C12" s="41" t="s">
        <v>82</v>
      </c>
      <c r="D12" s="42">
        <v>47980</v>
      </c>
      <c r="E12" s="42">
        <v>61408</v>
      </c>
      <c r="F12" s="42">
        <v>109388</v>
      </c>
    </row>
    <row r="13" spans="3:10">
      <c r="C13" s="41" t="s">
        <v>83</v>
      </c>
      <c r="D13" s="42">
        <v>53581</v>
      </c>
      <c r="E13" s="42">
        <v>63802</v>
      </c>
      <c r="F13" s="42">
        <v>117383</v>
      </c>
    </row>
    <row r="14" spans="3:10" ht="45" customHeight="1">
      <c r="C14" s="44" t="str">
        <f>actualizaciones!$A$2</f>
        <v xml:space="preserve">acumulado septiembre 2010 </v>
      </c>
      <c r="D14" s="45">
        <v>489207</v>
      </c>
      <c r="E14" s="45">
        <v>570621</v>
      </c>
      <c r="F14" s="45">
        <v>1059828</v>
      </c>
    </row>
    <row r="15" spans="3:10" hidden="1" outlineLevel="1">
      <c r="C15" s="41" t="s">
        <v>72</v>
      </c>
      <c r="D15" s="42">
        <v>49938</v>
      </c>
      <c r="E15" s="42">
        <v>60630</v>
      </c>
      <c r="F15" s="42">
        <v>110568</v>
      </c>
      <c r="H15" s="43"/>
      <c r="I15" s="43"/>
      <c r="J15" s="43"/>
    </row>
    <row r="16" spans="3:10" hidden="1" outlineLevel="1">
      <c r="C16" s="41" t="s">
        <v>73</v>
      </c>
      <c r="D16" s="42">
        <v>48329</v>
      </c>
      <c r="E16" s="42">
        <v>57827</v>
      </c>
      <c r="F16" s="42">
        <v>106156</v>
      </c>
    </row>
    <row r="17" spans="3:6" hidden="1" outlineLevel="1">
      <c r="C17" s="41" t="s">
        <v>74</v>
      </c>
      <c r="D17" s="42">
        <v>54505</v>
      </c>
      <c r="E17" s="42">
        <v>67055</v>
      </c>
      <c r="F17" s="42">
        <v>121560</v>
      </c>
    </row>
    <row r="18" spans="3:6" hidden="1" outlineLevel="1">
      <c r="C18" s="41" t="s">
        <v>75</v>
      </c>
      <c r="D18" s="42">
        <v>49221</v>
      </c>
      <c r="E18" s="42">
        <v>55813</v>
      </c>
      <c r="F18" s="42">
        <v>105034</v>
      </c>
    </row>
    <row r="19" spans="3:6" hidden="1" outlineLevel="1">
      <c r="C19" s="41" t="s">
        <v>76</v>
      </c>
      <c r="D19" s="42">
        <v>58063</v>
      </c>
      <c r="E19" s="42">
        <v>76537</v>
      </c>
      <c r="F19" s="42">
        <v>134600</v>
      </c>
    </row>
    <row r="20" spans="3:6" hidden="1" outlineLevel="1">
      <c r="C20" s="41" t="s">
        <v>77</v>
      </c>
      <c r="D20" s="42">
        <v>54908</v>
      </c>
      <c r="E20" s="42">
        <v>73691</v>
      </c>
      <c r="F20" s="42">
        <v>128599</v>
      </c>
    </row>
    <row r="21" spans="3:6" hidden="1" outlineLevel="1">
      <c r="C21" s="41" t="s">
        <v>78</v>
      </c>
      <c r="D21" s="42">
        <v>46743</v>
      </c>
      <c r="E21" s="42">
        <v>54423</v>
      </c>
      <c r="F21" s="42">
        <v>101166</v>
      </c>
    </row>
    <row r="22" spans="3:6" hidden="1" outlineLevel="1">
      <c r="C22" s="41" t="s">
        <v>79</v>
      </c>
      <c r="D22" s="42">
        <v>45660</v>
      </c>
      <c r="E22" s="42">
        <v>54858</v>
      </c>
      <c r="F22" s="42">
        <v>100518</v>
      </c>
    </row>
    <row r="23" spans="3:6" hidden="1" outlineLevel="1">
      <c r="C23" s="41" t="s">
        <v>80</v>
      </c>
      <c r="D23" s="42">
        <v>55853</v>
      </c>
      <c r="E23" s="42">
        <v>67820</v>
      </c>
      <c r="F23" s="42">
        <v>123673</v>
      </c>
    </row>
    <row r="24" spans="3:6" hidden="1" outlineLevel="1">
      <c r="C24" s="41" t="s">
        <v>81</v>
      </c>
      <c r="D24" s="42">
        <v>48940</v>
      </c>
      <c r="E24" s="42">
        <v>76261</v>
      </c>
      <c r="F24" s="42">
        <v>125201</v>
      </c>
    </row>
    <row r="25" spans="3:6" hidden="1" outlineLevel="1">
      <c r="C25" s="41" t="s">
        <v>82</v>
      </c>
      <c r="D25" s="42">
        <v>47458</v>
      </c>
      <c r="E25" s="42">
        <v>67320</v>
      </c>
      <c r="F25" s="42">
        <v>114778</v>
      </c>
    </row>
    <row r="26" spans="3:6" hidden="1" outlineLevel="1">
      <c r="C26" s="41" t="s">
        <v>83</v>
      </c>
      <c r="D26" s="42">
        <v>44077</v>
      </c>
      <c r="E26" s="42">
        <v>70671</v>
      </c>
      <c r="F26" s="42">
        <v>114748</v>
      </c>
    </row>
    <row r="27" spans="3:6" collapsed="1">
      <c r="C27" s="46">
        <v>2009</v>
      </c>
      <c r="D27" s="47">
        <v>603695</v>
      </c>
      <c r="E27" s="47">
        <v>782906</v>
      </c>
      <c r="F27" s="47">
        <v>1386601</v>
      </c>
    </row>
    <row r="28" spans="3:6" hidden="1" outlineLevel="1">
      <c r="C28" s="41" t="s">
        <v>72</v>
      </c>
      <c r="D28" s="42">
        <v>49534</v>
      </c>
      <c r="E28" s="42">
        <v>68935</v>
      </c>
      <c r="F28" s="42">
        <v>118469</v>
      </c>
    </row>
    <row r="29" spans="3:6" hidden="1" outlineLevel="1">
      <c r="C29" s="41" t="s">
        <v>73</v>
      </c>
      <c r="D29" s="42">
        <v>53428</v>
      </c>
      <c r="E29" s="42">
        <v>77552</v>
      </c>
      <c r="F29" s="42">
        <v>130980</v>
      </c>
    </row>
    <row r="30" spans="3:6" hidden="1" outlineLevel="1">
      <c r="C30" s="41" t="s">
        <v>74</v>
      </c>
      <c r="D30" s="42">
        <v>56968</v>
      </c>
      <c r="E30" s="42">
        <v>73626</v>
      </c>
      <c r="F30" s="42">
        <v>130594</v>
      </c>
    </row>
    <row r="31" spans="3:6" hidden="1" outlineLevel="1">
      <c r="C31" s="41" t="s">
        <v>75</v>
      </c>
      <c r="D31" s="42">
        <v>52104</v>
      </c>
      <c r="E31" s="42">
        <v>57133</v>
      </c>
      <c r="F31" s="42">
        <v>109237</v>
      </c>
    </row>
    <row r="32" spans="3:6" ht="13.5" hidden="1" customHeight="1" outlineLevel="1">
      <c r="C32" s="41" t="s">
        <v>76</v>
      </c>
      <c r="D32" s="42">
        <v>63095</v>
      </c>
      <c r="E32" s="42">
        <v>82270</v>
      </c>
      <c r="F32" s="42">
        <v>145365</v>
      </c>
    </row>
    <row r="33" spans="3:8" ht="13.5" hidden="1" customHeight="1" outlineLevel="1">
      <c r="C33" s="41" t="s">
        <v>77</v>
      </c>
      <c r="D33" s="42">
        <v>58011</v>
      </c>
      <c r="E33" s="42">
        <v>74835</v>
      </c>
      <c r="F33" s="42">
        <v>132846</v>
      </c>
    </row>
    <row r="34" spans="3:8" hidden="1" outlineLevel="1">
      <c r="C34" s="41" t="s">
        <v>78</v>
      </c>
      <c r="D34" s="42">
        <v>53079</v>
      </c>
      <c r="E34" s="42">
        <v>67780</v>
      </c>
      <c r="F34" s="42">
        <v>120859</v>
      </c>
    </row>
    <row r="35" spans="3:8" hidden="1" outlineLevel="1">
      <c r="C35" s="41" t="s">
        <v>79</v>
      </c>
      <c r="D35" s="42">
        <v>56174</v>
      </c>
      <c r="E35" s="42">
        <v>57516</v>
      </c>
      <c r="F35" s="42">
        <v>113690</v>
      </c>
    </row>
    <row r="36" spans="3:8" hidden="1" outlineLevel="1">
      <c r="C36" s="41" t="s">
        <v>80</v>
      </c>
      <c r="D36" s="42">
        <v>54980</v>
      </c>
      <c r="E36" s="42">
        <v>63882</v>
      </c>
      <c r="F36" s="42">
        <v>118862</v>
      </c>
    </row>
    <row r="37" spans="3:8" hidden="1" outlineLevel="1">
      <c r="C37" s="41" t="s">
        <v>81</v>
      </c>
      <c r="D37" s="42">
        <v>61283</v>
      </c>
      <c r="E37" s="42">
        <v>86016</v>
      </c>
      <c r="F37" s="42">
        <v>147299</v>
      </c>
    </row>
    <row r="38" spans="3:8" hidden="1" outlineLevel="1">
      <c r="C38" s="41" t="s">
        <v>82</v>
      </c>
      <c r="D38" s="42">
        <v>53733</v>
      </c>
      <c r="E38" s="42">
        <v>83279</v>
      </c>
      <c r="F38" s="42">
        <v>137012</v>
      </c>
    </row>
    <row r="39" spans="3:8" hidden="1" outlineLevel="1">
      <c r="C39" s="41" t="s">
        <v>83</v>
      </c>
      <c r="D39" s="42">
        <v>54377</v>
      </c>
      <c r="E39" s="42">
        <v>71232</v>
      </c>
      <c r="F39" s="42">
        <v>125609</v>
      </c>
    </row>
    <row r="40" spans="3:8" collapsed="1">
      <c r="C40" s="48">
        <v>2008</v>
      </c>
      <c r="D40" s="49">
        <v>666766</v>
      </c>
      <c r="E40" s="49">
        <v>864056</v>
      </c>
      <c r="F40" s="49">
        <v>1530822</v>
      </c>
    </row>
    <row r="41" spans="3:8" hidden="1" outlineLevel="1">
      <c r="C41" s="41" t="s">
        <v>72</v>
      </c>
      <c r="D41" s="42">
        <v>51356</v>
      </c>
      <c r="E41" s="42">
        <v>78378</v>
      </c>
      <c r="F41" s="42">
        <v>129734</v>
      </c>
    </row>
    <row r="42" spans="3:8" hidden="1" outlineLevel="1">
      <c r="C42" s="41" t="s">
        <v>73</v>
      </c>
      <c r="D42" s="42">
        <v>56231</v>
      </c>
      <c r="E42" s="42">
        <v>75499</v>
      </c>
      <c r="F42" s="42">
        <v>131730</v>
      </c>
    </row>
    <row r="43" spans="3:8" hidden="1" outlineLevel="1">
      <c r="C43" s="41" t="s">
        <v>74</v>
      </c>
      <c r="D43" s="42">
        <v>59181</v>
      </c>
      <c r="E43" s="42">
        <v>73765</v>
      </c>
      <c r="F43" s="42">
        <v>132946</v>
      </c>
    </row>
    <row r="44" spans="3:8" hidden="1" outlineLevel="1">
      <c r="C44" s="41" t="s">
        <v>75</v>
      </c>
      <c r="D44" s="42">
        <v>54098</v>
      </c>
      <c r="E44" s="42">
        <v>55826</v>
      </c>
      <c r="F44" s="42">
        <v>109924</v>
      </c>
    </row>
    <row r="45" spans="3:8" hidden="1" outlineLevel="1">
      <c r="C45" s="41" t="s">
        <v>76</v>
      </c>
      <c r="D45" s="42">
        <v>61004</v>
      </c>
      <c r="E45" s="42">
        <v>77784</v>
      </c>
      <c r="F45" s="42">
        <v>138788</v>
      </c>
    </row>
    <row r="46" spans="3:8" hidden="1" outlineLevel="1">
      <c r="C46" s="41" t="s">
        <v>77</v>
      </c>
      <c r="D46" s="42">
        <v>57163</v>
      </c>
      <c r="E46" s="42">
        <v>67951</v>
      </c>
      <c r="F46" s="42">
        <v>125114</v>
      </c>
    </row>
    <row r="47" spans="3:8" hidden="1" outlineLevel="1">
      <c r="C47" s="41" t="s">
        <v>78</v>
      </c>
      <c r="D47" s="42">
        <v>52481</v>
      </c>
      <c r="E47" s="42">
        <v>59091</v>
      </c>
      <c r="F47" s="42">
        <v>111572</v>
      </c>
    </row>
    <row r="48" spans="3:8" ht="16.5" hidden="1" outlineLevel="1" thickBot="1">
      <c r="C48" s="41" t="s">
        <v>79</v>
      </c>
      <c r="D48" s="42">
        <v>45996</v>
      </c>
      <c r="E48" s="42">
        <v>51455</v>
      </c>
      <c r="F48" s="42">
        <v>97451</v>
      </c>
      <c r="H48" s="50" t="s">
        <v>84</v>
      </c>
    </row>
    <row r="49" spans="3:6" hidden="1" outlineLevel="1">
      <c r="C49" s="41" t="s">
        <v>80</v>
      </c>
      <c r="D49" s="42">
        <v>52574</v>
      </c>
      <c r="E49" s="42">
        <v>61332</v>
      </c>
      <c r="F49" s="42">
        <v>113906</v>
      </c>
    </row>
    <row r="50" spans="3:6" hidden="1" outlineLevel="1">
      <c r="C50" s="41" t="s">
        <v>81</v>
      </c>
      <c r="D50" s="42">
        <v>60209</v>
      </c>
      <c r="E50" s="42">
        <v>78030</v>
      </c>
      <c r="F50" s="42">
        <v>138239</v>
      </c>
    </row>
    <row r="51" spans="3:6" hidden="1" outlineLevel="1">
      <c r="C51" s="41" t="s">
        <v>82</v>
      </c>
      <c r="D51" s="42">
        <v>51122</v>
      </c>
      <c r="E51" s="42">
        <v>73548</v>
      </c>
      <c r="F51" s="42">
        <v>124670</v>
      </c>
    </row>
    <row r="52" spans="3:6" hidden="1" outlineLevel="1">
      <c r="C52" s="41" t="s">
        <v>83</v>
      </c>
      <c r="D52" s="42">
        <v>54319</v>
      </c>
      <c r="E52" s="42">
        <v>66671</v>
      </c>
      <c r="F52" s="42">
        <v>120990</v>
      </c>
    </row>
    <row r="53" spans="3:6" collapsed="1">
      <c r="C53" s="48">
        <v>2007</v>
      </c>
      <c r="D53" s="49">
        <v>655734</v>
      </c>
      <c r="E53" s="49">
        <v>819330</v>
      </c>
      <c r="F53" s="49">
        <v>1475064</v>
      </c>
    </row>
    <row r="54" spans="3:6" hidden="1" outlineLevel="1">
      <c r="C54" s="41" t="s">
        <v>72</v>
      </c>
      <c r="D54" s="42">
        <v>56654</v>
      </c>
      <c r="E54" s="42">
        <v>76028</v>
      </c>
      <c r="F54" s="42">
        <v>132682</v>
      </c>
    </row>
    <row r="55" spans="3:6" hidden="1" outlineLevel="1">
      <c r="C55" s="41" t="s">
        <v>73</v>
      </c>
      <c r="D55" s="42">
        <v>56093</v>
      </c>
      <c r="E55" s="42">
        <v>66778</v>
      </c>
      <c r="F55" s="42">
        <v>122871</v>
      </c>
    </row>
    <row r="56" spans="3:6" hidden="1" outlineLevel="1">
      <c r="C56" s="41" t="s">
        <v>74</v>
      </c>
      <c r="D56" s="42">
        <v>67421</v>
      </c>
      <c r="E56" s="42">
        <v>77945</v>
      </c>
      <c r="F56" s="42">
        <v>145366</v>
      </c>
    </row>
    <row r="57" spans="3:6" hidden="1" outlineLevel="1">
      <c r="C57" s="41" t="s">
        <v>75</v>
      </c>
      <c r="D57" s="42">
        <v>59354</v>
      </c>
      <c r="E57" s="42">
        <v>66456</v>
      </c>
      <c r="F57" s="42">
        <v>125810</v>
      </c>
    </row>
    <row r="58" spans="3:6" hidden="1" outlineLevel="1">
      <c r="C58" s="41" t="s">
        <v>76</v>
      </c>
      <c r="D58" s="42">
        <v>63277</v>
      </c>
      <c r="E58" s="42">
        <v>81066</v>
      </c>
      <c r="F58" s="42">
        <v>144343</v>
      </c>
    </row>
    <row r="59" spans="3:6" hidden="1" outlineLevel="1">
      <c r="C59" s="41" t="s">
        <v>77</v>
      </c>
      <c r="D59" s="42">
        <v>55935</v>
      </c>
      <c r="E59" s="42">
        <v>71739</v>
      </c>
      <c r="F59" s="42">
        <v>127674</v>
      </c>
    </row>
    <row r="60" spans="3:6" hidden="1" outlineLevel="1">
      <c r="C60" s="41" t="s">
        <v>78</v>
      </c>
      <c r="D60" s="42">
        <v>52258</v>
      </c>
      <c r="E60" s="42">
        <v>62296</v>
      </c>
      <c r="F60" s="42">
        <v>114554</v>
      </c>
    </row>
    <row r="61" spans="3:6" hidden="1" outlineLevel="1">
      <c r="C61" s="41" t="s">
        <v>79</v>
      </c>
      <c r="D61" s="42">
        <v>50306</v>
      </c>
      <c r="E61" s="42">
        <v>52678</v>
      </c>
      <c r="F61" s="42">
        <v>102984</v>
      </c>
    </row>
    <row r="62" spans="3:6" hidden="1" outlineLevel="1">
      <c r="C62" s="41" t="s">
        <v>80</v>
      </c>
      <c r="D62" s="42">
        <v>60574</v>
      </c>
      <c r="E62" s="42">
        <v>72039</v>
      </c>
      <c r="F62" s="42">
        <v>132613</v>
      </c>
    </row>
    <row r="63" spans="3:6" hidden="1" outlineLevel="1">
      <c r="C63" s="41" t="s">
        <v>81</v>
      </c>
      <c r="D63" s="42">
        <v>56176</v>
      </c>
      <c r="E63" s="42">
        <v>78767</v>
      </c>
      <c r="F63" s="42">
        <v>134943</v>
      </c>
    </row>
    <row r="64" spans="3:6" hidden="1" outlineLevel="1">
      <c r="C64" s="41" t="s">
        <v>82</v>
      </c>
      <c r="D64" s="42">
        <v>48391</v>
      </c>
      <c r="E64" s="42">
        <v>70498</v>
      </c>
      <c r="F64" s="42">
        <v>118889</v>
      </c>
    </row>
    <row r="65" spans="3:6" hidden="1" outlineLevel="1">
      <c r="C65" s="41" t="s">
        <v>83</v>
      </c>
      <c r="D65" s="42">
        <v>52705</v>
      </c>
      <c r="E65" s="42">
        <v>77069</v>
      </c>
      <c r="F65" s="42">
        <v>129774</v>
      </c>
    </row>
    <row r="66" spans="3:6" collapsed="1">
      <c r="C66" s="48">
        <v>2006</v>
      </c>
      <c r="D66" s="49">
        <v>679144</v>
      </c>
      <c r="E66" s="49">
        <v>853359</v>
      </c>
      <c r="F66" s="49">
        <v>1532503</v>
      </c>
    </row>
    <row r="67" spans="3:6" ht="27" customHeight="1">
      <c r="C67" s="498" t="s">
        <v>85</v>
      </c>
      <c r="D67" s="499"/>
      <c r="E67" s="499"/>
      <c r="F67" s="500"/>
    </row>
  </sheetData>
  <mergeCells count="2">
    <mergeCell ref="C3:F3"/>
    <mergeCell ref="C67:F67"/>
  </mergeCells>
  <hyperlinks>
    <hyperlink ref="H4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K23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0" t="s">
        <v>86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C2:F55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42578125" customWidth="1"/>
    <col min="4" max="6" width="14.42578125" customWidth="1"/>
  </cols>
  <sheetData>
    <row r="2" spans="3:6" ht="43.5" customHeight="1"/>
    <row r="3" spans="3:6" ht="41.25" customHeight="1">
      <c r="C3" s="497" t="s">
        <v>87</v>
      </c>
      <c r="D3" s="497"/>
      <c r="E3" s="497"/>
      <c r="F3" s="497"/>
    </row>
    <row r="4" spans="3:6" ht="15" customHeight="1">
      <c r="C4" s="501"/>
      <c r="D4" s="503" t="s">
        <v>88</v>
      </c>
      <c r="E4" s="503" t="s">
        <v>70</v>
      </c>
      <c r="F4" s="503" t="s">
        <v>71</v>
      </c>
    </row>
    <row r="5" spans="3:6">
      <c r="C5" s="502"/>
      <c r="D5" s="504"/>
      <c r="E5" s="504"/>
      <c r="F5" s="504"/>
    </row>
    <row r="6" spans="3:6">
      <c r="C6" s="41" t="s">
        <v>75</v>
      </c>
      <c r="D6" s="51">
        <f>IFERROR('tab. Turistas alojados tip'!D5/'tab. Turistas alojados tip'!D18-1,"-")</f>
        <v>6.0502630990837192E-2</v>
      </c>
      <c r="E6" s="51">
        <f>IFERROR('tab. Turistas alojados tip'!E5/'tab. Turistas alojados tip'!E18-1,"-")</f>
        <v>-8.9459444932184273E-2</v>
      </c>
      <c r="F6" s="51">
        <f>IFERROR('tab. Turistas alojados tip'!F5/'tab. Turistas alojados tip'!F18-1,"-")</f>
        <v>-1.918426414303942E-2</v>
      </c>
    </row>
    <row r="7" spans="3:6">
      <c r="C7" s="41" t="s">
        <v>76</v>
      </c>
      <c r="D7" s="51">
        <f>IFERROR('tab. Turistas alojados tip'!D6/'tab. Turistas alojados tip'!D19-1,"-")</f>
        <v>0.1135146306598005</v>
      </c>
      <c r="E7" s="51">
        <f>IFERROR('tab. Turistas alojados tip'!E6/'tab. Turistas alojados tip'!E19-1,"-")</f>
        <v>-3.6727334491814423E-2</v>
      </c>
      <c r="F7" s="51">
        <f>IFERROR('tab. Turistas alojados tip'!F6/'tab. Turistas alojados tip'!F19-1,"-")</f>
        <v>2.8083209509658147E-2</v>
      </c>
    </row>
    <row r="8" spans="3:6">
      <c r="C8" s="41" t="s">
        <v>77</v>
      </c>
      <c r="D8" s="51">
        <f>IFERROR('tab. Turistas alojados tip'!D7/'tab. Turistas alojados tip'!D20-1,"-")</f>
        <v>0.11142274349821513</v>
      </c>
      <c r="E8" s="51">
        <f>IFERROR('tab. Turistas alojados tip'!E7/'tab. Turistas alojados tip'!E20-1,"-")</f>
        <v>2.5634066575294101E-2</v>
      </c>
      <c r="F8" s="51">
        <f>IFERROR('tab. Turistas alojados tip'!F7/'tab. Turistas alojados tip'!F20-1,"-")</f>
        <v>6.2263314644748435E-2</v>
      </c>
    </row>
    <row r="9" spans="3:6">
      <c r="C9" s="41" t="s">
        <v>78</v>
      </c>
      <c r="D9" s="51">
        <f>IFERROR('tab. Turistas alojados tip'!D8/'tab. Turistas alojados tip'!D21-1,"-")</f>
        <v>5.3804847784695076E-2</v>
      </c>
      <c r="E9" s="51">
        <f>IFERROR('tab. Turistas alojados tip'!E8/'tab. Turistas alojados tip'!E21-1,"-")</f>
        <v>6.8169707660364232E-2</v>
      </c>
      <c r="F9" s="51">
        <f>IFERROR('tab. Turistas alojados tip'!F8/'tab. Turistas alojados tip'!F21-1,"-")</f>
        <v>6.1532530692129717E-2</v>
      </c>
    </row>
    <row r="10" spans="3:6">
      <c r="C10" s="41" t="s">
        <v>79</v>
      </c>
      <c r="D10" s="51">
        <f>IFERROR('tab. Turistas alojados tip'!D9/'tab. Turistas alojados tip'!D22-1,"-")</f>
        <v>7.0499342969776668E-2</v>
      </c>
      <c r="E10" s="51">
        <f>IFERROR('tab. Turistas alojados tip'!E9/'tab. Turistas alojados tip'!E22-1,"-")</f>
        <v>-3.7569725473039495E-2</v>
      </c>
      <c r="F10" s="51">
        <f>IFERROR('tab. Turistas alojados tip'!F9/'tab. Turistas alojados tip'!F22-1,"-")</f>
        <v>1.1520324717960939E-2</v>
      </c>
    </row>
    <row r="11" spans="3:6">
      <c r="C11" s="41" t="s">
        <v>80</v>
      </c>
      <c r="D11" s="51">
        <f>IFERROR('tab. Turistas alojados tip'!D10/'tab. Turistas alojados tip'!D23-1,"-")</f>
        <v>5.1742968148532853E-2</v>
      </c>
      <c r="E11" s="51">
        <f>IFERROR('tab. Turistas alojados tip'!E10/'tab. Turistas alojados tip'!E23-1,"-")</f>
        <v>-8.7879681509879237E-3</v>
      </c>
      <c r="F11" s="51">
        <f>IFERROR('tab. Turistas alojados tip'!F10/'tab. Turistas alojados tip'!F23-1,"-")</f>
        <v>1.8548915284662071E-2</v>
      </c>
    </row>
    <row r="12" spans="3:6">
      <c r="C12" s="41" t="s">
        <v>81</v>
      </c>
      <c r="D12" s="51">
        <f>IFERROR('tab. Turistas alojados tip'!D11/'tab. Turistas alojados tip'!D24-1,"-")</f>
        <v>8.0649775234981513E-2</v>
      </c>
      <c r="E12" s="51">
        <f>IFERROR('tab. Turistas alojados tip'!E11/'tab. Turistas alojados tip'!E24-1,"-")</f>
        <v>-0.1197204337734884</v>
      </c>
      <c r="F12" s="51">
        <f>IFERROR('tab. Turistas alojados tip'!F11/'tab. Turistas alojados tip'!F24-1,"-")</f>
        <v>-4.1397432927852029E-2</v>
      </c>
    </row>
    <row r="13" spans="3:6">
      <c r="C13" s="41" t="s">
        <v>82</v>
      </c>
      <c r="D13" s="51">
        <f>IFERROR('tab. Turistas alojados tip'!D12/'tab. Turistas alojados tip'!D25-1,"-")</f>
        <v>1.0999199292005546E-2</v>
      </c>
      <c r="E13" s="51">
        <f>IFERROR('tab. Turistas alojados tip'!E12/'tab. Turistas alojados tip'!E25-1,"-")</f>
        <v>-8.781937017231134E-2</v>
      </c>
      <c r="F13" s="51">
        <f>IFERROR('tab. Turistas alojados tip'!F12/'tab. Turistas alojados tip'!F25-1,"-")</f>
        <v>-4.6960218857272307E-2</v>
      </c>
    </row>
    <row r="14" spans="3:6">
      <c r="C14" s="41" t="s">
        <v>83</v>
      </c>
      <c r="D14" s="51">
        <f>IFERROR('tab. Turistas alojados tip'!D13/'tab. Turistas alojados tip'!D26-1,"-")</f>
        <v>0.21562266034439737</v>
      </c>
      <c r="E14" s="51">
        <f>IFERROR('tab. Turistas alojados tip'!E13/'tab. Turistas alojados tip'!E26-1,"-")</f>
        <v>-9.7196870003254499E-2</v>
      </c>
      <c r="F14" s="51">
        <f>IFERROR('tab. Turistas alojados tip'!F13/'tab. Turistas alojados tip'!F26-1,"-")</f>
        <v>2.2963363195872777E-2</v>
      </c>
    </row>
    <row r="15" spans="3:6" ht="42.75" customHeight="1">
      <c r="C15" s="44" t="str">
        <f>actualizaciones!$A$2</f>
        <v xml:space="preserve">acumulado septiembre 2010 </v>
      </c>
      <c r="D15" s="52">
        <v>8.4901413323339003E-2</v>
      </c>
      <c r="E15" s="52">
        <v>-4.4816318878328154E-2</v>
      </c>
      <c r="F15" s="52">
        <v>1.0980457247187658E-2</v>
      </c>
    </row>
    <row r="16" spans="3:6" hidden="1" outlineLevel="1">
      <c r="C16" s="41" t="s">
        <v>72</v>
      </c>
      <c r="D16" s="51">
        <f>IFERROR('tab. Turistas alojados tip'!D15/'tab. Turistas alojados tip'!D28-1,"-")</f>
        <v>8.1560140509548962E-3</v>
      </c>
      <c r="E16" s="51">
        <f>IFERROR('tab. Turistas alojados tip'!E15/'tab. Turistas alojados tip'!E28-1,"-")</f>
        <v>-0.12047581054616663</v>
      </c>
      <c r="F16" s="51">
        <f>IFERROR('tab. Turistas alojados tip'!F15/'tab. Turistas alojados tip'!F28-1,"-")</f>
        <v>-6.6692552482083944E-2</v>
      </c>
    </row>
    <row r="17" spans="3:6" hidden="1" outlineLevel="1">
      <c r="C17" s="41" t="s">
        <v>73</v>
      </c>
      <c r="D17" s="51">
        <f>IFERROR('tab. Turistas alojados tip'!D16/'tab. Turistas alojados tip'!D29-1,"-")</f>
        <v>-9.5436849591974293E-2</v>
      </c>
      <c r="E17" s="51">
        <f>IFERROR('tab. Turistas alojados tip'!E16/'tab. Turistas alojados tip'!E29-1,"-")</f>
        <v>-0.25434547142562414</v>
      </c>
      <c r="F17" s="51">
        <f>IFERROR('tab. Turistas alojados tip'!F16/'tab. Turistas alojados tip'!F29-1,"-")</f>
        <v>-0.18952511833867769</v>
      </c>
    </row>
    <row r="18" spans="3:6" hidden="1" outlineLevel="1">
      <c r="C18" s="41" t="s">
        <v>74</v>
      </c>
      <c r="D18" s="51">
        <f>IFERROR('tab. Turistas alojados tip'!D17/'tab. Turistas alojados tip'!D30-1,"-")</f>
        <v>-4.3234798483359094E-2</v>
      </c>
      <c r="E18" s="51">
        <f>IFERROR('tab. Turistas alojados tip'!E17/'tab. Turistas alojados tip'!E30-1,"-")</f>
        <v>-8.9248363349903603E-2</v>
      </c>
      <c r="F18" s="51">
        <f>IFERROR('tab. Turistas alojados tip'!F17/'tab. Turistas alojados tip'!F30-1,"-")</f>
        <v>-6.9176225554007043E-2</v>
      </c>
    </row>
    <row r="19" spans="3:6" hidden="1" outlineLevel="1">
      <c r="C19" s="41" t="s">
        <v>75</v>
      </c>
      <c r="D19" s="51">
        <f>IFERROR('tab. Turistas alojados tip'!D18/'tab. Turistas alojados tip'!D31-1,"-")</f>
        <v>-5.533164440350069E-2</v>
      </c>
      <c r="E19" s="51">
        <f>IFERROR('tab. Turistas alojados tip'!E18/'tab. Turistas alojados tip'!E31-1,"-")</f>
        <v>-2.3103985437487928E-2</v>
      </c>
      <c r="F19" s="51">
        <f>IFERROR('tab. Turistas alojados tip'!F18/'tab. Turistas alojados tip'!F31-1,"-")</f>
        <v>-3.8475974257806467E-2</v>
      </c>
    </row>
    <row r="20" spans="3:6" hidden="1" outlineLevel="1">
      <c r="C20" s="41" t="s">
        <v>76</v>
      </c>
      <c r="D20" s="51">
        <f>IFERROR('tab. Turistas alojados tip'!D19/'tab. Turistas alojados tip'!D32-1,"-")</f>
        <v>-7.9752753783976504E-2</v>
      </c>
      <c r="E20" s="51">
        <f>IFERROR('tab. Turistas alojados tip'!E19/'tab. Turistas alojados tip'!E32-1,"-")</f>
        <v>-6.9685182934240864E-2</v>
      </c>
      <c r="F20" s="51">
        <f>IFERROR('tab. Turistas alojados tip'!F19/'tab. Turistas alojados tip'!F32-1,"-")</f>
        <v>-7.405496508788223E-2</v>
      </c>
    </row>
    <row r="21" spans="3:6" hidden="1" outlineLevel="1">
      <c r="C21" s="41" t="s">
        <v>77</v>
      </c>
      <c r="D21" s="51">
        <f>IFERROR('tab. Turistas alojados tip'!D20/'tab. Turistas alojados tip'!D33-1,"-")</f>
        <v>-5.3489855372257034E-2</v>
      </c>
      <c r="E21" s="51">
        <f>IFERROR('tab. Turistas alojados tip'!E20/'tab. Turistas alojados tip'!E33-1,"-")</f>
        <v>-1.5286964655575552E-2</v>
      </c>
      <c r="F21" s="51">
        <f>IFERROR('tab. Turistas alojados tip'!F20/'tab. Turistas alojados tip'!F33-1,"-")</f>
        <v>-3.1969347966818717E-2</v>
      </c>
    </row>
    <row r="22" spans="3:6" hidden="1" outlineLevel="1">
      <c r="C22" s="41" t="s">
        <v>78</v>
      </c>
      <c r="D22" s="51">
        <f>IFERROR('tab. Turistas alojados tip'!D21/'tab. Turistas alojados tip'!D34-1,"-")</f>
        <v>-0.11936924207313626</v>
      </c>
      <c r="E22" s="51">
        <f>IFERROR('tab. Turistas alojados tip'!E21/'tab. Turistas alojados tip'!E34-1,"-")</f>
        <v>-0.19706403068751843</v>
      </c>
      <c r="F22" s="51">
        <f>IFERROR('tab. Turistas alojados tip'!F21/'tab. Turistas alojados tip'!F34-1,"-")</f>
        <v>-0.16294194060847766</v>
      </c>
    </row>
    <row r="23" spans="3:6" hidden="1" outlineLevel="1">
      <c r="C23" s="41" t="s">
        <v>79</v>
      </c>
      <c r="D23" s="51">
        <f>IFERROR('tab. Turistas alojados tip'!D22/'tab. Turistas alojados tip'!D35-1,"-")</f>
        <v>-0.18716844091572615</v>
      </c>
      <c r="E23" s="51">
        <f>IFERROR('tab. Turistas alojados tip'!E22/'tab. Turistas alojados tip'!E35-1,"-")</f>
        <v>-4.6213227623617792E-2</v>
      </c>
      <c r="F23" s="51">
        <f>IFERROR('tab. Turistas alojados tip'!F22/'tab. Turistas alojados tip'!F35-1,"-")</f>
        <v>-0.11585891459231246</v>
      </c>
    </row>
    <row r="24" spans="3:6" hidden="1" outlineLevel="1">
      <c r="C24" s="41" t="s">
        <v>80</v>
      </c>
      <c r="D24" s="51">
        <f>IFERROR('tab. Turistas alojados tip'!D23/'tab. Turistas alojados tip'!D36-1,"-")</f>
        <v>1.5878501273190349E-2</v>
      </c>
      <c r="E24" s="51">
        <f>IFERROR('tab. Turistas alojados tip'!E23/'tab. Turistas alojados tip'!E36-1,"-")</f>
        <v>6.1644907798753978E-2</v>
      </c>
      <c r="F24" s="51">
        <f>IFERROR('tab. Turistas alojados tip'!F23/'tab. Turistas alojados tip'!F36-1,"-")</f>
        <v>4.0475509414278799E-2</v>
      </c>
    </row>
    <row r="25" spans="3:6" hidden="1" outlineLevel="1">
      <c r="C25" s="41" t="s">
        <v>81</v>
      </c>
      <c r="D25" s="51">
        <f>IFERROR('tab. Turistas alojados tip'!D24/'tab. Turistas alojados tip'!D37-1,"-")</f>
        <v>-0.20140985265081668</v>
      </c>
      <c r="E25" s="51">
        <f>IFERROR('tab. Turistas alojados tip'!E24/'tab. Turistas alojados tip'!E37-1,"-")</f>
        <v>-0.11340913318452384</v>
      </c>
      <c r="F25" s="51">
        <f>IFERROR('tab. Turistas alojados tip'!F24/'tab. Turistas alojados tip'!F37-1,"-")</f>
        <v>-0.15002138507389728</v>
      </c>
    </row>
    <row r="26" spans="3:6" hidden="1" outlineLevel="1">
      <c r="C26" s="41" t="s">
        <v>82</v>
      </c>
      <c r="D26" s="51">
        <f>IFERROR('tab. Turistas alojados tip'!D25/'tab. Turistas alojados tip'!D38-1,"-")</f>
        <v>-0.11678112147097686</v>
      </c>
      <c r="E26" s="51">
        <f>IFERROR('tab. Turistas alojados tip'!E25/'tab. Turistas alojados tip'!E38-1,"-")</f>
        <v>-0.19163294467993131</v>
      </c>
      <c r="F26" s="51">
        <f>IFERROR('tab. Turistas alojados tip'!F25/'tab. Turistas alojados tip'!F38-1,"-")</f>
        <v>-0.16227775669284439</v>
      </c>
    </row>
    <row r="27" spans="3:6" hidden="1" outlineLevel="1">
      <c r="C27" s="41" t="s">
        <v>83</v>
      </c>
      <c r="D27" s="51">
        <f>IFERROR('tab. Turistas alojados tip'!D26/'tab. Turistas alojados tip'!D39-1,"-")</f>
        <v>-0.18941832024569216</v>
      </c>
      <c r="E27" s="51">
        <f>IFERROR('tab. Turistas alojados tip'!E26/'tab. Turistas alojados tip'!E39-1,"-")</f>
        <v>-7.8756738544474292E-3</v>
      </c>
      <c r="F27" s="51">
        <f>IFERROR('tab. Turistas alojados tip'!F26/'tab. Turistas alojados tip'!F39-1,"-")</f>
        <v>-8.6466734071603102E-2</v>
      </c>
    </row>
    <row r="28" spans="3:6" collapsed="1">
      <c r="C28" s="46">
        <v>2009</v>
      </c>
      <c r="D28" s="53">
        <f>IFERROR('tab. Turistas alojados tip'!D27/'tab. Turistas alojados tip'!D40-1,"-")</f>
        <v>-9.4592405731546036E-2</v>
      </c>
      <c r="E28" s="53">
        <f>IFERROR('tab. Turistas alojados tip'!E27/'tab. Turistas alojados tip'!E40-1,"-")</f>
        <v>-9.3917523864193941E-2</v>
      </c>
      <c r="F28" s="53">
        <f>IFERROR('tab. Turistas alojados tip'!F27/'tab. Turistas alojados tip'!F40-1,"-")</f>
        <v>-9.4211475926005761E-2</v>
      </c>
    </row>
    <row r="29" spans="3:6" hidden="1" outlineLevel="1">
      <c r="C29" s="41" t="s">
        <v>72</v>
      </c>
      <c r="D29" s="51">
        <f>IFERROR('tab. Turistas alojados tip'!D28/'tab. Turistas alojados tip'!D41-1,"-")</f>
        <v>-3.5477840953345274E-2</v>
      </c>
      <c r="E29" s="51">
        <f>IFERROR('tab. Turistas alojados tip'!E28/'tab. Turistas alojados tip'!E41-1,"-")</f>
        <v>-0.12048023680114317</v>
      </c>
      <c r="F29" s="51">
        <f>IFERROR('tab. Turistas alojados tip'!F28/'tab. Turistas alojados tip'!F41-1,"-")</f>
        <v>-8.6831516795905506E-2</v>
      </c>
    </row>
    <row r="30" spans="3:6" hidden="1" outlineLevel="1">
      <c r="C30" s="41" t="s">
        <v>73</v>
      </c>
      <c r="D30" s="51">
        <f>IFERROR('tab. Turistas alojados tip'!D29/'tab. Turistas alojados tip'!D42-1,"-")</f>
        <v>-4.9847948640429629E-2</v>
      </c>
      <c r="E30" s="51">
        <f>IFERROR('tab. Turistas alojados tip'!E29/'tab. Turistas alojados tip'!E42-1,"-")</f>
        <v>2.7192413144544902E-2</v>
      </c>
      <c r="F30" s="51">
        <f>IFERROR('tab. Turistas alojados tip'!F29/'tab. Turistas alojados tip'!F42-1,"-")</f>
        <v>-5.6934639034388335E-3</v>
      </c>
    </row>
    <row r="31" spans="3:6" hidden="1" outlineLevel="1">
      <c r="C31" s="41" t="s">
        <v>74</v>
      </c>
      <c r="D31" s="51">
        <f>IFERROR('tab. Turistas alojados tip'!D30/'tab. Turistas alojados tip'!D43-1,"-")</f>
        <v>-3.7393758131832877E-2</v>
      </c>
      <c r="E31" s="51">
        <f>IFERROR('tab. Turistas alojados tip'!E30/'tab. Turistas alojados tip'!E43-1,"-")</f>
        <v>-1.8843625025418698E-3</v>
      </c>
      <c r="F31" s="51">
        <f>IFERROR('tab. Turistas alojados tip'!F30/'tab. Turistas alojados tip'!F43-1,"-")</f>
        <v>-1.7691393498111996E-2</v>
      </c>
    </row>
    <row r="32" spans="3:6" hidden="1" outlineLevel="1">
      <c r="C32" s="41" t="s">
        <v>75</v>
      </c>
      <c r="D32" s="51">
        <f>IFERROR('tab. Turistas alojados tip'!D31/'tab. Turistas alojados tip'!D44-1,"-")</f>
        <v>-3.6859033605678548E-2</v>
      </c>
      <c r="E32" s="51">
        <f>IFERROR('tab. Turistas alojados tip'!E31/'tab. Turistas alojados tip'!E44-1,"-")</f>
        <v>2.3412030236807269E-2</v>
      </c>
      <c r="F32" s="51">
        <f>IFERROR('tab. Turistas alojados tip'!F31/'tab. Turistas alojados tip'!F44-1,"-")</f>
        <v>-6.2497725701393669E-3</v>
      </c>
    </row>
    <row r="33" spans="3:6" hidden="1" outlineLevel="1">
      <c r="C33" s="41" t="s">
        <v>76</v>
      </c>
      <c r="D33" s="51">
        <f>IFERROR('tab. Turistas alojados tip'!D32/'tab. Turistas alojados tip'!D45-1,"-")</f>
        <v>3.4276440889122073E-2</v>
      </c>
      <c r="E33" s="51">
        <f>IFERROR('tab. Turistas alojados tip'!E32/'tab. Turistas alojados tip'!E45-1,"-")</f>
        <v>5.7672529054818567E-2</v>
      </c>
      <c r="F33" s="51">
        <f>IFERROR('tab. Turistas alojados tip'!F32/'tab. Turistas alojados tip'!F45-1,"-")</f>
        <v>4.7388823241202305E-2</v>
      </c>
    </row>
    <row r="34" spans="3:6" ht="25.5" hidden="1" customHeight="1" outlineLevel="1">
      <c r="C34" s="41" t="s">
        <v>77</v>
      </c>
      <c r="D34" s="51">
        <f>IFERROR('tab. Turistas alojados tip'!D33/'tab. Turistas alojados tip'!D46-1,"-")</f>
        <v>1.4834770743312964E-2</v>
      </c>
      <c r="E34" s="51">
        <f>IFERROR('tab. Turistas alojados tip'!E33/'tab. Turistas alojados tip'!E46-1,"-")</f>
        <v>0.1013082956836544</v>
      </c>
      <c r="F34" s="51">
        <f>IFERROR('tab. Turistas alojados tip'!F33/'tab. Turistas alojados tip'!F46-1,"-")</f>
        <v>6.1799638729478801E-2</v>
      </c>
    </row>
    <row r="35" spans="3:6" hidden="1" outlineLevel="1">
      <c r="C35" s="41" t="s">
        <v>78</v>
      </c>
      <c r="D35" s="51">
        <f>IFERROR('tab. Turistas alojados tip'!D34/'tab. Turistas alojados tip'!D47-1,"-")</f>
        <v>1.1394599950458328E-2</v>
      </c>
      <c r="E35" s="51">
        <f>IFERROR('tab. Turistas alojados tip'!E34/'tab. Turistas alojados tip'!E47-1,"-")</f>
        <v>0.1470443891624782</v>
      </c>
      <c r="F35" s="51">
        <f>IFERROR('tab. Turistas alojados tip'!F34/'tab. Turistas alojados tip'!F47-1,"-")</f>
        <v>8.3237729896389778E-2</v>
      </c>
    </row>
    <row r="36" spans="3:6" hidden="1" outlineLevel="1">
      <c r="C36" s="41" t="s">
        <v>79</v>
      </c>
      <c r="D36" s="51">
        <f>IFERROR('tab. Turistas alojados tip'!D35/'tab. Turistas alojados tip'!D48-1,"-")</f>
        <v>0.22128011131402725</v>
      </c>
      <c r="E36" s="51">
        <f>IFERROR('tab. Turistas alojados tip'!E35/'tab. Turistas alojados tip'!E48-1,"-")</f>
        <v>0.11779224565154012</v>
      </c>
      <c r="F36" s="51">
        <f>IFERROR('tab. Turistas alojados tip'!F35/'tab. Turistas alojados tip'!F48-1,"-")</f>
        <v>0.16663759222583652</v>
      </c>
    </row>
    <row r="37" spans="3:6" hidden="1" outlineLevel="1">
      <c r="C37" s="41" t="s">
        <v>80</v>
      </c>
      <c r="D37" s="51">
        <f>IFERROR('tab. Turistas alojados tip'!D36/'tab. Turistas alojados tip'!D49-1,"-")</f>
        <v>4.5764065888081573E-2</v>
      </c>
      <c r="E37" s="51">
        <f>IFERROR('tab. Turistas alojados tip'!E36/'tab. Turistas alojados tip'!E49-1,"-")</f>
        <v>4.1576990804147895E-2</v>
      </c>
      <c r="F37" s="51">
        <f>IFERROR('tab. Turistas alojados tip'!F36/'tab. Turistas alojados tip'!F49-1,"-")</f>
        <v>4.3509560514810364E-2</v>
      </c>
    </row>
    <row r="38" spans="3:6" hidden="1" outlineLevel="1">
      <c r="C38" s="41" t="s">
        <v>81</v>
      </c>
      <c r="D38" s="51">
        <f>IFERROR('tab. Turistas alojados tip'!D37/'tab. Turistas alojados tip'!D50-1,"-")</f>
        <v>1.783786477104754E-2</v>
      </c>
      <c r="E38" s="51">
        <f>IFERROR('tab. Turistas alojados tip'!E37/'tab. Turistas alojados tip'!E50-1,"-")</f>
        <v>0.10234525182622067</v>
      </c>
      <c r="F38" s="51">
        <f>IFERROR('tab. Turistas alojados tip'!F37/'tab. Turistas alojados tip'!F50-1,"-")</f>
        <v>6.5538668537822087E-2</v>
      </c>
    </row>
    <row r="39" spans="3:6" hidden="1" outlineLevel="1">
      <c r="C39" s="41" t="s">
        <v>82</v>
      </c>
      <c r="D39" s="51">
        <f>IFERROR('tab. Turistas alojados tip'!D38/'tab. Turistas alojados tip'!D51-1,"-")</f>
        <v>5.1073901647040509E-2</v>
      </c>
      <c r="E39" s="51">
        <f>IFERROR('tab. Turistas alojados tip'!E38/'tab. Turistas alojados tip'!E51-1,"-")</f>
        <v>0.13230815249904815</v>
      </c>
      <c r="F39" s="51">
        <f>IFERROR('tab. Turistas alojados tip'!F38/'tab. Turistas alojados tip'!F51-1,"-")</f>
        <v>9.899735301195145E-2</v>
      </c>
    </row>
    <row r="40" spans="3:6" hidden="1" outlineLevel="1">
      <c r="C40" s="41" t="s">
        <v>83</v>
      </c>
      <c r="D40" s="51">
        <f>IFERROR('tab. Turistas alojados tip'!D39/'tab. Turistas alojados tip'!D52-1,"-")</f>
        <v>1.0677663432685502E-3</v>
      </c>
      <c r="E40" s="51">
        <f>IFERROR('tab. Turistas alojados tip'!E39/'tab. Turistas alojados tip'!E52-1,"-")</f>
        <v>6.8410553314034672E-2</v>
      </c>
      <c r="F40" s="51">
        <f>IFERROR('tab. Turistas alojados tip'!F39/'tab. Turistas alojados tip'!F52-1,"-")</f>
        <v>3.8176708818910665E-2</v>
      </c>
    </row>
    <row r="41" spans="3:6" collapsed="1">
      <c r="C41" s="48">
        <v>2008</v>
      </c>
      <c r="D41" s="54">
        <f>IFERROR('tab. Turistas alojados tip'!D40/'tab. Turistas alojados tip'!D53-1,"-")</f>
        <v>1.6823895055007032E-2</v>
      </c>
      <c r="E41" s="54">
        <f>IFERROR('tab. Turistas alojados tip'!E40/'tab. Turistas alojados tip'!E53-1,"-")</f>
        <v>5.4588505242088026E-2</v>
      </c>
      <c r="F41" s="54">
        <f>IFERROR('tab. Turistas alojados tip'!F40/'tab. Turistas alojados tip'!F53-1,"-")</f>
        <v>3.780039374562727E-2</v>
      </c>
    </row>
    <row r="42" spans="3:6" hidden="1" outlineLevel="1">
      <c r="C42" s="41" t="s">
        <v>72</v>
      </c>
      <c r="D42" s="51">
        <f>IFERROR('tab. Turistas alojados tip'!D41/'tab. Turistas alojados tip'!D54-1,"-")</f>
        <v>-9.351502100469522E-2</v>
      </c>
      <c r="E42" s="51">
        <f>IFERROR('tab. Turistas alojados tip'!E41/'tab. Turistas alojados tip'!E54-1,"-")</f>
        <v>3.0909664860314656E-2</v>
      </c>
      <c r="F42" s="51">
        <f>IFERROR('tab. Turistas alojados tip'!F41/'tab. Turistas alojados tip'!F54-1,"-")</f>
        <v>-2.2218537555960816E-2</v>
      </c>
    </row>
    <row r="43" spans="3:6" hidden="1" outlineLevel="1">
      <c r="C43" s="41" t="s">
        <v>73</v>
      </c>
      <c r="D43" s="51">
        <f>IFERROR('tab. Turistas alojados tip'!D42/'tab. Turistas alojados tip'!D55-1,"-")</f>
        <v>2.4602000249585032E-3</v>
      </c>
      <c r="E43" s="51">
        <f>IFERROR('tab. Turistas alojados tip'!E42/'tab. Turistas alojados tip'!E55-1,"-")</f>
        <v>0.13059690317170336</v>
      </c>
      <c r="F43" s="51">
        <f>IFERROR('tab. Turistas alojados tip'!F42/'tab. Turistas alojados tip'!F55-1,"-")</f>
        <v>7.21000073247553E-2</v>
      </c>
    </row>
    <row r="44" spans="3:6" hidden="1" outlineLevel="1">
      <c r="C44" s="41" t="s">
        <v>74</v>
      </c>
      <c r="D44" s="51">
        <f>IFERROR('tab. Turistas alojados tip'!D43/'tab. Turistas alojados tip'!D56-1,"-")</f>
        <v>-0.12221711336230556</v>
      </c>
      <c r="E44" s="51">
        <f>IFERROR('tab. Turistas alojados tip'!E43/'tab. Turistas alojados tip'!E56-1,"-")</f>
        <v>-5.3627557893386357E-2</v>
      </c>
      <c r="F44" s="51">
        <f>IFERROR('tab. Turistas alojados tip'!F43/'tab. Turistas alojados tip'!F56-1,"-")</f>
        <v>-8.5439511302505378E-2</v>
      </c>
    </row>
    <row r="45" spans="3:6" hidden="1" outlineLevel="1">
      <c r="C45" s="41" t="s">
        <v>75</v>
      </c>
      <c r="D45" s="51">
        <f>IFERROR('tab. Turistas alojados tip'!D44/'tab. Turistas alojados tip'!D57-1,"-")</f>
        <v>-8.855342521144316E-2</v>
      </c>
      <c r="E45" s="51">
        <f>IFERROR('tab. Turistas alojados tip'!E44/'tab. Turistas alojados tip'!E57-1,"-")</f>
        <v>-0.15995545925123389</v>
      </c>
      <c r="F45" s="51">
        <f>IFERROR('tab. Turistas alojados tip'!F44/'tab. Turistas alojados tip'!F57-1,"-")</f>
        <v>-0.12626977187822908</v>
      </c>
    </row>
    <row r="46" spans="3:6" hidden="1" outlineLevel="1">
      <c r="C46" s="41" t="s">
        <v>76</v>
      </c>
      <c r="D46" s="51">
        <f>IFERROR('tab. Turistas alojados tip'!D45/'tab. Turistas alojados tip'!D58-1,"-")</f>
        <v>-3.5921424846310668E-2</v>
      </c>
      <c r="E46" s="51">
        <f>IFERROR('tab. Turistas alojados tip'!E45/'tab. Turistas alojados tip'!E58-1,"-")</f>
        <v>-4.0485530308637441E-2</v>
      </c>
      <c r="F46" s="51">
        <f>IFERROR('tab. Turistas alojados tip'!F45/'tab. Turistas alojados tip'!F58-1,"-")</f>
        <v>-3.8484720422881646E-2</v>
      </c>
    </row>
    <row r="47" spans="3:6" hidden="1" outlineLevel="1">
      <c r="C47" s="41" t="s">
        <v>77</v>
      </c>
      <c r="D47" s="51">
        <f>IFERROR('tab. Turistas alojados tip'!D46/'tab. Turistas alojados tip'!D59-1,"-")</f>
        <v>2.1954053812460961E-2</v>
      </c>
      <c r="E47" s="51">
        <f>IFERROR('tab. Turistas alojados tip'!E46/'tab. Turistas alojados tip'!E59-1,"-")</f>
        <v>-5.280252024700649E-2</v>
      </c>
      <c r="F47" s="51">
        <f>IFERROR('tab. Turistas alojados tip'!F46/'tab. Turistas alojados tip'!F59-1,"-")</f>
        <v>-2.0051067562698699E-2</v>
      </c>
    </row>
    <row r="48" spans="3:6" hidden="1" outlineLevel="1">
      <c r="C48" s="41" t="s">
        <v>78</v>
      </c>
      <c r="D48" s="51">
        <f>IFERROR('tab. Turistas alojados tip'!D47/'tab. Turistas alojados tip'!D60-1,"-")</f>
        <v>4.2672892188755362E-3</v>
      </c>
      <c r="E48" s="51">
        <f>IFERROR('tab. Turistas alojados tip'!E47/'tab. Turistas alojados tip'!E60-1,"-")</f>
        <v>-5.1447926030563806E-2</v>
      </c>
      <c r="F48" s="51">
        <f>IFERROR('tab. Turistas alojados tip'!F47/'tab. Turistas alojados tip'!F60-1,"-")</f>
        <v>-2.6031391308902307E-2</v>
      </c>
    </row>
    <row r="49" spans="3:6" hidden="1" outlineLevel="1">
      <c r="C49" s="41" t="s">
        <v>79</v>
      </c>
      <c r="D49" s="51">
        <f>IFERROR('tab. Turistas alojados tip'!D48/'tab. Turistas alojados tip'!D61-1,"-")</f>
        <v>-8.5675664930624618E-2</v>
      </c>
      <c r="E49" s="51">
        <f>IFERROR('tab. Turistas alojados tip'!E48/'tab. Turistas alojados tip'!E61-1,"-")</f>
        <v>-2.3216523026690417E-2</v>
      </c>
      <c r="F49" s="51">
        <f>IFERROR('tab. Turistas alojados tip'!F48/'tab. Turistas alojados tip'!F61-1,"-")</f>
        <v>-5.3726792511458066E-2</v>
      </c>
    </row>
    <row r="50" spans="3:6" hidden="1" outlineLevel="1">
      <c r="C50" s="41" t="s">
        <v>80</v>
      </c>
      <c r="D50" s="51">
        <f>IFERROR('tab. Turistas alojados tip'!D49/'tab. Turistas alojados tip'!D62-1,"-")</f>
        <v>-0.1320698649585631</v>
      </c>
      <c r="E50" s="51">
        <f>IFERROR('tab. Turistas alojados tip'!E49/'tab. Turistas alojados tip'!E62-1,"-")</f>
        <v>-0.14862782659392826</v>
      </c>
      <c r="F50" s="51">
        <f>IFERROR('tab. Turistas alojados tip'!F49/'tab. Turistas alojados tip'!F62-1,"-")</f>
        <v>-0.14106460150965594</v>
      </c>
    </row>
    <row r="51" spans="3:6" hidden="1" outlineLevel="1">
      <c r="C51" s="41" t="s">
        <v>81</v>
      </c>
      <c r="D51" s="51">
        <f>IFERROR('tab. Turistas alojados tip'!D50/'tab. Turistas alojados tip'!D63-1,"-")</f>
        <v>7.1792224437482233E-2</v>
      </c>
      <c r="E51" s="51">
        <f>IFERROR('tab. Turistas alojados tip'!E50/'tab. Turistas alojados tip'!E63-1,"-")</f>
        <v>-9.3567102974595473E-3</v>
      </c>
      <c r="F51" s="51">
        <f>IFERROR('tab. Turistas alojados tip'!F50/'tab. Turistas alojados tip'!F63-1,"-")</f>
        <v>2.4425127646487743E-2</v>
      </c>
    </row>
    <row r="52" spans="3:6" hidden="1" outlineLevel="1">
      <c r="C52" s="41" t="s">
        <v>82</v>
      </c>
      <c r="D52" s="51">
        <f>IFERROR('tab. Turistas alojados tip'!D51/'tab. Turistas alojados tip'!D64-1,"-")</f>
        <v>5.6436114153458394E-2</v>
      </c>
      <c r="E52" s="51">
        <f>IFERROR('tab. Turistas alojados tip'!E51/'tab. Turistas alojados tip'!E64-1,"-")</f>
        <v>4.3263638684785333E-2</v>
      </c>
      <c r="F52" s="51">
        <f>IFERROR('tab. Turistas alojados tip'!F51/'tab. Turistas alojados tip'!F64-1,"-")</f>
        <v>4.8625188200758673E-2</v>
      </c>
    </row>
    <row r="53" spans="3:6" hidden="1" outlineLevel="1">
      <c r="C53" s="41" t="s">
        <v>83</v>
      </c>
      <c r="D53" s="51">
        <f>IFERROR('tab. Turistas alojados tip'!D52/'tab. Turistas alojados tip'!D65-1,"-")</f>
        <v>3.0623280523669472E-2</v>
      </c>
      <c r="E53" s="51">
        <f>IFERROR('tab. Turistas alojados tip'!E52/'tab. Turistas alojados tip'!E65-1,"-")</f>
        <v>-0.13491806043934651</v>
      </c>
      <c r="F53" s="51">
        <f>IFERROR('tab. Turistas alojados tip'!F52/'tab. Turistas alojados tip'!F65-1,"-")</f>
        <v>-6.7686901844745462E-2</v>
      </c>
    </row>
    <row r="54" spans="3:6" collapsed="1">
      <c r="C54" s="48">
        <v>2007</v>
      </c>
      <c r="D54" s="54">
        <f>IFERROR('tab. Turistas alojados tip'!D53/'tab. Turistas alojados tip'!D66-1,"-")</f>
        <v>-3.4469862061654033E-2</v>
      </c>
      <c r="E54" s="54">
        <f>IFERROR('tab. Turistas alojados tip'!E53/'tab. Turistas alojados tip'!E66-1,"-")</f>
        <v>-3.9876534963596777E-2</v>
      </c>
      <c r="F54" s="54">
        <f>IFERROR('tab. Turistas alojados tip'!F53/'tab. Turistas alojados tip'!F66-1,"-")</f>
        <v>-3.7480513904377344E-2</v>
      </c>
    </row>
    <row r="55" spans="3:6" ht="27" customHeight="1">
      <c r="C55" s="498" t="s">
        <v>85</v>
      </c>
      <c r="D55" s="499"/>
      <c r="E55" s="499"/>
      <c r="F55" s="500"/>
    </row>
  </sheetData>
  <mergeCells count="6">
    <mergeCell ref="C55:F55"/>
    <mergeCell ref="C3:F3"/>
    <mergeCell ref="C4:C5"/>
    <mergeCell ref="D4:D5"/>
    <mergeCell ref="E4:E5"/>
    <mergeCell ref="F4:F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C2:F38"/>
  <sheetViews>
    <sheetView showGridLines="0" showRowColHeaders="0" showZeros="0" zoomScaleNormal="100" workbookViewId="0">
      <selection activeCell="B32" sqref="B32"/>
    </sheetView>
  </sheetViews>
  <sheetFormatPr baseColWidth="10" defaultRowHeight="15"/>
  <cols>
    <col min="1" max="1" width="15" customWidth="1"/>
    <col min="5" max="5" width="15.140625" customWidth="1"/>
  </cols>
  <sheetData>
    <row r="2" spans="3:6" ht="47.25" customHeight="1"/>
    <row r="3" spans="3:6" ht="30" customHeight="1">
      <c r="C3" s="508" t="s">
        <v>89</v>
      </c>
      <c r="D3" s="509"/>
      <c r="E3" s="509"/>
      <c r="F3" s="509"/>
    </row>
    <row r="4" spans="3:6" ht="17.25" customHeight="1">
      <c r="C4" s="510">
        <v>2009</v>
      </c>
      <c r="D4" s="511"/>
      <c r="E4" s="511"/>
      <c r="F4" s="511"/>
    </row>
    <row r="5" spans="3:6" ht="30" customHeight="1">
      <c r="C5" s="38"/>
      <c r="D5" s="55" t="s">
        <v>90</v>
      </c>
      <c r="E5" s="55" t="s">
        <v>70</v>
      </c>
      <c r="F5" s="55" t="s">
        <v>71</v>
      </c>
    </row>
    <row r="6" spans="3:6">
      <c r="C6" s="56" t="s">
        <v>91</v>
      </c>
      <c r="D6" s="57">
        <v>44077</v>
      </c>
      <c r="E6" s="57">
        <v>70671</v>
      </c>
      <c r="F6" s="57">
        <v>114748</v>
      </c>
    </row>
    <row r="7" spans="3:6">
      <c r="C7" s="58" t="s">
        <v>92</v>
      </c>
      <c r="D7" s="42">
        <v>47458</v>
      </c>
      <c r="E7" s="42">
        <v>67320</v>
      </c>
      <c r="F7" s="42">
        <v>114778</v>
      </c>
    </row>
    <row r="8" spans="3:6">
      <c r="C8" s="58" t="s">
        <v>93</v>
      </c>
      <c r="D8" s="42">
        <v>48940</v>
      </c>
      <c r="E8" s="42">
        <v>76261</v>
      </c>
      <c r="F8" s="42">
        <v>125201</v>
      </c>
    </row>
    <row r="9" spans="3:6">
      <c r="C9" s="58" t="s">
        <v>94</v>
      </c>
      <c r="D9" s="42">
        <v>55853</v>
      </c>
      <c r="E9" s="42">
        <v>67820</v>
      </c>
      <c r="F9" s="42">
        <v>123673</v>
      </c>
    </row>
    <row r="10" spans="3:6">
      <c r="C10" s="58" t="s">
        <v>95</v>
      </c>
      <c r="D10" s="42">
        <v>45660</v>
      </c>
      <c r="E10" s="42">
        <v>54858</v>
      </c>
      <c r="F10" s="42">
        <v>100518</v>
      </c>
    </row>
    <row r="11" spans="3:6">
      <c r="C11" s="58" t="s">
        <v>96</v>
      </c>
      <c r="D11" s="42">
        <v>46743</v>
      </c>
      <c r="E11" s="42">
        <v>54423</v>
      </c>
      <c r="F11" s="42">
        <v>101166</v>
      </c>
    </row>
    <row r="12" spans="3:6">
      <c r="C12" s="58" t="s">
        <v>97</v>
      </c>
      <c r="D12" s="42">
        <v>54908</v>
      </c>
      <c r="E12" s="42">
        <v>73691</v>
      </c>
      <c r="F12" s="42">
        <v>128599</v>
      </c>
    </row>
    <row r="13" spans="3:6">
      <c r="C13" s="58" t="s">
        <v>98</v>
      </c>
      <c r="D13" s="42">
        <v>58063</v>
      </c>
      <c r="E13" s="42">
        <v>76537</v>
      </c>
      <c r="F13" s="42">
        <v>134600</v>
      </c>
    </row>
    <row r="14" spans="3:6">
      <c r="C14" s="58" t="s">
        <v>99</v>
      </c>
      <c r="D14" s="42">
        <v>49221</v>
      </c>
      <c r="E14" s="42">
        <v>55813</v>
      </c>
      <c r="F14" s="42">
        <v>105034</v>
      </c>
    </row>
    <row r="15" spans="3:6">
      <c r="C15" s="58" t="s">
        <v>100</v>
      </c>
      <c r="D15" s="42">
        <v>54505</v>
      </c>
      <c r="E15" s="42">
        <v>67055</v>
      </c>
      <c r="F15" s="42">
        <v>121560</v>
      </c>
    </row>
    <row r="16" spans="3:6">
      <c r="C16" s="58" t="s">
        <v>101</v>
      </c>
      <c r="D16" s="42">
        <v>48329</v>
      </c>
      <c r="E16" s="42">
        <v>57827</v>
      </c>
      <c r="F16" s="42">
        <v>106156</v>
      </c>
    </row>
    <row r="17" spans="3:6">
      <c r="C17" s="58" t="s">
        <v>102</v>
      </c>
      <c r="D17" s="42">
        <v>49938</v>
      </c>
      <c r="E17" s="42">
        <v>60630</v>
      </c>
      <c r="F17" s="42">
        <v>110568</v>
      </c>
    </row>
    <row r="18" spans="3:6">
      <c r="C18" s="59" t="s">
        <v>103</v>
      </c>
      <c r="D18" s="60">
        <v>603695</v>
      </c>
      <c r="E18" s="60">
        <v>782906</v>
      </c>
      <c r="F18" s="60">
        <v>1386601</v>
      </c>
    </row>
    <row r="19" spans="3:6" ht="23.25" customHeight="1">
      <c r="C19" s="505" t="s">
        <v>104</v>
      </c>
      <c r="D19" s="506"/>
      <c r="E19" s="506"/>
      <c r="F19" s="507"/>
    </row>
    <row r="22" spans="3:6" ht="26.25" customHeight="1">
      <c r="C22" s="508" t="s">
        <v>89</v>
      </c>
      <c r="D22" s="509"/>
      <c r="E22" s="509"/>
      <c r="F22" s="509"/>
    </row>
    <row r="23" spans="3:6">
      <c r="C23" s="510">
        <v>2010</v>
      </c>
      <c r="D23" s="511"/>
      <c r="E23" s="511"/>
      <c r="F23" s="511"/>
    </row>
    <row r="24" spans="3:6" ht="30">
      <c r="C24" s="38"/>
      <c r="D24" s="55" t="s">
        <v>90</v>
      </c>
      <c r="E24" s="55" t="s">
        <v>70</v>
      </c>
      <c r="F24" s="55" t="s">
        <v>71</v>
      </c>
    </row>
    <row r="25" spans="3:6">
      <c r="C25" s="56" t="s">
        <v>91</v>
      </c>
      <c r="D25" s="57">
        <v>53581</v>
      </c>
      <c r="E25" s="57">
        <v>63802</v>
      </c>
      <c r="F25" s="57">
        <v>117383</v>
      </c>
    </row>
    <row r="26" spans="3:6">
      <c r="C26" s="58" t="s">
        <v>92</v>
      </c>
      <c r="D26" s="42">
        <v>47980</v>
      </c>
      <c r="E26" s="42">
        <v>61408</v>
      </c>
      <c r="F26" s="42">
        <v>109388</v>
      </c>
    </row>
    <row r="27" spans="3:6">
      <c r="C27" s="58" t="s">
        <v>93</v>
      </c>
      <c r="D27" s="42">
        <v>52887</v>
      </c>
      <c r="E27" s="42">
        <v>67131</v>
      </c>
      <c r="F27" s="42">
        <v>120018</v>
      </c>
    </row>
    <row r="28" spans="3:6">
      <c r="C28" s="58" t="s">
        <v>94</v>
      </c>
      <c r="D28" s="42">
        <v>58743</v>
      </c>
      <c r="E28" s="42">
        <v>67224</v>
      </c>
      <c r="F28" s="42">
        <v>125967</v>
      </c>
    </row>
    <row r="29" spans="3:6">
      <c r="C29" s="58" t="s">
        <v>95</v>
      </c>
      <c r="D29" s="42">
        <v>48879</v>
      </c>
      <c r="E29" s="42">
        <v>52797</v>
      </c>
      <c r="F29" s="42">
        <v>101676</v>
      </c>
    </row>
    <row r="30" spans="3:6">
      <c r="C30" s="58" t="s">
        <v>96</v>
      </c>
      <c r="D30" s="42">
        <v>49258</v>
      </c>
      <c r="E30" s="42">
        <v>58133</v>
      </c>
      <c r="F30" s="42">
        <v>107391</v>
      </c>
    </row>
    <row r="31" spans="3:6">
      <c r="C31" s="58" t="s">
        <v>97</v>
      </c>
      <c r="D31" s="42">
        <v>61026</v>
      </c>
      <c r="E31" s="42">
        <v>75580</v>
      </c>
      <c r="F31" s="42">
        <v>136606</v>
      </c>
    </row>
    <row r="32" spans="3:6">
      <c r="C32" s="58" t="s">
        <v>98</v>
      </c>
      <c r="D32" s="42">
        <v>64654</v>
      </c>
      <c r="E32" s="42">
        <v>73726</v>
      </c>
      <c r="F32" s="42">
        <v>138380</v>
      </c>
    </row>
    <row r="33" spans="3:6">
      <c r="C33" s="58" t="s">
        <v>99</v>
      </c>
      <c r="D33" s="42">
        <v>52199</v>
      </c>
      <c r="E33" s="42">
        <v>50820</v>
      </c>
      <c r="F33" s="42">
        <v>103019</v>
      </c>
    </row>
    <row r="34" spans="3:6">
      <c r="C34" s="58" t="s">
        <v>100</v>
      </c>
      <c r="D34" s="42" t="s">
        <v>233</v>
      </c>
      <c r="E34" s="42" t="s">
        <v>233</v>
      </c>
      <c r="F34" s="42" t="s">
        <v>233</v>
      </c>
    </row>
    <row r="35" spans="3:6">
      <c r="C35" s="58" t="s">
        <v>101</v>
      </c>
      <c r="D35" s="42" t="s">
        <v>233</v>
      </c>
      <c r="E35" s="42" t="s">
        <v>233</v>
      </c>
      <c r="F35" s="42" t="s">
        <v>233</v>
      </c>
    </row>
    <row r="36" spans="3:6">
      <c r="C36" s="58" t="s">
        <v>102</v>
      </c>
      <c r="D36" s="42" t="s">
        <v>233</v>
      </c>
      <c r="E36" s="42" t="s">
        <v>233</v>
      </c>
      <c r="F36" s="42" t="s">
        <v>233</v>
      </c>
    </row>
    <row r="37" spans="3:6">
      <c r="C37" s="59" t="s">
        <v>103</v>
      </c>
      <c r="D37" s="60">
        <v>489207</v>
      </c>
      <c r="E37" s="60">
        <v>570621</v>
      </c>
      <c r="F37" s="60">
        <v>1059828</v>
      </c>
    </row>
    <row r="38" spans="3:6" ht="22.5" customHeight="1">
      <c r="C38" s="505" t="s">
        <v>104</v>
      </c>
      <c r="D38" s="506"/>
      <c r="E38" s="506"/>
      <c r="F38" s="507"/>
    </row>
  </sheetData>
  <mergeCells count="6">
    <mergeCell ref="C38:F38"/>
    <mergeCell ref="C3:F3"/>
    <mergeCell ref="C4:F4"/>
    <mergeCell ref="C19:F19"/>
    <mergeCell ref="C22:F22"/>
    <mergeCell ref="C23:F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C1:G26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5.85546875" customWidth="1"/>
    <col min="3" max="3" width="22" customWidth="1"/>
  </cols>
  <sheetData>
    <row r="1" spans="3:7" ht="30.75" customHeight="1"/>
    <row r="2" spans="3:7" ht="33" customHeight="1"/>
    <row r="3" spans="3:7" ht="36" customHeight="1">
      <c r="C3" s="508" t="s">
        <v>105</v>
      </c>
      <c r="D3" s="509"/>
      <c r="E3" s="509"/>
      <c r="F3" s="509"/>
      <c r="G3" s="509"/>
    </row>
    <row r="4" spans="3:7">
      <c r="C4" s="61"/>
      <c r="D4" s="61" t="s">
        <v>106</v>
      </c>
      <c r="E4" s="62" t="s">
        <v>107</v>
      </c>
      <c r="F4" s="62" t="s">
        <v>108</v>
      </c>
      <c r="G4" s="62" t="s">
        <v>109</v>
      </c>
    </row>
    <row r="5" spans="3:7">
      <c r="C5" s="63" t="s">
        <v>100</v>
      </c>
      <c r="D5" s="57">
        <v>145366</v>
      </c>
      <c r="E5" s="57">
        <v>132946</v>
      </c>
      <c r="F5" s="57">
        <v>130594</v>
      </c>
      <c r="G5" s="57">
        <v>121560</v>
      </c>
    </row>
    <row r="6" spans="3:7">
      <c r="C6" s="64" t="s">
        <v>101</v>
      </c>
      <c r="D6" s="42">
        <v>122871</v>
      </c>
      <c r="E6" s="42">
        <v>131730</v>
      </c>
      <c r="F6" s="42">
        <v>130980</v>
      </c>
      <c r="G6" s="42">
        <v>106156</v>
      </c>
    </row>
    <row r="7" spans="3:7">
      <c r="C7" s="64" t="s">
        <v>102</v>
      </c>
      <c r="D7" s="42">
        <v>132682</v>
      </c>
      <c r="E7" s="42">
        <v>129734</v>
      </c>
      <c r="F7" s="42">
        <v>118469</v>
      </c>
      <c r="G7" s="42">
        <v>110568</v>
      </c>
    </row>
    <row r="8" spans="3:7">
      <c r="C8" s="64" t="s">
        <v>91</v>
      </c>
      <c r="D8" s="42">
        <v>120990</v>
      </c>
      <c r="E8" s="42">
        <v>125609</v>
      </c>
      <c r="F8" s="42">
        <v>114748</v>
      </c>
      <c r="G8" s="42">
        <v>117383</v>
      </c>
    </row>
    <row r="9" spans="3:7">
      <c r="C9" s="64" t="s">
        <v>92</v>
      </c>
      <c r="D9" s="42">
        <v>124670</v>
      </c>
      <c r="E9" s="42">
        <v>137012</v>
      </c>
      <c r="F9" s="42">
        <v>114778</v>
      </c>
      <c r="G9" s="42">
        <v>109388</v>
      </c>
    </row>
    <row r="10" spans="3:7">
      <c r="C10" s="64" t="s">
        <v>93</v>
      </c>
      <c r="D10" s="42">
        <v>138239</v>
      </c>
      <c r="E10" s="42">
        <v>147299</v>
      </c>
      <c r="F10" s="42">
        <v>125201</v>
      </c>
      <c r="G10" s="42">
        <v>120018</v>
      </c>
    </row>
    <row r="11" spans="3:7">
      <c r="C11" s="64" t="s">
        <v>80</v>
      </c>
      <c r="D11" s="42">
        <v>113906</v>
      </c>
      <c r="E11" s="42">
        <v>118862</v>
      </c>
      <c r="F11" s="42">
        <v>123673</v>
      </c>
      <c r="G11" s="42">
        <v>125967</v>
      </c>
    </row>
    <row r="12" spans="3:7">
      <c r="C12" s="65" t="s">
        <v>110</v>
      </c>
      <c r="D12" s="66">
        <f>SUM(D5:D11)</f>
        <v>898724</v>
      </c>
      <c r="E12" s="66">
        <f>SUM(E5:E11)</f>
        <v>923192</v>
      </c>
      <c r="F12" s="66">
        <f>SUM(F5:F11)</f>
        <v>858443</v>
      </c>
      <c r="G12" s="66">
        <f>SUM(G5:G11)</f>
        <v>811040</v>
      </c>
    </row>
    <row r="13" spans="3:7">
      <c r="C13" s="67" t="s">
        <v>4</v>
      </c>
      <c r="D13" s="68"/>
      <c r="E13" s="68">
        <f>E12/D12-1</f>
        <v>2.7225266043857665E-2</v>
      </c>
      <c r="F13" s="68">
        <f>F12/E12-1</f>
        <v>-7.013600637787154E-2</v>
      </c>
      <c r="G13" s="68">
        <f>G12/F12-1</f>
        <v>-5.5219740856411015E-2</v>
      </c>
    </row>
    <row r="14" spans="3:7" ht="15" customHeight="1">
      <c r="C14" s="505" t="s">
        <v>111</v>
      </c>
      <c r="D14" s="506"/>
      <c r="E14" s="506"/>
      <c r="F14" s="506"/>
      <c r="G14" s="507"/>
    </row>
    <row r="17" spans="3:7" ht="39.75" customHeight="1">
      <c r="C17" s="512" t="s">
        <v>112</v>
      </c>
      <c r="D17" s="513"/>
      <c r="E17" s="513"/>
      <c r="F17" s="513"/>
      <c r="G17" s="513"/>
    </row>
    <row r="18" spans="3:7">
      <c r="C18" s="61"/>
      <c r="D18" s="62">
        <v>2007</v>
      </c>
      <c r="E18" s="62">
        <v>2008</v>
      </c>
      <c r="F18" s="61">
        <v>2009</v>
      </c>
      <c r="G18" s="61">
        <v>2010</v>
      </c>
    </row>
    <row r="19" spans="3:7" hidden="1">
      <c r="C19" s="63" t="s">
        <v>95</v>
      </c>
      <c r="D19" s="57" t="e">
        <v>#REF!</v>
      </c>
      <c r="E19" s="57" t="e">
        <v>#REF!</v>
      </c>
      <c r="F19" s="57" t="e">
        <v>#REF!</v>
      </c>
      <c r="G19" s="57" t="e">
        <v>#REF!</v>
      </c>
    </row>
    <row r="20" spans="3:7">
      <c r="C20" s="64" t="s">
        <v>96</v>
      </c>
      <c r="D20" s="42">
        <v>111572</v>
      </c>
      <c r="E20" s="42">
        <v>120859</v>
      </c>
      <c r="F20" s="42">
        <v>101166</v>
      </c>
      <c r="G20" s="42">
        <v>107391</v>
      </c>
    </row>
    <row r="21" spans="3:7">
      <c r="C21" s="64" t="s">
        <v>97</v>
      </c>
      <c r="D21" s="42">
        <v>125114</v>
      </c>
      <c r="E21" s="42">
        <v>132846</v>
      </c>
      <c r="F21" s="42">
        <v>128599</v>
      </c>
      <c r="G21" s="42">
        <v>136606</v>
      </c>
    </row>
    <row r="22" spans="3:7">
      <c r="C22" s="64" t="s">
        <v>98</v>
      </c>
      <c r="D22" s="42">
        <v>138788</v>
      </c>
      <c r="E22" s="42">
        <v>145365</v>
      </c>
      <c r="F22" s="42">
        <v>134600</v>
      </c>
      <c r="G22" s="42">
        <v>138380</v>
      </c>
    </row>
    <row r="23" spans="3:7">
      <c r="C23" s="69" t="s">
        <v>99</v>
      </c>
      <c r="D23" s="42">
        <v>109924</v>
      </c>
      <c r="E23" s="42">
        <v>109237</v>
      </c>
      <c r="F23" s="42">
        <v>105034</v>
      </c>
      <c r="G23" s="42">
        <v>103019</v>
      </c>
    </row>
    <row r="24" spans="3:7">
      <c r="C24" s="65" t="s">
        <v>113</v>
      </c>
      <c r="D24" s="66">
        <f>SUM(D20:D23)</f>
        <v>485398</v>
      </c>
      <c r="E24" s="66">
        <f>SUM(E20:E23)</f>
        <v>508307</v>
      </c>
      <c r="F24" s="66">
        <f>SUM(F20:F23)</f>
        <v>469399</v>
      </c>
      <c r="G24" s="66">
        <f>SUM(G20:G23)</f>
        <v>485396</v>
      </c>
    </row>
    <row r="25" spans="3:7">
      <c r="C25" s="67" t="s">
        <v>4</v>
      </c>
      <c r="D25" s="70"/>
      <c r="E25" s="68">
        <f>E24/D24-1</f>
        <v>4.7196321369268102E-2</v>
      </c>
      <c r="F25" s="68">
        <f>F24/E24-1</f>
        <v>-7.6544293114200634E-2</v>
      </c>
      <c r="G25" s="68">
        <f>G24/F24-1</f>
        <v>3.4079748785148745E-2</v>
      </c>
    </row>
    <row r="26" spans="3:7" ht="15" customHeight="1">
      <c r="C26" s="505" t="s">
        <v>111</v>
      </c>
      <c r="D26" s="506"/>
      <c r="E26" s="506"/>
      <c r="F26" s="506"/>
      <c r="G26" s="507"/>
    </row>
  </sheetData>
  <mergeCells count="4">
    <mergeCell ref="C3:G3"/>
    <mergeCell ref="C14:G14"/>
    <mergeCell ref="C17:G17"/>
    <mergeCell ref="C26:G2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3:L2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2" width="11.42578125" style="11"/>
    <col min="3" max="3" width="36.7109375" style="11" customWidth="1"/>
    <col min="4" max="4" width="12.7109375" style="11" customWidth="1"/>
    <col min="5" max="5" width="10.7109375" style="11" customWidth="1"/>
    <col min="6" max="6" width="12.7109375" style="11" customWidth="1"/>
    <col min="7" max="8" width="10.7109375" style="11" customWidth="1"/>
    <col min="9" max="15" width="11.42578125" style="11"/>
    <col min="16" max="16" width="13.28515625" style="11" customWidth="1"/>
    <col min="17" max="258" width="11.42578125" style="11"/>
    <col min="259" max="259" width="36.7109375" style="11" customWidth="1"/>
    <col min="260" max="260" width="12.7109375" style="11" customWidth="1"/>
    <col min="261" max="261" width="10.7109375" style="11" customWidth="1"/>
    <col min="262" max="262" width="12.7109375" style="11" customWidth="1"/>
    <col min="263" max="264" width="10.7109375" style="11" customWidth="1"/>
    <col min="265" max="271" width="11.42578125" style="11"/>
    <col min="272" max="272" width="13.28515625" style="11" customWidth="1"/>
    <col min="273" max="514" width="11.42578125" style="11"/>
    <col min="515" max="515" width="36.7109375" style="11" customWidth="1"/>
    <col min="516" max="516" width="12.7109375" style="11" customWidth="1"/>
    <col min="517" max="517" width="10.7109375" style="11" customWidth="1"/>
    <col min="518" max="518" width="12.7109375" style="11" customWidth="1"/>
    <col min="519" max="520" width="10.7109375" style="11" customWidth="1"/>
    <col min="521" max="527" width="11.42578125" style="11"/>
    <col min="528" max="528" width="13.28515625" style="11" customWidth="1"/>
    <col min="529" max="770" width="11.42578125" style="11"/>
    <col min="771" max="771" width="36.7109375" style="11" customWidth="1"/>
    <col min="772" max="772" width="12.7109375" style="11" customWidth="1"/>
    <col min="773" max="773" width="10.7109375" style="11" customWidth="1"/>
    <col min="774" max="774" width="12.7109375" style="11" customWidth="1"/>
    <col min="775" max="776" width="10.7109375" style="11" customWidth="1"/>
    <col min="777" max="783" width="11.42578125" style="11"/>
    <col min="784" max="784" width="13.28515625" style="11" customWidth="1"/>
    <col min="785" max="1026" width="11.42578125" style="11"/>
    <col min="1027" max="1027" width="36.7109375" style="11" customWidth="1"/>
    <col min="1028" max="1028" width="12.7109375" style="11" customWidth="1"/>
    <col min="1029" max="1029" width="10.7109375" style="11" customWidth="1"/>
    <col min="1030" max="1030" width="12.7109375" style="11" customWidth="1"/>
    <col min="1031" max="1032" width="10.7109375" style="11" customWidth="1"/>
    <col min="1033" max="1039" width="11.42578125" style="11"/>
    <col min="1040" max="1040" width="13.28515625" style="11" customWidth="1"/>
    <col min="1041" max="1282" width="11.42578125" style="11"/>
    <col min="1283" max="1283" width="36.7109375" style="11" customWidth="1"/>
    <col min="1284" max="1284" width="12.7109375" style="11" customWidth="1"/>
    <col min="1285" max="1285" width="10.7109375" style="11" customWidth="1"/>
    <col min="1286" max="1286" width="12.7109375" style="11" customWidth="1"/>
    <col min="1287" max="1288" width="10.7109375" style="11" customWidth="1"/>
    <col min="1289" max="1295" width="11.42578125" style="11"/>
    <col min="1296" max="1296" width="13.28515625" style="11" customWidth="1"/>
    <col min="1297" max="1538" width="11.42578125" style="11"/>
    <col min="1539" max="1539" width="36.7109375" style="11" customWidth="1"/>
    <col min="1540" max="1540" width="12.7109375" style="11" customWidth="1"/>
    <col min="1541" max="1541" width="10.7109375" style="11" customWidth="1"/>
    <col min="1542" max="1542" width="12.7109375" style="11" customWidth="1"/>
    <col min="1543" max="1544" width="10.7109375" style="11" customWidth="1"/>
    <col min="1545" max="1551" width="11.42578125" style="11"/>
    <col min="1552" max="1552" width="13.28515625" style="11" customWidth="1"/>
    <col min="1553" max="1794" width="11.42578125" style="11"/>
    <col min="1795" max="1795" width="36.7109375" style="11" customWidth="1"/>
    <col min="1796" max="1796" width="12.7109375" style="11" customWidth="1"/>
    <col min="1797" max="1797" width="10.7109375" style="11" customWidth="1"/>
    <col min="1798" max="1798" width="12.7109375" style="11" customWidth="1"/>
    <col min="1799" max="1800" width="10.7109375" style="11" customWidth="1"/>
    <col min="1801" max="1807" width="11.42578125" style="11"/>
    <col min="1808" max="1808" width="13.28515625" style="11" customWidth="1"/>
    <col min="1809" max="2050" width="11.42578125" style="11"/>
    <col min="2051" max="2051" width="36.7109375" style="11" customWidth="1"/>
    <col min="2052" max="2052" width="12.7109375" style="11" customWidth="1"/>
    <col min="2053" max="2053" width="10.7109375" style="11" customWidth="1"/>
    <col min="2054" max="2054" width="12.7109375" style="11" customWidth="1"/>
    <col min="2055" max="2056" width="10.7109375" style="11" customWidth="1"/>
    <col min="2057" max="2063" width="11.42578125" style="11"/>
    <col min="2064" max="2064" width="13.28515625" style="11" customWidth="1"/>
    <col min="2065" max="2306" width="11.42578125" style="11"/>
    <col min="2307" max="2307" width="36.7109375" style="11" customWidth="1"/>
    <col min="2308" max="2308" width="12.7109375" style="11" customWidth="1"/>
    <col min="2309" max="2309" width="10.7109375" style="11" customWidth="1"/>
    <col min="2310" max="2310" width="12.7109375" style="11" customWidth="1"/>
    <col min="2311" max="2312" width="10.7109375" style="11" customWidth="1"/>
    <col min="2313" max="2319" width="11.42578125" style="11"/>
    <col min="2320" max="2320" width="13.28515625" style="11" customWidth="1"/>
    <col min="2321" max="2562" width="11.42578125" style="11"/>
    <col min="2563" max="2563" width="36.7109375" style="11" customWidth="1"/>
    <col min="2564" max="2564" width="12.7109375" style="11" customWidth="1"/>
    <col min="2565" max="2565" width="10.7109375" style="11" customWidth="1"/>
    <col min="2566" max="2566" width="12.7109375" style="11" customWidth="1"/>
    <col min="2567" max="2568" width="10.7109375" style="11" customWidth="1"/>
    <col min="2569" max="2575" width="11.42578125" style="11"/>
    <col min="2576" max="2576" width="13.28515625" style="11" customWidth="1"/>
    <col min="2577" max="2818" width="11.42578125" style="11"/>
    <col min="2819" max="2819" width="36.7109375" style="11" customWidth="1"/>
    <col min="2820" max="2820" width="12.7109375" style="11" customWidth="1"/>
    <col min="2821" max="2821" width="10.7109375" style="11" customWidth="1"/>
    <col min="2822" max="2822" width="12.7109375" style="11" customWidth="1"/>
    <col min="2823" max="2824" width="10.7109375" style="11" customWidth="1"/>
    <col min="2825" max="2831" width="11.42578125" style="11"/>
    <col min="2832" max="2832" width="13.28515625" style="11" customWidth="1"/>
    <col min="2833" max="3074" width="11.42578125" style="11"/>
    <col min="3075" max="3075" width="36.7109375" style="11" customWidth="1"/>
    <col min="3076" max="3076" width="12.7109375" style="11" customWidth="1"/>
    <col min="3077" max="3077" width="10.7109375" style="11" customWidth="1"/>
    <col min="3078" max="3078" width="12.7109375" style="11" customWidth="1"/>
    <col min="3079" max="3080" width="10.7109375" style="11" customWidth="1"/>
    <col min="3081" max="3087" width="11.42578125" style="11"/>
    <col min="3088" max="3088" width="13.28515625" style="11" customWidth="1"/>
    <col min="3089" max="3330" width="11.42578125" style="11"/>
    <col min="3331" max="3331" width="36.7109375" style="11" customWidth="1"/>
    <col min="3332" max="3332" width="12.7109375" style="11" customWidth="1"/>
    <col min="3333" max="3333" width="10.7109375" style="11" customWidth="1"/>
    <col min="3334" max="3334" width="12.7109375" style="11" customWidth="1"/>
    <col min="3335" max="3336" width="10.7109375" style="11" customWidth="1"/>
    <col min="3337" max="3343" width="11.42578125" style="11"/>
    <col min="3344" max="3344" width="13.28515625" style="11" customWidth="1"/>
    <col min="3345" max="3586" width="11.42578125" style="11"/>
    <col min="3587" max="3587" width="36.7109375" style="11" customWidth="1"/>
    <col min="3588" max="3588" width="12.7109375" style="11" customWidth="1"/>
    <col min="3589" max="3589" width="10.7109375" style="11" customWidth="1"/>
    <col min="3590" max="3590" width="12.7109375" style="11" customWidth="1"/>
    <col min="3591" max="3592" width="10.7109375" style="11" customWidth="1"/>
    <col min="3593" max="3599" width="11.42578125" style="11"/>
    <col min="3600" max="3600" width="13.28515625" style="11" customWidth="1"/>
    <col min="3601" max="3842" width="11.42578125" style="11"/>
    <col min="3843" max="3843" width="36.7109375" style="11" customWidth="1"/>
    <col min="3844" max="3844" width="12.7109375" style="11" customWidth="1"/>
    <col min="3845" max="3845" width="10.7109375" style="11" customWidth="1"/>
    <col min="3846" max="3846" width="12.7109375" style="11" customWidth="1"/>
    <col min="3847" max="3848" width="10.7109375" style="11" customWidth="1"/>
    <col min="3849" max="3855" width="11.42578125" style="11"/>
    <col min="3856" max="3856" width="13.28515625" style="11" customWidth="1"/>
    <col min="3857" max="4098" width="11.42578125" style="11"/>
    <col min="4099" max="4099" width="36.7109375" style="11" customWidth="1"/>
    <col min="4100" max="4100" width="12.7109375" style="11" customWidth="1"/>
    <col min="4101" max="4101" width="10.7109375" style="11" customWidth="1"/>
    <col min="4102" max="4102" width="12.7109375" style="11" customWidth="1"/>
    <col min="4103" max="4104" width="10.7109375" style="11" customWidth="1"/>
    <col min="4105" max="4111" width="11.42578125" style="11"/>
    <col min="4112" max="4112" width="13.28515625" style="11" customWidth="1"/>
    <col min="4113" max="4354" width="11.42578125" style="11"/>
    <col min="4355" max="4355" width="36.7109375" style="11" customWidth="1"/>
    <col min="4356" max="4356" width="12.7109375" style="11" customWidth="1"/>
    <col min="4357" max="4357" width="10.7109375" style="11" customWidth="1"/>
    <col min="4358" max="4358" width="12.7109375" style="11" customWidth="1"/>
    <col min="4359" max="4360" width="10.7109375" style="11" customWidth="1"/>
    <col min="4361" max="4367" width="11.42578125" style="11"/>
    <col min="4368" max="4368" width="13.28515625" style="11" customWidth="1"/>
    <col min="4369" max="4610" width="11.42578125" style="11"/>
    <col min="4611" max="4611" width="36.7109375" style="11" customWidth="1"/>
    <col min="4612" max="4612" width="12.7109375" style="11" customWidth="1"/>
    <col min="4613" max="4613" width="10.7109375" style="11" customWidth="1"/>
    <col min="4614" max="4614" width="12.7109375" style="11" customWidth="1"/>
    <col min="4615" max="4616" width="10.7109375" style="11" customWidth="1"/>
    <col min="4617" max="4623" width="11.42578125" style="11"/>
    <col min="4624" max="4624" width="13.28515625" style="11" customWidth="1"/>
    <col min="4625" max="4866" width="11.42578125" style="11"/>
    <col min="4867" max="4867" width="36.7109375" style="11" customWidth="1"/>
    <col min="4868" max="4868" width="12.7109375" style="11" customWidth="1"/>
    <col min="4869" max="4869" width="10.7109375" style="11" customWidth="1"/>
    <col min="4870" max="4870" width="12.7109375" style="11" customWidth="1"/>
    <col min="4871" max="4872" width="10.7109375" style="11" customWidth="1"/>
    <col min="4873" max="4879" width="11.42578125" style="11"/>
    <col min="4880" max="4880" width="13.28515625" style="11" customWidth="1"/>
    <col min="4881" max="5122" width="11.42578125" style="11"/>
    <col min="5123" max="5123" width="36.7109375" style="11" customWidth="1"/>
    <col min="5124" max="5124" width="12.7109375" style="11" customWidth="1"/>
    <col min="5125" max="5125" width="10.7109375" style="11" customWidth="1"/>
    <col min="5126" max="5126" width="12.7109375" style="11" customWidth="1"/>
    <col min="5127" max="5128" width="10.7109375" style="11" customWidth="1"/>
    <col min="5129" max="5135" width="11.42578125" style="11"/>
    <col min="5136" max="5136" width="13.28515625" style="11" customWidth="1"/>
    <col min="5137" max="5378" width="11.42578125" style="11"/>
    <col min="5379" max="5379" width="36.7109375" style="11" customWidth="1"/>
    <col min="5380" max="5380" width="12.7109375" style="11" customWidth="1"/>
    <col min="5381" max="5381" width="10.7109375" style="11" customWidth="1"/>
    <col min="5382" max="5382" width="12.7109375" style="11" customWidth="1"/>
    <col min="5383" max="5384" width="10.7109375" style="11" customWidth="1"/>
    <col min="5385" max="5391" width="11.42578125" style="11"/>
    <col min="5392" max="5392" width="13.28515625" style="11" customWidth="1"/>
    <col min="5393" max="5634" width="11.42578125" style="11"/>
    <col min="5635" max="5635" width="36.7109375" style="11" customWidth="1"/>
    <col min="5636" max="5636" width="12.7109375" style="11" customWidth="1"/>
    <col min="5637" max="5637" width="10.7109375" style="11" customWidth="1"/>
    <col min="5638" max="5638" width="12.7109375" style="11" customWidth="1"/>
    <col min="5639" max="5640" width="10.7109375" style="11" customWidth="1"/>
    <col min="5641" max="5647" width="11.42578125" style="11"/>
    <col min="5648" max="5648" width="13.28515625" style="11" customWidth="1"/>
    <col min="5649" max="5890" width="11.42578125" style="11"/>
    <col min="5891" max="5891" width="36.7109375" style="11" customWidth="1"/>
    <col min="5892" max="5892" width="12.7109375" style="11" customWidth="1"/>
    <col min="5893" max="5893" width="10.7109375" style="11" customWidth="1"/>
    <col min="5894" max="5894" width="12.7109375" style="11" customWidth="1"/>
    <col min="5895" max="5896" width="10.7109375" style="11" customWidth="1"/>
    <col min="5897" max="5903" width="11.42578125" style="11"/>
    <col min="5904" max="5904" width="13.28515625" style="11" customWidth="1"/>
    <col min="5905" max="6146" width="11.42578125" style="11"/>
    <col min="6147" max="6147" width="36.7109375" style="11" customWidth="1"/>
    <col min="6148" max="6148" width="12.7109375" style="11" customWidth="1"/>
    <col min="6149" max="6149" width="10.7109375" style="11" customWidth="1"/>
    <col min="6150" max="6150" width="12.7109375" style="11" customWidth="1"/>
    <col min="6151" max="6152" width="10.7109375" style="11" customWidth="1"/>
    <col min="6153" max="6159" width="11.42578125" style="11"/>
    <col min="6160" max="6160" width="13.28515625" style="11" customWidth="1"/>
    <col min="6161" max="6402" width="11.42578125" style="11"/>
    <col min="6403" max="6403" width="36.7109375" style="11" customWidth="1"/>
    <col min="6404" max="6404" width="12.7109375" style="11" customWidth="1"/>
    <col min="6405" max="6405" width="10.7109375" style="11" customWidth="1"/>
    <col min="6406" max="6406" width="12.7109375" style="11" customWidth="1"/>
    <col min="6407" max="6408" width="10.7109375" style="11" customWidth="1"/>
    <col min="6409" max="6415" width="11.42578125" style="11"/>
    <col min="6416" max="6416" width="13.28515625" style="11" customWidth="1"/>
    <col min="6417" max="6658" width="11.42578125" style="11"/>
    <col min="6659" max="6659" width="36.7109375" style="11" customWidth="1"/>
    <col min="6660" max="6660" width="12.7109375" style="11" customWidth="1"/>
    <col min="6661" max="6661" width="10.7109375" style="11" customWidth="1"/>
    <col min="6662" max="6662" width="12.7109375" style="11" customWidth="1"/>
    <col min="6663" max="6664" width="10.7109375" style="11" customWidth="1"/>
    <col min="6665" max="6671" width="11.42578125" style="11"/>
    <col min="6672" max="6672" width="13.28515625" style="11" customWidth="1"/>
    <col min="6673" max="6914" width="11.42578125" style="11"/>
    <col min="6915" max="6915" width="36.7109375" style="11" customWidth="1"/>
    <col min="6916" max="6916" width="12.7109375" style="11" customWidth="1"/>
    <col min="6917" max="6917" width="10.7109375" style="11" customWidth="1"/>
    <col min="6918" max="6918" width="12.7109375" style="11" customWidth="1"/>
    <col min="6919" max="6920" width="10.7109375" style="11" customWidth="1"/>
    <col min="6921" max="6927" width="11.42578125" style="11"/>
    <col min="6928" max="6928" width="13.28515625" style="11" customWidth="1"/>
    <col min="6929" max="7170" width="11.42578125" style="11"/>
    <col min="7171" max="7171" width="36.7109375" style="11" customWidth="1"/>
    <col min="7172" max="7172" width="12.7109375" style="11" customWidth="1"/>
    <col min="7173" max="7173" width="10.7109375" style="11" customWidth="1"/>
    <col min="7174" max="7174" width="12.7109375" style="11" customWidth="1"/>
    <col min="7175" max="7176" width="10.7109375" style="11" customWidth="1"/>
    <col min="7177" max="7183" width="11.42578125" style="11"/>
    <col min="7184" max="7184" width="13.28515625" style="11" customWidth="1"/>
    <col min="7185" max="7426" width="11.42578125" style="11"/>
    <col min="7427" max="7427" width="36.7109375" style="11" customWidth="1"/>
    <col min="7428" max="7428" width="12.7109375" style="11" customWidth="1"/>
    <col min="7429" max="7429" width="10.7109375" style="11" customWidth="1"/>
    <col min="7430" max="7430" width="12.7109375" style="11" customWidth="1"/>
    <col min="7431" max="7432" width="10.7109375" style="11" customWidth="1"/>
    <col min="7433" max="7439" width="11.42578125" style="11"/>
    <col min="7440" max="7440" width="13.28515625" style="11" customWidth="1"/>
    <col min="7441" max="7682" width="11.42578125" style="11"/>
    <col min="7683" max="7683" width="36.7109375" style="11" customWidth="1"/>
    <col min="7684" max="7684" width="12.7109375" style="11" customWidth="1"/>
    <col min="7685" max="7685" width="10.7109375" style="11" customWidth="1"/>
    <col min="7686" max="7686" width="12.7109375" style="11" customWidth="1"/>
    <col min="7687" max="7688" width="10.7109375" style="11" customWidth="1"/>
    <col min="7689" max="7695" width="11.42578125" style="11"/>
    <col min="7696" max="7696" width="13.28515625" style="11" customWidth="1"/>
    <col min="7697" max="7938" width="11.42578125" style="11"/>
    <col min="7939" max="7939" width="36.7109375" style="11" customWidth="1"/>
    <col min="7940" max="7940" width="12.7109375" style="11" customWidth="1"/>
    <col min="7941" max="7941" width="10.7109375" style="11" customWidth="1"/>
    <col min="7942" max="7942" width="12.7109375" style="11" customWidth="1"/>
    <col min="7943" max="7944" width="10.7109375" style="11" customWidth="1"/>
    <col min="7945" max="7951" width="11.42578125" style="11"/>
    <col min="7952" max="7952" width="13.28515625" style="11" customWidth="1"/>
    <col min="7953" max="8194" width="11.42578125" style="11"/>
    <col min="8195" max="8195" width="36.7109375" style="11" customWidth="1"/>
    <col min="8196" max="8196" width="12.7109375" style="11" customWidth="1"/>
    <col min="8197" max="8197" width="10.7109375" style="11" customWidth="1"/>
    <col min="8198" max="8198" width="12.7109375" style="11" customWidth="1"/>
    <col min="8199" max="8200" width="10.7109375" style="11" customWidth="1"/>
    <col min="8201" max="8207" width="11.42578125" style="11"/>
    <col min="8208" max="8208" width="13.28515625" style="11" customWidth="1"/>
    <col min="8209" max="8450" width="11.42578125" style="11"/>
    <col min="8451" max="8451" width="36.7109375" style="11" customWidth="1"/>
    <col min="8452" max="8452" width="12.7109375" style="11" customWidth="1"/>
    <col min="8453" max="8453" width="10.7109375" style="11" customWidth="1"/>
    <col min="8454" max="8454" width="12.7109375" style="11" customWidth="1"/>
    <col min="8455" max="8456" width="10.7109375" style="11" customWidth="1"/>
    <col min="8457" max="8463" width="11.42578125" style="11"/>
    <col min="8464" max="8464" width="13.28515625" style="11" customWidth="1"/>
    <col min="8465" max="8706" width="11.42578125" style="11"/>
    <col min="8707" max="8707" width="36.7109375" style="11" customWidth="1"/>
    <col min="8708" max="8708" width="12.7109375" style="11" customWidth="1"/>
    <col min="8709" max="8709" width="10.7109375" style="11" customWidth="1"/>
    <col min="8710" max="8710" width="12.7109375" style="11" customWidth="1"/>
    <col min="8711" max="8712" width="10.7109375" style="11" customWidth="1"/>
    <col min="8713" max="8719" width="11.42578125" style="11"/>
    <col min="8720" max="8720" width="13.28515625" style="11" customWidth="1"/>
    <col min="8721" max="8962" width="11.42578125" style="11"/>
    <col min="8963" max="8963" width="36.7109375" style="11" customWidth="1"/>
    <col min="8964" max="8964" width="12.7109375" style="11" customWidth="1"/>
    <col min="8965" max="8965" width="10.7109375" style="11" customWidth="1"/>
    <col min="8966" max="8966" width="12.7109375" style="11" customWidth="1"/>
    <col min="8967" max="8968" width="10.7109375" style="11" customWidth="1"/>
    <col min="8969" max="8975" width="11.42578125" style="11"/>
    <col min="8976" max="8976" width="13.28515625" style="11" customWidth="1"/>
    <col min="8977" max="9218" width="11.42578125" style="11"/>
    <col min="9219" max="9219" width="36.7109375" style="11" customWidth="1"/>
    <col min="9220" max="9220" width="12.7109375" style="11" customWidth="1"/>
    <col min="9221" max="9221" width="10.7109375" style="11" customWidth="1"/>
    <col min="9222" max="9222" width="12.7109375" style="11" customWidth="1"/>
    <col min="9223" max="9224" width="10.7109375" style="11" customWidth="1"/>
    <col min="9225" max="9231" width="11.42578125" style="11"/>
    <col min="9232" max="9232" width="13.28515625" style="11" customWidth="1"/>
    <col min="9233" max="9474" width="11.42578125" style="11"/>
    <col min="9475" max="9475" width="36.7109375" style="11" customWidth="1"/>
    <col min="9476" max="9476" width="12.7109375" style="11" customWidth="1"/>
    <col min="9477" max="9477" width="10.7109375" style="11" customWidth="1"/>
    <col min="9478" max="9478" width="12.7109375" style="11" customWidth="1"/>
    <col min="9479" max="9480" width="10.7109375" style="11" customWidth="1"/>
    <col min="9481" max="9487" width="11.42578125" style="11"/>
    <col min="9488" max="9488" width="13.28515625" style="11" customWidth="1"/>
    <col min="9489" max="9730" width="11.42578125" style="11"/>
    <col min="9731" max="9731" width="36.7109375" style="11" customWidth="1"/>
    <col min="9732" max="9732" width="12.7109375" style="11" customWidth="1"/>
    <col min="9733" max="9733" width="10.7109375" style="11" customWidth="1"/>
    <col min="9734" max="9734" width="12.7109375" style="11" customWidth="1"/>
    <col min="9735" max="9736" width="10.7109375" style="11" customWidth="1"/>
    <col min="9737" max="9743" width="11.42578125" style="11"/>
    <col min="9744" max="9744" width="13.28515625" style="11" customWidth="1"/>
    <col min="9745" max="9986" width="11.42578125" style="11"/>
    <col min="9987" max="9987" width="36.7109375" style="11" customWidth="1"/>
    <col min="9988" max="9988" width="12.7109375" style="11" customWidth="1"/>
    <col min="9989" max="9989" width="10.7109375" style="11" customWidth="1"/>
    <col min="9990" max="9990" width="12.7109375" style="11" customWidth="1"/>
    <col min="9991" max="9992" width="10.7109375" style="11" customWidth="1"/>
    <col min="9993" max="9999" width="11.42578125" style="11"/>
    <col min="10000" max="10000" width="13.28515625" style="11" customWidth="1"/>
    <col min="10001" max="10242" width="11.42578125" style="11"/>
    <col min="10243" max="10243" width="36.7109375" style="11" customWidth="1"/>
    <col min="10244" max="10244" width="12.7109375" style="11" customWidth="1"/>
    <col min="10245" max="10245" width="10.7109375" style="11" customWidth="1"/>
    <col min="10246" max="10246" width="12.7109375" style="11" customWidth="1"/>
    <col min="10247" max="10248" width="10.7109375" style="11" customWidth="1"/>
    <col min="10249" max="10255" width="11.42578125" style="11"/>
    <col min="10256" max="10256" width="13.28515625" style="11" customWidth="1"/>
    <col min="10257" max="10498" width="11.42578125" style="11"/>
    <col min="10499" max="10499" width="36.7109375" style="11" customWidth="1"/>
    <col min="10500" max="10500" width="12.7109375" style="11" customWidth="1"/>
    <col min="10501" max="10501" width="10.7109375" style="11" customWidth="1"/>
    <col min="10502" max="10502" width="12.7109375" style="11" customWidth="1"/>
    <col min="10503" max="10504" width="10.7109375" style="11" customWidth="1"/>
    <col min="10505" max="10511" width="11.42578125" style="11"/>
    <col min="10512" max="10512" width="13.28515625" style="11" customWidth="1"/>
    <col min="10513" max="10754" width="11.42578125" style="11"/>
    <col min="10755" max="10755" width="36.7109375" style="11" customWidth="1"/>
    <col min="10756" max="10756" width="12.7109375" style="11" customWidth="1"/>
    <col min="10757" max="10757" width="10.7109375" style="11" customWidth="1"/>
    <col min="10758" max="10758" width="12.7109375" style="11" customWidth="1"/>
    <col min="10759" max="10760" width="10.7109375" style="11" customWidth="1"/>
    <col min="10761" max="10767" width="11.42578125" style="11"/>
    <col min="10768" max="10768" width="13.28515625" style="11" customWidth="1"/>
    <col min="10769" max="11010" width="11.42578125" style="11"/>
    <col min="11011" max="11011" width="36.7109375" style="11" customWidth="1"/>
    <col min="11012" max="11012" width="12.7109375" style="11" customWidth="1"/>
    <col min="11013" max="11013" width="10.7109375" style="11" customWidth="1"/>
    <col min="11014" max="11014" width="12.7109375" style="11" customWidth="1"/>
    <col min="11015" max="11016" width="10.7109375" style="11" customWidth="1"/>
    <col min="11017" max="11023" width="11.42578125" style="11"/>
    <col min="11024" max="11024" width="13.28515625" style="11" customWidth="1"/>
    <col min="11025" max="11266" width="11.42578125" style="11"/>
    <col min="11267" max="11267" width="36.7109375" style="11" customWidth="1"/>
    <col min="11268" max="11268" width="12.7109375" style="11" customWidth="1"/>
    <col min="11269" max="11269" width="10.7109375" style="11" customWidth="1"/>
    <col min="11270" max="11270" width="12.7109375" style="11" customWidth="1"/>
    <col min="11271" max="11272" width="10.7109375" style="11" customWidth="1"/>
    <col min="11273" max="11279" width="11.42578125" style="11"/>
    <col min="11280" max="11280" width="13.28515625" style="11" customWidth="1"/>
    <col min="11281" max="11522" width="11.42578125" style="11"/>
    <col min="11523" max="11523" width="36.7109375" style="11" customWidth="1"/>
    <col min="11524" max="11524" width="12.7109375" style="11" customWidth="1"/>
    <col min="11525" max="11525" width="10.7109375" style="11" customWidth="1"/>
    <col min="11526" max="11526" width="12.7109375" style="11" customWidth="1"/>
    <col min="11527" max="11528" width="10.7109375" style="11" customWidth="1"/>
    <col min="11529" max="11535" width="11.42578125" style="11"/>
    <col min="11536" max="11536" width="13.28515625" style="11" customWidth="1"/>
    <col min="11537" max="11778" width="11.42578125" style="11"/>
    <col min="11779" max="11779" width="36.7109375" style="11" customWidth="1"/>
    <col min="11780" max="11780" width="12.7109375" style="11" customWidth="1"/>
    <col min="11781" max="11781" width="10.7109375" style="11" customWidth="1"/>
    <col min="11782" max="11782" width="12.7109375" style="11" customWidth="1"/>
    <col min="11783" max="11784" width="10.7109375" style="11" customWidth="1"/>
    <col min="11785" max="11791" width="11.42578125" style="11"/>
    <col min="11792" max="11792" width="13.28515625" style="11" customWidth="1"/>
    <col min="11793" max="12034" width="11.42578125" style="11"/>
    <col min="12035" max="12035" width="36.7109375" style="11" customWidth="1"/>
    <col min="12036" max="12036" width="12.7109375" style="11" customWidth="1"/>
    <col min="12037" max="12037" width="10.7109375" style="11" customWidth="1"/>
    <col min="12038" max="12038" width="12.7109375" style="11" customWidth="1"/>
    <col min="12039" max="12040" width="10.7109375" style="11" customWidth="1"/>
    <col min="12041" max="12047" width="11.42578125" style="11"/>
    <col min="12048" max="12048" width="13.28515625" style="11" customWidth="1"/>
    <col min="12049" max="12290" width="11.42578125" style="11"/>
    <col min="12291" max="12291" width="36.7109375" style="11" customWidth="1"/>
    <col min="12292" max="12292" width="12.7109375" style="11" customWidth="1"/>
    <col min="12293" max="12293" width="10.7109375" style="11" customWidth="1"/>
    <col min="12294" max="12294" width="12.7109375" style="11" customWidth="1"/>
    <col min="12295" max="12296" width="10.7109375" style="11" customWidth="1"/>
    <col min="12297" max="12303" width="11.42578125" style="11"/>
    <col min="12304" max="12304" width="13.28515625" style="11" customWidth="1"/>
    <col min="12305" max="12546" width="11.42578125" style="11"/>
    <col min="12547" max="12547" width="36.7109375" style="11" customWidth="1"/>
    <col min="12548" max="12548" width="12.7109375" style="11" customWidth="1"/>
    <col min="12549" max="12549" width="10.7109375" style="11" customWidth="1"/>
    <col min="12550" max="12550" width="12.7109375" style="11" customWidth="1"/>
    <col min="12551" max="12552" width="10.7109375" style="11" customWidth="1"/>
    <col min="12553" max="12559" width="11.42578125" style="11"/>
    <col min="12560" max="12560" width="13.28515625" style="11" customWidth="1"/>
    <col min="12561" max="12802" width="11.42578125" style="11"/>
    <col min="12803" max="12803" width="36.7109375" style="11" customWidth="1"/>
    <col min="12804" max="12804" width="12.7109375" style="11" customWidth="1"/>
    <col min="12805" max="12805" width="10.7109375" style="11" customWidth="1"/>
    <col min="12806" max="12806" width="12.7109375" style="11" customWidth="1"/>
    <col min="12807" max="12808" width="10.7109375" style="11" customWidth="1"/>
    <col min="12809" max="12815" width="11.42578125" style="11"/>
    <col min="12816" max="12816" width="13.28515625" style="11" customWidth="1"/>
    <col min="12817" max="13058" width="11.42578125" style="11"/>
    <col min="13059" max="13059" width="36.7109375" style="11" customWidth="1"/>
    <col min="13060" max="13060" width="12.7109375" style="11" customWidth="1"/>
    <col min="13061" max="13061" width="10.7109375" style="11" customWidth="1"/>
    <col min="13062" max="13062" width="12.7109375" style="11" customWidth="1"/>
    <col min="13063" max="13064" width="10.7109375" style="11" customWidth="1"/>
    <col min="13065" max="13071" width="11.42578125" style="11"/>
    <col min="13072" max="13072" width="13.28515625" style="11" customWidth="1"/>
    <col min="13073" max="13314" width="11.42578125" style="11"/>
    <col min="13315" max="13315" width="36.7109375" style="11" customWidth="1"/>
    <col min="13316" max="13316" width="12.7109375" style="11" customWidth="1"/>
    <col min="13317" max="13317" width="10.7109375" style="11" customWidth="1"/>
    <col min="13318" max="13318" width="12.7109375" style="11" customWidth="1"/>
    <col min="13319" max="13320" width="10.7109375" style="11" customWidth="1"/>
    <col min="13321" max="13327" width="11.42578125" style="11"/>
    <col min="13328" max="13328" width="13.28515625" style="11" customWidth="1"/>
    <col min="13329" max="13570" width="11.42578125" style="11"/>
    <col min="13571" max="13571" width="36.7109375" style="11" customWidth="1"/>
    <col min="13572" max="13572" width="12.7109375" style="11" customWidth="1"/>
    <col min="13573" max="13573" width="10.7109375" style="11" customWidth="1"/>
    <col min="13574" max="13574" width="12.7109375" style="11" customWidth="1"/>
    <col min="13575" max="13576" width="10.7109375" style="11" customWidth="1"/>
    <col min="13577" max="13583" width="11.42578125" style="11"/>
    <col min="13584" max="13584" width="13.28515625" style="11" customWidth="1"/>
    <col min="13585" max="13826" width="11.42578125" style="11"/>
    <col min="13827" max="13827" width="36.7109375" style="11" customWidth="1"/>
    <col min="13828" max="13828" width="12.7109375" style="11" customWidth="1"/>
    <col min="13829" max="13829" width="10.7109375" style="11" customWidth="1"/>
    <col min="13830" max="13830" width="12.7109375" style="11" customWidth="1"/>
    <col min="13831" max="13832" width="10.7109375" style="11" customWidth="1"/>
    <col min="13833" max="13839" width="11.42578125" style="11"/>
    <col min="13840" max="13840" width="13.28515625" style="11" customWidth="1"/>
    <col min="13841" max="14082" width="11.42578125" style="11"/>
    <col min="14083" max="14083" width="36.7109375" style="11" customWidth="1"/>
    <col min="14084" max="14084" width="12.7109375" style="11" customWidth="1"/>
    <col min="14085" max="14085" width="10.7109375" style="11" customWidth="1"/>
    <col min="14086" max="14086" width="12.7109375" style="11" customWidth="1"/>
    <col min="14087" max="14088" width="10.7109375" style="11" customWidth="1"/>
    <col min="14089" max="14095" width="11.42578125" style="11"/>
    <col min="14096" max="14096" width="13.28515625" style="11" customWidth="1"/>
    <col min="14097" max="14338" width="11.42578125" style="11"/>
    <col min="14339" max="14339" width="36.7109375" style="11" customWidth="1"/>
    <col min="14340" max="14340" width="12.7109375" style="11" customWidth="1"/>
    <col min="14341" max="14341" width="10.7109375" style="11" customWidth="1"/>
    <col min="14342" max="14342" width="12.7109375" style="11" customWidth="1"/>
    <col min="14343" max="14344" width="10.7109375" style="11" customWidth="1"/>
    <col min="14345" max="14351" width="11.42578125" style="11"/>
    <col min="14352" max="14352" width="13.28515625" style="11" customWidth="1"/>
    <col min="14353" max="14594" width="11.42578125" style="11"/>
    <col min="14595" max="14595" width="36.7109375" style="11" customWidth="1"/>
    <col min="14596" max="14596" width="12.7109375" style="11" customWidth="1"/>
    <col min="14597" max="14597" width="10.7109375" style="11" customWidth="1"/>
    <col min="14598" max="14598" width="12.7109375" style="11" customWidth="1"/>
    <col min="14599" max="14600" width="10.7109375" style="11" customWidth="1"/>
    <col min="14601" max="14607" width="11.42578125" style="11"/>
    <col min="14608" max="14608" width="13.28515625" style="11" customWidth="1"/>
    <col min="14609" max="14850" width="11.42578125" style="11"/>
    <col min="14851" max="14851" width="36.7109375" style="11" customWidth="1"/>
    <col min="14852" max="14852" width="12.7109375" style="11" customWidth="1"/>
    <col min="14853" max="14853" width="10.7109375" style="11" customWidth="1"/>
    <col min="14854" max="14854" width="12.7109375" style="11" customWidth="1"/>
    <col min="14855" max="14856" width="10.7109375" style="11" customWidth="1"/>
    <col min="14857" max="14863" width="11.42578125" style="11"/>
    <col min="14864" max="14864" width="13.28515625" style="11" customWidth="1"/>
    <col min="14865" max="15106" width="11.42578125" style="11"/>
    <col min="15107" max="15107" width="36.7109375" style="11" customWidth="1"/>
    <col min="15108" max="15108" width="12.7109375" style="11" customWidth="1"/>
    <col min="15109" max="15109" width="10.7109375" style="11" customWidth="1"/>
    <col min="15110" max="15110" width="12.7109375" style="11" customWidth="1"/>
    <col min="15111" max="15112" width="10.7109375" style="11" customWidth="1"/>
    <col min="15113" max="15119" width="11.42578125" style="11"/>
    <col min="15120" max="15120" width="13.28515625" style="11" customWidth="1"/>
    <col min="15121" max="15362" width="11.42578125" style="11"/>
    <col min="15363" max="15363" width="36.7109375" style="11" customWidth="1"/>
    <col min="15364" max="15364" width="12.7109375" style="11" customWidth="1"/>
    <col min="15365" max="15365" width="10.7109375" style="11" customWidth="1"/>
    <col min="15366" max="15366" width="12.7109375" style="11" customWidth="1"/>
    <col min="15367" max="15368" width="10.7109375" style="11" customWidth="1"/>
    <col min="15369" max="15375" width="11.42578125" style="11"/>
    <col min="15376" max="15376" width="13.28515625" style="11" customWidth="1"/>
    <col min="15377" max="15618" width="11.42578125" style="11"/>
    <col min="15619" max="15619" width="36.7109375" style="11" customWidth="1"/>
    <col min="15620" max="15620" width="12.7109375" style="11" customWidth="1"/>
    <col min="15621" max="15621" width="10.7109375" style="11" customWidth="1"/>
    <col min="15622" max="15622" width="12.7109375" style="11" customWidth="1"/>
    <col min="15623" max="15624" width="10.7109375" style="11" customWidth="1"/>
    <col min="15625" max="15631" width="11.42578125" style="11"/>
    <col min="15632" max="15632" width="13.28515625" style="11" customWidth="1"/>
    <col min="15633" max="15874" width="11.42578125" style="11"/>
    <col min="15875" max="15875" width="36.7109375" style="11" customWidth="1"/>
    <col min="15876" max="15876" width="12.7109375" style="11" customWidth="1"/>
    <col min="15877" max="15877" width="10.7109375" style="11" customWidth="1"/>
    <col min="15878" max="15878" width="12.7109375" style="11" customWidth="1"/>
    <col min="15879" max="15880" width="10.7109375" style="11" customWidth="1"/>
    <col min="15881" max="15887" width="11.42578125" style="11"/>
    <col min="15888" max="15888" width="13.28515625" style="11" customWidth="1"/>
    <col min="15889" max="16130" width="11.42578125" style="11"/>
    <col min="16131" max="16131" width="36.7109375" style="11" customWidth="1"/>
    <col min="16132" max="16132" width="12.7109375" style="11" customWidth="1"/>
    <col min="16133" max="16133" width="10.7109375" style="11" customWidth="1"/>
    <col min="16134" max="16134" width="12.7109375" style="11" customWidth="1"/>
    <col min="16135" max="16136" width="10.7109375" style="11" customWidth="1"/>
    <col min="16137" max="16143" width="11.42578125" style="11"/>
    <col min="16144" max="16144" width="13.28515625" style="11" customWidth="1"/>
    <col min="16145" max="16384" width="11.42578125" style="11"/>
  </cols>
  <sheetData>
    <row r="3" spans="3:8" ht="24" customHeight="1">
      <c r="C3" s="494" t="s">
        <v>114</v>
      </c>
      <c r="D3" s="495"/>
      <c r="E3" s="495"/>
      <c r="F3" s="495"/>
      <c r="G3" s="495"/>
      <c r="H3" s="496"/>
    </row>
    <row r="4" spans="3:8" ht="33.75">
      <c r="C4" s="21" t="s">
        <v>115</v>
      </c>
      <c r="D4" s="22" t="str">
        <f>actualizaciones!A3</f>
        <v>acumulado septiembre 2009</v>
      </c>
      <c r="E4" s="23" t="s">
        <v>62</v>
      </c>
      <c r="F4" s="22" t="str">
        <f>actualizaciones!A2</f>
        <v xml:space="preserve">acumulado septiembre 2010 </v>
      </c>
      <c r="G4" s="23" t="s">
        <v>62</v>
      </c>
      <c r="H4" s="23" t="s">
        <v>63</v>
      </c>
    </row>
    <row r="5" spans="3:8" ht="15" customHeight="1">
      <c r="C5" s="71" t="s">
        <v>116</v>
      </c>
      <c r="D5" s="72"/>
      <c r="E5" s="72"/>
      <c r="F5" s="72"/>
      <c r="G5" s="72"/>
      <c r="H5" s="73"/>
    </row>
    <row r="6" spans="3:8" ht="15" customHeight="1">
      <c r="C6" s="74" t="s">
        <v>64</v>
      </c>
      <c r="D6" s="25">
        <v>3550592</v>
      </c>
      <c r="E6" s="26">
        <f>D6/D6</f>
        <v>1</v>
      </c>
      <c r="F6" s="25">
        <v>3595064</v>
      </c>
      <c r="G6" s="26">
        <f>F6/F6</f>
        <v>1</v>
      </c>
      <c r="H6" s="75">
        <f>(F6-D6)/D6</f>
        <v>1.2525235228378817E-2</v>
      </c>
    </row>
    <row r="7" spans="3:8">
      <c r="C7" s="76" t="s">
        <v>65</v>
      </c>
      <c r="D7" s="77">
        <v>2089894</v>
      </c>
      <c r="E7" s="78">
        <f>D7/D6</f>
        <v>0.58860437921338193</v>
      </c>
      <c r="F7" s="77">
        <v>2191680</v>
      </c>
      <c r="G7" s="78">
        <f>F7/F6</f>
        <v>0.60963587852678003</v>
      </c>
      <c r="H7" s="79">
        <f>(F7-D7)/D7</f>
        <v>4.8703905556932554E-2</v>
      </c>
    </row>
    <row r="8" spans="3:8">
      <c r="C8" s="76" t="s">
        <v>66</v>
      </c>
      <c r="D8" s="77">
        <v>1460698</v>
      </c>
      <c r="E8" s="78">
        <f>D8/D6</f>
        <v>0.41139562078661812</v>
      </c>
      <c r="F8" s="77">
        <v>1403384</v>
      </c>
      <c r="G8" s="78">
        <f>F8/F6</f>
        <v>0.39036412147321997</v>
      </c>
      <c r="H8" s="79">
        <f>(F8-D8)/D8</f>
        <v>-3.9237405678654996E-2</v>
      </c>
    </row>
    <row r="9" spans="3:8" ht="15" customHeight="1">
      <c r="C9" s="71" t="s">
        <v>117</v>
      </c>
      <c r="D9" s="80"/>
      <c r="E9" s="80"/>
      <c r="F9" s="80"/>
      <c r="G9" s="80"/>
      <c r="H9" s="81"/>
    </row>
    <row r="10" spans="3:8">
      <c r="C10" s="82" t="s">
        <v>64</v>
      </c>
      <c r="D10" s="29">
        <v>2759507</v>
      </c>
      <c r="E10" s="83">
        <f>D10/D10</f>
        <v>1</v>
      </c>
      <c r="F10" s="29">
        <v>2849769</v>
      </c>
      <c r="G10" s="83">
        <f>F10/F10</f>
        <v>1</v>
      </c>
      <c r="H10" s="30">
        <f>(F10-D10)/D10</f>
        <v>3.270946585748831E-2</v>
      </c>
    </row>
    <row r="11" spans="3:8">
      <c r="C11" s="84" t="s">
        <v>65</v>
      </c>
      <c r="D11" s="29">
        <v>1524849</v>
      </c>
      <c r="E11" s="30">
        <f>D11/D10</f>
        <v>0.55258022538083795</v>
      </c>
      <c r="F11" s="29">
        <v>1638652</v>
      </c>
      <c r="G11" s="30">
        <f>F11/F10</f>
        <v>0.57501222028873222</v>
      </c>
      <c r="H11" s="30">
        <f>(F11-D11)/D11</f>
        <v>7.4632307854744964E-2</v>
      </c>
    </row>
    <row r="12" spans="3:8">
      <c r="C12" s="84" t="s">
        <v>66</v>
      </c>
      <c r="D12" s="85">
        <v>1234658</v>
      </c>
      <c r="E12" s="32">
        <f>D12/D10</f>
        <v>0.44741977461916205</v>
      </c>
      <c r="F12" s="85">
        <v>1211117</v>
      </c>
      <c r="G12" s="32">
        <f>F12/F10</f>
        <v>0.42498777971126783</v>
      </c>
      <c r="H12" s="30">
        <f>(F12-D12)/D12</f>
        <v>-1.906681850358561E-2</v>
      </c>
    </row>
    <row r="13" spans="3:8" ht="15" customHeight="1">
      <c r="C13" s="71" t="s">
        <v>118</v>
      </c>
      <c r="D13" s="80"/>
      <c r="E13" s="80"/>
      <c r="F13" s="80"/>
      <c r="G13" s="80"/>
      <c r="H13" s="81"/>
    </row>
    <row r="14" spans="3:8">
      <c r="C14" s="84" t="s">
        <v>64</v>
      </c>
      <c r="D14" s="29">
        <v>1048317</v>
      </c>
      <c r="E14" s="83">
        <f>D14/D14</f>
        <v>1</v>
      </c>
      <c r="F14" s="29">
        <v>1059828</v>
      </c>
      <c r="G14" s="83">
        <f>F14/F14</f>
        <v>1</v>
      </c>
      <c r="H14" s="86">
        <f>(F14-D14)/D14</f>
        <v>1.0980457247187636E-2</v>
      </c>
    </row>
    <row r="15" spans="3:8">
      <c r="C15" s="84" t="s">
        <v>65</v>
      </c>
      <c r="D15" s="29">
        <v>450923</v>
      </c>
      <c r="E15" s="30">
        <f>D15/D14</f>
        <v>0.4301399290481791</v>
      </c>
      <c r="F15" s="29">
        <v>489207</v>
      </c>
      <c r="G15" s="30">
        <f>F15/F14</f>
        <v>0.46159093739738899</v>
      </c>
      <c r="H15" s="86">
        <f>(F15-D15)/D15</f>
        <v>8.4901413323339017E-2</v>
      </c>
    </row>
    <row r="16" spans="3:8">
      <c r="C16" s="84" t="s">
        <v>66</v>
      </c>
      <c r="D16" s="85">
        <v>597394</v>
      </c>
      <c r="E16" s="32">
        <f>D16/D14</f>
        <v>0.5698600709518209</v>
      </c>
      <c r="F16" s="85">
        <v>570621</v>
      </c>
      <c r="G16" s="32">
        <f>F16/F14</f>
        <v>0.53840906260261101</v>
      </c>
      <c r="H16" s="86">
        <f>(F16-D16)/D16</f>
        <v>-4.4816318878328203E-2</v>
      </c>
    </row>
    <row r="17" spans="2:12">
      <c r="C17" s="514" t="s">
        <v>119</v>
      </c>
      <c r="D17" s="515"/>
      <c r="E17" s="515"/>
      <c r="F17" s="515"/>
      <c r="G17" s="515"/>
      <c r="H17" s="516"/>
    </row>
    <row r="18" spans="2:12" ht="15" customHeight="1" thickBot="1"/>
    <row r="19" spans="2:12" ht="30" customHeight="1" thickBot="1">
      <c r="H19" s="50" t="s">
        <v>84</v>
      </c>
    </row>
    <row r="20" spans="2:12" ht="24.95" customHeight="1">
      <c r="B20" s="37"/>
      <c r="C20" s="87"/>
      <c r="D20" s="37"/>
      <c r="E20" s="37"/>
      <c r="F20" s="37"/>
      <c r="G20" s="37"/>
      <c r="H20" s="37"/>
      <c r="I20" s="37"/>
      <c r="J20" s="37"/>
      <c r="K20" s="37"/>
      <c r="L20" s="37"/>
    </row>
  </sheetData>
  <mergeCells count="2">
    <mergeCell ref="C3:H3"/>
    <mergeCell ref="C17:H17"/>
  </mergeCells>
  <hyperlinks>
    <hyperlink ref="H1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8" min="2" max="4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2:AO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88"/>
    </row>
    <row r="6" spans="41:41">
      <c r="AO6" s="8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0" t="s">
        <v>86</v>
      </c>
    </row>
    <row r="27" spans="2:12" ht="36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30" spans="2:12">
      <c r="B30" s="517"/>
      <c r="C30" s="517"/>
      <c r="D30" s="8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C2:L69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7109375" style="90" customWidth="1"/>
    <col min="2" max="3" width="11.42578125" style="90"/>
    <col min="4" max="12" width="13.85546875" style="90" customWidth="1"/>
    <col min="13" max="16384" width="11.42578125" style="90"/>
  </cols>
  <sheetData>
    <row r="2" spans="3:12" ht="44.25" customHeight="1"/>
    <row r="3" spans="3:12" ht="27" customHeight="1">
      <c r="C3" s="521" t="s">
        <v>120</v>
      </c>
      <c r="D3" s="521"/>
      <c r="E3" s="521"/>
      <c r="F3" s="521"/>
      <c r="G3" s="521"/>
      <c r="H3" s="521"/>
      <c r="I3" s="521"/>
      <c r="J3" s="521"/>
      <c r="K3" s="521"/>
      <c r="L3" s="521"/>
    </row>
    <row r="4" spans="3:12" s="91" customFormat="1" ht="24.75" customHeight="1">
      <c r="C4" s="522"/>
      <c r="D4" s="524" t="s">
        <v>118</v>
      </c>
      <c r="E4" s="525"/>
      <c r="F4" s="525"/>
      <c r="G4" s="524" t="s">
        <v>121</v>
      </c>
      <c r="H4" s="525"/>
      <c r="I4" s="525"/>
      <c r="J4" s="524" t="s">
        <v>122</v>
      </c>
      <c r="K4" s="525"/>
      <c r="L4" s="525"/>
    </row>
    <row r="5" spans="3:12" s="91" customFormat="1" ht="30">
      <c r="C5" s="523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125</v>
      </c>
      <c r="K5" s="92" t="s">
        <v>124</v>
      </c>
      <c r="L5" s="92" t="s">
        <v>71</v>
      </c>
    </row>
    <row r="6" spans="3:12">
      <c r="C6" s="41" t="s">
        <v>75</v>
      </c>
      <c r="D6" s="93">
        <v>52199</v>
      </c>
      <c r="E6" s="93">
        <v>50820</v>
      </c>
      <c r="F6" s="93">
        <v>103019</v>
      </c>
      <c r="G6" s="93">
        <v>173931</v>
      </c>
      <c r="H6" s="93">
        <v>115236</v>
      </c>
      <c r="I6" s="93">
        <v>289167</v>
      </c>
      <c r="J6" s="93">
        <v>230546</v>
      </c>
      <c r="K6" s="93">
        <v>133127</v>
      </c>
      <c r="L6" s="93">
        <v>363673</v>
      </c>
    </row>
    <row r="7" spans="3:12">
      <c r="C7" s="41" t="s">
        <v>76</v>
      </c>
      <c r="D7" s="93">
        <v>64654</v>
      </c>
      <c r="E7" s="93">
        <v>73726</v>
      </c>
      <c r="F7" s="93">
        <v>138380</v>
      </c>
      <c r="G7" s="93">
        <v>215663</v>
      </c>
      <c r="H7" s="93">
        <v>157789</v>
      </c>
      <c r="I7" s="93">
        <v>373452</v>
      </c>
      <c r="J7" s="93">
        <v>283306</v>
      </c>
      <c r="K7" s="93">
        <v>181892</v>
      </c>
      <c r="L7" s="93">
        <v>465198</v>
      </c>
    </row>
    <row r="8" spans="3:12">
      <c r="C8" s="41" t="s">
        <v>77</v>
      </c>
      <c r="D8" s="93">
        <v>61026</v>
      </c>
      <c r="E8" s="93">
        <v>75580</v>
      </c>
      <c r="F8" s="93">
        <v>136606</v>
      </c>
      <c r="G8" s="93">
        <v>205258</v>
      </c>
      <c r="H8" s="93">
        <v>164062</v>
      </c>
      <c r="I8" s="93">
        <v>369320</v>
      </c>
      <c r="J8" s="93">
        <v>265054</v>
      </c>
      <c r="K8" s="93">
        <v>186205</v>
      </c>
      <c r="L8" s="93">
        <v>451259</v>
      </c>
    </row>
    <row r="9" spans="3:12">
      <c r="C9" s="41" t="s">
        <v>78</v>
      </c>
      <c r="D9" s="93">
        <v>49258</v>
      </c>
      <c r="E9" s="93">
        <v>58133</v>
      </c>
      <c r="F9" s="93">
        <v>107391</v>
      </c>
      <c r="G9" s="93">
        <v>167745</v>
      </c>
      <c r="H9" s="93">
        <v>119707</v>
      </c>
      <c r="I9" s="93">
        <v>287452</v>
      </c>
      <c r="J9" s="93">
        <v>230853</v>
      </c>
      <c r="K9" s="93">
        <v>144090</v>
      </c>
      <c r="L9" s="93">
        <v>374943</v>
      </c>
    </row>
    <row r="10" spans="3:12">
      <c r="C10" s="41" t="s">
        <v>79</v>
      </c>
      <c r="D10" s="93">
        <v>48879</v>
      </c>
      <c r="E10" s="93">
        <v>52797</v>
      </c>
      <c r="F10" s="93">
        <v>101676</v>
      </c>
      <c r="G10" s="93">
        <v>173954</v>
      </c>
      <c r="H10" s="93">
        <v>108089</v>
      </c>
      <c r="I10" s="93">
        <v>282043</v>
      </c>
      <c r="J10" s="93">
        <v>233329</v>
      </c>
      <c r="K10" s="93">
        <v>127968</v>
      </c>
      <c r="L10" s="93">
        <v>361297</v>
      </c>
    </row>
    <row r="11" spans="3:12">
      <c r="C11" s="41" t="s">
        <v>80</v>
      </c>
      <c r="D11" s="93">
        <v>58743</v>
      </c>
      <c r="E11" s="93">
        <v>67224</v>
      </c>
      <c r="F11" s="93">
        <v>125967</v>
      </c>
      <c r="G11" s="93">
        <v>197793</v>
      </c>
      <c r="H11" s="93">
        <v>142450</v>
      </c>
      <c r="I11" s="93">
        <v>340243</v>
      </c>
      <c r="J11" s="93">
        <v>258952</v>
      </c>
      <c r="K11" s="93">
        <v>163597</v>
      </c>
      <c r="L11" s="93">
        <v>422549</v>
      </c>
    </row>
    <row r="12" spans="3:12">
      <c r="C12" s="41" t="s">
        <v>81</v>
      </c>
      <c r="D12" s="93">
        <v>52887</v>
      </c>
      <c r="E12" s="93">
        <v>67131</v>
      </c>
      <c r="F12" s="93">
        <v>120018</v>
      </c>
      <c r="G12" s="93">
        <v>177083</v>
      </c>
      <c r="H12" s="93">
        <v>142182</v>
      </c>
      <c r="I12" s="93">
        <v>319265</v>
      </c>
      <c r="J12" s="93">
        <v>239927</v>
      </c>
      <c r="K12" s="93">
        <v>164434</v>
      </c>
      <c r="L12" s="93">
        <v>404361</v>
      </c>
    </row>
    <row r="13" spans="3:12">
      <c r="C13" s="41" t="s">
        <v>82</v>
      </c>
      <c r="D13" s="93">
        <v>47980</v>
      </c>
      <c r="E13" s="93">
        <v>61408</v>
      </c>
      <c r="F13" s="93">
        <v>109388</v>
      </c>
      <c r="G13" s="93">
        <v>160394</v>
      </c>
      <c r="H13" s="93">
        <v>127076</v>
      </c>
      <c r="I13" s="93">
        <v>287470</v>
      </c>
      <c r="J13" s="93">
        <v>223216</v>
      </c>
      <c r="K13" s="93">
        <v>146331</v>
      </c>
      <c r="L13" s="93">
        <v>369547</v>
      </c>
    </row>
    <row r="14" spans="3:12">
      <c r="C14" s="41" t="s">
        <v>83</v>
      </c>
      <c r="D14" s="93">
        <v>53581</v>
      </c>
      <c r="E14" s="93">
        <v>63802</v>
      </c>
      <c r="F14" s="93">
        <v>117383</v>
      </c>
      <c r="G14" s="93">
        <v>166831</v>
      </c>
      <c r="H14" s="93">
        <v>134526</v>
      </c>
      <c r="I14" s="93">
        <v>301357</v>
      </c>
      <c r="J14" s="93">
        <v>226497</v>
      </c>
      <c r="K14" s="93">
        <v>155740</v>
      </c>
      <c r="L14" s="93">
        <v>382237</v>
      </c>
    </row>
    <row r="15" spans="3:12" ht="45">
      <c r="C15" s="94" t="str">
        <f>actualizaciones!$A$2</f>
        <v xml:space="preserve">acumulado septiembre 2010 </v>
      </c>
      <c r="D15" s="95">
        <v>489207</v>
      </c>
      <c r="E15" s="95">
        <v>570621</v>
      </c>
      <c r="F15" s="95">
        <v>1059828</v>
      </c>
      <c r="G15" s="95">
        <v>1638652</v>
      </c>
      <c r="H15" s="95">
        <v>1211117</v>
      </c>
      <c r="I15" s="95">
        <v>2849769</v>
      </c>
      <c r="J15" s="95">
        <v>2191680</v>
      </c>
      <c r="K15" s="95">
        <v>1403384</v>
      </c>
      <c r="L15" s="95">
        <v>3595064</v>
      </c>
    </row>
    <row r="16" spans="3:12" hidden="1" outlineLevel="1">
      <c r="C16" s="41" t="s">
        <v>72</v>
      </c>
      <c r="D16" s="93">
        <v>49938</v>
      </c>
      <c r="E16" s="93">
        <v>60630</v>
      </c>
      <c r="F16" s="93">
        <v>110568</v>
      </c>
      <c r="G16" s="93">
        <v>163523</v>
      </c>
      <c r="H16" s="93">
        <v>130042</v>
      </c>
      <c r="I16" s="93">
        <v>293565</v>
      </c>
      <c r="J16" s="93">
        <v>226348</v>
      </c>
      <c r="K16" s="93">
        <v>154169</v>
      </c>
      <c r="L16" s="93">
        <v>380517</v>
      </c>
    </row>
    <row r="17" spans="3:12" hidden="1" outlineLevel="1">
      <c r="C17" s="41" t="s">
        <v>73</v>
      </c>
      <c r="D17" s="93">
        <v>48329</v>
      </c>
      <c r="E17" s="93">
        <v>57827</v>
      </c>
      <c r="F17" s="93">
        <v>106156</v>
      </c>
      <c r="G17" s="93">
        <v>162065</v>
      </c>
      <c r="H17" s="93">
        <v>125188</v>
      </c>
      <c r="I17" s="93">
        <v>287253</v>
      </c>
      <c r="J17" s="93">
        <v>225248</v>
      </c>
      <c r="K17" s="93">
        <v>146554</v>
      </c>
      <c r="L17" s="93">
        <v>371802</v>
      </c>
    </row>
    <row r="18" spans="3:12" hidden="1" outlineLevel="1">
      <c r="C18" s="41" t="s">
        <v>74</v>
      </c>
      <c r="D18" s="93">
        <v>54505</v>
      </c>
      <c r="E18" s="93">
        <v>67055</v>
      </c>
      <c r="F18" s="93">
        <v>121560</v>
      </c>
      <c r="G18" s="93">
        <v>182056</v>
      </c>
      <c r="H18" s="93">
        <v>141843</v>
      </c>
      <c r="I18" s="93">
        <v>323899</v>
      </c>
      <c r="J18" s="93">
        <v>240086</v>
      </c>
      <c r="K18" s="93">
        <v>164785</v>
      </c>
      <c r="L18" s="93">
        <v>404871</v>
      </c>
    </row>
    <row r="19" spans="3:12" hidden="1" outlineLevel="1">
      <c r="C19" s="41" t="s">
        <v>75</v>
      </c>
      <c r="D19" s="93">
        <v>49221</v>
      </c>
      <c r="E19" s="93">
        <v>55813</v>
      </c>
      <c r="F19" s="93">
        <v>105034</v>
      </c>
      <c r="G19" s="93">
        <v>158465</v>
      </c>
      <c r="H19" s="93">
        <v>120043</v>
      </c>
      <c r="I19" s="93">
        <v>278508</v>
      </c>
      <c r="J19" s="93">
        <v>213848</v>
      </c>
      <c r="K19" s="93">
        <v>140366</v>
      </c>
      <c r="L19" s="93">
        <v>354214</v>
      </c>
    </row>
    <row r="20" spans="3:12" hidden="1" outlineLevel="1">
      <c r="C20" s="41" t="s">
        <v>76</v>
      </c>
      <c r="D20" s="93">
        <v>58063</v>
      </c>
      <c r="E20" s="93">
        <v>76537</v>
      </c>
      <c r="F20" s="93">
        <v>134600</v>
      </c>
      <c r="G20" s="93">
        <v>196701</v>
      </c>
      <c r="H20" s="93">
        <v>166093</v>
      </c>
      <c r="I20" s="93">
        <v>362794</v>
      </c>
      <c r="J20" s="93">
        <v>270226</v>
      </c>
      <c r="K20" s="93">
        <v>197556</v>
      </c>
      <c r="L20" s="93">
        <v>467782</v>
      </c>
    </row>
    <row r="21" spans="3:12" hidden="1" outlineLevel="1">
      <c r="C21" s="41" t="s">
        <v>77</v>
      </c>
      <c r="D21" s="93">
        <v>54908</v>
      </c>
      <c r="E21" s="93">
        <v>73691</v>
      </c>
      <c r="F21" s="93">
        <v>128599</v>
      </c>
      <c r="G21" s="93">
        <v>189062</v>
      </c>
      <c r="H21" s="93">
        <v>150856</v>
      </c>
      <c r="I21" s="93">
        <v>339918</v>
      </c>
      <c r="J21" s="93">
        <v>255405</v>
      </c>
      <c r="K21" s="93">
        <v>178790</v>
      </c>
      <c r="L21" s="93">
        <v>434195</v>
      </c>
    </row>
    <row r="22" spans="3:12" hidden="1" outlineLevel="1">
      <c r="C22" s="41" t="s">
        <v>78</v>
      </c>
      <c r="D22" s="93">
        <v>46743</v>
      </c>
      <c r="E22" s="93">
        <v>54423</v>
      </c>
      <c r="F22" s="93">
        <v>101166</v>
      </c>
      <c r="G22" s="93">
        <v>155822</v>
      </c>
      <c r="H22" s="93">
        <v>111016</v>
      </c>
      <c r="I22" s="93">
        <v>266838</v>
      </c>
      <c r="J22" s="93">
        <v>213715</v>
      </c>
      <c r="K22" s="93">
        <v>136143</v>
      </c>
      <c r="L22" s="93">
        <v>349858</v>
      </c>
    </row>
    <row r="23" spans="3:12" hidden="1" outlineLevel="1">
      <c r="C23" s="41" t="s">
        <v>79</v>
      </c>
      <c r="D23" s="93">
        <v>45660</v>
      </c>
      <c r="E23" s="93">
        <v>54858</v>
      </c>
      <c r="F23" s="93">
        <v>100518</v>
      </c>
      <c r="G23" s="93">
        <v>159815</v>
      </c>
      <c r="H23" s="93">
        <v>110874</v>
      </c>
      <c r="I23" s="93">
        <v>270689</v>
      </c>
      <c r="J23" s="93">
        <v>217112</v>
      </c>
      <c r="K23" s="93">
        <v>133181</v>
      </c>
      <c r="L23" s="93">
        <v>350293</v>
      </c>
    </row>
    <row r="24" spans="3:12" hidden="1" outlineLevel="1">
      <c r="C24" s="41" t="s">
        <v>80</v>
      </c>
      <c r="D24" s="93">
        <v>55853</v>
      </c>
      <c r="E24" s="93">
        <v>67820</v>
      </c>
      <c r="F24" s="93">
        <v>123673</v>
      </c>
      <c r="G24" s="93">
        <v>184529</v>
      </c>
      <c r="H24" s="93">
        <v>139116</v>
      </c>
      <c r="I24" s="93">
        <v>323645</v>
      </c>
      <c r="J24" s="93">
        <v>253066</v>
      </c>
      <c r="K24" s="93">
        <v>165364</v>
      </c>
      <c r="L24" s="93">
        <v>418430</v>
      </c>
    </row>
    <row r="25" spans="3:12" hidden="1" outlineLevel="1">
      <c r="C25" s="41" t="s">
        <v>81</v>
      </c>
      <c r="D25" s="93">
        <v>48940</v>
      </c>
      <c r="E25" s="93">
        <v>76261</v>
      </c>
      <c r="F25" s="93">
        <v>125201</v>
      </c>
      <c r="G25" s="93">
        <v>164848</v>
      </c>
      <c r="H25" s="93">
        <v>152300</v>
      </c>
      <c r="I25" s="93">
        <v>317148</v>
      </c>
      <c r="J25" s="93">
        <v>230133</v>
      </c>
      <c r="K25" s="93">
        <v>179375</v>
      </c>
      <c r="L25" s="93">
        <v>409508</v>
      </c>
    </row>
    <row r="26" spans="3:12" hidden="1" outlineLevel="1">
      <c r="C26" s="41" t="s">
        <v>82</v>
      </c>
      <c r="D26" s="93">
        <v>47458</v>
      </c>
      <c r="E26" s="93">
        <v>67320</v>
      </c>
      <c r="F26" s="93">
        <v>114778</v>
      </c>
      <c r="G26" s="93">
        <v>161008</v>
      </c>
      <c r="H26" s="93">
        <v>139497</v>
      </c>
      <c r="I26" s="93">
        <v>300505</v>
      </c>
      <c r="J26" s="93">
        <v>223867</v>
      </c>
      <c r="K26" s="93">
        <v>161715</v>
      </c>
      <c r="L26" s="93">
        <v>385582</v>
      </c>
    </row>
    <row r="27" spans="3:12" hidden="1" outlineLevel="1">
      <c r="C27" s="41" t="s">
        <v>83</v>
      </c>
      <c r="D27" s="93">
        <v>44077</v>
      </c>
      <c r="E27" s="93">
        <v>70671</v>
      </c>
      <c r="F27" s="93">
        <v>114748</v>
      </c>
      <c r="G27" s="93">
        <v>154599</v>
      </c>
      <c r="H27" s="93">
        <v>144863</v>
      </c>
      <c r="I27" s="93">
        <v>299462</v>
      </c>
      <c r="J27" s="93">
        <v>212522</v>
      </c>
      <c r="K27" s="93">
        <v>168208</v>
      </c>
      <c r="L27" s="93">
        <v>380730</v>
      </c>
    </row>
    <row r="28" spans="3:12" collapsed="1">
      <c r="C28" s="96">
        <v>2009</v>
      </c>
      <c r="D28" s="97">
        <v>603695</v>
      </c>
      <c r="E28" s="97">
        <v>782906</v>
      </c>
      <c r="F28" s="97">
        <v>1386601</v>
      </c>
      <c r="G28" s="97">
        <v>2032493</v>
      </c>
      <c r="H28" s="97">
        <v>1631731</v>
      </c>
      <c r="I28" s="97">
        <v>3664224</v>
      </c>
      <c r="J28" s="97">
        <v>2781576</v>
      </c>
      <c r="K28" s="97">
        <v>1926206</v>
      </c>
      <c r="L28" s="97">
        <v>4707782</v>
      </c>
    </row>
    <row r="29" spans="3:12" hidden="1" outlineLevel="1">
      <c r="C29" s="41" t="s">
        <v>72</v>
      </c>
      <c r="D29" s="93">
        <v>49534</v>
      </c>
      <c r="E29" s="93">
        <v>68935</v>
      </c>
      <c r="F29" s="93">
        <v>118469</v>
      </c>
      <c r="G29" s="93">
        <v>164055</v>
      </c>
      <c r="H29" s="93">
        <v>147580</v>
      </c>
      <c r="I29" s="93">
        <v>311635</v>
      </c>
      <c r="J29" s="93">
        <v>234207</v>
      </c>
      <c r="K29" s="93">
        <v>175996</v>
      </c>
      <c r="L29" s="93">
        <v>410203</v>
      </c>
    </row>
    <row r="30" spans="3:12" hidden="1" outlineLevel="1">
      <c r="C30" s="41" t="s">
        <v>73</v>
      </c>
      <c r="D30" s="93">
        <v>53428</v>
      </c>
      <c r="E30" s="93">
        <v>77552</v>
      </c>
      <c r="F30" s="93">
        <v>130980</v>
      </c>
      <c r="G30" s="93">
        <v>173926</v>
      </c>
      <c r="H30" s="93">
        <v>157774</v>
      </c>
      <c r="I30" s="93">
        <v>331700</v>
      </c>
      <c r="J30" s="93">
        <v>246435</v>
      </c>
      <c r="K30" s="93">
        <v>185305</v>
      </c>
      <c r="L30" s="93">
        <v>431740</v>
      </c>
    </row>
    <row r="31" spans="3:12" hidden="1" outlineLevel="1">
      <c r="C31" s="41" t="s">
        <v>74</v>
      </c>
      <c r="D31" s="93">
        <v>56968</v>
      </c>
      <c r="E31" s="93">
        <v>73626</v>
      </c>
      <c r="F31" s="93">
        <v>130594</v>
      </c>
      <c r="G31" s="93">
        <v>187434</v>
      </c>
      <c r="H31" s="93">
        <v>156459</v>
      </c>
      <c r="I31" s="93">
        <v>343893</v>
      </c>
      <c r="J31" s="93">
        <v>257888</v>
      </c>
      <c r="K31" s="93">
        <v>183969</v>
      </c>
      <c r="L31" s="93">
        <v>441857</v>
      </c>
    </row>
    <row r="32" spans="3:12" hidden="1" outlineLevel="1">
      <c r="C32" s="41" t="s">
        <v>75</v>
      </c>
      <c r="D32" s="93">
        <v>52104</v>
      </c>
      <c r="E32" s="93">
        <v>57133</v>
      </c>
      <c r="F32" s="93">
        <v>109237</v>
      </c>
      <c r="G32" s="93">
        <v>169051</v>
      </c>
      <c r="H32" s="93">
        <v>124097</v>
      </c>
      <c r="I32" s="93">
        <v>293148</v>
      </c>
      <c r="J32" s="93">
        <v>240281</v>
      </c>
      <c r="K32" s="93">
        <v>151078</v>
      </c>
      <c r="L32" s="93">
        <v>391359</v>
      </c>
    </row>
    <row r="33" spans="3:12" ht="15" hidden="1" customHeight="1" outlineLevel="1">
      <c r="C33" s="41" t="s">
        <v>76</v>
      </c>
      <c r="D33" s="93">
        <v>63095</v>
      </c>
      <c r="E33" s="93">
        <v>82270</v>
      </c>
      <c r="F33" s="93">
        <v>145365</v>
      </c>
      <c r="G33" s="93">
        <v>212937</v>
      </c>
      <c r="H33" s="93">
        <v>184285</v>
      </c>
      <c r="I33" s="93">
        <v>397222</v>
      </c>
      <c r="J33" s="93">
        <v>303519</v>
      </c>
      <c r="K33" s="93">
        <v>228246</v>
      </c>
      <c r="L33" s="93">
        <v>531765</v>
      </c>
    </row>
    <row r="34" spans="3:12" ht="15" hidden="1" customHeight="1" outlineLevel="1">
      <c r="C34" s="41" t="s">
        <v>77</v>
      </c>
      <c r="D34" s="93">
        <v>58011</v>
      </c>
      <c r="E34" s="93">
        <v>74835</v>
      </c>
      <c r="F34" s="93">
        <v>132846</v>
      </c>
      <c r="G34" s="93">
        <v>196213</v>
      </c>
      <c r="H34" s="93">
        <v>154430</v>
      </c>
      <c r="I34" s="93">
        <v>350643</v>
      </c>
      <c r="J34" s="93">
        <v>276976</v>
      </c>
      <c r="K34" s="93">
        <v>190549</v>
      </c>
      <c r="L34" s="93">
        <v>467525</v>
      </c>
    </row>
    <row r="35" spans="3:12" ht="15" hidden="1" customHeight="1" outlineLevel="1">
      <c r="C35" s="41" t="s">
        <v>78</v>
      </c>
      <c r="D35" s="93">
        <v>53079</v>
      </c>
      <c r="E35" s="93">
        <v>67780</v>
      </c>
      <c r="F35" s="93">
        <v>120859</v>
      </c>
      <c r="G35" s="93">
        <v>174917</v>
      </c>
      <c r="H35" s="93">
        <v>128258</v>
      </c>
      <c r="I35" s="93">
        <v>303175</v>
      </c>
      <c r="J35" s="93">
        <v>245260</v>
      </c>
      <c r="K35" s="93">
        <v>157171</v>
      </c>
      <c r="L35" s="93">
        <v>402431</v>
      </c>
    </row>
    <row r="36" spans="3:12" hidden="1" outlineLevel="1">
      <c r="C36" s="41" t="s">
        <v>79</v>
      </c>
      <c r="D36" s="93">
        <v>56174</v>
      </c>
      <c r="E36" s="93">
        <v>57516</v>
      </c>
      <c r="F36" s="93">
        <v>113690</v>
      </c>
      <c r="G36" s="93">
        <v>184054</v>
      </c>
      <c r="H36" s="93">
        <v>124018</v>
      </c>
      <c r="I36" s="93">
        <v>308072</v>
      </c>
      <c r="J36" s="93">
        <v>258413</v>
      </c>
      <c r="K36" s="93">
        <v>154772</v>
      </c>
      <c r="L36" s="93">
        <v>413185</v>
      </c>
    </row>
    <row r="37" spans="3:12" hidden="1" outlineLevel="1">
      <c r="C37" s="41" t="s">
        <v>80</v>
      </c>
      <c r="D37" s="93">
        <v>54980</v>
      </c>
      <c r="E37" s="93">
        <v>63882</v>
      </c>
      <c r="F37" s="93">
        <v>118862</v>
      </c>
      <c r="G37" s="93">
        <v>183583</v>
      </c>
      <c r="H37" s="93">
        <v>133475</v>
      </c>
      <c r="I37" s="93">
        <v>317058</v>
      </c>
      <c r="J37" s="93">
        <v>261323</v>
      </c>
      <c r="K37" s="93">
        <v>163191</v>
      </c>
      <c r="L37" s="93">
        <v>424514</v>
      </c>
    </row>
    <row r="38" spans="3:12" hidden="1" outlineLevel="1">
      <c r="C38" s="41" t="s">
        <v>81</v>
      </c>
      <c r="D38" s="93">
        <v>61283</v>
      </c>
      <c r="E38" s="93">
        <v>86016</v>
      </c>
      <c r="F38" s="93">
        <v>147299</v>
      </c>
      <c r="G38" s="93">
        <v>208953</v>
      </c>
      <c r="H38" s="93">
        <v>178294</v>
      </c>
      <c r="I38" s="93">
        <v>387247</v>
      </c>
      <c r="J38" s="93">
        <v>294814</v>
      </c>
      <c r="K38" s="93">
        <v>213269</v>
      </c>
      <c r="L38" s="93">
        <v>508083</v>
      </c>
    </row>
    <row r="39" spans="3:12" hidden="1" outlineLevel="1">
      <c r="C39" s="41" t="s">
        <v>82</v>
      </c>
      <c r="D39" s="93">
        <v>53733</v>
      </c>
      <c r="E39" s="93">
        <v>83279</v>
      </c>
      <c r="F39" s="93">
        <v>137012</v>
      </c>
      <c r="G39" s="93">
        <v>184741</v>
      </c>
      <c r="H39" s="93">
        <v>173615</v>
      </c>
      <c r="I39" s="93">
        <v>358356</v>
      </c>
      <c r="J39" s="93">
        <v>260847</v>
      </c>
      <c r="K39" s="93">
        <v>199071</v>
      </c>
      <c r="L39" s="93">
        <v>459918</v>
      </c>
    </row>
    <row r="40" spans="3:12" hidden="1" outlineLevel="1">
      <c r="C40" s="41" t="s">
        <v>83</v>
      </c>
      <c r="D40" s="93">
        <v>54377</v>
      </c>
      <c r="E40" s="93">
        <v>71232</v>
      </c>
      <c r="F40" s="93">
        <v>125609</v>
      </c>
      <c r="G40" s="93">
        <v>169956</v>
      </c>
      <c r="H40" s="93">
        <v>144911</v>
      </c>
      <c r="I40" s="93">
        <v>314867</v>
      </c>
      <c r="J40" s="93">
        <v>238040</v>
      </c>
      <c r="K40" s="93">
        <v>171707</v>
      </c>
      <c r="L40" s="93">
        <v>409747</v>
      </c>
    </row>
    <row r="41" spans="3:12" collapsed="1">
      <c r="C41" s="98">
        <v>2008</v>
      </c>
      <c r="D41" s="99">
        <v>666766</v>
      </c>
      <c r="E41" s="99">
        <v>864056</v>
      </c>
      <c r="F41" s="99">
        <v>1530822</v>
      </c>
      <c r="G41" s="99">
        <v>2209820</v>
      </c>
      <c r="H41" s="99">
        <v>1807196</v>
      </c>
      <c r="I41" s="99">
        <v>4017016</v>
      </c>
      <c r="J41" s="99">
        <v>3118003</v>
      </c>
      <c r="K41" s="99">
        <v>2174324</v>
      </c>
      <c r="L41" s="99">
        <v>5292327</v>
      </c>
    </row>
    <row r="42" spans="3:12" hidden="1" outlineLevel="1">
      <c r="C42" s="41" t="s">
        <v>72</v>
      </c>
      <c r="D42" s="93">
        <v>51356</v>
      </c>
      <c r="E42" s="93">
        <v>78378</v>
      </c>
      <c r="F42" s="93">
        <v>129734</v>
      </c>
      <c r="G42" s="93">
        <v>172247</v>
      </c>
      <c r="H42" s="93">
        <v>156133</v>
      </c>
      <c r="I42" s="93">
        <v>328380</v>
      </c>
      <c r="J42" s="93">
        <v>249378</v>
      </c>
      <c r="K42" s="93">
        <v>188958</v>
      </c>
      <c r="L42" s="93">
        <v>438336</v>
      </c>
    </row>
    <row r="43" spans="3:12" hidden="1" outlineLevel="1">
      <c r="C43" s="41" t="s">
        <v>73</v>
      </c>
      <c r="D43" s="93">
        <v>56231</v>
      </c>
      <c r="E43" s="93">
        <v>75499</v>
      </c>
      <c r="F43" s="93">
        <v>131730</v>
      </c>
      <c r="G43" s="93">
        <v>185654</v>
      </c>
      <c r="H43" s="93">
        <v>164710</v>
      </c>
      <c r="I43" s="93">
        <v>350364</v>
      </c>
      <c r="J43" s="93">
        <v>263540</v>
      </c>
      <c r="K43" s="93">
        <v>193990</v>
      </c>
      <c r="L43" s="93">
        <v>457530</v>
      </c>
    </row>
    <row r="44" spans="3:12" hidden="1" outlineLevel="1">
      <c r="C44" s="41" t="s">
        <v>74</v>
      </c>
      <c r="D44" s="93">
        <v>59181</v>
      </c>
      <c r="E44" s="93">
        <v>73765</v>
      </c>
      <c r="F44" s="93">
        <v>132946</v>
      </c>
      <c r="G44" s="93">
        <v>199015</v>
      </c>
      <c r="H44" s="93">
        <v>158893</v>
      </c>
      <c r="I44" s="93">
        <v>357908</v>
      </c>
      <c r="J44" s="93">
        <v>275246</v>
      </c>
      <c r="K44" s="93">
        <v>191898</v>
      </c>
      <c r="L44" s="93">
        <v>467144</v>
      </c>
    </row>
    <row r="45" spans="3:12" hidden="1" outlineLevel="1">
      <c r="C45" s="41" t="s">
        <v>75</v>
      </c>
      <c r="D45" s="93">
        <v>54098</v>
      </c>
      <c r="E45" s="93">
        <v>55826</v>
      </c>
      <c r="F45" s="93">
        <v>109924</v>
      </c>
      <c r="G45" s="93">
        <v>175845</v>
      </c>
      <c r="H45" s="93">
        <v>125750</v>
      </c>
      <c r="I45" s="93">
        <v>301595</v>
      </c>
      <c r="J45" s="93">
        <v>253473</v>
      </c>
      <c r="K45" s="93">
        <v>156216</v>
      </c>
      <c r="L45" s="93">
        <v>409689</v>
      </c>
    </row>
    <row r="46" spans="3:12" hidden="1" outlineLevel="1">
      <c r="C46" s="41" t="s">
        <v>76</v>
      </c>
      <c r="D46" s="93">
        <v>61004</v>
      </c>
      <c r="E46" s="93">
        <v>77784</v>
      </c>
      <c r="F46" s="93">
        <v>138788</v>
      </c>
      <c r="G46" s="93">
        <v>205311</v>
      </c>
      <c r="H46" s="93">
        <v>182763</v>
      </c>
      <c r="I46" s="93">
        <v>388074</v>
      </c>
      <c r="J46" s="93">
        <v>298880</v>
      </c>
      <c r="K46" s="93">
        <v>229712</v>
      </c>
      <c r="L46" s="93">
        <v>528592</v>
      </c>
    </row>
    <row r="47" spans="3:12" hidden="1" outlineLevel="1">
      <c r="C47" s="41" t="s">
        <v>77</v>
      </c>
      <c r="D47" s="93">
        <v>57163</v>
      </c>
      <c r="E47" s="93">
        <v>67951</v>
      </c>
      <c r="F47" s="93">
        <v>125114</v>
      </c>
      <c r="G47" s="93">
        <v>189409</v>
      </c>
      <c r="H47" s="93">
        <v>149119</v>
      </c>
      <c r="I47" s="93">
        <v>338528</v>
      </c>
      <c r="J47" s="93">
        <v>275969</v>
      </c>
      <c r="K47" s="93">
        <v>190210</v>
      </c>
      <c r="L47" s="93">
        <v>466179</v>
      </c>
    </row>
    <row r="48" spans="3:12" hidden="1" outlineLevel="1">
      <c r="C48" s="41" t="s">
        <v>78</v>
      </c>
      <c r="D48" s="93">
        <v>52481</v>
      </c>
      <c r="E48" s="93">
        <v>59091</v>
      </c>
      <c r="F48" s="93">
        <v>111572</v>
      </c>
      <c r="G48" s="93">
        <v>172891</v>
      </c>
      <c r="H48" s="93">
        <v>130737</v>
      </c>
      <c r="I48" s="93">
        <v>303628</v>
      </c>
      <c r="J48" s="93">
        <v>246945</v>
      </c>
      <c r="K48" s="93">
        <v>164538</v>
      </c>
      <c r="L48" s="93">
        <v>411483</v>
      </c>
    </row>
    <row r="49" spans="3:12" hidden="1" outlineLevel="1">
      <c r="C49" s="41" t="s">
        <v>79</v>
      </c>
      <c r="D49" s="93">
        <v>45996</v>
      </c>
      <c r="E49" s="93">
        <v>51455</v>
      </c>
      <c r="F49" s="93">
        <v>97451</v>
      </c>
      <c r="G49" s="93">
        <v>146657</v>
      </c>
      <c r="H49" s="93">
        <v>105750</v>
      </c>
      <c r="I49" s="93">
        <v>252407</v>
      </c>
      <c r="J49" s="93">
        <v>210524</v>
      </c>
      <c r="K49" s="93">
        <v>131029</v>
      </c>
      <c r="L49" s="93">
        <v>341553</v>
      </c>
    </row>
    <row r="50" spans="3:12" hidden="1" outlineLevel="1">
      <c r="C50" s="41" t="s">
        <v>80</v>
      </c>
      <c r="D50" s="93">
        <v>52574</v>
      </c>
      <c r="E50" s="93">
        <v>61332</v>
      </c>
      <c r="F50" s="93">
        <v>113906</v>
      </c>
      <c r="G50" s="93">
        <v>185806</v>
      </c>
      <c r="H50" s="93">
        <v>141097</v>
      </c>
      <c r="I50" s="93">
        <v>326903</v>
      </c>
      <c r="J50" s="93">
        <v>265819</v>
      </c>
      <c r="K50" s="93">
        <v>172418</v>
      </c>
      <c r="L50" s="93">
        <v>438237</v>
      </c>
    </row>
    <row r="51" spans="3:12" hidden="1" outlineLevel="1">
      <c r="C51" s="41" t="s">
        <v>81</v>
      </c>
      <c r="D51" s="93">
        <v>60209</v>
      </c>
      <c r="E51" s="93">
        <v>78030</v>
      </c>
      <c r="F51" s="93">
        <v>138239</v>
      </c>
      <c r="G51" s="93">
        <v>195453</v>
      </c>
      <c r="H51" s="93">
        <v>177874</v>
      </c>
      <c r="I51" s="93">
        <v>373327</v>
      </c>
      <c r="J51" s="93">
        <v>278031</v>
      </c>
      <c r="K51" s="93">
        <v>210998</v>
      </c>
      <c r="L51" s="93">
        <v>489029</v>
      </c>
    </row>
    <row r="52" spans="3:12" hidden="1" outlineLevel="1">
      <c r="C52" s="41" t="s">
        <v>82</v>
      </c>
      <c r="D52" s="93">
        <v>51122</v>
      </c>
      <c r="E52" s="93">
        <v>73548</v>
      </c>
      <c r="F52" s="93">
        <v>124670</v>
      </c>
      <c r="G52" s="93">
        <v>171025</v>
      </c>
      <c r="H52" s="93">
        <v>155321</v>
      </c>
      <c r="I52" s="93">
        <v>326346</v>
      </c>
      <c r="J52" s="93">
        <v>242636</v>
      </c>
      <c r="K52" s="93">
        <v>181250</v>
      </c>
      <c r="L52" s="93">
        <v>423886</v>
      </c>
    </row>
    <row r="53" spans="3:12" hidden="1" outlineLevel="1">
      <c r="C53" s="41" t="s">
        <v>83</v>
      </c>
      <c r="D53" s="93">
        <v>54319</v>
      </c>
      <c r="E53" s="93">
        <v>66671</v>
      </c>
      <c r="F53" s="93">
        <v>120990</v>
      </c>
      <c r="G53" s="93">
        <v>168482</v>
      </c>
      <c r="H53" s="93">
        <v>144001</v>
      </c>
      <c r="I53" s="93">
        <v>312483</v>
      </c>
      <c r="J53" s="93">
        <v>236048</v>
      </c>
      <c r="K53" s="93">
        <v>171078</v>
      </c>
      <c r="L53" s="93">
        <v>407126</v>
      </c>
    </row>
    <row r="54" spans="3:12" collapsed="1">
      <c r="C54" s="98">
        <v>2007</v>
      </c>
      <c r="D54" s="99">
        <v>655734</v>
      </c>
      <c r="E54" s="99">
        <v>819330</v>
      </c>
      <c r="F54" s="99">
        <v>1475064</v>
      </c>
      <c r="G54" s="99">
        <v>2167795</v>
      </c>
      <c r="H54" s="99">
        <v>1792148</v>
      </c>
      <c r="I54" s="99">
        <v>3959943</v>
      </c>
      <c r="J54" s="99">
        <v>3096489</v>
      </c>
      <c r="K54" s="99">
        <v>2182295</v>
      </c>
      <c r="L54" s="99">
        <v>5278784</v>
      </c>
    </row>
    <row r="55" spans="3:12" hidden="1" outlineLevel="1">
      <c r="C55" s="41" t="s">
        <v>72</v>
      </c>
      <c r="D55" s="93">
        <v>56654</v>
      </c>
      <c r="E55" s="93">
        <v>76028</v>
      </c>
      <c r="F55" s="93">
        <v>132682</v>
      </c>
      <c r="G55" s="93">
        <v>181193</v>
      </c>
      <c r="H55" s="93">
        <v>166507</v>
      </c>
      <c r="I55" s="93">
        <v>347700</v>
      </c>
      <c r="J55" s="93">
        <v>257174</v>
      </c>
      <c r="K55" s="93">
        <v>199259</v>
      </c>
      <c r="L55" s="93">
        <v>456433</v>
      </c>
    </row>
    <row r="56" spans="3:12" hidden="1" outlineLevel="1">
      <c r="C56" s="41" t="s">
        <v>73</v>
      </c>
      <c r="D56" s="93">
        <v>56093</v>
      </c>
      <c r="E56" s="93">
        <v>66778</v>
      </c>
      <c r="F56" s="93">
        <v>122871</v>
      </c>
      <c r="G56" s="93">
        <v>179081</v>
      </c>
      <c r="H56" s="93">
        <v>145484</v>
      </c>
      <c r="I56" s="93">
        <v>324565</v>
      </c>
      <c r="J56" s="93">
        <v>257285</v>
      </c>
      <c r="K56" s="93">
        <v>175252</v>
      </c>
      <c r="L56" s="93">
        <v>432537</v>
      </c>
    </row>
    <row r="57" spans="3:12" hidden="1" outlineLevel="1">
      <c r="C57" s="41" t="s">
        <v>74</v>
      </c>
      <c r="D57" s="93">
        <v>67421</v>
      </c>
      <c r="E57" s="93">
        <v>77945</v>
      </c>
      <c r="F57" s="93">
        <v>145366</v>
      </c>
      <c r="G57" s="93">
        <v>207424</v>
      </c>
      <c r="H57" s="93">
        <v>172301</v>
      </c>
      <c r="I57" s="93">
        <v>379725</v>
      </c>
      <c r="J57" s="93">
        <v>283799</v>
      </c>
      <c r="K57" s="93">
        <v>204016</v>
      </c>
      <c r="L57" s="93">
        <v>487815</v>
      </c>
    </row>
    <row r="58" spans="3:12" hidden="1" outlineLevel="1">
      <c r="C58" s="41" t="s">
        <v>75</v>
      </c>
      <c r="D58" s="93">
        <v>59354</v>
      </c>
      <c r="E58" s="93">
        <v>66456</v>
      </c>
      <c r="F58" s="93">
        <v>125810</v>
      </c>
      <c r="G58" s="93">
        <v>186392</v>
      </c>
      <c r="H58" s="93">
        <v>157341</v>
      </c>
      <c r="I58" s="93">
        <v>343733</v>
      </c>
      <c r="J58" s="93">
        <v>271419</v>
      </c>
      <c r="K58" s="93">
        <v>192507</v>
      </c>
      <c r="L58" s="93">
        <v>463926</v>
      </c>
    </row>
    <row r="59" spans="3:12" hidden="1" outlineLevel="1">
      <c r="C59" s="41" t="s">
        <v>76</v>
      </c>
      <c r="D59" s="93">
        <v>63277</v>
      </c>
      <c r="E59" s="93">
        <v>81066</v>
      </c>
      <c r="F59" s="93">
        <v>144343</v>
      </c>
      <c r="G59" s="93">
        <v>207253</v>
      </c>
      <c r="H59" s="93">
        <v>185044</v>
      </c>
      <c r="I59" s="93">
        <v>392297</v>
      </c>
      <c r="J59" s="93">
        <v>301594</v>
      </c>
      <c r="K59" s="93">
        <v>231405</v>
      </c>
      <c r="L59" s="93">
        <v>532999</v>
      </c>
    </row>
    <row r="60" spans="3:12" hidden="1" outlineLevel="1">
      <c r="C60" s="41" t="s">
        <v>77</v>
      </c>
      <c r="D60" s="93">
        <v>55935</v>
      </c>
      <c r="E60" s="93">
        <v>71739</v>
      </c>
      <c r="F60" s="93">
        <v>127674</v>
      </c>
      <c r="G60" s="93">
        <v>188344</v>
      </c>
      <c r="H60" s="93">
        <v>164669</v>
      </c>
      <c r="I60" s="93">
        <v>353013</v>
      </c>
      <c r="J60" s="93">
        <v>279188</v>
      </c>
      <c r="K60" s="93">
        <v>206958</v>
      </c>
      <c r="L60" s="93">
        <v>486146</v>
      </c>
    </row>
    <row r="61" spans="3:12" hidden="1" outlineLevel="1">
      <c r="C61" s="41" t="s">
        <v>78</v>
      </c>
      <c r="D61" s="93">
        <v>52258</v>
      </c>
      <c r="E61" s="93">
        <v>62296</v>
      </c>
      <c r="F61" s="93">
        <v>114554</v>
      </c>
      <c r="G61" s="93">
        <v>171402</v>
      </c>
      <c r="H61" s="93">
        <v>144907</v>
      </c>
      <c r="I61" s="93">
        <v>316309</v>
      </c>
      <c r="J61" s="93">
        <v>247714</v>
      </c>
      <c r="K61" s="93">
        <v>177405</v>
      </c>
      <c r="L61" s="93">
        <v>425119</v>
      </c>
    </row>
    <row r="62" spans="3:12" hidden="1" outlineLevel="1">
      <c r="C62" s="41" t="s">
        <v>79</v>
      </c>
      <c r="D62" s="93">
        <v>50306</v>
      </c>
      <c r="E62" s="93">
        <v>52678</v>
      </c>
      <c r="F62" s="93">
        <v>102984</v>
      </c>
      <c r="G62" s="93">
        <v>161609</v>
      </c>
      <c r="H62" s="93">
        <v>118405</v>
      </c>
      <c r="I62" s="93">
        <v>280014</v>
      </c>
      <c r="J62" s="93">
        <v>231999</v>
      </c>
      <c r="K62" s="93">
        <v>144399</v>
      </c>
      <c r="L62" s="93">
        <v>376398</v>
      </c>
    </row>
    <row r="63" spans="3:12" hidden="1" outlineLevel="1">
      <c r="C63" s="41" t="s">
        <v>80</v>
      </c>
      <c r="D63" s="93">
        <v>60574</v>
      </c>
      <c r="E63" s="93">
        <v>72039</v>
      </c>
      <c r="F63" s="93">
        <v>132613</v>
      </c>
      <c r="G63" s="93">
        <v>202516</v>
      </c>
      <c r="H63" s="93">
        <v>159496</v>
      </c>
      <c r="I63" s="93">
        <v>362012</v>
      </c>
      <c r="J63" s="93">
        <v>280921</v>
      </c>
      <c r="K63" s="93">
        <v>195664</v>
      </c>
      <c r="L63" s="93">
        <v>476585</v>
      </c>
    </row>
    <row r="64" spans="3:12" hidden="1" outlineLevel="1">
      <c r="C64" s="41" t="s">
        <v>81</v>
      </c>
      <c r="D64" s="93">
        <v>56176</v>
      </c>
      <c r="E64" s="93">
        <v>78767</v>
      </c>
      <c r="F64" s="93">
        <v>134943</v>
      </c>
      <c r="G64" s="93">
        <v>186145</v>
      </c>
      <c r="H64" s="93">
        <v>172447</v>
      </c>
      <c r="I64" s="93">
        <v>358592</v>
      </c>
      <c r="J64" s="93">
        <v>263907</v>
      </c>
      <c r="K64" s="93">
        <v>205829</v>
      </c>
      <c r="L64" s="93">
        <v>469736</v>
      </c>
    </row>
    <row r="65" spans="3:12" hidden="1" outlineLevel="1">
      <c r="C65" s="41" t="s">
        <v>82</v>
      </c>
      <c r="D65" s="93">
        <v>48391</v>
      </c>
      <c r="E65" s="93">
        <v>70498</v>
      </c>
      <c r="F65" s="93">
        <v>118889</v>
      </c>
      <c r="G65" s="93">
        <v>164677</v>
      </c>
      <c r="H65" s="93">
        <v>157199</v>
      </c>
      <c r="I65" s="93">
        <v>321876</v>
      </c>
      <c r="J65" s="93">
        <v>236296</v>
      </c>
      <c r="K65" s="93">
        <v>185317</v>
      </c>
      <c r="L65" s="93">
        <v>421613</v>
      </c>
    </row>
    <row r="66" spans="3:12" hidden="1" outlineLevel="1">
      <c r="C66" s="41" t="s">
        <v>83</v>
      </c>
      <c r="D66" s="93">
        <v>52705</v>
      </c>
      <c r="E66" s="93">
        <v>77069</v>
      </c>
      <c r="F66" s="93">
        <v>129774</v>
      </c>
      <c r="G66" s="93">
        <v>169771</v>
      </c>
      <c r="H66" s="93">
        <v>159303</v>
      </c>
      <c r="I66" s="93">
        <v>329074</v>
      </c>
      <c r="J66" s="93">
        <v>233515</v>
      </c>
      <c r="K66" s="93">
        <v>188191</v>
      </c>
      <c r="L66" s="93">
        <v>421706</v>
      </c>
    </row>
    <row r="67" spans="3:12" collapsed="1">
      <c r="C67" s="98">
        <v>2006</v>
      </c>
      <c r="D67" s="99">
        <v>679144</v>
      </c>
      <c r="E67" s="99">
        <v>853359</v>
      </c>
      <c r="F67" s="99">
        <v>1532503</v>
      </c>
      <c r="G67" s="99">
        <v>2205807</v>
      </c>
      <c r="H67" s="99">
        <v>1903103</v>
      </c>
      <c r="I67" s="99">
        <v>4108910</v>
      </c>
      <c r="J67" s="99">
        <v>3144811</v>
      </c>
      <c r="K67" s="99">
        <v>2306202</v>
      </c>
      <c r="L67" s="99">
        <v>5451013</v>
      </c>
    </row>
    <row r="68" spans="3:12" hidden="1">
      <c r="C68" s="98">
        <v>1978</v>
      </c>
      <c r="D68" s="99" t="e">
        <v>#REF!</v>
      </c>
      <c r="E68" s="99" t="e">
        <v>#REF!</v>
      </c>
      <c r="F68" s="99" t="e">
        <v>#REF!</v>
      </c>
      <c r="G68" s="99" t="e">
        <v>#REF!</v>
      </c>
      <c r="H68" s="99" t="e">
        <v>#REF!</v>
      </c>
      <c r="I68" s="99" t="e">
        <v>#REF!</v>
      </c>
      <c r="J68" s="99" t="e">
        <v>#REF!</v>
      </c>
      <c r="K68" s="99" t="e">
        <v>#REF!</v>
      </c>
      <c r="L68" s="99" t="e">
        <v>#REF!</v>
      </c>
    </row>
    <row r="69" spans="3:12">
      <c r="C69" s="518" t="s">
        <v>111</v>
      </c>
      <c r="D69" s="519"/>
      <c r="E69" s="519"/>
      <c r="F69" s="519"/>
      <c r="G69" s="519"/>
      <c r="H69" s="519"/>
      <c r="I69" s="519"/>
      <c r="J69" s="519"/>
      <c r="K69" s="519"/>
      <c r="L69" s="520"/>
    </row>
  </sheetData>
  <mergeCells count="6">
    <mergeCell ref="C69:L69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2:K55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8" customWidth="1"/>
    <col min="3" max="11" width="13" customWidth="1"/>
  </cols>
  <sheetData>
    <row r="2" spans="2:11" ht="48.75" customHeight="1"/>
    <row r="3" spans="2:11" ht="31.5" customHeight="1">
      <c r="B3" s="521" t="s">
        <v>126</v>
      </c>
      <c r="C3" s="521"/>
      <c r="D3" s="521"/>
      <c r="E3" s="521"/>
      <c r="F3" s="521"/>
      <c r="G3" s="521"/>
      <c r="H3" s="521"/>
      <c r="I3" s="521"/>
      <c r="J3" s="521"/>
      <c r="K3" s="521"/>
    </row>
    <row r="4" spans="2:11" s="100" customFormat="1" ht="26.25" customHeight="1">
      <c r="B4" s="522"/>
      <c r="C4" s="524" t="s">
        <v>118</v>
      </c>
      <c r="D4" s="525"/>
      <c r="E4" s="525"/>
      <c r="F4" s="524" t="s">
        <v>121</v>
      </c>
      <c r="G4" s="525"/>
      <c r="H4" s="525"/>
      <c r="I4" s="524" t="s">
        <v>122</v>
      </c>
      <c r="J4" s="525"/>
      <c r="K4" s="525"/>
    </row>
    <row r="5" spans="2:11" s="100" customFormat="1" ht="30">
      <c r="B5" s="523"/>
      <c r="C5" s="92" t="s">
        <v>123</v>
      </c>
      <c r="D5" s="92" t="s">
        <v>124</v>
      </c>
      <c r="E5" s="92" t="s">
        <v>103</v>
      </c>
      <c r="F5" s="92" t="s">
        <v>123</v>
      </c>
      <c r="G5" s="92" t="s">
        <v>124</v>
      </c>
      <c r="H5" s="92" t="s">
        <v>103</v>
      </c>
      <c r="I5" s="92" t="s">
        <v>125</v>
      </c>
      <c r="J5" s="92" t="s">
        <v>124</v>
      </c>
      <c r="K5" s="92" t="s">
        <v>71</v>
      </c>
    </row>
    <row r="6" spans="2:11">
      <c r="B6" s="41" t="s">
        <v>75</v>
      </c>
      <c r="C6" s="101">
        <f>IFERROR('Tablas turistas zona y tip.'!D6/'Tablas turistas zona y tip.'!D19-1,"-")</f>
        <v>6.0502630990837192E-2</v>
      </c>
      <c r="D6" s="101">
        <f>IFERROR('Tablas turistas zona y tip.'!E6/'Tablas turistas zona y tip.'!E19-1,"-")</f>
        <v>-8.9459444932184273E-2</v>
      </c>
      <c r="E6" s="101">
        <f>IFERROR('Tablas turistas zona y tip.'!F6/'Tablas turistas zona y tip.'!F19-1,"-")</f>
        <v>-1.918426414303942E-2</v>
      </c>
      <c r="F6" s="101">
        <f>IFERROR('Tablas turistas zona y tip.'!G6/'Tablas turistas zona y tip.'!G19-1,"-")</f>
        <v>9.7598838860316173E-2</v>
      </c>
      <c r="G6" s="101">
        <f>IFERROR('Tablas turistas zona y tip.'!H6/'Tablas turistas zona y tip.'!H19-1,"-")</f>
        <v>-4.0043984238981034E-2</v>
      </c>
      <c r="H6" s="101">
        <f>IFERROR('Tablas turistas zona y tip.'!I6/'Tablas turistas zona y tip.'!I19-1,"-")</f>
        <v>3.8271791115515486E-2</v>
      </c>
      <c r="I6" s="101">
        <f>IFERROR('Tablas turistas zona y tip.'!J6/'Tablas turistas zona y tip.'!J19-1,"-")</f>
        <v>7.808349855972474E-2</v>
      </c>
      <c r="J6" s="101">
        <f>IFERROR('Tablas turistas zona y tip.'!K6/'Tablas turistas zona y tip.'!K19-1,"-")</f>
        <v>-5.1572318082726554E-2</v>
      </c>
      <c r="K6" s="101">
        <f>IFERROR('Tablas turistas zona y tip.'!L6/'Tablas turistas zona y tip.'!L19-1,"-")</f>
        <v>2.6704195768659567E-2</v>
      </c>
    </row>
    <row r="7" spans="2:11">
      <c r="B7" s="41" t="s">
        <v>76</v>
      </c>
      <c r="C7" s="101">
        <f>IFERROR('Tablas turistas zona y tip.'!D7/'Tablas turistas zona y tip.'!D20-1,"-")</f>
        <v>0.1135146306598005</v>
      </c>
      <c r="D7" s="101">
        <f>IFERROR('Tablas turistas zona y tip.'!E7/'Tablas turistas zona y tip.'!E20-1,"-")</f>
        <v>-3.6727334491814423E-2</v>
      </c>
      <c r="E7" s="101">
        <f>IFERROR('Tablas turistas zona y tip.'!F7/'Tablas turistas zona y tip.'!F20-1,"-")</f>
        <v>2.8083209509658147E-2</v>
      </c>
      <c r="F7" s="101">
        <f>IFERROR('Tablas turistas zona y tip.'!G7/'Tablas turistas zona y tip.'!G20-1,"-")</f>
        <v>9.640011997905451E-2</v>
      </c>
      <c r="G7" s="101">
        <f>IFERROR('Tablas turistas zona y tip.'!H7/'Tablas turistas zona y tip.'!H20-1,"-")</f>
        <v>-4.999608652983567E-2</v>
      </c>
      <c r="H7" s="101">
        <f>IFERROR('Tablas turistas zona y tip.'!I7/'Tablas turistas zona y tip.'!I20-1,"-")</f>
        <v>2.9377553101760157E-2</v>
      </c>
      <c r="I7" s="101">
        <f>IFERROR('Tablas turistas zona y tip.'!J7/'Tablas turistas zona y tip.'!J20-1,"-")</f>
        <v>4.8403928563498733E-2</v>
      </c>
      <c r="J7" s="101">
        <f>IFERROR('Tablas turistas zona y tip.'!K7/'Tablas turistas zona y tip.'!K20-1,"-")</f>
        <v>-7.9288910486140618E-2</v>
      </c>
      <c r="K7" s="101">
        <f>IFERROR('Tablas turistas zona y tip.'!L7/'Tablas turistas zona y tip.'!L20-1,"-")</f>
        <v>-5.5239406390156232E-3</v>
      </c>
    </row>
    <row r="8" spans="2:11">
      <c r="B8" s="41" t="s">
        <v>77</v>
      </c>
      <c r="C8" s="101">
        <f>IFERROR('Tablas turistas zona y tip.'!D8/'Tablas turistas zona y tip.'!D21-1,"-")</f>
        <v>0.11142274349821513</v>
      </c>
      <c r="D8" s="101">
        <f>IFERROR('Tablas turistas zona y tip.'!E8/'Tablas turistas zona y tip.'!E21-1,"-")</f>
        <v>2.5634066575294101E-2</v>
      </c>
      <c r="E8" s="101">
        <f>IFERROR('Tablas turistas zona y tip.'!F8/'Tablas turistas zona y tip.'!F21-1,"-")</f>
        <v>6.2263314644748435E-2</v>
      </c>
      <c r="F8" s="101">
        <f>IFERROR('Tablas turistas zona y tip.'!G8/'Tablas turistas zona y tip.'!G21-1,"-")</f>
        <v>8.5665019940548648E-2</v>
      </c>
      <c r="G8" s="101">
        <f>IFERROR('Tablas turistas zona y tip.'!H8/'Tablas turistas zona y tip.'!H21-1,"-")</f>
        <v>8.7540435912393244E-2</v>
      </c>
      <c r="H8" s="101">
        <f>IFERROR('Tablas turistas zona y tip.'!I8/'Tablas turistas zona y tip.'!I21-1,"-")</f>
        <v>8.6497331709412206E-2</v>
      </c>
      <c r="I8" s="101">
        <f>IFERROR('Tablas turistas zona y tip.'!J8/'Tablas turistas zona y tip.'!J21-1,"-")</f>
        <v>3.7779213406158751E-2</v>
      </c>
      <c r="J8" s="101">
        <f>IFERROR('Tablas turistas zona y tip.'!K8/'Tablas turistas zona y tip.'!K21-1,"-")</f>
        <v>4.1473236758208021E-2</v>
      </c>
      <c r="K8" s="101">
        <f>IFERROR('Tablas turistas zona y tip.'!L8/'Tablas turistas zona y tip.'!L21-1,"-")</f>
        <v>3.9300314374877576E-2</v>
      </c>
    </row>
    <row r="9" spans="2:11">
      <c r="B9" s="41" t="s">
        <v>78</v>
      </c>
      <c r="C9" s="101">
        <f>IFERROR('Tablas turistas zona y tip.'!D9/'Tablas turistas zona y tip.'!D22-1,"-")</f>
        <v>5.3804847784695076E-2</v>
      </c>
      <c r="D9" s="101">
        <f>IFERROR('Tablas turistas zona y tip.'!E9/'Tablas turistas zona y tip.'!E22-1,"-")</f>
        <v>6.8169707660364232E-2</v>
      </c>
      <c r="E9" s="101">
        <f>IFERROR('Tablas turistas zona y tip.'!F9/'Tablas turistas zona y tip.'!F22-1,"-")</f>
        <v>6.1532530692129717E-2</v>
      </c>
      <c r="F9" s="101">
        <f>IFERROR('Tablas turistas zona y tip.'!G9/'Tablas turistas zona y tip.'!G22-1,"-")</f>
        <v>7.6516794804327937E-2</v>
      </c>
      <c r="G9" s="101">
        <f>IFERROR('Tablas turistas zona y tip.'!H9/'Tablas turistas zona y tip.'!H22-1,"-")</f>
        <v>7.828601282698E-2</v>
      </c>
      <c r="H9" s="101">
        <f>IFERROR('Tablas turistas zona y tip.'!I9/'Tablas turistas zona y tip.'!I22-1,"-")</f>
        <v>7.7252865034215468E-2</v>
      </c>
      <c r="I9" s="101">
        <f>IFERROR('Tablas turistas zona y tip.'!J9/'Tablas turistas zona y tip.'!J22-1,"-")</f>
        <v>8.0190908452846044E-2</v>
      </c>
      <c r="J9" s="101">
        <f>IFERROR('Tablas turistas zona y tip.'!K9/'Tablas turistas zona y tip.'!K22-1,"-")</f>
        <v>5.8372446618628837E-2</v>
      </c>
      <c r="K9" s="101">
        <f>IFERROR('Tablas turistas zona y tip.'!L9/'Tablas turistas zona y tip.'!L22-1,"-")</f>
        <v>7.1700518496075505E-2</v>
      </c>
    </row>
    <row r="10" spans="2:11">
      <c r="B10" s="41" t="s">
        <v>79</v>
      </c>
      <c r="C10" s="101">
        <f>IFERROR('Tablas turistas zona y tip.'!D10/'Tablas turistas zona y tip.'!D23-1,"-")</f>
        <v>7.0499342969776668E-2</v>
      </c>
      <c r="D10" s="101">
        <f>IFERROR('Tablas turistas zona y tip.'!E10/'Tablas turistas zona y tip.'!E23-1,"-")</f>
        <v>-3.7569725473039495E-2</v>
      </c>
      <c r="E10" s="101">
        <f>IFERROR('Tablas turistas zona y tip.'!F10/'Tablas turistas zona y tip.'!F23-1,"-")</f>
        <v>1.1520324717960939E-2</v>
      </c>
      <c r="F10" s="101">
        <f>IFERROR('Tablas turistas zona y tip.'!G10/'Tablas turistas zona y tip.'!G23-1,"-")</f>
        <v>8.8471044645371144E-2</v>
      </c>
      <c r="G10" s="101">
        <f>IFERROR('Tablas turistas zona y tip.'!H10/'Tablas turistas zona y tip.'!H23-1,"-")</f>
        <v>-2.5118603099013259E-2</v>
      </c>
      <c r="H10" s="101">
        <f>IFERROR('Tablas turistas zona y tip.'!I10/'Tablas turistas zona y tip.'!I23-1,"-")</f>
        <v>4.1944814898278171E-2</v>
      </c>
      <c r="I10" s="101">
        <f>IFERROR('Tablas turistas zona y tip.'!J10/'Tablas turistas zona y tip.'!J23-1,"-")</f>
        <v>7.4694167065846306E-2</v>
      </c>
      <c r="J10" s="101">
        <f>IFERROR('Tablas turistas zona y tip.'!K10/'Tablas turistas zona y tip.'!K23-1,"-")</f>
        <v>-3.9142219986334381E-2</v>
      </c>
      <c r="K10" s="101">
        <f>IFERROR('Tablas turistas zona y tip.'!L10/'Tablas turistas zona y tip.'!L23-1,"-")</f>
        <v>3.1413702243550334E-2</v>
      </c>
    </row>
    <row r="11" spans="2:11">
      <c r="B11" s="41" t="s">
        <v>80</v>
      </c>
      <c r="C11" s="101">
        <f>IFERROR('Tablas turistas zona y tip.'!D11/'Tablas turistas zona y tip.'!D24-1,"-")</f>
        <v>5.1742968148532853E-2</v>
      </c>
      <c r="D11" s="101">
        <f>IFERROR('Tablas turistas zona y tip.'!E11/'Tablas turistas zona y tip.'!E24-1,"-")</f>
        <v>-8.7879681509879237E-3</v>
      </c>
      <c r="E11" s="101">
        <f>IFERROR('Tablas turistas zona y tip.'!F11/'Tablas turistas zona y tip.'!F24-1,"-")</f>
        <v>1.8548915284662071E-2</v>
      </c>
      <c r="F11" s="101">
        <f>IFERROR('Tablas turistas zona y tip.'!G11/'Tablas turistas zona y tip.'!G24-1,"-")</f>
        <v>7.1880300657349183E-2</v>
      </c>
      <c r="G11" s="101">
        <f>IFERROR('Tablas turistas zona y tip.'!H11/'Tablas turistas zona y tip.'!H24-1,"-")</f>
        <v>2.3965611432186007E-2</v>
      </c>
      <c r="H11" s="101">
        <f>IFERROR('Tablas turistas zona y tip.'!I11/'Tablas turistas zona y tip.'!I24-1,"-")</f>
        <v>5.1284586506820773E-2</v>
      </c>
      <c r="I11" s="101">
        <f>IFERROR('Tablas turistas zona y tip.'!J11/'Tablas turistas zona y tip.'!J24-1,"-")</f>
        <v>2.3258754633178613E-2</v>
      </c>
      <c r="J11" s="101">
        <f>IFERROR('Tablas turistas zona y tip.'!K11/'Tablas turistas zona y tip.'!K24-1,"-")</f>
        <v>-1.0685518008756389E-2</v>
      </c>
      <c r="K11" s="101">
        <f>IFERROR('Tablas turistas zona y tip.'!L11/'Tablas turistas zona y tip.'!L24-1,"-")</f>
        <v>9.8439404440409106E-3</v>
      </c>
    </row>
    <row r="12" spans="2:11">
      <c r="B12" s="41" t="s">
        <v>81</v>
      </c>
      <c r="C12" s="101">
        <f>IFERROR('Tablas turistas zona y tip.'!D12/'Tablas turistas zona y tip.'!D25-1,"-")</f>
        <v>8.0649775234981513E-2</v>
      </c>
      <c r="D12" s="101">
        <f>IFERROR('Tablas turistas zona y tip.'!E12/'Tablas turistas zona y tip.'!E25-1,"-")</f>
        <v>-0.1197204337734884</v>
      </c>
      <c r="E12" s="101">
        <f>IFERROR('Tablas turistas zona y tip.'!F12/'Tablas turistas zona y tip.'!F25-1,"-")</f>
        <v>-4.1397432927852029E-2</v>
      </c>
      <c r="F12" s="101">
        <f>IFERROR('Tablas turistas zona y tip.'!G12/'Tablas turistas zona y tip.'!G25-1,"-")</f>
        <v>7.4219887411433483E-2</v>
      </c>
      <c r="G12" s="101">
        <f>IFERROR('Tablas turistas zona y tip.'!H12/'Tablas turistas zona y tip.'!H25-1,"-")</f>
        <v>-6.6434668417596821E-2</v>
      </c>
      <c r="H12" s="101">
        <f>IFERROR('Tablas turistas zona y tip.'!I12/'Tablas turistas zona y tip.'!I25-1,"-")</f>
        <v>6.6751169800849386E-3</v>
      </c>
      <c r="I12" s="101">
        <f>IFERROR('Tablas turistas zona y tip.'!J12/'Tablas turistas zona y tip.'!J25-1,"-")</f>
        <v>4.2557999070103048E-2</v>
      </c>
      <c r="J12" s="101">
        <f>IFERROR('Tablas turistas zona y tip.'!K12/'Tablas turistas zona y tip.'!K25-1,"-")</f>
        <v>-8.3294773519163812E-2</v>
      </c>
      <c r="K12" s="101">
        <f>IFERROR('Tablas turistas zona y tip.'!L12/'Tablas turistas zona y tip.'!L25-1,"-")</f>
        <v>-1.2568741025816399E-2</v>
      </c>
    </row>
    <row r="13" spans="2:11">
      <c r="B13" s="41" t="s">
        <v>82</v>
      </c>
      <c r="C13" s="101">
        <f>IFERROR('Tablas turistas zona y tip.'!D13/'Tablas turistas zona y tip.'!D26-1,"-")</f>
        <v>1.0999199292005546E-2</v>
      </c>
      <c r="D13" s="101">
        <f>IFERROR('Tablas turistas zona y tip.'!E13/'Tablas turistas zona y tip.'!E26-1,"-")</f>
        <v>-8.781937017231134E-2</v>
      </c>
      <c r="E13" s="101">
        <f>IFERROR('Tablas turistas zona y tip.'!F13/'Tablas turistas zona y tip.'!F26-1,"-")</f>
        <v>-4.6960218857272307E-2</v>
      </c>
      <c r="F13" s="101">
        <f>IFERROR('Tablas turistas zona y tip.'!G13/'Tablas turistas zona y tip.'!G26-1,"-")</f>
        <v>-3.8134751068269468E-3</v>
      </c>
      <c r="G13" s="101">
        <f>IFERROR('Tablas turistas zona y tip.'!H13/'Tablas turistas zona y tip.'!H26-1,"-")</f>
        <v>-8.9041341390854289E-2</v>
      </c>
      <c r="H13" s="101">
        <f>IFERROR('Tablas turistas zona y tip.'!I13/'Tablas turistas zona y tip.'!I26-1,"-")</f>
        <v>-4.337698208016505E-2</v>
      </c>
      <c r="I13" s="101">
        <f>IFERROR('Tablas turistas zona y tip.'!J13/'Tablas turistas zona y tip.'!J26-1,"-")</f>
        <v>-2.9079766111128613E-3</v>
      </c>
      <c r="J13" s="101">
        <f>IFERROR('Tablas turistas zona y tip.'!K13/'Tablas turistas zona y tip.'!K26-1,"-")</f>
        <v>-9.5130321862535894E-2</v>
      </c>
      <c r="K13" s="101">
        <f>IFERROR('Tablas turistas zona y tip.'!L13/'Tablas turistas zona y tip.'!L26-1,"-")</f>
        <v>-4.1586484846284355E-2</v>
      </c>
    </row>
    <row r="14" spans="2:11">
      <c r="B14" s="41" t="s">
        <v>83</v>
      </c>
      <c r="C14" s="101">
        <f>IFERROR('Tablas turistas zona y tip.'!D14/'Tablas turistas zona y tip.'!D27-1,"-")</f>
        <v>0.21562266034439737</v>
      </c>
      <c r="D14" s="101">
        <f>IFERROR('Tablas turistas zona y tip.'!E14/'Tablas turistas zona y tip.'!E27-1,"-")</f>
        <v>-9.7196870003254499E-2</v>
      </c>
      <c r="E14" s="101">
        <f>IFERROR('Tablas turistas zona y tip.'!F14/'Tablas turistas zona y tip.'!F27-1,"-")</f>
        <v>2.2963363195872777E-2</v>
      </c>
      <c r="F14" s="101">
        <f>IFERROR('Tablas turistas zona y tip.'!G14/'Tablas turistas zona y tip.'!G27-1,"-")</f>
        <v>7.9120822256288914E-2</v>
      </c>
      <c r="G14" s="101">
        <f>IFERROR('Tablas turistas zona y tip.'!H14/'Tablas turistas zona y tip.'!H27-1,"-")</f>
        <v>-7.1357075305633622E-2</v>
      </c>
      <c r="H14" s="101">
        <f>IFERROR('Tablas turistas zona y tip.'!I14/'Tablas turistas zona y tip.'!I27-1,"-")</f>
        <v>6.3280149067328484E-3</v>
      </c>
      <c r="I14" s="101">
        <f>IFERROR('Tablas turistas zona y tip.'!J14/'Tablas turistas zona y tip.'!J27-1,"-")</f>
        <v>6.5757898005853521E-2</v>
      </c>
      <c r="J14" s="101">
        <f>IFERROR('Tablas turistas zona y tip.'!K14/'Tablas turistas zona y tip.'!K27-1,"-")</f>
        <v>-7.4122514981451504E-2</v>
      </c>
      <c r="K14" s="101">
        <f>IFERROR('Tablas turistas zona y tip.'!L14/'Tablas turistas zona y tip.'!L27-1,"-")</f>
        <v>3.9581855908386032E-3</v>
      </c>
    </row>
    <row r="15" spans="2:11" ht="45">
      <c r="B15" s="94" t="str">
        <f>actualizaciones!$A$2</f>
        <v xml:space="preserve">acumulado septiembre 2010 </v>
      </c>
      <c r="C15" s="102">
        <v>8.4901413323339003E-2</v>
      </c>
      <c r="D15" s="102">
        <v>-4.4816318878328154E-2</v>
      </c>
      <c r="E15" s="102">
        <v>1.0980457247187658E-2</v>
      </c>
      <c r="F15" s="102">
        <v>7.4632307854745061E-2</v>
      </c>
      <c r="G15" s="102">
        <v>-1.9066818503585603E-2</v>
      </c>
      <c r="H15" s="102">
        <v>3.270946585748824E-2</v>
      </c>
      <c r="I15" s="102">
        <v>4.8703905556932492E-2</v>
      </c>
      <c r="J15" s="102">
        <v>-3.9237405678654969E-2</v>
      </c>
      <c r="K15" s="102">
        <v>1.2525235228378895E-2</v>
      </c>
    </row>
    <row r="16" spans="2:11" hidden="1" outlineLevel="1">
      <c r="B16" s="41" t="s">
        <v>72</v>
      </c>
      <c r="C16" s="101">
        <f>IFERROR('Tablas turistas zona y tip.'!D16/'Tablas turistas zona y tip.'!D29-1,"-")</f>
        <v>8.1560140509548962E-3</v>
      </c>
      <c r="D16" s="101">
        <f>IFERROR('Tablas turistas zona y tip.'!E16/'Tablas turistas zona y tip.'!E29-1,"-")</f>
        <v>-0.12047581054616663</v>
      </c>
      <c r="E16" s="101">
        <f>IFERROR('Tablas turistas zona y tip.'!F16/'Tablas turistas zona y tip.'!F29-1,"-")</f>
        <v>-6.6692552482083944E-2</v>
      </c>
      <c r="F16" s="101">
        <f>IFERROR('Tablas turistas zona y tip.'!G16/'Tablas turistas zona y tip.'!G29-1,"-")</f>
        <v>-3.242814909633962E-3</v>
      </c>
      <c r="G16" s="101">
        <f>IFERROR('Tablas turistas zona y tip.'!H16/'Tablas turistas zona y tip.'!H29-1,"-")</f>
        <v>-0.11883724081853908</v>
      </c>
      <c r="H16" s="101">
        <f>IFERROR('Tablas turistas zona y tip.'!I16/'Tablas turistas zona y tip.'!I29-1,"-")</f>
        <v>-5.7984501099042185E-2</v>
      </c>
      <c r="I16" s="101">
        <f>IFERROR('Tablas turistas zona y tip.'!J16/'Tablas turistas zona y tip.'!J29-1,"-")</f>
        <v>-3.3555786120824771E-2</v>
      </c>
      <c r="J16" s="101">
        <f>IFERROR('Tablas turistas zona y tip.'!K16/'Tablas turistas zona y tip.'!K29-1,"-")</f>
        <v>-0.12401986408782018</v>
      </c>
      <c r="K16" s="101">
        <f>IFERROR('Tablas turistas zona y tip.'!L16/'Tablas turistas zona y tip.'!L29-1,"-")</f>
        <v>-7.2369046545247118E-2</v>
      </c>
    </row>
    <row r="17" spans="2:11" hidden="1" outlineLevel="1">
      <c r="B17" s="41" t="s">
        <v>73</v>
      </c>
      <c r="C17" s="101">
        <f>IFERROR('Tablas turistas zona y tip.'!D17/'Tablas turistas zona y tip.'!D30-1,"-")</f>
        <v>-9.5436849591974293E-2</v>
      </c>
      <c r="D17" s="101">
        <f>IFERROR('Tablas turistas zona y tip.'!E17/'Tablas turistas zona y tip.'!E30-1,"-")</f>
        <v>-0.25434547142562414</v>
      </c>
      <c r="E17" s="101">
        <f>IFERROR('Tablas turistas zona y tip.'!F17/'Tablas turistas zona y tip.'!F30-1,"-")</f>
        <v>-0.18952511833867769</v>
      </c>
      <c r="F17" s="101">
        <f>IFERROR('Tablas turistas zona y tip.'!G17/'Tablas turistas zona y tip.'!G30-1,"-")</f>
        <v>-6.8195669422628002E-2</v>
      </c>
      <c r="G17" s="101">
        <f>IFERROR('Tablas turistas zona y tip.'!H17/'Tablas turistas zona y tip.'!H30-1,"-")</f>
        <v>-0.2065359311420133</v>
      </c>
      <c r="H17" s="101">
        <f>IFERROR('Tablas turistas zona y tip.'!I17/'Tablas turistas zona y tip.'!I30-1,"-")</f>
        <v>-0.13399758818209229</v>
      </c>
      <c r="I17" s="101">
        <f>IFERROR('Tablas turistas zona y tip.'!J17/'Tablas turistas zona y tip.'!J30-1,"-")</f>
        <v>-8.5973989084342728E-2</v>
      </c>
      <c r="J17" s="101">
        <f>IFERROR('Tablas turistas zona y tip.'!K17/'Tablas turistas zona y tip.'!K30-1,"-")</f>
        <v>-0.2091200992957557</v>
      </c>
      <c r="K17" s="101">
        <f>IFERROR('Tablas turistas zona y tip.'!L17/'Tablas turistas zona y tip.'!L30-1,"-")</f>
        <v>-0.1388289248158614</v>
      </c>
    </row>
    <row r="18" spans="2:11" hidden="1" outlineLevel="1">
      <c r="B18" s="41" t="s">
        <v>74</v>
      </c>
      <c r="C18" s="101">
        <f>IFERROR('Tablas turistas zona y tip.'!D18/'Tablas turistas zona y tip.'!D31-1,"-")</f>
        <v>-4.3234798483359094E-2</v>
      </c>
      <c r="D18" s="101">
        <f>IFERROR('Tablas turistas zona y tip.'!E18/'Tablas turistas zona y tip.'!E31-1,"-")</f>
        <v>-8.9248363349903603E-2</v>
      </c>
      <c r="E18" s="101">
        <f>IFERROR('Tablas turistas zona y tip.'!F18/'Tablas turistas zona y tip.'!F31-1,"-")</f>
        <v>-6.9176225554007043E-2</v>
      </c>
      <c r="F18" s="101">
        <f>IFERROR('Tablas turistas zona y tip.'!G18/'Tablas turistas zona y tip.'!G31-1,"-")</f>
        <v>-2.8692766520481916E-2</v>
      </c>
      <c r="G18" s="101">
        <f>IFERROR('Tablas turistas zona y tip.'!H18/'Tablas turistas zona y tip.'!H31-1,"-")</f>
        <v>-9.3417444825801055E-2</v>
      </c>
      <c r="H18" s="101">
        <f>IFERROR('Tablas turistas zona y tip.'!I18/'Tablas turistas zona y tip.'!I31-1,"-")</f>
        <v>-5.8140177322597464E-2</v>
      </c>
      <c r="I18" s="101">
        <f>IFERROR('Tablas turistas zona y tip.'!J18/'Tablas turistas zona y tip.'!J31-1,"-")</f>
        <v>-6.9029966497084039E-2</v>
      </c>
      <c r="J18" s="101">
        <f>IFERROR('Tablas turistas zona y tip.'!K18/'Tablas turistas zona y tip.'!K31-1,"-")</f>
        <v>-0.10427843821513405</v>
      </c>
      <c r="K18" s="101">
        <f>IFERROR('Tablas turistas zona y tip.'!L18/'Tablas turistas zona y tip.'!L31-1,"-")</f>
        <v>-8.3705814324543937E-2</v>
      </c>
    </row>
    <row r="19" spans="2:11" hidden="1" outlineLevel="1">
      <c r="B19" s="41" t="s">
        <v>75</v>
      </c>
      <c r="C19" s="101">
        <f>IFERROR('Tablas turistas zona y tip.'!D19/'Tablas turistas zona y tip.'!D32-1,"-")</f>
        <v>-5.533164440350069E-2</v>
      </c>
      <c r="D19" s="101">
        <f>IFERROR('Tablas turistas zona y tip.'!E19/'Tablas turistas zona y tip.'!E32-1,"-")</f>
        <v>-2.3103985437487928E-2</v>
      </c>
      <c r="E19" s="101">
        <f>IFERROR('Tablas turistas zona y tip.'!F19/'Tablas turistas zona y tip.'!F32-1,"-")</f>
        <v>-3.8475974257806467E-2</v>
      </c>
      <c r="F19" s="101">
        <f>IFERROR('Tablas turistas zona y tip.'!G19/'Tablas turistas zona y tip.'!G32-1,"-")</f>
        <v>-6.2620156047583309E-2</v>
      </c>
      <c r="G19" s="101">
        <f>IFERROR('Tablas turistas zona y tip.'!H19/'Tablas turistas zona y tip.'!H32-1,"-")</f>
        <v>-3.2667993585662858E-2</v>
      </c>
      <c r="H19" s="101">
        <f>IFERROR('Tablas turistas zona y tip.'!I19/'Tablas turistas zona y tip.'!I32-1,"-")</f>
        <v>-4.9940644316181615E-2</v>
      </c>
      <c r="I19" s="101">
        <f>IFERROR('Tablas turistas zona y tip.'!J19/'Tablas turistas zona y tip.'!J32-1,"-")</f>
        <v>-0.11000869814925029</v>
      </c>
      <c r="J19" s="101">
        <f>IFERROR('Tablas turistas zona y tip.'!K19/'Tablas turistas zona y tip.'!K32-1,"-")</f>
        <v>-7.0903771561709794E-2</v>
      </c>
      <c r="K19" s="101">
        <f>IFERROR('Tablas turistas zona y tip.'!L19/'Tablas turistas zona y tip.'!L32-1,"-")</f>
        <v>-9.4912854949036563E-2</v>
      </c>
    </row>
    <row r="20" spans="2:11" hidden="1" outlineLevel="1">
      <c r="B20" s="41" t="s">
        <v>76</v>
      </c>
      <c r="C20" s="101">
        <f>IFERROR('Tablas turistas zona y tip.'!D20/'Tablas turistas zona y tip.'!D33-1,"-")</f>
        <v>-7.9752753783976504E-2</v>
      </c>
      <c r="D20" s="101">
        <f>IFERROR('Tablas turistas zona y tip.'!E20/'Tablas turistas zona y tip.'!E33-1,"-")</f>
        <v>-6.9685182934240864E-2</v>
      </c>
      <c r="E20" s="101">
        <f>IFERROR('Tablas turistas zona y tip.'!F20/'Tablas turistas zona y tip.'!F33-1,"-")</f>
        <v>-7.405496508788223E-2</v>
      </c>
      <c r="F20" s="101">
        <f>IFERROR('Tablas turistas zona y tip.'!G20/'Tablas turistas zona y tip.'!G33-1,"-")</f>
        <v>-7.6247904309725389E-2</v>
      </c>
      <c r="G20" s="101">
        <f>IFERROR('Tablas turistas zona y tip.'!H20/'Tablas turistas zona y tip.'!H33-1,"-")</f>
        <v>-9.8716661692487162E-2</v>
      </c>
      <c r="H20" s="101">
        <f>IFERROR('Tablas turistas zona y tip.'!I20/'Tablas turistas zona y tip.'!I33-1,"-")</f>
        <v>-8.6671936599684862E-2</v>
      </c>
      <c r="I20" s="101">
        <f>IFERROR('Tablas turistas zona y tip.'!J20/'Tablas turistas zona y tip.'!J33-1,"-")</f>
        <v>-0.10969000293227116</v>
      </c>
      <c r="J20" s="101">
        <f>IFERROR('Tablas turistas zona y tip.'!K20/'Tablas turistas zona y tip.'!K33-1,"-")</f>
        <v>-0.13446018769222678</v>
      </c>
      <c r="K20" s="101">
        <f>IFERROR('Tablas turistas zona y tip.'!L20/'Tablas turistas zona y tip.'!L33-1,"-")</f>
        <v>-0.12032194672458696</v>
      </c>
    </row>
    <row r="21" spans="2:11" hidden="1" outlineLevel="1">
      <c r="B21" s="41" t="s">
        <v>77</v>
      </c>
      <c r="C21" s="101">
        <f>IFERROR('Tablas turistas zona y tip.'!D21/'Tablas turistas zona y tip.'!D34-1,"-")</f>
        <v>-5.3489855372257034E-2</v>
      </c>
      <c r="D21" s="101">
        <f>IFERROR('Tablas turistas zona y tip.'!E21/'Tablas turistas zona y tip.'!E34-1,"-")</f>
        <v>-1.5286964655575552E-2</v>
      </c>
      <c r="E21" s="101">
        <f>IFERROR('Tablas turistas zona y tip.'!F21/'Tablas turistas zona y tip.'!F34-1,"-")</f>
        <v>-3.1969347966818717E-2</v>
      </c>
      <c r="F21" s="101">
        <f>IFERROR('Tablas turistas zona y tip.'!G21/'Tablas turistas zona y tip.'!G34-1,"-")</f>
        <v>-3.644508773628663E-2</v>
      </c>
      <c r="G21" s="101">
        <f>IFERROR('Tablas turistas zona y tip.'!H21/'Tablas turistas zona y tip.'!H34-1,"-")</f>
        <v>-2.3143171663536855E-2</v>
      </c>
      <c r="H21" s="101">
        <f>IFERROR('Tablas turistas zona y tip.'!I21/'Tablas turistas zona y tip.'!I34-1,"-")</f>
        <v>-3.0586665069600727E-2</v>
      </c>
      <c r="I21" s="101">
        <f>IFERROR('Tablas turistas zona y tip.'!J21/'Tablas turistas zona y tip.'!J34-1,"-")</f>
        <v>-7.7880393969152584E-2</v>
      </c>
      <c r="J21" s="101">
        <f>IFERROR('Tablas turistas zona y tip.'!K21/'Tablas turistas zona y tip.'!K34-1,"-")</f>
        <v>-6.1711160908742624E-2</v>
      </c>
      <c r="K21" s="101">
        <f>IFERROR('Tablas turistas zona y tip.'!L21/'Tablas turistas zona y tip.'!L34-1,"-")</f>
        <v>-7.129030533126568E-2</v>
      </c>
    </row>
    <row r="22" spans="2:11" hidden="1" outlineLevel="1">
      <c r="B22" s="41" t="s">
        <v>78</v>
      </c>
      <c r="C22" s="101">
        <f>IFERROR('Tablas turistas zona y tip.'!D22/'Tablas turistas zona y tip.'!D35-1,"-")</f>
        <v>-0.11936924207313626</v>
      </c>
      <c r="D22" s="101">
        <f>IFERROR('Tablas turistas zona y tip.'!E22/'Tablas turistas zona y tip.'!E35-1,"-")</f>
        <v>-0.19706403068751843</v>
      </c>
      <c r="E22" s="101">
        <f>IFERROR('Tablas turistas zona y tip.'!F22/'Tablas turistas zona y tip.'!F35-1,"-")</f>
        <v>-0.16294194060847766</v>
      </c>
      <c r="F22" s="101">
        <f>IFERROR('Tablas turistas zona y tip.'!G22/'Tablas turistas zona y tip.'!G35-1,"-")</f>
        <v>-0.10916606161779585</v>
      </c>
      <c r="G22" s="101">
        <f>IFERROR('Tablas turistas zona y tip.'!H22/'Tablas turistas zona y tip.'!H35-1,"-")</f>
        <v>-0.13443216017714299</v>
      </c>
      <c r="H22" s="101">
        <f>IFERROR('Tablas turistas zona y tip.'!I22/'Tablas turistas zona y tip.'!I35-1,"-")</f>
        <v>-0.11985486929990929</v>
      </c>
      <c r="I22" s="101">
        <f>IFERROR('Tablas turistas zona y tip.'!J22/'Tablas turistas zona y tip.'!J35-1,"-")</f>
        <v>-0.12861860882328957</v>
      </c>
      <c r="J22" s="101">
        <f>IFERROR('Tablas turistas zona y tip.'!K22/'Tablas turistas zona y tip.'!K35-1,"-")</f>
        <v>-0.13379058477708994</v>
      </c>
      <c r="K22" s="101">
        <f>IFERROR('Tablas turistas zona y tip.'!L22/'Tablas turistas zona y tip.'!L35-1,"-")</f>
        <v>-0.13063854424733679</v>
      </c>
    </row>
    <row r="23" spans="2:11" hidden="1" outlineLevel="1">
      <c r="B23" s="41" t="s">
        <v>79</v>
      </c>
      <c r="C23" s="101">
        <f>IFERROR('Tablas turistas zona y tip.'!D23/'Tablas turistas zona y tip.'!D36-1,"-")</f>
        <v>-0.18716844091572615</v>
      </c>
      <c r="D23" s="101">
        <f>IFERROR('Tablas turistas zona y tip.'!E23/'Tablas turistas zona y tip.'!E36-1,"-")</f>
        <v>-4.6213227623617792E-2</v>
      </c>
      <c r="E23" s="101">
        <f>IFERROR('Tablas turistas zona y tip.'!F23/'Tablas turistas zona y tip.'!F36-1,"-")</f>
        <v>-0.11585891459231246</v>
      </c>
      <c r="F23" s="101">
        <f>IFERROR('Tablas turistas zona y tip.'!G23/'Tablas turistas zona y tip.'!G36-1,"-")</f>
        <v>-0.13169504601910309</v>
      </c>
      <c r="G23" s="101">
        <f>IFERROR('Tablas turistas zona y tip.'!H23/'Tablas turistas zona y tip.'!H36-1,"-")</f>
        <v>-0.10598461513651247</v>
      </c>
      <c r="H23" s="101">
        <f>IFERROR('Tablas turistas zona y tip.'!I23/'Tablas turistas zona y tip.'!I36-1,"-")</f>
        <v>-0.12134501025734246</v>
      </c>
      <c r="I23" s="101">
        <f>IFERROR('Tablas turistas zona y tip.'!J23/'Tablas turistas zona y tip.'!J36-1,"-")</f>
        <v>-0.15982555057214609</v>
      </c>
      <c r="J23" s="101">
        <f>IFERROR('Tablas turistas zona y tip.'!K23/'Tablas turistas zona y tip.'!K36-1,"-")</f>
        <v>-0.13950197710180134</v>
      </c>
      <c r="K23" s="101">
        <f>IFERROR('Tablas turistas zona y tip.'!L23/'Tablas turistas zona y tip.'!L36-1,"-")</f>
        <v>-0.152212689231216</v>
      </c>
    </row>
    <row r="24" spans="2:11" hidden="1" outlineLevel="1">
      <c r="B24" s="41" t="s">
        <v>80</v>
      </c>
      <c r="C24" s="101">
        <f>IFERROR('Tablas turistas zona y tip.'!D24/'Tablas turistas zona y tip.'!D37-1,"-")</f>
        <v>1.5878501273190349E-2</v>
      </c>
      <c r="D24" s="101">
        <f>IFERROR('Tablas turistas zona y tip.'!E24/'Tablas turistas zona y tip.'!E37-1,"-")</f>
        <v>6.1644907798753978E-2</v>
      </c>
      <c r="E24" s="101">
        <f>IFERROR('Tablas turistas zona y tip.'!F24/'Tablas turistas zona y tip.'!F37-1,"-")</f>
        <v>4.0475509414278799E-2</v>
      </c>
      <c r="F24" s="101">
        <f>IFERROR('Tablas turistas zona y tip.'!G24/'Tablas turistas zona y tip.'!G37-1,"-")</f>
        <v>5.1529825746392532E-3</v>
      </c>
      <c r="G24" s="101">
        <f>IFERROR('Tablas turistas zona y tip.'!H24/'Tablas turistas zona y tip.'!H37-1,"-")</f>
        <v>4.2262595991758856E-2</v>
      </c>
      <c r="H24" s="101">
        <f>IFERROR('Tablas turistas zona y tip.'!I24/'Tablas turistas zona y tip.'!I37-1,"-")</f>
        <v>2.077537863734702E-2</v>
      </c>
      <c r="I24" s="101">
        <f>IFERROR('Tablas turistas zona y tip.'!J24/'Tablas turistas zona y tip.'!J37-1,"-")</f>
        <v>-3.1596912633024998E-2</v>
      </c>
      <c r="J24" s="101">
        <f>IFERROR('Tablas turistas zona y tip.'!K24/'Tablas turistas zona y tip.'!K37-1,"-")</f>
        <v>1.3315685301272806E-2</v>
      </c>
      <c r="K24" s="101">
        <f>IFERROR('Tablas turistas zona y tip.'!L24/'Tablas turistas zona y tip.'!L37-1,"-")</f>
        <v>-1.4331682818470082E-2</v>
      </c>
    </row>
    <row r="25" spans="2:11" hidden="1" outlineLevel="1">
      <c r="B25" s="41" t="s">
        <v>81</v>
      </c>
      <c r="C25" s="101">
        <f>IFERROR('Tablas turistas zona y tip.'!D25/'Tablas turistas zona y tip.'!D38-1,"-")</f>
        <v>-0.20140985265081668</v>
      </c>
      <c r="D25" s="101">
        <f>IFERROR('Tablas turistas zona y tip.'!E25/'Tablas turistas zona y tip.'!E38-1,"-")</f>
        <v>-0.11340913318452384</v>
      </c>
      <c r="E25" s="101">
        <f>IFERROR('Tablas turistas zona y tip.'!F25/'Tablas turistas zona y tip.'!F38-1,"-")</f>
        <v>-0.15002138507389728</v>
      </c>
      <c r="F25" s="101">
        <f>IFERROR('Tablas turistas zona y tip.'!G25/'Tablas turistas zona y tip.'!G38-1,"-")</f>
        <v>-0.21107617502500564</v>
      </c>
      <c r="G25" s="101">
        <f>IFERROR('Tablas turistas zona y tip.'!H25/'Tablas turistas zona y tip.'!H38-1,"-")</f>
        <v>-0.14579290385542976</v>
      </c>
      <c r="H25" s="101">
        <f>IFERROR('Tablas turistas zona y tip.'!I25/'Tablas turistas zona y tip.'!I38-1,"-")</f>
        <v>-0.18101883294124943</v>
      </c>
      <c r="I25" s="101">
        <f>IFERROR('Tablas turistas zona y tip.'!J25/'Tablas turistas zona y tip.'!J38-1,"-")</f>
        <v>-0.2193959581295325</v>
      </c>
      <c r="J25" s="101">
        <f>IFERROR('Tablas turistas zona y tip.'!K25/'Tablas turistas zona y tip.'!K38-1,"-")</f>
        <v>-0.15892605113729608</v>
      </c>
      <c r="K25" s="101">
        <f>IFERROR('Tablas turistas zona y tip.'!L25/'Tablas turistas zona y tip.'!L38-1,"-")</f>
        <v>-0.19401357652194617</v>
      </c>
    </row>
    <row r="26" spans="2:11" hidden="1" outlineLevel="1">
      <c r="B26" s="41" t="s">
        <v>82</v>
      </c>
      <c r="C26" s="101">
        <f>IFERROR('Tablas turistas zona y tip.'!D26/'Tablas turistas zona y tip.'!D39-1,"-")</f>
        <v>-0.11678112147097686</v>
      </c>
      <c r="D26" s="101">
        <f>IFERROR('Tablas turistas zona y tip.'!E26/'Tablas turistas zona y tip.'!E39-1,"-")</f>
        <v>-0.19163294467993131</v>
      </c>
      <c r="E26" s="101">
        <f>IFERROR('Tablas turistas zona y tip.'!F26/'Tablas turistas zona y tip.'!F39-1,"-")</f>
        <v>-0.16227775669284439</v>
      </c>
      <c r="F26" s="101">
        <f>IFERROR('Tablas turistas zona y tip.'!G26/'Tablas turistas zona y tip.'!G39-1,"-")</f>
        <v>-0.12846633936159269</v>
      </c>
      <c r="G26" s="101">
        <f>IFERROR('Tablas turistas zona y tip.'!H26/'Tablas turistas zona y tip.'!H39-1,"-")</f>
        <v>-0.19651527805777147</v>
      </c>
      <c r="H26" s="101">
        <f>IFERROR('Tablas turistas zona y tip.'!I26/'Tablas turistas zona y tip.'!I39-1,"-")</f>
        <v>-0.16143443949592029</v>
      </c>
      <c r="I26" s="101">
        <f>IFERROR('Tablas turistas zona y tip.'!J26/'Tablas turistas zona y tip.'!J39-1,"-")</f>
        <v>-0.14176892967908394</v>
      </c>
      <c r="J26" s="101">
        <f>IFERROR('Tablas turistas zona y tip.'!K26/'Tablas turistas zona y tip.'!K39-1,"-")</f>
        <v>-0.1876516418765164</v>
      </c>
      <c r="K26" s="101">
        <f>IFERROR('Tablas turistas zona y tip.'!L26/'Tablas turistas zona y tip.'!L39-1,"-")</f>
        <v>-0.16162881209259039</v>
      </c>
    </row>
    <row r="27" spans="2:11" hidden="1" outlineLevel="1">
      <c r="B27" s="41" t="s">
        <v>83</v>
      </c>
      <c r="C27" s="101">
        <f>IFERROR('Tablas turistas zona y tip.'!D27/'Tablas turistas zona y tip.'!D40-1,"-")</f>
        <v>-0.18941832024569216</v>
      </c>
      <c r="D27" s="101">
        <f>IFERROR('Tablas turistas zona y tip.'!E27/'Tablas turistas zona y tip.'!E40-1,"-")</f>
        <v>-7.8756738544474292E-3</v>
      </c>
      <c r="E27" s="101">
        <f>IFERROR('Tablas turistas zona y tip.'!F27/'Tablas turistas zona y tip.'!F40-1,"-")</f>
        <v>-8.6466734071603102E-2</v>
      </c>
      <c r="F27" s="101">
        <f>IFERROR('Tablas turistas zona y tip.'!G27/'Tablas turistas zona y tip.'!G40-1,"-")</f>
        <v>-9.0358681070394686E-2</v>
      </c>
      <c r="G27" s="101">
        <f>IFERROR('Tablas turistas zona y tip.'!H27/'Tablas turistas zona y tip.'!H40-1,"-")</f>
        <v>-3.3123779423227528E-4</v>
      </c>
      <c r="H27" s="101">
        <f>IFERROR('Tablas turistas zona y tip.'!I27/'Tablas turistas zona y tip.'!I40-1,"-")</f>
        <v>-4.892541930402361E-2</v>
      </c>
      <c r="I27" s="101">
        <f>IFERROR('Tablas turistas zona y tip.'!J27/'Tablas turistas zona y tip.'!J40-1,"-")</f>
        <v>-0.10720047050915815</v>
      </c>
      <c r="J27" s="101">
        <f>IFERROR('Tablas turistas zona y tip.'!K27/'Tablas turistas zona y tip.'!K40-1,"-")</f>
        <v>-2.0377736492979359E-2</v>
      </c>
      <c r="K27" s="101">
        <f>IFERROR('Tablas turistas zona y tip.'!L27/'Tablas turistas zona y tip.'!L40-1,"-")</f>
        <v>-7.081686992217151E-2</v>
      </c>
    </row>
    <row r="28" spans="2:11" collapsed="1">
      <c r="B28" s="96">
        <v>2009</v>
      </c>
      <c r="C28" s="103">
        <f>IFERROR('Tablas turistas zona y tip.'!D28/'Tablas turistas zona y tip.'!D41-1,"-")</f>
        <v>-9.4592405731546036E-2</v>
      </c>
      <c r="D28" s="103">
        <f>IFERROR('Tablas turistas zona y tip.'!E28/'Tablas turistas zona y tip.'!E41-1,"-")</f>
        <v>-9.3917523864193941E-2</v>
      </c>
      <c r="E28" s="103">
        <f>IFERROR('Tablas turistas zona y tip.'!F28/'Tablas turistas zona y tip.'!F41-1,"-")</f>
        <v>-9.4211475926005761E-2</v>
      </c>
      <c r="F28" s="103">
        <f>IFERROR('Tablas turistas zona y tip.'!G28/'Tablas turistas zona y tip.'!G41-1,"-")</f>
        <v>-8.0244997330099266E-2</v>
      </c>
      <c r="G28" s="103">
        <f>IFERROR('Tablas turistas zona y tip.'!H28/'Tablas turistas zona y tip.'!H41-1,"-")</f>
        <v>-9.7092401709609755E-2</v>
      </c>
      <c r="H28" s="103">
        <f>IFERROR('Tablas turistas zona y tip.'!I28/'Tablas turistas zona y tip.'!I41-1,"-")</f>
        <v>-8.7824395023569757E-2</v>
      </c>
      <c r="I28" s="103">
        <f>IFERROR('Tablas turistas zona y tip.'!J28/'Tablas turistas zona y tip.'!J41-1,"-")</f>
        <v>-0.10789822844942742</v>
      </c>
      <c r="J28" s="103">
        <f>IFERROR('Tablas turistas zona y tip.'!K28/'Tablas turistas zona y tip.'!K41-1,"-")</f>
        <v>-0.11411270813365437</v>
      </c>
      <c r="K28" s="103">
        <f>IFERROR('Tablas turistas zona y tip.'!L28/'Tablas turistas zona y tip.'!L41-1,"-")</f>
        <v>-0.11045141390545221</v>
      </c>
    </row>
    <row r="29" spans="2:11" hidden="1" outlineLevel="1">
      <c r="B29" s="41" t="s">
        <v>72</v>
      </c>
      <c r="C29" s="101">
        <f>IFERROR('Tablas turistas zona y tip.'!D29/'Tablas turistas zona y tip.'!D42-1,"-")</f>
        <v>-3.5477840953345274E-2</v>
      </c>
      <c r="D29" s="101">
        <f>IFERROR('Tablas turistas zona y tip.'!E29/'Tablas turistas zona y tip.'!E42-1,"-")</f>
        <v>-0.12048023680114317</v>
      </c>
      <c r="E29" s="101">
        <f>IFERROR('Tablas turistas zona y tip.'!F29/'Tablas turistas zona y tip.'!F42-1,"-")</f>
        <v>-8.6831516795905506E-2</v>
      </c>
      <c r="F29" s="101">
        <f>IFERROR('Tablas turistas zona y tip.'!G29/'Tablas turistas zona y tip.'!G42-1,"-")</f>
        <v>-4.7559609165907069E-2</v>
      </c>
      <c r="G29" s="101">
        <f>IFERROR('Tablas turistas zona y tip.'!H29/'Tablas turistas zona y tip.'!H42-1,"-")</f>
        <v>-5.4780219428307908E-2</v>
      </c>
      <c r="H29" s="101">
        <f>IFERROR('Tablas turistas zona y tip.'!I29/'Tablas turistas zona y tip.'!I42-1,"-")</f>
        <v>-5.0992752299165556E-2</v>
      </c>
      <c r="I29" s="101">
        <f>IFERROR('Tablas turistas zona y tip.'!J29/'Tablas turistas zona y tip.'!J42-1,"-")</f>
        <v>-6.0835358371628567E-2</v>
      </c>
      <c r="J29" s="101">
        <f>IFERROR('Tablas turistas zona y tip.'!K29/'Tablas turistas zona y tip.'!K42-1,"-")</f>
        <v>-6.8597254416325359E-2</v>
      </c>
      <c r="K29" s="101">
        <f>IFERROR('Tablas turistas zona y tip.'!L29/'Tablas turistas zona y tip.'!L42-1,"-")</f>
        <v>-6.4181358592495297E-2</v>
      </c>
    </row>
    <row r="30" spans="2:11" hidden="1" outlineLevel="1">
      <c r="B30" s="41" t="s">
        <v>73</v>
      </c>
      <c r="C30" s="101">
        <f>IFERROR('Tablas turistas zona y tip.'!D30/'Tablas turistas zona y tip.'!D43-1,"-")</f>
        <v>-4.9847948640429629E-2</v>
      </c>
      <c r="D30" s="101">
        <f>IFERROR('Tablas turistas zona y tip.'!E30/'Tablas turistas zona y tip.'!E43-1,"-")</f>
        <v>2.7192413144544902E-2</v>
      </c>
      <c r="E30" s="101">
        <f>IFERROR('Tablas turistas zona y tip.'!F30/'Tablas turistas zona y tip.'!F43-1,"-")</f>
        <v>-5.6934639034388335E-3</v>
      </c>
      <c r="F30" s="101">
        <f>IFERROR('Tablas turistas zona y tip.'!G30/'Tablas turistas zona y tip.'!G43-1,"-")</f>
        <v>-6.3171275598694399E-2</v>
      </c>
      <c r="G30" s="101">
        <f>IFERROR('Tablas turistas zona y tip.'!H30/'Tablas turistas zona y tip.'!H43-1,"-")</f>
        <v>-4.2110375812033252E-2</v>
      </c>
      <c r="H30" s="101">
        <f>IFERROR('Tablas turistas zona y tip.'!I30/'Tablas turistas zona y tip.'!I43-1,"-")</f>
        <v>-5.3270313160027838E-2</v>
      </c>
      <c r="I30" s="101">
        <f>IFERROR('Tablas turistas zona y tip.'!J30/'Tablas turistas zona y tip.'!J43-1,"-")</f>
        <v>-6.4904758290961539E-2</v>
      </c>
      <c r="J30" s="101">
        <f>IFERROR('Tablas turistas zona y tip.'!K30/'Tablas turistas zona y tip.'!K43-1,"-")</f>
        <v>-4.4770348987061226E-2</v>
      </c>
      <c r="K30" s="101">
        <f>IFERROR('Tablas turistas zona y tip.'!L30/'Tablas turistas zona y tip.'!L43-1,"-")</f>
        <v>-5.6367888444473602E-2</v>
      </c>
    </row>
    <row r="31" spans="2:11" hidden="1" outlineLevel="1">
      <c r="B31" s="41" t="s">
        <v>74</v>
      </c>
      <c r="C31" s="101">
        <f>IFERROR('Tablas turistas zona y tip.'!D31/'Tablas turistas zona y tip.'!D44-1,"-")</f>
        <v>-3.7393758131832877E-2</v>
      </c>
      <c r="D31" s="101">
        <f>IFERROR('Tablas turistas zona y tip.'!E31/'Tablas turistas zona y tip.'!E44-1,"-")</f>
        <v>-1.8843625025418698E-3</v>
      </c>
      <c r="E31" s="101">
        <f>IFERROR('Tablas turistas zona y tip.'!F31/'Tablas turistas zona y tip.'!F44-1,"-")</f>
        <v>-1.7691393498111996E-2</v>
      </c>
      <c r="F31" s="101">
        <f>IFERROR('Tablas turistas zona y tip.'!G31/'Tablas turistas zona y tip.'!G44-1,"-")</f>
        <v>-5.819159359847248E-2</v>
      </c>
      <c r="G31" s="101">
        <f>IFERROR('Tablas turistas zona y tip.'!H31/'Tablas turistas zona y tip.'!H44-1,"-")</f>
        <v>-1.5318484766478124E-2</v>
      </c>
      <c r="H31" s="101">
        <f>IFERROR('Tablas turistas zona y tip.'!I31/'Tablas turistas zona y tip.'!I44-1,"-")</f>
        <v>-3.9158107670127507E-2</v>
      </c>
      <c r="I31" s="101">
        <f>IFERROR('Tablas turistas zona y tip.'!J31/'Tablas turistas zona y tip.'!J44-1,"-")</f>
        <v>-6.3063586755120915E-2</v>
      </c>
      <c r="J31" s="101">
        <f>IFERROR('Tablas turistas zona y tip.'!K31/'Tablas turistas zona y tip.'!K44-1,"-")</f>
        <v>-4.1318825626113886E-2</v>
      </c>
      <c r="K31" s="101">
        <f>IFERROR('Tablas turistas zona y tip.'!L31/'Tablas turistas zona y tip.'!L44-1,"-")</f>
        <v>-5.4131060229822059E-2</v>
      </c>
    </row>
    <row r="32" spans="2:11" hidden="1" outlineLevel="1">
      <c r="B32" s="41" t="s">
        <v>75</v>
      </c>
      <c r="C32" s="101">
        <f>IFERROR('Tablas turistas zona y tip.'!D32/'Tablas turistas zona y tip.'!D45-1,"-")</f>
        <v>-3.6859033605678548E-2</v>
      </c>
      <c r="D32" s="101">
        <f>IFERROR('Tablas turistas zona y tip.'!E32/'Tablas turistas zona y tip.'!E45-1,"-")</f>
        <v>2.3412030236807269E-2</v>
      </c>
      <c r="E32" s="101">
        <f>IFERROR('Tablas turistas zona y tip.'!F32/'Tablas turistas zona y tip.'!F45-1,"-")</f>
        <v>-6.2497725701393669E-3</v>
      </c>
      <c r="F32" s="101">
        <f>IFERROR('Tablas turistas zona y tip.'!G32/'Tablas turistas zona y tip.'!G45-1,"-")</f>
        <v>-3.8636299013335651E-2</v>
      </c>
      <c r="G32" s="101">
        <f>IFERROR('Tablas turistas zona y tip.'!H32/'Tablas turistas zona y tip.'!H45-1,"-")</f>
        <v>-1.3145129224652052E-2</v>
      </c>
      <c r="H32" s="101">
        <f>IFERROR('Tablas turistas zona y tip.'!I32/'Tablas turistas zona y tip.'!I45-1,"-")</f>
        <v>-2.8007758749316158E-2</v>
      </c>
      <c r="I32" s="101">
        <f>IFERROR('Tablas turistas zona y tip.'!J32/'Tablas turistas zona y tip.'!J45-1,"-")</f>
        <v>-5.2044990985233186E-2</v>
      </c>
      <c r="J32" s="101">
        <f>IFERROR('Tablas turistas zona y tip.'!K32/'Tablas turistas zona y tip.'!K45-1,"-")</f>
        <v>-3.2890356941670529E-2</v>
      </c>
      <c r="K32" s="101">
        <f>IFERROR('Tablas turistas zona y tip.'!L32/'Tablas turistas zona y tip.'!L45-1,"-")</f>
        <v>-4.4741254951926934E-2</v>
      </c>
    </row>
    <row r="33" spans="2:11" hidden="1" outlineLevel="1">
      <c r="B33" s="41" t="s">
        <v>76</v>
      </c>
      <c r="C33" s="101">
        <f>IFERROR('Tablas turistas zona y tip.'!D33/'Tablas turistas zona y tip.'!D46-1,"-")</f>
        <v>3.4276440889122073E-2</v>
      </c>
      <c r="D33" s="101">
        <f>IFERROR('Tablas turistas zona y tip.'!E33/'Tablas turistas zona y tip.'!E46-1,"-")</f>
        <v>5.7672529054818567E-2</v>
      </c>
      <c r="E33" s="101">
        <f>IFERROR('Tablas turistas zona y tip.'!F33/'Tablas turistas zona y tip.'!F46-1,"-")</f>
        <v>4.7388823241202305E-2</v>
      </c>
      <c r="F33" s="101">
        <f>IFERROR('Tablas turistas zona y tip.'!G33/'Tablas turistas zona y tip.'!G46-1,"-")</f>
        <v>3.7143650364568792E-2</v>
      </c>
      <c r="G33" s="101">
        <f>IFERROR('Tablas turistas zona y tip.'!H33/'Tablas turistas zona y tip.'!H46-1,"-")</f>
        <v>8.3277249771562811E-3</v>
      </c>
      <c r="H33" s="101">
        <f>IFERROR('Tablas turistas zona y tip.'!I33/'Tablas turistas zona y tip.'!I46-1,"-")</f>
        <v>2.3572823739802296E-2</v>
      </c>
      <c r="I33" s="101">
        <f>IFERROR('Tablas turistas zona y tip.'!J33/'Tablas turistas zona y tip.'!J46-1,"-")</f>
        <v>1.5521279443254876E-2</v>
      </c>
      <c r="J33" s="101">
        <f>IFERROR('Tablas turistas zona y tip.'!K33/'Tablas turistas zona y tip.'!K46-1,"-")</f>
        <v>-6.381904297555252E-3</v>
      </c>
      <c r="K33" s="101">
        <f>IFERROR('Tablas turistas zona y tip.'!L33/'Tablas turistas zona y tip.'!L46-1,"-")</f>
        <v>6.0027393528467865E-3</v>
      </c>
    </row>
    <row r="34" spans="2:11" hidden="1" outlineLevel="1">
      <c r="B34" s="41" t="s">
        <v>77</v>
      </c>
      <c r="C34" s="101">
        <f>IFERROR('Tablas turistas zona y tip.'!D34/'Tablas turistas zona y tip.'!D47-1,"-")</f>
        <v>1.4834770743312964E-2</v>
      </c>
      <c r="D34" s="101">
        <f>IFERROR('Tablas turistas zona y tip.'!E34/'Tablas turistas zona y tip.'!E47-1,"-")</f>
        <v>0.1013082956836544</v>
      </c>
      <c r="E34" s="101">
        <f>IFERROR('Tablas turistas zona y tip.'!F34/'Tablas turistas zona y tip.'!F47-1,"-")</f>
        <v>6.1799638729478801E-2</v>
      </c>
      <c r="F34" s="101">
        <f>IFERROR('Tablas turistas zona y tip.'!G34/'Tablas turistas zona y tip.'!G47-1,"-")</f>
        <v>3.5922263461609427E-2</v>
      </c>
      <c r="G34" s="101">
        <f>IFERROR('Tablas turistas zona y tip.'!H34/'Tablas turistas zona y tip.'!H47-1,"-")</f>
        <v>3.5615850428181606E-2</v>
      </c>
      <c r="H34" s="101">
        <f>IFERROR('Tablas turistas zona y tip.'!I34/'Tablas turistas zona y tip.'!I47-1,"-")</f>
        <v>3.5787290859249365E-2</v>
      </c>
      <c r="I34" s="101">
        <f>IFERROR('Tablas turistas zona y tip.'!J34/'Tablas turistas zona y tip.'!J47-1,"-")</f>
        <v>3.6489605716583107E-3</v>
      </c>
      <c r="J34" s="101">
        <f>IFERROR('Tablas turistas zona y tip.'!K34/'Tablas turistas zona y tip.'!K47-1,"-")</f>
        <v>1.7822406813521319E-3</v>
      </c>
      <c r="K34" s="101">
        <f>IFERROR('Tablas turistas zona y tip.'!L34/'Tablas turistas zona y tip.'!L47-1,"-")</f>
        <v>2.8873029458640342E-3</v>
      </c>
    </row>
    <row r="35" spans="2:11" hidden="1" outlineLevel="1">
      <c r="B35" s="41" t="s">
        <v>78</v>
      </c>
      <c r="C35" s="101">
        <f>IFERROR('Tablas turistas zona y tip.'!D35/'Tablas turistas zona y tip.'!D48-1,"-")</f>
        <v>1.1394599950458328E-2</v>
      </c>
      <c r="D35" s="101">
        <f>IFERROR('Tablas turistas zona y tip.'!E35/'Tablas turistas zona y tip.'!E48-1,"-")</f>
        <v>0.1470443891624782</v>
      </c>
      <c r="E35" s="101">
        <f>IFERROR('Tablas turistas zona y tip.'!F35/'Tablas turistas zona y tip.'!F48-1,"-")</f>
        <v>8.3237729896389778E-2</v>
      </c>
      <c r="F35" s="101">
        <f>IFERROR('Tablas turistas zona y tip.'!G35/'Tablas turistas zona y tip.'!G48-1,"-")</f>
        <v>1.1718365906842942E-2</v>
      </c>
      <c r="G35" s="101">
        <f>IFERROR('Tablas turistas zona y tip.'!H35/'Tablas turistas zona y tip.'!H48-1,"-")</f>
        <v>-1.8961732332851478E-2</v>
      </c>
      <c r="H35" s="101">
        <f>IFERROR('Tablas turistas zona y tip.'!I35/'Tablas turistas zona y tip.'!I48-1,"-")</f>
        <v>-1.491957263493493E-3</v>
      </c>
      <c r="I35" s="101">
        <f>IFERROR('Tablas turistas zona y tip.'!J35/'Tablas turistas zona y tip.'!J48-1,"-")</f>
        <v>-6.823381724675559E-3</v>
      </c>
      <c r="J35" s="101">
        <f>IFERROR('Tablas turistas zona y tip.'!K35/'Tablas turistas zona y tip.'!K48-1,"-")</f>
        <v>-4.477385163305736E-2</v>
      </c>
      <c r="K35" s="101">
        <f>IFERROR('Tablas turistas zona y tip.'!L35/'Tablas turistas zona y tip.'!L48-1,"-")</f>
        <v>-2.1998478673481037E-2</v>
      </c>
    </row>
    <row r="36" spans="2:11" hidden="1" outlineLevel="1">
      <c r="B36" s="41" t="s">
        <v>79</v>
      </c>
      <c r="C36" s="101">
        <f>IFERROR('Tablas turistas zona y tip.'!D36/'Tablas turistas zona y tip.'!D49-1,"-")</f>
        <v>0.22128011131402725</v>
      </c>
      <c r="D36" s="101">
        <f>IFERROR('Tablas turistas zona y tip.'!E36/'Tablas turistas zona y tip.'!E49-1,"-")</f>
        <v>0.11779224565154012</v>
      </c>
      <c r="E36" s="101">
        <f>IFERROR('Tablas turistas zona y tip.'!F36/'Tablas turistas zona y tip.'!F49-1,"-")</f>
        <v>0.16663759222583652</v>
      </c>
      <c r="F36" s="101">
        <f>IFERROR('Tablas turistas zona y tip.'!G36/'Tablas turistas zona y tip.'!G49-1,"-")</f>
        <v>0.25499635203229309</v>
      </c>
      <c r="G36" s="101">
        <f>IFERROR('Tablas turistas zona y tip.'!H36/'Tablas turistas zona y tip.'!H49-1,"-")</f>
        <v>0.17274704491725767</v>
      </c>
      <c r="H36" s="101">
        <f>IFERROR('Tablas turistas zona y tip.'!I36/'Tablas turistas zona y tip.'!I49-1,"-")</f>
        <v>0.2205366729131919</v>
      </c>
      <c r="I36" s="101">
        <f>IFERROR('Tablas turistas zona y tip.'!J36/'Tablas turistas zona y tip.'!J49-1,"-")</f>
        <v>0.22747525222777454</v>
      </c>
      <c r="J36" s="101">
        <f>IFERROR('Tablas turistas zona y tip.'!K36/'Tablas turistas zona y tip.'!K49-1,"-")</f>
        <v>0.18120416091094338</v>
      </c>
      <c r="K36" s="101">
        <f>IFERROR('Tablas turistas zona y tip.'!L36/'Tablas turistas zona y tip.'!L49-1,"-")</f>
        <v>0.20972440587551566</v>
      </c>
    </row>
    <row r="37" spans="2:11" hidden="1" outlineLevel="1">
      <c r="B37" s="41" t="s">
        <v>80</v>
      </c>
      <c r="C37" s="101">
        <f>IFERROR('Tablas turistas zona y tip.'!D37/'Tablas turistas zona y tip.'!D50-1,"-")</f>
        <v>4.5764065888081573E-2</v>
      </c>
      <c r="D37" s="101">
        <f>IFERROR('Tablas turistas zona y tip.'!E37/'Tablas turistas zona y tip.'!E50-1,"-")</f>
        <v>4.1576990804147895E-2</v>
      </c>
      <c r="E37" s="101">
        <f>IFERROR('Tablas turistas zona y tip.'!F37/'Tablas turistas zona y tip.'!F50-1,"-")</f>
        <v>4.3509560514810364E-2</v>
      </c>
      <c r="F37" s="101">
        <f>IFERROR('Tablas turistas zona y tip.'!G37/'Tablas turistas zona y tip.'!G50-1,"-")</f>
        <v>-1.1964091579389269E-2</v>
      </c>
      <c r="G37" s="101">
        <f>IFERROR('Tablas turistas zona y tip.'!H37/'Tablas turistas zona y tip.'!H50-1,"-")</f>
        <v>-5.4019575185865087E-2</v>
      </c>
      <c r="H37" s="101">
        <f>IFERROR('Tablas turistas zona y tip.'!I37/'Tablas turistas zona y tip.'!I50-1,"-")</f>
        <v>-3.0115967121745579E-2</v>
      </c>
      <c r="I37" s="101">
        <f>IFERROR('Tablas turistas zona y tip.'!J37/'Tablas turistas zona y tip.'!J50-1,"-")</f>
        <v>-1.6913764629315486E-2</v>
      </c>
      <c r="J37" s="101">
        <f>IFERROR('Tablas turistas zona y tip.'!K37/'Tablas turistas zona y tip.'!K50-1,"-")</f>
        <v>-5.3515294226820886E-2</v>
      </c>
      <c r="K37" s="101">
        <f>IFERROR('Tablas turistas zona y tip.'!L37/'Tablas turistas zona y tip.'!L50-1,"-")</f>
        <v>-3.1314106294082933E-2</v>
      </c>
    </row>
    <row r="38" spans="2:11" hidden="1" outlineLevel="1">
      <c r="B38" s="41" t="s">
        <v>81</v>
      </c>
      <c r="C38" s="101">
        <f>IFERROR('Tablas turistas zona y tip.'!D38/'Tablas turistas zona y tip.'!D51-1,"-")</f>
        <v>1.783786477104754E-2</v>
      </c>
      <c r="D38" s="101">
        <f>IFERROR('Tablas turistas zona y tip.'!E38/'Tablas turistas zona y tip.'!E51-1,"-")</f>
        <v>0.10234525182622067</v>
      </c>
      <c r="E38" s="101">
        <f>IFERROR('Tablas turistas zona y tip.'!F38/'Tablas turistas zona y tip.'!F51-1,"-")</f>
        <v>6.5538668537822087E-2</v>
      </c>
      <c r="F38" s="101">
        <f>IFERROR('Tablas turistas zona y tip.'!G38/'Tablas turistas zona y tip.'!G51-1,"-")</f>
        <v>6.9070313579223663E-2</v>
      </c>
      <c r="G38" s="101">
        <f>IFERROR('Tablas turistas zona y tip.'!H38/'Tablas turistas zona y tip.'!H51-1,"-")</f>
        <v>2.3612219885986718E-3</v>
      </c>
      <c r="H38" s="101">
        <f>IFERROR('Tablas turistas zona y tip.'!I38/'Tablas turistas zona y tip.'!I51-1,"-")</f>
        <v>3.7286346821955085E-2</v>
      </c>
      <c r="I38" s="101">
        <f>IFERROR('Tablas turistas zona y tip.'!J38/'Tablas turistas zona y tip.'!J51-1,"-")</f>
        <v>6.0363772385093828E-2</v>
      </c>
      <c r="J38" s="101">
        <f>IFERROR('Tablas turistas zona y tip.'!K38/'Tablas turistas zona y tip.'!K51-1,"-")</f>
        <v>1.0763135195594353E-2</v>
      </c>
      <c r="K38" s="101">
        <f>IFERROR('Tablas turistas zona y tip.'!L38/'Tablas turistas zona y tip.'!L51-1,"-")</f>
        <v>3.8962924489140738E-2</v>
      </c>
    </row>
    <row r="39" spans="2:11" hidden="1" outlineLevel="1">
      <c r="B39" s="41" t="s">
        <v>82</v>
      </c>
      <c r="C39" s="101">
        <f>IFERROR('Tablas turistas zona y tip.'!D39/'Tablas turistas zona y tip.'!D52-1,"-")</f>
        <v>5.1073901647040509E-2</v>
      </c>
      <c r="D39" s="101">
        <f>IFERROR('Tablas turistas zona y tip.'!E39/'Tablas turistas zona y tip.'!E52-1,"-")</f>
        <v>0.13230815249904815</v>
      </c>
      <c r="E39" s="101">
        <f>IFERROR('Tablas turistas zona y tip.'!F39/'Tablas turistas zona y tip.'!F52-1,"-")</f>
        <v>9.899735301195145E-2</v>
      </c>
      <c r="F39" s="101">
        <f>IFERROR('Tablas turistas zona y tip.'!G39/'Tablas turistas zona y tip.'!G52-1,"-")</f>
        <v>8.0198801344832704E-2</v>
      </c>
      <c r="G39" s="101">
        <f>IFERROR('Tablas turistas zona y tip.'!H39/'Tablas turistas zona y tip.'!H52-1,"-")</f>
        <v>0.11778188396932809</v>
      </c>
      <c r="H39" s="101">
        <f>IFERROR('Tablas turistas zona y tip.'!I39/'Tablas turistas zona y tip.'!I52-1,"-")</f>
        <v>9.8086080417716159E-2</v>
      </c>
      <c r="I39" s="101">
        <f>IFERROR('Tablas turistas zona y tip.'!J39/'Tablas turistas zona y tip.'!J52-1,"-")</f>
        <v>7.5054814619429866E-2</v>
      </c>
      <c r="J39" s="101">
        <f>IFERROR('Tablas turistas zona y tip.'!K39/'Tablas turistas zona y tip.'!K52-1,"-")</f>
        <v>9.8322758620689621E-2</v>
      </c>
      <c r="K39" s="101">
        <f>IFERROR('Tablas turistas zona y tip.'!L39/'Tablas turistas zona y tip.'!L52-1,"-")</f>
        <v>8.5003986921011743E-2</v>
      </c>
    </row>
    <row r="40" spans="2:11" hidden="1" outlineLevel="1">
      <c r="B40" s="41" t="s">
        <v>83</v>
      </c>
      <c r="C40" s="101">
        <f>IFERROR('Tablas turistas zona y tip.'!D40/'Tablas turistas zona y tip.'!D53-1,"-")</f>
        <v>1.0677663432685502E-3</v>
      </c>
      <c r="D40" s="101">
        <f>IFERROR('Tablas turistas zona y tip.'!E40/'Tablas turistas zona y tip.'!E53-1,"-")</f>
        <v>6.8410553314034672E-2</v>
      </c>
      <c r="E40" s="101">
        <f>IFERROR('Tablas turistas zona y tip.'!F40/'Tablas turistas zona y tip.'!F53-1,"-")</f>
        <v>3.8176708818910665E-2</v>
      </c>
      <c r="F40" s="101">
        <f>IFERROR('Tablas turistas zona y tip.'!G40/'Tablas turistas zona y tip.'!G53-1,"-")</f>
        <v>8.7487090609086327E-3</v>
      </c>
      <c r="G40" s="101">
        <f>IFERROR('Tablas turistas zona y tip.'!H40/'Tablas turistas zona y tip.'!H53-1,"-")</f>
        <v>6.3194005597182468E-3</v>
      </c>
      <c r="H40" s="101">
        <f>IFERROR('Tablas turistas zona y tip.'!I40/'Tablas turistas zona y tip.'!I53-1,"-")</f>
        <v>7.6292150292975869E-3</v>
      </c>
      <c r="I40" s="101">
        <f>IFERROR('Tablas turistas zona y tip.'!J40/'Tablas turistas zona y tip.'!J53-1,"-")</f>
        <v>8.4389615671389695E-3</v>
      </c>
      <c r="J40" s="101">
        <f>IFERROR('Tablas turistas zona y tip.'!K40/'Tablas turistas zona y tip.'!K53-1,"-")</f>
        <v>3.6766854884906497E-3</v>
      </c>
      <c r="K40" s="101">
        <f>IFERROR('Tablas turistas zona y tip.'!L40/'Tablas turistas zona y tip.'!L53-1,"-")</f>
        <v>6.4378104075888398E-3</v>
      </c>
    </row>
    <row r="41" spans="2:11" collapsed="1">
      <c r="B41" s="98">
        <v>2008</v>
      </c>
      <c r="C41" s="104">
        <f>IFERROR('Tablas turistas zona y tip.'!D41/'Tablas turistas zona y tip.'!D54-1,"-")</f>
        <v>1.6823895055007032E-2</v>
      </c>
      <c r="D41" s="104">
        <f>IFERROR('Tablas turistas zona y tip.'!E41/'Tablas turistas zona y tip.'!E54-1,"-")</f>
        <v>5.4588505242088026E-2</v>
      </c>
      <c r="E41" s="104">
        <f>IFERROR('Tablas turistas zona y tip.'!F41/'Tablas turistas zona y tip.'!F54-1,"-")</f>
        <v>3.780039374562727E-2</v>
      </c>
      <c r="F41" s="104">
        <f>IFERROR('Tablas turistas zona y tip.'!G41/'Tablas turistas zona y tip.'!G54-1,"-")</f>
        <v>1.9386058183545885E-2</v>
      </c>
      <c r="G41" s="104">
        <f>IFERROR('Tablas turistas zona y tip.'!H41/'Tablas turistas zona y tip.'!H54-1,"-")</f>
        <v>8.3966279570659719E-3</v>
      </c>
      <c r="H41" s="104">
        <f>IFERROR('Tablas turistas zona y tip.'!I41/'Tablas turistas zona y tip.'!I54-1,"-")</f>
        <v>1.4412581191193929E-2</v>
      </c>
      <c r="I41" s="104">
        <f>IFERROR('Tablas turistas zona y tip.'!J41/'Tablas turistas zona y tip.'!J54-1,"-")</f>
        <v>6.9478690219793027E-3</v>
      </c>
      <c r="J41" s="104">
        <f>IFERROR('Tablas turistas zona y tip.'!K41/'Tablas turistas zona y tip.'!K54-1,"-")</f>
        <v>-3.6525767597872516E-3</v>
      </c>
      <c r="K41" s="104">
        <f>IFERROR('Tablas turistas zona y tip.'!L41/'Tablas turistas zona y tip.'!L54-1,"-")</f>
        <v>2.5655529758368267E-3</v>
      </c>
    </row>
    <row r="42" spans="2:11" hidden="1" outlineLevel="1">
      <c r="B42" s="41" t="s">
        <v>72</v>
      </c>
      <c r="C42" s="101">
        <f>IFERROR('Tablas turistas zona y tip.'!D42/'Tablas turistas zona y tip.'!D55-1,"-")</f>
        <v>-9.351502100469522E-2</v>
      </c>
      <c r="D42" s="101">
        <f>IFERROR('Tablas turistas zona y tip.'!E42/'Tablas turistas zona y tip.'!E55-1,"-")</f>
        <v>3.0909664860314656E-2</v>
      </c>
      <c r="E42" s="101">
        <f>IFERROR('Tablas turistas zona y tip.'!F42/'Tablas turistas zona y tip.'!F55-1,"-")</f>
        <v>-2.2218537555960816E-2</v>
      </c>
      <c r="F42" s="101">
        <f>IFERROR('Tablas turistas zona y tip.'!G42/'Tablas turistas zona y tip.'!G55-1,"-")</f>
        <v>-4.9372768263674649E-2</v>
      </c>
      <c r="G42" s="101">
        <f>IFERROR('Tablas turistas zona y tip.'!H42/'Tablas turistas zona y tip.'!H55-1,"-")</f>
        <v>-6.2303686932080882E-2</v>
      </c>
      <c r="H42" s="101">
        <f>IFERROR('Tablas turistas zona y tip.'!I42/'Tablas turistas zona y tip.'!I55-1,"-")</f>
        <v>-5.5565142364107034E-2</v>
      </c>
      <c r="I42" s="101">
        <f>IFERROR('Tablas turistas zona y tip.'!J42/'Tablas turistas zona y tip.'!J55-1,"-")</f>
        <v>-3.0314106402668961E-2</v>
      </c>
      <c r="J42" s="101">
        <f>IFERROR('Tablas turistas zona y tip.'!K42/'Tablas turistas zona y tip.'!K55-1,"-")</f>
        <v>-5.16965356646375E-2</v>
      </c>
      <c r="K42" s="101">
        <f>IFERROR('Tablas turistas zona y tip.'!L42/'Tablas turistas zona y tip.'!L55-1,"-")</f>
        <v>-3.96487545817239E-2</v>
      </c>
    </row>
    <row r="43" spans="2:11" hidden="1" outlineLevel="1">
      <c r="B43" s="41" t="s">
        <v>73</v>
      </c>
      <c r="C43" s="101">
        <f>IFERROR('Tablas turistas zona y tip.'!D43/'Tablas turistas zona y tip.'!D56-1,"-")</f>
        <v>2.4602000249585032E-3</v>
      </c>
      <c r="D43" s="101">
        <f>IFERROR('Tablas turistas zona y tip.'!E43/'Tablas turistas zona y tip.'!E56-1,"-")</f>
        <v>0.13059690317170336</v>
      </c>
      <c r="E43" s="101">
        <f>IFERROR('Tablas turistas zona y tip.'!F43/'Tablas turistas zona y tip.'!F56-1,"-")</f>
        <v>7.21000073247553E-2</v>
      </c>
      <c r="F43" s="101">
        <f>IFERROR('Tablas turistas zona y tip.'!G43/'Tablas turistas zona y tip.'!G56-1,"-")</f>
        <v>3.6704061290700807E-2</v>
      </c>
      <c r="G43" s="101">
        <f>IFERROR('Tablas turistas zona y tip.'!H43/'Tablas turistas zona y tip.'!H56-1,"-")</f>
        <v>0.13215198922218252</v>
      </c>
      <c r="H43" s="101">
        <f>IFERROR('Tablas turistas zona y tip.'!I43/'Tablas turistas zona y tip.'!I56-1,"-")</f>
        <v>7.9487929998613538E-2</v>
      </c>
      <c r="I43" s="101">
        <f>IFERROR('Tablas turistas zona y tip.'!J43/'Tablas turistas zona y tip.'!J56-1,"-")</f>
        <v>2.4311561109275681E-2</v>
      </c>
      <c r="J43" s="101">
        <f>IFERROR('Tablas turistas zona y tip.'!K43/'Tablas turistas zona y tip.'!K56-1,"-")</f>
        <v>0.10692032045283373</v>
      </c>
      <c r="K43" s="101">
        <f>IFERROR('Tablas turistas zona y tip.'!L43/'Tablas turistas zona y tip.'!L56-1,"-")</f>
        <v>5.778234000790694E-2</v>
      </c>
    </row>
    <row r="44" spans="2:11" hidden="1" outlineLevel="1">
      <c r="B44" s="41" t="s">
        <v>74</v>
      </c>
      <c r="C44" s="101">
        <f>IFERROR('Tablas turistas zona y tip.'!D44/'Tablas turistas zona y tip.'!D57-1,"-")</f>
        <v>-0.12221711336230556</v>
      </c>
      <c r="D44" s="101">
        <f>IFERROR('Tablas turistas zona y tip.'!E44/'Tablas turistas zona y tip.'!E57-1,"-")</f>
        <v>-5.3627557893386357E-2</v>
      </c>
      <c r="E44" s="101">
        <f>IFERROR('Tablas turistas zona y tip.'!F44/'Tablas turistas zona y tip.'!F57-1,"-")</f>
        <v>-8.5439511302505378E-2</v>
      </c>
      <c r="F44" s="101">
        <f>IFERROR('Tablas turistas zona y tip.'!G44/'Tablas turistas zona y tip.'!G57-1,"-")</f>
        <v>-4.0540149645171275E-2</v>
      </c>
      <c r="G44" s="101">
        <f>IFERROR('Tablas turistas zona y tip.'!H44/'Tablas turistas zona y tip.'!H57-1,"-")</f>
        <v>-7.7817308082947845E-2</v>
      </c>
      <c r="H44" s="101">
        <f>IFERROR('Tablas turistas zona y tip.'!I44/'Tablas turistas zona y tip.'!I57-1,"-")</f>
        <v>-5.7454736980709686E-2</v>
      </c>
      <c r="I44" s="101">
        <f>IFERROR('Tablas turistas zona y tip.'!J44/'Tablas turistas zona y tip.'!J57-1,"-")</f>
        <v>-3.0137526911652279E-2</v>
      </c>
      <c r="J44" s="101">
        <f>IFERROR('Tablas turistas zona y tip.'!K44/'Tablas turistas zona y tip.'!K57-1,"-")</f>
        <v>-5.9397302172378597E-2</v>
      </c>
      <c r="K44" s="101">
        <f>IFERROR('Tablas turistas zona y tip.'!L44/'Tablas turistas zona y tip.'!L57-1,"-")</f>
        <v>-4.2374670725582431E-2</v>
      </c>
    </row>
    <row r="45" spans="2:11" hidden="1" outlineLevel="1">
      <c r="B45" s="41" t="s">
        <v>75</v>
      </c>
      <c r="C45" s="101">
        <f>IFERROR('Tablas turistas zona y tip.'!D45/'Tablas turistas zona y tip.'!D58-1,"-")</f>
        <v>-8.855342521144316E-2</v>
      </c>
      <c r="D45" s="101">
        <f>IFERROR('Tablas turistas zona y tip.'!E45/'Tablas turistas zona y tip.'!E58-1,"-")</f>
        <v>-0.15995545925123389</v>
      </c>
      <c r="E45" s="101">
        <f>IFERROR('Tablas turistas zona y tip.'!F45/'Tablas turistas zona y tip.'!F58-1,"-")</f>
        <v>-0.12626977187822908</v>
      </c>
      <c r="F45" s="101">
        <f>IFERROR('Tablas turistas zona y tip.'!G45/'Tablas turistas zona y tip.'!G58-1,"-")</f>
        <v>-5.6585046568522257E-2</v>
      </c>
      <c r="G45" s="101">
        <f>IFERROR('Tablas turistas zona y tip.'!H45/'Tablas turistas zona y tip.'!H58-1,"-")</f>
        <v>-0.20078047044317759</v>
      </c>
      <c r="H45" s="101">
        <f>IFERROR('Tablas turistas zona y tip.'!I45/'Tablas turistas zona y tip.'!I58-1,"-")</f>
        <v>-0.1225893353271289</v>
      </c>
      <c r="I45" s="101">
        <f>IFERROR('Tablas turistas zona y tip.'!J45/'Tablas turistas zona y tip.'!J58-1,"-")</f>
        <v>-6.611917367612441E-2</v>
      </c>
      <c r="J45" s="101">
        <f>IFERROR('Tablas turistas zona y tip.'!K45/'Tablas turistas zona y tip.'!K58-1,"-")</f>
        <v>-0.18851782013121599</v>
      </c>
      <c r="K45" s="101">
        <f>IFERROR('Tablas turistas zona y tip.'!L45/'Tablas turistas zona y tip.'!L58-1,"-")</f>
        <v>-0.11690873113384459</v>
      </c>
    </row>
    <row r="46" spans="2:11" hidden="1" outlineLevel="1">
      <c r="B46" s="41" t="s">
        <v>76</v>
      </c>
      <c r="C46" s="101">
        <f>IFERROR('Tablas turistas zona y tip.'!D46/'Tablas turistas zona y tip.'!D59-1,"-")</f>
        <v>-3.5921424846310668E-2</v>
      </c>
      <c r="D46" s="101">
        <f>IFERROR('Tablas turistas zona y tip.'!E46/'Tablas turistas zona y tip.'!E59-1,"-")</f>
        <v>-4.0485530308637441E-2</v>
      </c>
      <c r="E46" s="101">
        <f>IFERROR('Tablas turistas zona y tip.'!F46/'Tablas turistas zona y tip.'!F59-1,"-")</f>
        <v>-3.8484720422881646E-2</v>
      </c>
      <c r="F46" s="101">
        <f>IFERROR('Tablas turistas zona y tip.'!G46/'Tablas turistas zona y tip.'!G59-1,"-")</f>
        <v>-9.3701900575624553E-3</v>
      </c>
      <c r="G46" s="101">
        <f>IFERROR('Tablas turistas zona y tip.'!H46/'Tablas turistas zona y tip.'!H59-1,"-")</f>
        <v>-1.232679795075764E-2</v>
      </c>
      <c r="H46" s="101">
        <f>IFERROR('Tablas turistas zona y tip.'!I46/'Tablas turistas zona y tip.'!I59-1,"-")</f>
        <v>-1.0764803197577333E-2</v>
      </c>
      <c r="I46" s="101">
        <f>IFERROR('Tablas turistas zona y tip.'!J46/'Tablas turistas zona y tip.'!J59-1,"-")</f>
        <v>-8.9988527623228176E-3</v>
      </c>
      <c r="J46" s="101">
        <f>IFERROR('Tablas turistas zona y tip.'!K46/'Tablas turistas zona y tip.'!K59-1,"-")</f>
        <v>-7.3161772649683599E-3</v>
      </c>
      <c r="K46" s="101">
        <f>IFERROR('Tablas turistas zona y tip.'!L46/'Tablas turistas zona y tip.'!L59-1,"-")</f>
        <v>-8.2683081957001248E-3</v>
      </c>
    </row>
    <row r="47" spans="2:11" hidden="1" outlineLevel="1">
      <c r="B47" s="41" t="s">
        <v>77</v>
      </c>
      <c r="C47" s="101">
        <f>IFERROR('Tablas turistas zona y tip.'!D47/'Tablas turistas zona y tip.'!D60-1,"-")</f>
        <v>2.1954053812460961E-2</v>
      </c>
      <c r="D47" s="101">
        <f>IFERROR('Tablas turistas zona y tip.'!E47/'Tablas turistas zona y tip.'!E60-1,"-")</f>
        <v>-5.280252024700649E-2</v>
      </c>
      <c r="E47" s="101">
        <f>IFERROR('Tablas turistas zona y tip.'!F47/'Tablas turistas zona y tip.'!F60-1,"-")</f>
        <v>-2.0051067562698699E-2</v>
      </c>
      <c r="F47" s="101">
        <f>IFERROR('Tablas turistas zona y tip.'!G47/'Tablas turistas zona y tip.'!G60-1,"-")</f>
        <v>5.6545469991080566E-3</v>
      </c>
      <c r="G47" s="101">
        <f>IFERROR('Tablas turistas zona y tip.'!H47/'Tablas turistas zona y tip.'!H60-1,"-")</f>
        <v>-9.4431860277283564E-2</v>
      </c>
      <c r="H47" s="101">
        <f>IFERROR('Tablas turistas zona y tip.'!I47/'Tablas turistas zona y tip.'!I60-1,"-")</f>
        <v>-4.1032483222997462E-2</v>
      </c>
      <c r="I47" s="101">
        <f>IFERROR('Tablas turistas zona y tip.'!J47/'Tablas turistas zona y tip.'!J60-1,"-")</f>
        <v>-1.1529865180451848E-2</v>
      </c>
      <c r="J47" s="101">
        <f>IFERROR('Tablas turistas zona y tip.'!K47/'Tablas turistas zona y tip.'!K60-1,"-")</f>
        <v>-8.0924632050947576E-2</v>
      </c>
      <c r="K47" s="101">
        <f>IFERROR('Tablas turistas zona y tip.'!L47/'Tablas turistas zona y tip.'!L60-1,"-")</f>
        <v>-4.1072023630761123E-2</v>
      </c>
    </row>
    <row r="48" spans="2:11" hidden="1" outlineLevel="1">
      <c r="B48" s="41" t="s">
        <v>78</v>
      </c>
      <c r="C48" s="101">
        <f>IFERROR('Tablas turistas zona y tip.'!D48/'Tablas turistas zona y tip.'!D61-1,"-")</f>
        <v>4.2672892188755362E-3</v>
      </c>
      <c r="D48" s="101">
        <f>IFERROR('Tablas turistas zona y tip.'!E48/'Tablas turistas zona y tip.'!E61-1,"-")</f>
        <v>-5.1447926030563806E-2</v>
      </c>
      <c r="E48" s="101">
        <f>IFERROR('Tablas turistas zona y tip.'!F48/'Tablas turistas zona y tip.'!F61-1,"-")</f>
        <v>-2.6031391308902307E-2</v>
      </c>
      <c r="F48" s="101">
        <f>IFERROR('Tablas turistas zona y tip.'!G48/'Tablas turistas zona y tip.'!G61-1,"-")</f>
        <v>8.6871798462095917E-3</v>
      </c>
      <c r="G48" s="101">
        <f>IFERROR('Tablas turistas zona y tip.'!H48/'Tablas turistas zona y tip.'!H61-1,"-")</f>
        <v>-9.778685639755158E-2</v>
      </c>
      <c r="H48" s="101">
        <f>IFERROR('Tablas turistas zona y tip.'!I48/'Tablas turistas zona y tip.'!I61-1,"-")</f>
        <v>-4.0090544372749393E-2</v>
      </c>
      <c r="I48" s="101">
        <f>IFERROR('Tablas turistas zona y tip.'!J48/'Tablas turistas zona y tip.'!J61-1,"-")</f>
        <v>-3.1043865102496904E-3</v>
      </c>
      <c r="J48" s="101">
        <f>IFERROR('Tablas turistas zona y tip.'!K48/'Tablas turistas zona y tip.'!K61-1,"-")</f>
        <v>-7.2528959161241247E-2</v>
      </c>
      <c r="K48" s="101">
        <f>IFERROR('Tablas turistas zona y tip.'!L48/'Tablas turistas zona y tip.'!L61-1,"-")</f>
        <v>-3.2075724679442752E-2</v>
      </c>
    </row>
    <row r="49" spans="2:11" hidden="1" outlineLevel="1">
      <c r="B49" s="41" t="s">
        <v>79</v>
      </c>
      <c r="C49" s="101">
        <f>IFERROR('Tablas turistas zona y tip.'!D49/'Tablas turistas zona y tip.'!D62-1,"-")</f>
        <v>-8.5675664930624618E-2</v>
      </c>
      <c r="D49" s="101">
        <f>IFERROR('Tablas turistas zona y tip.'!E49/'Tablas turistas zona y tip.'!E62-1,"-")</f>
        <v>-2.3216523026690417E-2</v>
      </c>
      <c r="E49" s="101">
        <f>IFERROR('Tablas turistas zona y tip.'!F49/'Tablas turistas zona y tip.'!F62-1,"-")</f>
        <v>-5.3726792511458066E-2</v>
      </c>
      <c r="F49" s="101">
        <f>IFERROR('Tablas turistas zona y tip.'!G49/'Tablas turistas zona y tip.'!G62-1,"-")</f>
        <v>-9.2519599774764982E-2</v>
      </c>
      <c r="G49" s="101">
        <f>IFERROR('Tablas turistas zona y tip.'!H49/'Tablas turistas zona y tip.'!H62-1,"-")</f>
        <v>-0.10687893247751357</v>
      </c>
      <c r="H49" s="101">
        <f>IFERROR('Tablas turistas zona y tip.'!I49/'Tablas turistas zona y tip.'!I62-1,"-")</f>
        <v>-9.8591498996478788E-2</v>
      </c>
      <c r="I49" s="101">
        <f>IFERROR('Tablas turistas zona y tip.'!J49/'Tablas turistas zona y tip.'!J62-1,"-")</f>
        <v>-9.2565054159716165E-2</v>
      </c>
      <c r="J49" s="101">
        <f>IFERROR('Tablas turistas zona y tip.'!K49/'Tablas turistas zona y tip.'!K62-1,"-")</f>
        <v>-9.2590668910449536E-2</v>
      </c>
      <c r="K49" s="101">
        <f>IFERROR('Tablas turistas zona y tip.'!L49/'Tablas turistas zona y tip.'!L62-1,"-")</f>
        <v>-9.2574880844212726E-2</v>
      </c>
    </row>
    <row r="50" spans="2:11" hidden="1" outlineLevel="1">
      <c r="B50" s="41" t="s">
        <v>80</v>
      </c>
      <c r="C50" s="101">
        <f>IFERROR('Tablas turistas zona y tip.'!D50/'Tablas turistas zona y tip.'!D63-1,"-")</f>
        <v>-0.1320698649585631</v>
      </c>
      <c r="D50" s="101">
        <f>IFERROR('Tablas turistas zona y tip.'!E50/'Tablas turistas zona y tip.'!E63-1,"-")</f>
        <v>-0.14862782659392826</v>
      </c>
      <c r="E50" s="101">
        <f>IFERROR('Tablas turistas zona y tip.'!F50/'Tablas turistas zona y tip.'!F63-1,"-")</f>
        <v>-0.14106460150965594</v>
      </c>
      <c r="F50" s="101">
        <f>IFERROR('Tablas turistas zona y tip.'!G50/'Tablas turistas zona y tip.'!G63-1,"-")</f>
        <v>-8.2511999051926743E-2</v>
      </c>
      <c r="G50" s="101">
        <f>IFERROR('Tablas turistas zona y tip.'!H50/'Tablas turistas zona y tip.'!H63-1,"-")</f>
        <v>-0.1153571249435722</v>
      </c>
      <c r="H50" s="101">
        <f>IFERROR('Tablas turistas zona y tip.'!I50/'Tablas turistas zona y tip.'!I63-1,"-")</f>
        <v>-9.698297294012348E-2</v>
      </c>
      <c r="I50" s="101">
        <f>IFERROR('Tablas turistas zona y tip.'!J50/'Tablas turistas zona y tip.'!J63-1,"-")</f>
        <v>-5.3758885950142554E-2</v>
      </c>
      <c r="J50" s="101">
        <f>IFERROR('Tablas turistas zona y tip.'!K50/'Tablas turistas zona y tip.'!K63-1,"-")</f>
        <v>-0.11880570774388743</v>
      </c>
      <c r="K50" s="101">
        <f>IFERROR('Tablas turistas zona y tip.'!L50/'Tablas turistas zona y tip.'!L63-1,"-")</f>
        <v>-8.0464135463768294E-2</v>
      </c>
    </row>
    <row r="51" spans="2:11" hidden="1" outlineLevel="1">
      <c r="B51" s="41" t="s">
        <v>81</v>
      </c>
      <c r="C51" s="101">
        <f>IFERROR('Tablas turistas zona y tip.'!D51/'Tablas turistas zona y tip.'!D64-1,"-")</f>
        <v>7.1792224437482233E-2</v>
      </c>
      <c r="D51" s="101">
        <f>IFERROR('Tablas turistas zona y tip.'!E51/'Tablas turistas zona y tip.'!E64-1,"-")</f>
        <v>-9.3567102974595473E-3</v>
      </c>
      <c r="E51" s="101">
        <f>IFERROR('Tablas turistas zona y tip.'!F51/'Tablas turistas zona y tip.'!F64-1,"-")</f>
        <v>2.4425127646487743E-2</v>
      </c>
      <c r="F51" s="101">
        <f>IFERROR('Tablas turistas zona y tip.'!G51/'Tablas turistas zona y tip.'!G64-1,"-")</f>
        <v>5.0004029117086235E-2</v>
      </c>
      <c r="G51" s="101">
        <f>IFERROR('Tablas turistas zona y tip.'!H51/'Tablas turistas zona y tip.'!H64-1,"-")</f>
        <v>3.1470538774232004E-2</v>
      </c>
      <c r="H51" s="101">
        <f>IFERROR('Tablas turistas zona y tip.'!I51/'Tablas turistas zona y tip.'!I64-1,"-")</f>
        <v>4.1091268070676534E-2</v>
      </c>
      <c r="I51" s="101">
        <f>IFERROR('Tablas turistas zona y tip.'!J51/'Tablas turistas zona y tip.'!J64-1,"-")</f>
        <v>5.3518853232388697E-2</v>
      </c>
      <c r="J51" s="101">
        <f>IFERROR('Tablas turistas zona y tip.'!K51/'Tablas turistas zona y tip.'!K64-1,"-")</f>
        <v>2.5113079303693775E-2</v>
      </c>
      <c r="K51" s="101">
        <f>IFERROR('Tablas turistas zona y tip.'!L51/'Tablas turistas zona y tip.'!L64-1,"-")</f>
        <v>4.1072006403596983E-2</v>
      </c>
    </row>
    <row r="52" spans="2:11" hidden="1" outlineLevel="1">
      <c r="B52" s="41" t="s">
        <v>82</v>
      </c>
      <c r="C52" s="101">
        <f>IFERROR('Tablas turistas zona y tip.'!D52/'Tablas turistas zona y tip.'!D65-1,"-")</f>
        <v>5.6436114153458394E-2</v>
      </c>
      <c r="D52" s="101">
        <f>IFERROR('Tablas turistas zona y tip.'!E52/'Tablas turistas zona y tip.'!E65-1,"-")</f>
        <v>4.3263638684785333E-2</v>
      </c>
      <c r="E52" s="101">
        <f>IFERROR('Tablas turistas zona y tip.'!F52/'Tablas turistas zona y tip.'!F65-1,"-")</f>
        <v>4.8625188200758673E-2</v>
      </c>
      <c r="F52" s="101">
        <f>IFERROR('Tablas turistas zona y tip.'!G52/'Tablas turistas zona y tip.'!G65-1,"-")</f>
        <v>3.8548188271586126E-2</v>
      </c>
      <c r="G52" s="101">
        <f>IFERROR('Tablas turistas zona y tip.'!H52/'Tablas turistas zona y tip.'!H65-1,"-")</f>
        <v>-1.1946640881939419E-2</v>
      </c>
      <c r="H52" s="101">
        <f>IFERROR('Tablas turistas zona y tip.'!I52/'Tablas turistas zona y tip.'!I65-1,"-")</f>
        <v>1.3887335495656794E-2</v>
      </c>
      <c r="I52" s="101">
        <f>IFERROR('Tablas turistas zona y tip.'!J52/'Tablas turistas zona y tip.'!J65-1,"-")</f>
        <v>2.6830754646714361E-2</v>
      </c>
      <c r="J52" s="101">
        <f>IFERROR('Tablas turistas zona y tip.'!K52/'Tablas turistas zona y tip.'!K65-1,"-")</f>
        <v>-2.1946178709994268E-2</v>
      </c>
      <c r="K52" s="101">
        <f>IFERROR('Tablas turistas zona y tip.'!L52/'Tablas turistas zona y tip.'!L65-1,"-")</f>
        <v>5.3911999867177762E-3</v>
      </c>
    </row>
    <row r="53" spans="2:11" hidden="1" outlineLevel="1">
      <c r="B53" s="41" t="s">
        <v>83</v>
      </c>
      <c r="C53" s="101">
        <f>IFERROR('Tablas turistas zona y tip.'!D53/'Tablas turistas zona y tip.'!D66-1,"-")</f>
        <v>3.0623280523669472E-2</v>
      </c>
      <c r="D53" s="101">
        <f>IFERROR('Tablas turistas zona y tip.'!E53/'Tablas turistas zona y tip.'!E66-1,"-")</f>
        <v>-0.13491806043934651</v>
      </c>
      <c r="E53" s="101">
        <f>IFERROR('Tablas turistas zona y tip.'!F53/'Tablas turistas zona y tip.'!F66-1,"-")</f>
        <v>-6.7686901844745462E-2</v>
      </c>
      <c r="F53" s="101">
        <f>IFERROR('Tablas turistas zona y tip.'!G53/'Tablas turistas zona y tip.'!G66-1,"-")</f>
        <v>-7.5925805938588109E-3</v>
      </c>
      <c r="G53" s="101">
        <f>IFERROR('Tablas turistas zona y tip.'!H53/'Tablas turistas zona y tip.'!H66-1,"-")</f>
        <v>-9.6055943704763891E-2</v>
      </c>
      <c r="H53" s="101">
        <f>IFERROR('Tablas turistas zona y tip.'!I53/'Tablas turistas zona y tip.'!I66-1,"-")</f>
        <v>-5.0417231382606897E-2</v>
      </c>
      <c r="I53" s="101">
        <f>IFERROR('Tablas turistas zona y tip.'!J53/'Tablas turistas zona y tip.'!J66-1,"-")</f>
        <v>1.0847268912061336E-2</v>
      </c>
      <c r="J53" s="101">
        <f>IFERROR('Tablas turistas zona y tip.'!K53/'Tablas turistas zona y tip.'!K66-1,"-")</f>
        <v>-9.0934210456398046E-2</v>
      </c>
      <c r="K53" s="101">
        <f>IFERROR('Tablas turistas zona y tip.'!L53/'Tablas turistas zona y tip.'!L66-1,"-")</f>
        <v>-3.4573850028218667E-2</v>
      </c>
    </row>
    <row r="54" spans="2:11" collapsed="1">
      <c r="B54" s="98">
        <v>2007</v>
      </c>
      <c r="C54" s="104">
        <f>IFERROR('Tablas turistas zona y tip.'!D54/'Tablas turistas zona y tip.'!D67-1,"-")</f>
        <v>-3.4469862061654033E-2</v>
      </c>
      <c r="D54" s="104">
        <f>IFERROR('Tablas turistas zona y tip.'!E54/'Tablas turistas zona y tip.'!E67-1,"-")</f>
        <v>-3.9876534963596777E-2</v>
      </c>
      <c r="E54" s="104">
        <f>IFERROR('Tablas turistas zona y tip.'!F54/'Tablas turistas zona y tip.'!F67-1,"-")</f>
        <v>-3.7480513904377344E-2</v>
      </c>
      <c r="F54" s="104">
        <f>IFERROR('Tablas turistas zona y tip.'!G54/'Tablas turistas zona y tip.'!G67-1,"-")</f>
        <v>-1.7232695335539283E-2</v>
      </c>
      <c r="G54" s="104">
        <f>IFERROR('Tablas turistas zona y tip.'!H54/'Tablas turistas zona y tip.'!H67-1,"-")</f>
        <v>-5.8302151801557733E-2</v>
      </c>
      <c r="H54" s="104">
        <f>IFERROR('Tablas turistas zona y tip.'!I54/'Tablas turistas zona y tip.'!I67-1,"-")</f>
        <v>-3.6254627139557738E-2</v>
      </c>
      <c r="I54" s="104">
        <f>IFERROR('Tablas turistas zona y tip.'!J54/'Tablas turistas zona y tip.'!J67-1,"-")</f>
        <v>-1.5365629285829852E-2</v>
      </c>
      <c r="J54" s="104">
        <f>IFERROR('Tablas turistas zona y tip.'!K54/'Tablas turistas zona y tip.'!K67-1,"-")</f>
        <v>-5.3727730701820575E-2</v>
      </c>
      <c r="K54" s="104">
        <f>IFERROR('Tablas turistas zona y tip.'!L54/'Tablas turistas zona y tip.'!L67-1,"-")</f>
        <v>-3.1595778619496917E-2</v>
      </c>
    </row>
    <row r="55" spans="2:11">
      <c r="B55" s="518" t="s">
        <v>111</v>
      </c>
      <c r="C55" s="519"/>
      <c r="D55" s="519"/>
      <c r="E55" s="519"/>
      <c r="F55" s="519"/>
      <c r="G55" s="519"/>
      <c r="H55" s="519"/>
      <c r="I55" s="519"/>
      <c r="J55" s="519"/>
      <c r="K55" s="520"/>
    </row>
  </sheetData>
  <mergeCells count="6">
    <mergeCell ref="B55:K55"/>
    <mergeCell ref="B3:K3"/>
    <mergeCell ref="B4:B5"/>
    <mergeCell ref="C4:E4"/>
    <mergeCell ref="F4:H4"/>
    <mergeCell ref="I4:K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C1:L55"/>
  <sheetViews>
    <sheetView showGridLines="0" showRowColHeaders="0" showZeros="0" zoomScaleNormal="100" workbookViewId="0">
      <selection activeCell="B32" sqref="B32"/>
    </sheetView>
  </sheetViews>
  <sheetFormatPr baseColWidth="10" defaultRowHeight="15"/>
  <cols>
    <col min="1" max="1" width="15.28515625" customWidth="1"/>
    <col min="3" max="3" width="13.28515625" customWidth="1"/>
    <col min="12" max="12" width="15" customWidth="1"/>
  </cols>
  <sheetData>
    <row r="1" spans="3:12" ht="26.25" customHeight="1"/>
    <row r="2" spans="3:12" ht="30.75" customHeight="1" thickBot="1"/>
    <row r="3" spans="3:12" ht="25.5" customHeight="1" thickBot="1">
      <c r="C3" s="529" t="s">
        <v>127</v>
      </c>
      <c r="D3" s="530"/>
      <c r="E3" s="530"/>
      <c r="F3" s="530"/>
      <c r="G3" s="530"/>
      <c r="H3" s="530"/>
      <c r="I3" s="530"/>
      <c r="J3" s="530"/>
      <c r="L3" s="50" t="s">
        <v>84</v>
      </c>
    </row>
    <row r="4" spans="3:12">
      <c r="C4" s="105"/>
      <c r="D4" s="106">
        <v>2007</v>
      </c>
      <c r="E4" s="106">
        <v>2008</v>
      </c>
      <c r="F4" s="107">
        <v>2009</v>
      </c>
      <c r="G4" s="107">
        <v>2010</v>
      </c>
      <c r="H4" s="92" t="s">
        <v>128</v>
      </c>
      <c r="I4" s="92" t="s">
        <v>129</v>
      </c>
      <c r="J4" s="92" t="s">
        <v>130</v>
      </c>
    </row>
    <row r="5" spans="3:12">
      <c r="C5" s="108" t="s">
        <v>91</v>
      </c>
      <c r="D5" s="93">
        <v>120990</v>
      </c>
      <c r="E5" s="93">
        <v>125609</v>
      </c>
      <c r="F5" s="93">
        <v>114748</v>
      </c>
      <c r="G5" s="93">
        <v>117383</v>
      </c>
      <c r="H5" s="109">
        <f>E5/D5-1</f>
        <v>3.8176708818910665E-2</v>
      </c>
      <c r="I5" s="109">
        <f>F5/E5-1</f>
        <v>-8.6466734071603102E-2</v>
      </c>
      <c r="J5" s="109">
        <f>G5/F5-1</f>
        <v>2.2963363195872777E-2</v>
      </c>
    </row>
    <row r="6" spans="3:12">
      <c r="C6" s="108" t="s">
        <v>92</v>
      </c>
      <c r="D6" s="93">
        <v>124670</v>
      </c>
      <c r="E6" s="93">
        <v>137012</v>
      </c>
      <c r="F6" s="93">
        <v>114778</v>
      </c>
      <c r="G6" s="93">
        <v>109388</v>
      </c>
      <c r="H6" s="109">
        <f t="shared" ref="H6:J17" si="0">E6/D6-1</f>
        <v>9.899735301195145E-2</v>
      </c>
      <c r="I6" s="109">
        <f t="shared" si="0"/>
        <v>-0.16227775669284439</v>
      </c>
      <c r="J6" s="109">
        <f t="shared" si="0"/>
        <v>-4.6960218857272307E-2</v>
      </c>
    </row>
    <row r="7" spans="3:12">
      <c r="C7" s="108" t="s">
        <v>93</v>
      </c>
      <c r="D7" s="93">
        <v>138239</v>
      </c>
      <c r="E7" s="93">
        <v>147299</v>
      </c>
      <c r="F7" s="93">
        <v>125201</v>
      </c>
      <c r="G7" s="93">
        <v>120018</v>
      </c>
      <c r="H7" s="109">
        <f t="shared" si="0"/>
        <v>6.5538668537822087E-2</v>
      </c>
      <c r="I7" s="109">
        <f t="shared" si="0"/>
        <v>-0.15002138507389728</v>
      </c>
      <c r="J7" s="109">
        <f t="shared" si="0"/>
        <v>-4.1397432927852029E-2</v>
      </c>
    </row>
    <row r="8" spans="3:12">
      <c r="C8" s="108" t="s">
        <v>80</v>
      </c>
      <c r="D8" s="93">
        <v>113906</v>
      </c>
      <c r="E8" s="93">
        <v>118862</v>
      </c>
      <c r="F8" s="93">
        <v>123673</v>
      </c>
      <c r="G8" s="93">
        <v>125967</v>
      </c>
      <c r="H8" s="109">
        <f t="shared" si="0"/>
        <v>4.3509560514810364E-2</v>
      </c>
      <c r="I8" s="109">
        <f t="shared" si="0"/>
        <v>4.0475509414278799E-2</v>
      </c>
      <c r="J8" s="109">
        <f t="shared" si="0"/>
        <v>1.8548915284662071E-2</v>
      </c>
    </row>
    <row r="9" spans="3:12">
      <c r="C9" s="108" t="s">
        <v>95</v>
      </c>
      <c r="D9" s="93">
        <v>97451</v>
      </c>
      <c r="E9" s="93">
        <v>113690</v>
      </c>
      <c r="F9" s="93">
        <v>100518</v>
      </c>
      <c r="G9" s="93">
        <v>101676</v>
      </c>
      <c r="H9" s="109">
        <f t="shared" si="0"/>
        <v>0.16663759222583652</v>
      </c>
      <c r="I9" s="109">
        <f t="shared" si="0"/>
        <v>-0.11585891459231246</v>
      </c>
      <c r="J9" s="109">
        <f t="shared" si="0"/>
        <v>1.1520324717960939E-2</v>
      </c>
    </row>
    <row r="10" spans="3:12">
      <c r="C10" s="108" t="s">
        <v>96</v>
      </c>
      <c r="D10" s="93">
        <v>111572</v>
      </c>
      <c r="E10" s="93">
        <v>120859</v>
      </c>
      <c r="F10" s="93">
        <v>101166</v>
      </c>
      <c r="G10" s="93">
        <v>107391</v>
      </c>
      <c r="H10" s="109">
        <f t="shared" si="0"/>
        <v>8.3237729896389778E-2</v>
      </c>
      <c r="I10" s="109">
        <f t="shared" si="0"/>
        <v>-0.16294194060847766</v>
      </c>
      <c r="J10" s="109">
        <f t="shared" si="0"/>
        <v>6.1532530692129717E-2</v>
      </c>
    </row>
    <row r="11" spans="3:12">
      <c r="C11" s="108" t="s">
        <v>97</v>
      </c>
      <c r="D11" s="93">
        <v>125114</v>
      </c>
      <c r="E11" s="93">
        <v>132846</v>
      </c>
      <c r="F11" s="93">
        <v>128599</v>
      </c>
      <c r="G11" s="93">
        <v>136606</v>
      </c>
      <c r="H11" s="109">
        <f t="shared" si="0"/>
        <v>6.1799638729478801E-2</v>
      </c>
      <c r="I11" s="109">
        <f t="shared" si="0"/>
        <v>-3.1969347966818717E-2</v>
      </c>
      <c r="J11" s="109">
        <f t="shared" si="0"/>
        <v>6.2263314644748435E-2</v>
      </c>
    </row>
    <row r="12" spans="3:12">
      <c r="C12" s="108" t="s">
        <v>98</v>
      </c>
      <c r="D12" s="93">
        <v>138788</v>
      </c>
      <c r="E12" s="93">
        <v>145365</v>
      </c>
      <c r="F12" s="93">
        <v>134600</v>
      </c>
      <c r="G12" s="93">
        <v>138380</v>
      </c>
      <c r="H12" s="109">
        <f t="shared" si="0"/>
        <v>4.7388823241202305E-2</v>
      </c>
      <c r="I12" s="109">
        <f t="shared" si="0"/>
        <v>-7.405496508788223E-2</v>
      </c>
      <c r="J12" s="109">
        <f t="shared" si="0"/>
        <v>2.8083209509658147E-2</v>
      </c>
    </row>
    <row r="13" spans="3:12">
      <c r="C13" s="108" t="s">
        <v>99</v>
      </c>
      <c r="D13" s="93">
        <v>109924</v>
      </c>
      <c r="E13" s="93">
        <v>109237</v>
      </c>
      <c r="F13" s="93">
        <v>105034</v>
      </c>
      <c r="G13" s="93">
        <v>103019</v>
      </c>
      <c r="H13" s="109">
        <f t="shared" si="0"/>
        <v>-6.2497725701393669E-3</v>
      </c>
      <c r="I13" s="109">
        <f t="shared" si="0"/>
        <v>-3.8475974257806467E-2</v>
      </c>
      <c r="J13" s="109">
        <f t="shared" si="0"/>
        <v>-1.918426414303942E-2</v>
      </c>
    </row>
    <row r="14" spans="3:12">
      <c r="C14" s="108" t="s">
        <v>100</v>
      </c>
      <c r="D14" s="93">
        <v>132946</v>
      </c>
      <c r="E14" s="93">
        <v>130594</v>
      </c>
      <c r="F14" s="93">
        <v>121560</v>
      </c>
      <c r="G14" s="93">
        <v>0</v>
      </c>
      <c r="H14" s="109">
        <f t="shared" si="0"/>
        <v>-1.7691393498111996E-2</v>
      </c>
      <c r="I14" s="109">
        <f t="shared" si="0"/>
        <v>-6.9176225554007043E-2</v>
      </c>
      <c r="J14" s="109"/>
    </row>
    <row r="15" spans="3:12">
      <c r="C15" s="108" t="s">
        <v>101</v>
      </c>
      <c r="D15" s="93">
        <v>131730</v>
      </c>
      <c r="E15" s="93">
        <v>130980</v>
      </c>
      <c r="F15" s="93">
        <v>106156</v>
      </c>
      <c r="G15" s="93">
        <v>0</v>
      </c>
      <c r="H15" s="109">
        <f t="shared" si="0"/>
        <v>-5.6934639034388335E-3</v>
      </c>
      <c r="I15" s="109">
        <f t="shared" si="0"/>
        <v>-0.18952511833867769</v>
      </c>
      <c r="J15" s="109"/>
    </row>
    <row r="16" spans="3:12">
      <c r="C16" s="108" t="s">
        <v>102</v>
      </c>
      <c r="D16" s="93">
        <v>129734</v>
      </c>
      <c r="E16" s="93">
        <v>118469</v>
      </c>
      <c r="F16" s="93">
        <v>110568</v>
      </c>
      <c r="G16" s="93">
        <v>0</v>
      </c>
      <c r="H16" s="109">
        <f t="shared" si="0"/>
        <v>-8.6831516795905506E-2</v>
      </c>
      <c r="I16" s="109">
        <f t="shared" si="0"/>
        <v>-6.6692552482083944E-2</v>
      </c>
      <c r="J16" s="109"/>
    </row>
    <row r="17" spans="3:12">
      <c r="C17" s="110" t="s">
        <v>131</v>
      </c>
      <c r="D17" s="111">
        <v>1475064</v>
      </c>
      <c r="E17" s="111">
        <v>1530822</v>
      </c>
      <c r="F17" s="111">
        <v>1386601</v>
      </c>
      <c r="G17" s="111">
        <v>1059828</v>
      </c>
      <c r="H17" s="112">
        <f>E17/D17-1</f>
        <v>3.780039374562727E-2</v>
      </c>
      <c r="I17" s="112">
        <f t="shared" si="0"/>
        <v>-9.4211475926005761E-2</v>
      </c>
      <c r="J17" s="112"/>
    </row>
    <row r="18" spans="3:12" ht="24.75" customHeight="1">
      <c r="C18" s="526" t="s">
        <v>104</v>
      </c>
      <c r="D18" s="527"/>
      <c r="E18" s="527"/>
      <c r="F18" s="527"/>
      <c r="G18" s="527"/>
      <c r="H18" s="527"/>
      <c r="I18" s="527"/>
      <c r="J18" s="528"/>
    </row>
    <row r="19" spans="3:12">
      <c r="C19" s="90"/>
      <c r="D19" s="90"/>
      <c r="E19" s="90"/>
      <c r="F19" s="90"/>
      <c r="G19" s="90"/>
      <c r="H19" s="90"/>
      <c r="I19" s="90"/>
    </row>
    <row r="20" spans="3:12">
      <c r="C20" s="90"/>
      <c r="D20" s="90"/>
      <c r="E20" s="90"/>
      <c r="F20" s="90"/>
      <c r="G20" s="90"/>
      <c r="H20" s="90"/>
      <c r="I20" s="90"/>
    </row>
    <row r="21" spans="3:12" ht="28.5" customHeight="1" thickBot="1">
      <c r="C21" s="529" t="s">
        <v>132</v>
      </c>
      <c r="D21" s="530"/>
      <c r="E21" s="530"/>
      <c r="F21" s="530"/>
      <c r="G21" s="530"/>
      <c r="H21" s="530"/>
      <c r="I21" s="530"/>
      <c r="J21" s="530"/>
    </row>
    <row r="22" spans="3:12" ht="16.5" thickBot="1">
      <c r="C22" s="105"/>
      <c r="D22" s="106">
        <v>2007</v>
      </c>
      <c r="E22" s="106">
        <v>2008</v>
      </c>
      <c r="F22" s="107">
        <v>2009</v>
      </c>
      <c r="G22" s="107">
        <v>2010</v>
      </c>
      <c r="H22" s="92" t="s">
        <v>128</v>
      </c>
      <c r="I22" s="92" t="s">
        <v>129</v>
      </c>
      <c r="J22" s="92" t="s">
        <v>130</v>
      </c>
      <c r="L22" s="50" t="s">
        <v>84</v>
      </c>
    </row>
    <row r="23" spans="3:12">
      <c r="C23" s="108" t="s">
        <v>91</v>
      </c>
      <c r="D23" s="93">
        <v>312483</v>
      </c>
      <c r="E23" s="93">
        <v>314867</v>
      </c>
      <c r="F23" s="93">
        <v>299462</v>
      </c>
      <c r="G23" s="93">
        <v>301357</v>
      </c>
      <c r="H23" s="109">
        <f>E23/D23-1</f>
        <v>7.6292150292975869E-3</v>
      </c>
      <c r="I23" s="109">
        <f>F23/E23-1</f>
        <v>-4.892541930402361E-2</v>
      </c>
      <c r="J23" s="109">
        <f>G23/F23-1</f>
        <v>6.3280149067328484E-3</v>
      </c>
    </row>
    <row r="24" spans="3:12">
      <c r="C24" s="108" t="s">
        <v>92</v>
      </c>
      <c r="D24" s="93">
        <v>326346</v>
      </c>
      <c r="E24" s="93">
        <v>358356</v>
      </c>
      <c r="F24" s="93">
        <v>300505</v>
      </c>
      <c r="G24" s="93">
        <v>287470</v>
      </c>
      <c r="H24" s="109">
        <f t="shared" ref="H24:J35" si="1">E24/D24-1</f>
        <v>9.8086080417716159E-2</v>
      </c>
      <c r="I24" s="109">
        <f t="shared" si="1"/>
        <v>-0.16143443949592029</v>
      </c>
      <c r="J24" s="109">
        <f t="shared" si="1"/>
        <v>-4.337698208016505E-2</v>
      </c>
    </row>
    <row r="25" spans="3:12">
      <c r="C25" s="108" t="s">
        <v>93</v>
      </c>
      <c r="D25" s="93">
        <v>373327</v>
      </c>
      <c r="E25" s="93">
        <v>387247</v>
      </c>
      <c r="F25" s="93">
        <v>317148</v>
      </c>
      <c r="G25" s="93">
        <v>319265</v>
      </c>
      <c r="H25" s="109">
        <f t="shared" si="1"/>
        <v>3.7286346821955085E-2</v>
      </c>
      <c r="I25" s="109">
        <f t="shared" si="1"/>
        <v>-0.18101883294124943</v>
      </c>
      <c r="J25" s="109">
        <f t="shared" si="1"/>
        <v>6.6751169800849386E-3</v>
      </c>
    </row>
    <row r="26" spans="3:12">
      <c r="C26" s="108" t="s">
        <v>80</v>
      </c>
      <c r="D26" s="93">
        <v>326903</v>
      </c>
      <c r="E26" s="93">
        <v>317058</v>
      </c>
      <c r="F26" s="93">
        <v>323645</v>
      </c>
      <c r="G26" s="93">
        <v>340243</v>
      </c>
      <c r="H26" s="109">
        <f t="shared" si="1"/>
        <v>-3.0115967121745579E-2</v>
      </c>
      <c r="I26" s="109">
        <f t="shared" si="1"/>
        <v>2.077537863734702E-2</v>
      </c>
      <c r="J26" s="109">
        <f t="shared" si="1"/>
        <v>5.1284586506820773E-2</v>
      </c>
    </row>
    <row r="27" spans="3:12">
      <c r="C27" s="108" t="s">
        <v>95</v>
      </c>
      <c r="D27" s="93">
        <v>252407</v>
      </c>
      <c r="E27" s="93">
        <v>308072</v>
      </c>
      <c r="F27" s="93">
        <v>270689</v>
      </c>
      <c r="G27" s="93">
        <v>282043</v>
      </c>
      <c r="H27" s="109">
        <f t="shared" si="1"/>
        <v>0.2205366729131919</v>
      </c>
      <c r="I27" s="109">
        <f t="shared" si="1"/>
        <v>-0.12134501025734246</v>
      </c>
      <c r="J27" s="109">
        <f t="shared" si="1"/>
        <v>4.1944814898278171E-2</v>
      </c>
    </row>
    <row r="28" spans="3:12">
      <c r="C28" s="108" t="s">
        <v>96</v>
      </c>
      <c r="D28" s="93">
        <v>303628</v>
      </c>
      <c r="E28" s="93">
        <v>303175</v>
      </c>
      <c r="F28" s="93">
        <v>266838</v>
      </c>
      <c r="G28" s="93">
        <v>287452</v>
      </c>
      <c r="H28" s="109">
        <f t="shared" si="1"/>
        <v>-1.491957263493493E-3</v>
      </c>
      <c r="I28" s="109">
        <f t="shared" si="1"/>
        <v>-0.11985486929990929</v>
      </c>
      <c r="J28" s="109">
        <f t="shared" si="1"/>
        <v>7.7252865034215468E-2</v>
      </c>
    </row>
    <row r="29" spans="3:12">
      <c r="C29" s="108" t="s">
        <v>97</v>
      </c>
      <c r="D29" s="93">
        <v>338528</v>
      </c>
      <c r="E29" s="93">
        <v>350643</v>
      </c>
      <c r="F29" s="93">
        <v>339918</v>
      </c>
      <c r="G29" s="93">
        <v>369320</v>
      </c>
      <c r="H29" s="109">
        <f t="shared" si="1"/>
        <v>3.5787290859249365E-2</v>
      </c>
      <c r="I29" s="109">
        <f t="shared" si="1"/>
        <v>-3.0586665069600727E-2</v>
      </c>
      <c r="J29" s="109">
        <f t="shared" si="1"/>
        <v>8.6497331709412206E-2</v>
      </c>
    </row>
    <row r="30" spans="3:12">
      <c r="C30" s="108" t="s">
        <v>98</v>
      </c>
      <c r="D30" s="93">
        <v>388074</v>
      </c>
      <c r="E30" s="93">
        <v>397222</v>
      </c>
      <c r="F30" s="93">
        <v>362794</v>
      </c>
      <c r="G30" s="93">
        <v>373452</v>
      </c>
      <c r="H30" s="109">
        <f t="shared" si="1"/>
        <v>2.3572823739802296E-2</v>
      </c>
      <c r="I30" s="109">
        <f t="shared" si="1"/>
        <v>-8.6671936599684862E-2</v>
      </c>
      <c r="J30" s="109">
        <f t="shared" si="1"/>
        <v>2.9377553101760157E-2</v>
      </c>
    </row>
    <row r="31" spans="3:12">
      <c r="C31" s="108" t="s">
        <v>99</v>
      </c>
      <c r="D31" s="93">
        <v>301595</v>
      </c>
      <c r="E31" s="93">
        <v>293148</v>
      </c>
      <c r="F31" s="93">
        <v>278508</v>
      </c>
      <c r="G31" s="93">
        <v>289167</v>
      </c>
      <c r="H31" s="109">
        <f t="shared" si="1"/>
        <v>-2.8007758749316158E-2</v>
      </c>
      <c r="I31" s="109">
        <f t="shared" si="1"/>
        <v>-4.9940644316181615E-2</v>
      </c>
      <c r="J31" s="109">
        <f t="shared" si="1"/>
        <v>3.8271791115515486E-2</v>
      </c>
    </row>
    <row r="32" spans="3:12">
      <c r="C32" s="108" t="s">
        <v>100</v>
      </c>
      <c r="D32" s="93">
        <v>357908</v>
      </c>
      <c r="E32" s="93">
        <v>343893</v>
      </c>
      <c r="F32" s="93">
        <v>323899</v>
      </c>
      <c r="G32" s="93">
        <v>0</v>
      </c>
      <c r="H32" s="109">
        <f t="shared" si="1"/>
        <v>-3.9158107670127507E-2</v>
      </c>
      <c r="I32" s="109">
        <f t="shared" si="1"/>
        <v>-5.8140177322597464E-2</v>
      </c>
      <c r="J32" s="109"/>
    </row>
    <row r="33" spans="3:12">
      <c r="C33" s="108" t="s">
        <v>101</v>
      </c>
      <c r="D33" s="93">
        <v>350364</v>
      </c>
      <c r="E33" s="93">
        <v>331700</v>
      </c>
      <c r="F33" s="93">
        <v>287253</v>
      </c>
      <c r="G33" s="93">
        <v>0</v>
      </c>
      <c r="H33" s="109">
        <f t="shared" si="1"/>
        <v>-5.3270313160027838E-2</v>
      </c>
      <c r="I33" s="109">
        <f t="shared" si="1"/>
        <v>-0.13399758818209229</v>
      </c>
      <c r="J33" s="109"/>
    </row>
    <row r="34" spans="3:12">
      <c r="C34" s="108" t="s">
        <v>102</v>
      </c>
      <c r="D34" s="93">
        <v>328380</v>
      </c>
      <c r="E34" s="93">
        <v>311635</v>
      </c>
      <c r="F34" s="93">
        <v>293565</v>
      </c>
      <c r="G34" s="93">
        <v>0</v>
      </c>
      <c r="H34" s="109">
        <f t="shared" si="1"/>
        <v>-5.0992752299165556E-2</v>
      </c>
      <c r="I34" s="109">
        <f t="shared" si="1"/>
        <v>-5.7984501099042185E-2</v>
      </c>
      <c r="J34" s="109"/>
    </row>
    <row r="35" spans="3:12">
      <c r="C35" s="110" t="s">
        <v>131</v>
      </c>
      <c r="D35" s="111">
        <f>SUM(D23:D34)</f>
        <v>3959943</v>
      </c>
      <c r="E35" s="111">
        <f>SUM(E23:E34)</f>
        <v>4017016</v>
      </c>
      <c r="F35" s="111">
        <f>SUM(F23:F34)</f>
        <v>3664224</v>
      </c>
      <c r="G35" s="111">
        <f>SUM(G23:G34)</f>
        <v>2849769</v>
      </c>
      <c r="H35" s="112">
        <f>E35/D35-1</f>
        <v>1.4412581191193929E-2</v>
      </c>
      <c r="I35" s="112">
        <f t="shared" si="1"/>
        <v>-8.7824395023569757E-2</v>
      </c>
      <c r="J35" s="112"/>
    </row>
    <row r="36" spans="3:12" ht="23.25" customHeight="1">
      <c r="C36" s="526" t="s">
        <v>104</v>
      </c>
      <c r="D36" s="527"/>
      <c r="E36" s="527"/>
      <c r="F36" s="527"/>
      <c r="G36" s="527"/>
      <c r="H36" s="527"/>
      <c r="I36" s="527"/>
      <c r="J36" s="528"/>
    </row>
    <row r="37" spans="3:12">
      <c r="C37" s="90"/>
      <c r="D37" s="90"/>
      <c r="E37" s="90"/>
      <c r="F37" s="90"/>
      <c r="G37" s="90"/>
      <c r="H37" s="90"/>
      <c r="I37" s="90"/>
    </row>
    <row r="38" spans="3:12">
      <c r="C38" s="90"/>
      <c r="D38" s="90"/>
      <c r="E38" s="90"/>
      <c r="F38" s="90"/>
      <c r="G38" s="90"/>
      <c r="H38" s="90"/>
      <c r="I38" s="90"/>
    </row>
    <row r="39" spans="3:12">
      <c r="C39" s="90"/>
      <c r="D39" s="90"/>
      <c r="E39" s="90"/>
      <c r="F39" s="90"/>
      <c r="G39" s="90"/>
      <c r="H39" s="90"/>
      <c r="I39" s="90"/>
    </row>
    <row r="40" spans="3:12" ht="27" customHeight="1">
      <c r="C40" s="529" t="s">
        <v>133</v>
      </c>
      <c r="D40" s="530"/>
      <c r="E40" s="530"/>
      <c r="F40" s="530"/>
      <c r="G40" s="530"/>
      <c r="H40" s="530"/>
      <c r="I40" s="530"/>
      <c r="J40" s="530"/>
    </row>
    <row r="41" spans="3:12">
      <c r="C41" s="105"/>
      <c r="D41" s="106">
        <v>2007</v>
      </c>
      <c r="E41" s="106">
        <v>2008</v>
      </c>
      <c r="F41" s="107">
        <v>2009</v>
      </c>
      <c r="G41" s="107">
        <v>2010</v>
      </c>
      <c r="H41" s="92" t="s">
        <v>128</v>
      </c>
      <c r="I41" s="92" t="s">
        <v>129</v>
      </c>
      <c r="J41" s="92" t="s">
        <v>130</v>
      </c>
    </row>
    <row r="42" spans="3:12" ht="15.75" thickBot="1">
      <c r="C42" s="108" t="s">
        <v>91</v>
      </c>
      <c r="D42" s="93">
        <v>407126</v>
      </c>
      <c r="E42" s="93">
        <v>409747</v>
      </c>
      <c r="F42" s="93">
        <v>380730</v>
      </c>
      <c r="G42" s="93">
        <v>382237</v>
      </c>
      <c r="H42" s="109">
        <f>E42/D42-1</f>
        <v>6.4378104075888398E-3</v>
      </c>
      <c r="I42" s="109">
        <f>F42/E42-1</f>
        <v>-7.081686992217151E-2</v>
      </c>
      <c r="J42" s="109">
        <f>G42/F42-1</f>
        <v>3.9581855908386032E-3</v>
      </c>
    </row>
    <row r="43" spans="3:12" ht="16.5" thickBot="1">
      <c r="C43" s="108" t="s">
        <v>92</v>
      </c>
      <c r="D43" s="93">
        <v>423886</v>
      </c>
      <c r="E43" s="93">
        <v>459918</v>
      </c>
      <c r="F43" s="93">
        <v>385582</v>
      </c>
      <c r="G43" s="93">
        <v>369547</v>
      </c>
      <c r="H43" s="109">
        <f t="shared" ref="H43:J53" si="2">E43/D43-1</f>
        <v>8.5003986921011743E-2</v>
      </c>
      <c r="I43" s="109">
        <f t="shared" si="2"/>
        <v>-0.16162881209259039</v>
      </c>
      <c r="J43" s="109">
        <f t="shared" si="2"/>
        <v>-4.1586484846284355E-2</v>
      </c>
      <c r="L43" s="50" t="s">
        <v>84</v>
      </c>
    </row>
    <row r="44" spans="3:12">
      <c r="C44" s="108" t="s">
        <v>93</v>
      </c>
      <c r="D44" s="93">
        <v>489029</v>
      </c>
      <c r="E44" s="93">
        <v>508083</v>
      </c>
      <c r="F44" s="93">
        <v>409508</v>
      </c>
      <c r="G44" s="93">
        <v>404361</v>
      </c>
      <c r="H44" s="109">
        <f t="shared" si="2"/>
        <v>3.8962924489140738E-2</v>
      </c>
      <c r="I44" s="109">
        <f t="shared" si="2"/>
        <v>-0.19401357652194617</v>
      </c>
      <c r="J44" s="109">
        <f t="shared" si="2"/>
        <v>-1.2568741025816399E-2</v>
      </c>
    </row>
    <row r="45" spans="3:12">
      <c r="C45" s="108" t="s">
        <v>80</v>
      </c>
      <c r="D45" s="93">
        <v>438237</v>
      </c>
      <c r="E45" s="93">
        <v>424514</v>
      </c>
      <c r="F45" s="93">
        <v>418430</v>
      </c>
      <c r="G45" s="93">
        <v>422549</v>
      </c>
      <c r="H45" s="109">
        <f t="shared" si="2"/>
        <v>-3.1314106294082933E-2</v>
      </c>
      <c r="I45" s="109">
        <f t="shared" si="2"/>
        <v>-1.4331682818470082E-2</v>
      </c>
      <c r="J45" s="109">
        <f t="shared" si="2"/>
        <v>9.8439404440409106E-3</v>
      </c>
    </row>
    <row r="46" spans="3:12">
      <c r="C46" s="108" t="s">
        <v>95</v>
      </c>
      <c r="D46" s="93">
        <v>341553</v>
      </c>
      <c r="E46" s="93">
        <v>413185</v>
      </c>
      <c r="F46" s="93">
        <v>350293</v>
      </c>
      <c r="G46" s="93">
        <v>361297</v>
      </c>
      <c r="H46" s="109">
        <f t="shared" si="2"/>
        <v>0.20972440587551566</v>
      </c>
      <c r="I46" s="109">
        <f t="shared" si="2"/>
        <v>-0.152212689231216</v>
      </c>
      <c r="J46" s="109">
        <f t="shared" si="2"/>
        <v>3.1413702243550334E-2</v>
      </c>
    </row>
    <row r="47" spans="3:12">
      <c r="C47" s="108" t="s">
        <v>96</v>
      </c>
      <c r="D47" s="93">
        <v>411483</v>
      </c>
      <c r="E47" s="93">
        <v>402431</v>
      </c>
      <c r="F47" s="93">
        <v>349858</v>
      </c>
      <c r="G47" s="93">
        <v>374943</v>
      </c>
      <c r="H47" s="109">
        <f t="shared" si="2"/>
        <v>-2.1998478673481037E-2</v>
      </c>
      <c r="I47" s="109">
        <f t="shared" si="2"/>
        <v>-0.13063854424733679</v>
      </c>
      <c r="J47" s="109">
        <f t="shared" si="2"/>
        <v>7.1700518496075505E-2</v>
      </c>
    </row>
    <row r="48" spans="3:12">
      <c r="C48" s="108" t="s">
        <v>97</v>
      </c>
      <c r="D48" s="93">
        <v>466179</v>
      </c>
      <c r="E48" s="93">
        <v>467525</v>
      </c>
      <c r="F48" s="93">
        <v>434195</v>
      </c>
      <c r="G48" s="93">
        <v>451259</v>
      </c>
      <c r="H48" s="109">
        <f t="shared" si="2"/>
        <v>2.8873029458640342E-3</v>
      </c>
      <c r="I48" s="109">
        <f>F48/E48-1</f>
        <v>-7.129030533126568E-2</v>
      </c>
      <c r="J48" s="109">
        <f t="shared" si="2"/>
        <v>3.9300314374877576E-2</v>
      </c>
    </row>
    <row r="49" spans="3:10">
      <c r="C49" s="108" t="s">
        <v>98</v>
      </c>
      <c r="D49" s="93">
        <v>528592</v>
      </c>
      <c r="E49" s="93">
        <v>531765</v>
      </c>
      <c r="F49" s="93">
        <v>467782</v>
      </c>
      <c r="G49" s="93">
        <v>465198</v>
      </c>
      <c r="H49" s="109">
        <f t="shared" si="2"/>
        <v>6.0027393528467865E-3</v>
      </c>
      <c r="I49" s="109">
        <f>F49/E49-1</f>
        <v>-0.12032194672458696</v>
      </c>
      <c r="J49" s="109">
        <f t="shared" si="2"/>
        <v>-5.5239406390156232E-3</v>
      </c>
    </row>
    <row r="50" spans="3:10">
      <c r="C50" s="108" t="s">
        <v>99</v>
      </c>
      <c r="D50" s="93">
        <v>409689</v>
      </c>
      <c r="E50" s="93">
        <v>391359</v>
      </c>
      <c r="F50" s="93">
        <v>354214</v>
      </c>
      <c r="G50" s="93">
        <v>363673</v>
      </c>
      <c r="H50" s="109">
        <f t="shared" si="2"/>
        <v>-4.4741254951926934E-2</v>
      </c>
      <c r="I50" s="109">
        <f t="shared" si="2"/>
        <v>-9.4912854949036563E-2</v>
      </c>
      <c r="J50" s="109">
        <f t="shared" si="2"/>
        <v>2.6704195768659567E-2</v>
      </c>
    </row>
    <row r="51" spans="3:10">
      <c r="C51" s="108" t="s">
        <v>100</v>
      </c>
      <c r="D51" s="93">
        <v>467144</v>
      </c>
      <c r="E51" s="93">
        <v>441857</v>
      </c>
      <c r="F51" s="93">
        <v>404871</v>
      </c>
      <c r="G51" s="93">
        <v>0</v>
      </c>
      <c r="H51" s="109">
        <f t="shared" si="2"/>
        <v>-5.4131060229822059E-2</v>
      </c>
      <c r="I51" s="109">
        <f t="shared" si="2"/>
        <v>-8.3705814324543937E-2</v>
      </c>
      <c r="J51" s="109"/>
    </row>
    <row r="52" spans="3:10">
      <c r="C52" s="108" t="s">
        <v>101</v>
      </c>
      <c r="D52" s="93">
        <v>457530</v>
      </c>
      <c r="E52" s="93">
        <v>431740</v>
      </c>
      <c r="F52" s="93">
        <v>371802</v>
      </c>
      <c r="G52" s="93">
        <v>0</v>
      </c>
      <c r="H52" s="109">
        <f t="shared" si="2"/>
        <v>-5.6367888444473602E-2</v>
      </c>
      <c r="I52" s="109">
        <f t="shared" si="2"/>
        <v>-0.1388289248158614</v>
      </c>
      <c r="J52" s="109"/>
    </row>
    <row r="53" spans="3:10">
      <c r="C53" s="108" t="s">
        <v>102</v>
      </c>
      <c r="D53" s="93">
        <v>438336</v>
      </c>
      <c r="E53" s="93">
        <v>410203</v>
      </c>
      <c r="F53" s="93">
        <v>380517</v>
      </c>
      <c r="G53" s="93">
        <v>0</v>
      </c>
      <c r="H53" s="109">
        <f t="shared" si="2"/>
        <v>-6.4181358592495297E-2</v>
      </c>
      <c r="I53" s="109">
        <f t="shared" si="2"/>
        <v>-7.2369046545247118E-2</v>
      </c>
      <c r="J53" s="109"/>
    </row>
    <row r="54" spans="3:10">
      <c r="C54" s="110" t="s">
        <v>131</v>
      </c>
      <c r="D54" s="111">
        <f>SUM(D42:D53)</f>
        <v>5278784</v>
      </c>
      <c r="E54" s="111">
        <f>SUM(E42:E53)</f>
        <v>5292327</v>
      </c>
      <c r="F54" s="111">
        <f>SUM(F42:F53)</f>
        <v>4707782</v>
      </c>
      <c r="G54" s="111">
        <f>SUM(G42:G53)</f>
        <v>3595064</v>
      </c>
      <c r="H54" s="112">
        <f>E54/D54-1</f>
        <v>2.5655529758368267E-3</v>
      </c>
      <c r="I54" s="112"/>
      <c r="J54" s="112"/>
    </row>
    <row r="55" spans="3:10" ht="24" customHeight="1">
      <c r="C55" s="526" t="s">
        <v>104</v>
      </c>
      <c r="D55" s="527"/>
      <c r="E55" s="527"/>
      <c r="F55" s="527"/>
      <c r="G55" s="527"/>
      <c r="H55" s="527"/>
      <c r="I55" s="527"/>
      <c r="J55" s="528"/>
    </row>
  </sheetData>
  <mergeCells count="6">
    <mergeCell ref="C55:J55"/>
    <mergeCell ref="C3:J3"/>
    <mergeCell ref="C18:J18"/>
    <mergeCell ref="C21:J21"/>
    <mergeCell ref="C36:J36"/>
    <mergeCell ref="C40:J40"/>
  </mergeCells>
  <hyperlinks>
    <hyperlink ref="L3" location="'grafica zona mensual'!A1" tooltip="GRAFICA" display="GRAFICA"/>
    <hyperlink ref="L22" location="'grafica zona mensual'!A1" tooltip="GRAFICA" display="GRAFICA"/>
    <hyperlink ref="L43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63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50" t="s">
        <v>86</v>
      </c>
    </row>
    <row r="42" spans="11:11" ht="15.75" thickBot="1"/>
    <row r="43" spans="11:11" ht="16.5" thickBot="1">
      <c r="K43" s="50" t="s">
        <v>86</v>
      </c>
    </row>
    <row r="62" spans="11:11" ht="15.75" thickBot="1"/>
    <row r="63" spans="11:11" ht="16.5" thickBot="1">
      <c r="K63" s="50" t="s">
        <v>86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fitToHeight="3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44" min="1" max="9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C2:R58"/>
  <sheetViews>
    <sheetView showGridLines="0" showRowColHeaders="0" showZeros="0" zoomScaleNormal="100" workbookViewId="0">
      <selection activeCell="B32" sqref="B32"/>
    </sheetView>
  </sheetViews>
  <sheetFormatPr baseColWidth="10" defaultRowHeight="15"/>
  <cols>
    <col min="1" max="1" width="16.140625" customWidth="1"/>
    <col min="3" max="3" width="13.5703125" customWidth="1"/>
    <col min="5" max="5" width="13.42578125" customWidth="1"/>
    <col min="8" max="8" width="13.7109375" customWidth="1"/>
    <col min="14" max="14" width="13.28515625" customWidth="1"/>
  </cols>
  <sheetData>
    <row r="2" spans="3:18" ht="52.5" customHeight="1"/>
    <row r="3" spans="3:18" ht="24.75" customHeight="1">
      <c r="C3" s="529" t="s">
        <v>127</v>
      </c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</row>
    <row r="4" spans="3:18">
      <c r="C4" s="113"/>
      <c r="D4" s="531">
        <v>2008</v>
      </c>
      <c r="E4" s="531"/>
      <c r="F4" s="531"/>
      <c r="G4" s="531">
        <v>2009</v>
      </c>
      <c r="H4" s="531"/>
      <c r="I4" s="531"/>
      <c r="J4" s="531">
        <v>2010</v>
      </c>
      <c r="K4" s="531"/>
      <c r="L4" s="531"/>
      <c r="M4" s="531" t="s">
        <v>134</v>
      </c>
      <c r="N4" s="531"/>
      <c r="O4" s="531"/>
      <c r="P4" s="531" t="s">
        <v>135</v>
      </c>
      <c r="Q4" s="531"/>
      <c r="R4" s="531"/>
    </row>
    <row r="5" spans="3:18" ht="45">
      <c r="C5" s="113"/>
      <c r="D5" s="92" t="s">
        <v>69</v>
      </c>
      <c r="E5" s="92" t="s">
        <v>124</v>
      </c>
      <c r="F5" s="92" t="s">
        <v>136</v>
      </c>
      <c r="G5" s="92" t="s">
        <v>69</v>
      </c>
      <c r="H5" s="92" t="s">
        <v>124</v>
      </c>
      <c r="I5" s="92" t="s">
        <v>136</v>
      </c>
      <c r="J5" s="92" t="s">
        <v>69</v>
      </c>
      <c r="K5" s="92" t="s">
        <v>124</v>
      </c>
      <c r="L5" s="92" t="s">
        <v>136</v>
      </c>
      <c r="M5" s="92" t="s">
        <v>137</v>
      </c>
      <c r="N5" s="92" t="s">
        <v>138</v>
      </c>
      <c r="O5" s="92" t="s">
        <v>139</v>
      </c>
      <c r="P5" s="92" t="s">
        <v>137</v>
      </c>
      <c r="Q5" s="92" t="s">
        <v>138</v>
      </c>
      <c r="R5" s="92" t="s">
        <v>139</v>
      </c>
    </row>
    <row r="6" spans="3:18">
      <c r="C6" s="108" t="s">
        <v>91</v>
      </c>
      <c r="D6" s="93">
        <v>54377</v>
      </c>
      <c r="E6" s="93">
        <v>71232</v>
      </c>
      <c r="F6" s="93">
        <v>125609</v>
      </c>
      <c r="G6" s="93">
        <v>44077</v>
      </c>
      <c r="H6" s="93">
        <v>70671</v>
      </c>
      <c r="I6" s="93">
        <v>114748</v>
      </c>
      <c r="J6" s="93">
        <v>53581</v>
      </c>
      <c r="K6" s="93">
        <v>63802</v>
      </c>
      <c r="L6" s="93">
        <v>117383</v>
      </c>
      <c r="M6" s="109">
        <f t="shared" ref="M6:N18" si="0">G6/D6-1</f>
        <v>-0.18941832024569216</v>
      </c>
      <c r="N6" s="109">
        <f>H6/E6-1</f>
        <v>-7.8756738544474292E-3</v>
      </c>
      <c r="O6" s="109">
        <f t="shared" ref="O6:R18" si="1">I6/F6-1</f>
        <v>-8.6466734071603102E-2</v>
      </c>
      <c r="P6" s="109">
        <f t="shared" si="1"/>
        <v>0.21562266034439737</v>
      </c>
      <c r="Q6" s="109">
        <f t="shared" si="1"/>
        <v>-9.7196870003254499E-2</v>
      </c>
      <c r="R6" s="109">
        <f t="shared" si="1"/>
        <v>2.2963363195872777E-2</v>
      </c>
    </row>
    <row r="7" spans="3:18">
      <c r="C7" s="108" t="s">
        <v>92</v>
      </c>
      <c r="D7" s="93">
        <v>53733</v>
      </c>
      <c r="E7" s="93">
        <v>83279</v>
      </c>
      <c r="F7" s="93">
        <v>137012</v>
      </c>
      <c r="G7" s="93">
        <v>47458</v>
      </c>
      <c r="H7" s="93">
        <v>67320</v>
      </c>
      <c r="I7" s="93">
        <v>114778</v>
      </c>
      <c r="J7" s="93">
        <v>47980</v>
      </c>
      <c r="K7" s="93">
        <v>61408</v>
      </c>
      <c r="L7" s="93">
        <v>109388</v>
      </c>
      <c r="M7" s="109">
        <f t="shared" si="0"/>
        <v>-0.11678112147097686</v>
      </c>
      <c r="N7" s="109">
        <f>H7/E7-1</f>
        <v>-0.19163294467993131</v>
      </c>
      <c r="O7" s="109">
        <f t="shared" si="1"/>
        <v>-0.16227775669284439</v>
      </c>
      <c r="P7" s="109">
        <f t="shared" si="1"/>
        <v>1.0999199292005546E-2</v>
      </c>
      <c r="Q7" s="109">
        <f t="shared" si="1"/>
        <v>-8.781937017231134E-2</v>
      </c>
      <c r="R7" s="109">
        <f t="shared" si="1"/>
        <v>-4.6960218857272307E-2</v>
      </c>
    </row>
    <row r="8" spans="3:18">
      <c r="C8" s="108" t="s">
        <v>93</v>
      </c>
      <c r="D8" s="93">
        <v>61283</v>
      </c>
      <c r="E8" s="93">
        <v>86016</v>
      </c>
      <c r="F8" s="93">
        <v>147299</v>
      </c>
      <c r="G8" s="93">
        <v>48940</v>
      </c>
      <c r="H8" s="93">
        <v>76261</v>
      </c>
      <c r="I8" s="93">
        <v>125201</v>
      </c>
      <c r="J8" s="93">
        <v>52887</v>
      </c>
      <c r="K8" s="93">
        <v>67131</v>
      </c>
      <c r="L8" s="93">
        <v>120018</v>
      </c>
      <c r="M8" s="109">
        <f t="shared" si="0"/>
        <v>-0.20140985265081668</v>
      </c>
      <c r="N8" s="109">
        <f>H8/E8-1</f>
        <v>-0.11340913318452384</v>
      </c>
      <c r="O8" s="109">
        <f t="shared" si="1"/>
        <v>-0.15002138507389728</v>
      </c>
      <c r="P8" s="109">
        <f t="shared" si="1"/>
        <v>8.0649775234981513E-2</v>
      </c>
      <c r="Q8" s="109">
        <f t="shared" si="1"/>
        <v>-0.1197204337734884</v>
      </c>
      <c r="R8" s="109">
        <f t="shared" si="1"/>
        <v>-4.1397432927852029E-2</v>
      </c>
    </row>
    <row r="9" spans="3:18">
      <c r="C9" s="108" t="s">
        <v>80</v>
      </c>
      <c r="D9" s="93">
        <v>54980</v>
      </c>
      <c r="E9" s="93">
        <v>63882</v>
      </c>
      <c r="F9" s="93">
        <v>118862</v>
      </c>
      <c r="G9" s="93">
        <v>55853</v>
      </c>
      <c r="H9" s="93">
        <v>67820</v>
      </c>
      <c r="I9" s="93">
        <v>123673</v>
      </c>
      <c r="J9" s="93">
        <v>58743</v>
      </c>
      <c r="K9" s="93">
        <v>67224</v>
      </c>
      <c r="L9" s="93">
        <v>125967</v>
      </c>
      <c r="M9" s="109">
        <f t="shared" si="0"/>
        <v>1.5878501273190349E-2</v>
      </c>
      <c r="N9" s="109">
        <f>H9/E9-1</f>
        <v>6.1644907798753978E-2</v>
      </c>
      <c r="O9" s="109">
        <f t="shared" si="1"/>
        <v>4.0475509414278799E-2</v>
      </c>
      <c r="P9" s="109">
        <f t="shared" si="1"/>
        <v>5.1742968148532853E-2</v>
      </c>
      <c r="Q9" s="109">
        <f t="shared" si="1"/>
        <v>-8.7879681509879237E-3</v>
      </c>
      <c r="R9" s="109">
        <f t="shared" si="1"/>
        <v>1.8548915284662071E-2</v>
      </c>
    </row>
    <row r="10" spans="3:18">
      <c r="C10" s="108" t="s">
        <v>95</v>
      </c>
      <c r="D10" s="93">
        <v>56174</v>
      </c>
      <c r="E10" s="93">
        <v>57516</v>
      </c>
      <c r="F10" s="93">
        <v>113690</v>
      </c>
      <c r="G10" s="93">
        <v>45660</v>
      </c>
      <c r="H10" s="93">
        <v>54858</v>
      </c>
      <c r="I10" s="93">
        <v>100518</v>
      </c>
      <c r="J10" s="93">
        <v>48879</v>
      </c>
      <c r="K10" s="93">
        <v>52797</v>
      </c>
      <c r="L10" s="93">
        <v>101676</v>
      </c>
      <c r="M10" s="109">
        <f t="shared" si="0"/>
        <v>-0.18716844091572615</v>
      </c>
      <c r="N10" s="109">
        <f>H10/E10-1</f>
        <v>-4.6213227623617792E-2</v>
      </c>
      <c r="O10" s="109">
        <f t="shared" si="1"/>
        <v>-0.11585891459231246</v>
      </c>
      <c r="P10" s="109">
        <f t="shared" si="1"/>
        <v>7.0499342969776668E-2</v>
      </c>
      <c r="Q10" s="109">
        <f t="shared" si="1"/>
        <v>-3.7569725473039495E-2</v>
      </c>
      <c r="R10" s="109">
        <f t="shared" si="1"/>
        <v>1.1520324717960939E-2</v>
      </c>
    </row>
    <row r="11" spans="3:18">
      <c r="C11" s="108" t="s">
        <v>96</v>
      </c>
      <c r="D11" s="93">
        <v>53079</v>
      </c>
      <c r="E11" s="93">
        <v>67780</v>
      </c>
      <c r="F11" s="93">
        <v>120859</v>
      </c>
      <c r="G11" s="93">
        <v>46743</v>
      </c>
      <c r="H11" s="93">
        <v>54423</v>
      </c>
      <c r="I11" s="93">
        <v>101166</v>
      </c>
      <c r="J11" s="93">
        <v>49258</v>
      </c>
      <c r="K11" s="93">
        <v>58133</v>
      </c>
      <c r="L11" s="93">
        <v>107391</v>
      </c>
      <c r="M11" s="109">
        <f t="shared" si="0"/>
        <v>-0.11936924207313626</v>
      </c>
      <c r="N11" s="109">
        <f t="shared" si="0"/>
        <v>-0.19706403068751843</v>
      </c>
      <c r="O11" s="109">
        <f t="shared" si="1"/>
        <v>-0.16294194060847766</v>
      </c>
      <c r="P11" s="109">
        <f t="shared" si="1"/>
        <v>5.3804847784695076E-2</v>
      </c>
      <c r="Q11" s="109">
        <f t="shared" si="1"/>
        <v>6.8169707660364232E-2</v>
      </c>
      <c r="R11" s="109">
        <f t="shared" si="1"/>
        <v>6.1532530692129717E-2</v>
      </c>
    </row>
    <row r="12" spans="3:18">
      <c r="C12" s="108" t="s">
        <v>97</v>
      </c>
      <c r="D12" s="93">
        <v>58011</v>
      </c>
      <c r="E12" s="93">
        <v>74835</v>
      </c>
      <c r="F12" s="93">
        <v>132846</v>
      </c>
      <c r="G12" s="93">
        <v>54908</v>
      </c>
      <c r="H12" s="93">
        <v>73691</v>
      </c>
      <c r="I12" s="93">
        <v>128599</v>
      </c>
      <c r="J12" s="93">
        <v>61026</v>
      </c>
      <c r="K12" s="93">
        <v>75580</v>
      </c>
      <c r="L12" s="93">
        <v>136606</v>
      </c>
      <c r="M12" s="109">
        <f t="shared" si="0"/>
        <v>-5.3489855372257034E-2</v>
      </c>
      <c r="N12" s="109">
        <f t="shared" si="0"/>
        <v>-1.5286964655575552E-2</v>
      </c>
      <c r="O12" s="109">
        <f t="shared" si="1"/>
        <v>-3.1969347966818717E-2</v>
      </c>
      <c r="P12" s="109">
        <f t="shared" si="1"/>
        <v>0.11142274349821513</v>
      </c>
      <c r="Q12" s="109">
        <f t="shared" si="1"/>
        <v>2.5634066575294101E-2</v>
      </c>
      <c r="R12" s="109">
        <f t="shared" si="1"/>
        <v>6.2263314644748435E-2</v>
      </c>
    </row>
    <row r="13" spans="3:18">
      <c r="C13" s="108" t="s">
        <v>98</v>
      </c>
      <c r="D13" s="93">
        <v>63095</v>
      </c>
      <c r="E13" s="93">
        <v>82270</v>
      </c>
      <c r="F13" s="93">
        <v>145365</v>
      </c>
      <c r="G13" s="93">
        <v>58063</v>
      </c>
      <c r="H13" s="93">
        <v>76537</v>
      </c>
      <c r="I13" s="93">
        <v>134600</v>
      </c>
      <c r="J13" s="93">
        <v>64654</v>
      </c>
      <c r="K13" s="93">
        <v>73726</v>
      </c>
      <c r="L13" s="93">
        <v>138380</v>
      </c>
      <c r="M13" s="109">
        <f t="shared" si="0"/>
        <v>-7.9752753783976504E-2</v>
      </c>
      <c r="N13" s="109">
        <f t="shared" si="0"/>
        <v>-6.9685182934240864E-2</v>
      </c>
      <c r="O13" s="109">
        <f t="shared" si="1"/>
        <v>-7.405496508788223E-2</v>
      </c>
      <c r="P13" s="109">
        <f t="shared" si="1"/>
        <v>0.1135146306598005</v>
      </c>
      <c r="Q13" s="109">
        <f t="shared" si="1"/>
        <v>-3.6727334491814423E-2</v>
      </c>
      <c r="R13" s="109">
        <f t="shared" si="1"/>
        <v>2.8083209509658147E-2</v>
      </c>
    </row>
    <row r="14" spans="3:18">
      <c r="C14" s="108" t="s">
        <v>99</v>
      </c>
      <c r="D14" s="93">
        <v>52104</v>
      </c>
      <c r="E14" s="93">
        <v>57133</v>
      </c>
      <c r="F14" s="93">
        <v>109237</v>
      </c>
      <c r="G14" s="93">
        <v>49221</v>
      </c>
      <c r="H14" s="93">
        <v>55813</v>
      </c>
      <c r="I14" s="93">
        <v>105034</v>
      </c>
      <c r="J14" s="93">
        <v>52199</v>
      </c>
      <c r="K14" s="93">
        <v>50820</v>
      </c>
      <c r="L14" s="93">
        <v>103019</v>
      </c>
      <c r="M14" s="109">
        <f t="shared" si="0"/>
        <v>-5.533164440350069E-2</v>
      </c>
      <c r="N14" s="109">
        <f t="shared" si="0"/>
        <v>-2.3103985437487928E-2</v>
      </c>
      <c r="O14" s="109">
        <f t="shared" si="1"/>
        <v>-3.8475974257806467E-2</v>
      </c>
      <c r="P14" s="109">
        <f t="shared" si="1"/>
        <v>6.0502630990837192E-2</v>
      </c>
      <c r="Q14" s="109">
        <f t="shared" si="1"/>
        <v>-8.9459444932184273E-2</v>
      </c>
      <c r="R14" s="109">
        <f t="shared" si="1"/>
        <v>-1.918426414303942E-2</v>
      </c>
    </row>
    <row r="15" spans="3:18">
      <c r="C15" s="108" t="s">
        <v>100</v>
      </c>
      <c r="D15" s="93">
        <v>56968</v>
      </c>
      <c r="E15" s="93">
        <v>73626</v>
      </c>
      <c r="F15" s="93">
        <v>130594</v>
      </c>
      <c r="G15" s="93">
        <v>54505</v>
      </c>
      <c r="H15" s="93">
        <v>67055</v>
      </c>
      <c r="I15" s="93">
        <v>121560</v>
      </c>
      <c r="J15" s="93">
        <v>0</v>
      </c>
      <c r="K15" s="93">
        <v>0</v>
      </c>
      <c r="L15" s="93">
        <v>0</v>
      </c>
      <c r="M15" s="109">
        <f t="shared" si="0"/>
        <v>-4.3234798483359094E-2</v>
      </c>
      <c r="N15" s="109">
        <f t="shared" si="0"/>
        <v>-8.9248363349903603E-2</v>
      </c>
      <c r="O15" s="109">
        <f t="shared" si="1"/>
        <v>-6.9176225554007043E-2</v>
      </c>
      <c r="P15" s="109"/>
      <c r="Q15" s="109"/>
      <c r="R15" s="109"/>
    </row>
    <row r="16" spans="3:18">
      <c r="C16" s="108" t="s">
        <v>101</v>
      </c>
      <c r="D16" s="93">
        <v>53428</v>
      </c>
      <c r="E16" s="93">
        <v>77552</v>
      </c>
      <c r="F16" s="93">
        <v>130980</v>
      </c>
      <c r="G16" s="93">
        <v>48329</v>
      </c>
      <c r="H16" s="93">
        <v>57827</v>
      </c>
      <c r="I16" s="93">
        <v>106156</v>
      </c>
      <c r="J16" s="93">
        <v>0</v>
      </c>
      <c r="K16" s="93">
        <v>0</v>
      </c>
      <c r="L16" s="93">
        <v>0</v>
      </c>
      <c r="M16" s="109">
        <f t="shared" si="0"/>
        <v>-9.5436849591974293E-2</v>
      </c>
      <c r="N16" s="109">
        <f t="shared" si="0"/>
        <v>-0.25434547142562414</v>
      </c>
      <c r="O16" s="109">
        <f t="shared" si="1"/>
        <v>-0.18952511833867769</v>
      </c>
      <c r="P16" s="109"/>
      <c r="Q16" s="109"/>
      <c r="R16" s="109"/>
    </row>
    <row r="17" spans="3:18">
      <c r="C17" s="108" t="s">
        <v>102</v>
      </c>
      <c r="D17" s="93">
        <v>49534</v>
      </c>
      <c r="E17" s="93">
        <v>68935</v>
      </c>
      <c r="F17" s="93">
        <v>118469</v>
      </c>
      <c r="G17" s="93">
        <v>49938</v>
      </c>
      <c r="H17" s="93">
        <v>60630</v>
      </c>
      <c r="I17" s="93">
        <v>110568</v>
      </c>
      <c r="J17" s="93">
        <v>0</v>
      </c>
      <c r="K17" s="93">
        <v>0</v>
      </c>
      <c r="L17" s="93">
        <v>0</v>
      </c>
      <c r="M17" s="109">
        <f t="shared" si="0"/>
        <v>8.1560140509548962E-3</v>
      </c>
      <c r="N17" s="109">
        <f t="shared" si="0"/>
        <v>-0.12047581054616663</v>
      </c>
      <c r="O17" s="109">
        <f t="shared" si="1"/>
        <v>-6.6692552482083944E-2</v>
      </c>
      <c r="P17" s="109"/>
      <c r="Q17" s="109"/>
      <c r="R17" s="109"/>
    </row>
    <row r="18" spans="3:18">
      <c r="C18" s="96" t="s">
        <v>131</v>
      </c>
      <c r="D18" s="97">
        <v>666766</v>
      </c>
      <c r="E18" s="97">
        <v>864056</v>
      </c>
      <c r="F18" s="97">
        <v>1530822</v>
      </c>
      <c r="G18" s="97">
        <v>603695</v>
      </c>
      <c r="H18" s="97">
        <v>782906</v>
      </c>
      <c r="I18" s="97">
        <v>1386601</v>
      </c>
      <c r="J18" s="97">
        <v>489207</v>
      </c>
      <c r="K18" s="97">
        <v>570621</v>
      </c>
      <c r="L18" s="97">
        <v>1059828</v>
      </c>
      <c r="M18" s="103">
        <f t="shared" si="0"/>
        <v>-9.4592405731546036E-2</v>
      </c>
      <c r="N18" s="103">
        <f t="shared" si="0"/>
        <v>-9.3917523864193941E-2</v>
      </c>
      <c r="O18" s="103">
        <f t="shared" si="1"/>
        <v>-9.4211475926005761E-2</v>
      </c>
      <c r="P18" s="103"/>
      <c r="Q18" s="103"/>
      <c r="R18" s="103"/>
    </row>
    <row r="19" spans="3:18" ht="15" customHeight="1">
      <c r="C19" s="518" t="s">
        <v>111</v>
      </c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20"/>
    </row>
    <row r="20" spans="3:18"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3:18"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3:18" ht="24.75" customHeight="1">
      <c r="C22" s="529" t="s">
        <v>132</v>
      </c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</row>
    <row r="23" spans="3:18">
      <c r="C23" s="113"/>
      <c r="D23" s="531">
        <v>2008</v>
      </c>
      <c r="E23" s="531"/>
      <c r="F23" s="531"/>
      <c r="G23" s="531">
        <v>2009</v>
      </c>
      <c r="H23" s="531"/>
      <c r="I23" s="531"/>
      <c r="J23" s="531">
        <v>2010</v>
      </c>
      <c r="K23" s="531"/>
      <c r="L23" s="531"/>
      <c r="M23" s="531" t="s">
        <v>134</v>
      </c>
      <c r="N23" s="531"/>
      <c r="O23" s="531"/>
      <c r="P23" s="531" t="s">
        <v>135</v>
      </c>
      <c r="Q23" s="531"/>
      <c r="R23" s="531"/>
    </row>
    <row r="24" spans="3:18" ht="45">
      <c r="C24" s="113"/>
      <c r="D24" s="92" t="s">
        <v>69</v>
      </c>
      <c r="E24" s="92" t="s">
        <v>124</v>
      </c>
      <c r="F24" s="92" t="s">
        <v>136</v>
      </c>
      <c r="G24" s="92" t="s">
        <v>69</v>
      </c>
      <c r="H24" s="92" t="s">
        <v>124</v>
      </c>
      <c r="I24" s="92" t="s">
        <v>136</v>
      </c>
      <c r="J24" s="92" t="s">
        <v>69</v>
      </c>
      <c r="K24" s="92" t="s">
        <v>124</v>
      </c>
      <c r="L24" s="92" t="s">
        <v>136</v>
      </c>
      <c r="M24" s="92" t="s">
        <v>137</v>
      </c>
      <c r="N24" s="92" t="s">
        <v>138</v>
      </c>
      <c r="O24" s="92" t="s">
        <v>139</v>
      </c>
      <c r="P24" s="92" t="s">
        <v>137</v>
      </c>
      <c r="Q24" s="92" t="s">
        <v>138</v>
      </c>
      <c r="R24" s="92" t="s">
        <v>139</v>
      </c>
    </row>
    <row r="25" spans="3:18">
      <c r="C25" s="108" t="s">
        <v>91</v>
      </c>
      <c r="D25" s="93">
        <v>169956</v>
      </c>
      <c r="E25" s="93">
        <v>144911</v>
      </c>
      <c r="F25" s="93">
        <v>314867</v>
      </c>
      <c r="G25" s="93">
        <v>154599</v>
      </c>
      <c r="H25" s="93">
        <v>144863</v>
      </c>
      <c r="I25" s="93">
        <v>299462</v>
      </c>
      <c r="J25" s="93">
        <v>166831</v>
      </c>
      <c r="K25" s="93">
        <v>134526</v>
      </c>
      <c r="L25" s="93">
        <v>301357</v>
      </c>
      <c r="M25" s="109">
        <f t="shared" ref="M25:R37" si="2">G25/D25-1</f>
        <v>-9.0358681070394686E-2</v>
      </c>
      <c r="N25" s="109">
        <f t="shared" si="2"/>
        <v>-3.3123779423227528E-4</v>
      </c>
      <c r="O25" s="109">
        <f t="shared" si="2"/>
        <v>-4.892541930402361E-2</v>
      </c>
      <c r="P25" s="109">
        <f t="shared" si="2"/>
        <v>7.9120822256288914E-2</v>
      </c>
      <c r="Q25" s="109">
        <f t="shared" si="2"/>
        <v>-7.1357075305633622E-2</v>
      </c>
      <c r="R25" s="109">
        <f t="shared" si="2"/>
        <v>6.3280149067328484E-3</v>
      </c>
    </row>
    <row r="26" spans="3:18">
      <c r="C26" s="108" t="s">
        <v>92</v>
      </c>
      <c r="D26" s="93">
        <v>184741</v>
      </c>
      <c r="E26" s="93">
        <v>173615</v>
      </c>
      <c r="F26" s="93">
        <v>358356</v>
      </c>
      <c r="G26" s="93">
        <v>161008</v>
      </c>
      <c r="H26" s="93">
        <v>139497</v>
      </c>
      <c r="I26" s="93">
        <v>300505</v>
      </c>
      <c r="J26" s="93">
        <v>160394</v>
      </c>
      <c r="K26" s="93">
        <v>127076</v>
      </c>
      <c r="L26" s="93">
        <v>287470</v>
      </c>
      <c r="M26" s="109">
        <f t="shared" si="2"/>
        <v>-0.12846633936159269</v>
      </c>
      <c r="N26" s="109">
        <f t="shared" si="2"/>
        <v>-0.19651527805777147</v>
      </c>
      <c r="O26" s="109">
        <f t="shared" si="2"/>
        <v>-0.16143443949592029</v>
      </c>
      <c r="P26" s="109">
        <f t="shared" si="2"/>
        <v>-3.8134751068269468E-3</v>
      </c>
      <c r="Q26" s="109">
        <f t="shared" si="2"/>
        <v>-8.9041341390854289E-2</v>
      </c>
      <c r="R26" s="109">
        <f t="shared" si="2"/>
        <v>-4.337698208016505E-2</v>
      </c>
    </row>
    <row r="27" spans="3:18">
      <c r="C27" s="108" t="s">
        <v>93</v>
      </c>
      <c r="D27" s="93">
        <v>208953</v>
      </c>
      <c r="E27" s="93">
        <v>178294</v>
      </c>
      <c r="F27" s="93">
        <v>387247</v>
      </c>
      <c r="G27" s="93">
        <v>164848</v>
      </c>
      <c r="H27" s="93">
        <v>152300</v>
      </c>
      <c r="I27" s="93">
        <v>317148</v>
      </c>
      <c r="J27" s="93">
        <v>177083</v>
      </c>
      <c r="K27" s="93">
        <v>142182</v>
      </c>
      <c r="L27" s="93">
        <v>319265</v>
      </c>
      <c r="M27" s="109">
        <f t="shared" si="2"/>
        <v>-0.21107617502500564</v>
      </c>
      <c r="N27" s="109">
        <f t="shared" si="2"/>
        <v>-0.14579290385542976</v>
      </c>
      <c r="O27" s="109">
        <f t="shared" si="2"/>
        <v>-0.18101883294124943</v>
      </c>
      <c r="P27" s="109">
        <f t="shared" si="2"/>
        <v>7.4219887411433483E-2</v>
      </c>
      <c r="Q27" s="109">
        <f t="shared" si="2"/>
        <v>-6.6434668417596821E-2</v>
      </c>
      <c r="R27" s="109">
        <f t="shared" si="2"/>
        <v>6.6751169800849386E-3</v>
      </c>
    </row>
    <row r="28" spans="3:18">
      <c r="C28" s="108" t="s">
        <v>80</v>
      </c>
      <c r="D28" s="93">
        <v>183583</v>
      </c>
      <c r="E28" s="93">
        <v>133475</v>
      </c>
      <c r="F28" s="93">
        <v>317058</v>
      </c>
      <c r="G28" s="93">
        <v>184529</v>
      </c>
      <c r="H28" s="93">
        <v>139116</v>
      </c>
      <c r="I28" s="93">
        <v>323645</v>
      </c>
      <c r="J28" s="93">
        <v>197793</v>
      </c>
      <c r="K28" s="93">
        <v>142450</v>
      </c>
      <c r="L28" s="93">
        <v>340243</v>
      </c>
      <c r="M28" s="109">
        <f t="shared" si="2"/>
        <v>5.1529825746392532E-3</v>
      </c>
      <c r="N28" s="109">
        <f t="shared" si="2"/>
        <v>4.2262595991758856E-2</v>
      </c>
      <c r="O28" s="109">
        <f t="shared" si="2"/>
        <v>2.077537863734702E-2</v>
      </c>
      <c r="P28" s="109">
        <f t="shared" si="2"/>
        <v>7.1880300657349183E-2</v>
      </c>
      <c r="Q28" s="109">
        <f t="shared" si="2"/>
        <v>2.3965611432186007E-2</v>
      </c>
      <c r="R28" s="109">
        <f t="shared" si="2"/>
        <v>5.1284586506820773E-2</v>
      </c>
    </row>
    <row r="29" spans="3:18">
      <c r="C29" s="108" t="s">
        <v>95</v>
      </c>
      <c r="D29" s="93">
        <v>184054</v>
      </c>
      <c r="E29" s="93">
        <v>124018</v>
      </c>
      <c r="F29" s="93">
        <v>308072</v>
      </c>
      <c r="G29" s="93">
        <v>159815</v>
      </c>
      <c r="H29" s="93">
        <v>110874</v>
      </c>
      <c r="I29" s="93">
        <v>270689</v>
      </c>
      <c r="J29" s="93">
        <v>173954</v>
      </c>
      <c r="K29" s="93">
        <v>108089</v>
      </c>
      <c r="L29" s="93">
        <v>282043</v>
      </c>
      <c r="M29" s="109">
        <f t="shared" si="2"/>
        <v>-0.13169504601910309</v>
      </c>
      <c r="N29" s="109">
        <f t="shared" si="2"/>
        <v>-0.10598461513651247</v>
      </c>
      <c r="O29" s="109">
        <f t="shared" si="2"/>
        <v>-0.12134501025734246</v>
      </c>
      <c r="P29" s="109">
        <f t="shared" si="2"/>
        <v>8.8471044645371144E-2</v>
      </c>
      <c r="Q29" s="109">
        <f t="shared" si="2"/>
        <v>-2.5118603099013259E-2</v>
      </c>
      <c r="R29" s="109">
        <f t="shared" si="2"/>
        <v>4.1944814898278171E-2</v>
      </c>
    </row>
    <row r="30" spans="3:18">
      <c r="C30" s="108" t="s">
        <v>96</v>
      </c>
      <c r="D30" s="93">
        <v>174917</v>
      </c>
      <c r="E30" s="93">
        <v>128258</v>
      </c>
      <c r="F30" s="93">
        <v>303175</v>
      </c>
      <c r="G30" s="93">
        <v>155822</v>
      </c>
      <c r="H30" s="93">
        <v>111016</v>
      </c>
      <c r="I30" s="93">
        <v>266838</v>
      </c>
      <c r="J30" s="93">
        <v>167745</v>
      </c>
      <c r="K30" s="93">
        <v>119707</v>
      </c>
      <c r="L30" s="93">
        <v>287452</v>
      </c>
      <c r="M30" s="109">
        <f t="shared" si="2"/>
        <v>-0.10916606161779585</v>
      </c>
      <c r="N30" s="109">
        <f t="shared" si="2"/>
        <v>-0.13443216017714299</v>
      </c>
      <c r="O30" s="109">
        <f t="shared" si="2"/>
        <v>-0.11985486929990929</v>
      </c>
      <c r="P30" s="109">
        <f t="shared" si="2"/>
        <v>7.6516794804327937E-2</v>
      </c>
      <c r="Q30" s="109">
        <f t="shared" si="2"/>
        <v>7.828601282698E-2</v>
      </c>
      <c r="R30" s="109">
        <f t="shared" si="2"/>
        <v>7.7252865034215468E-2</v>
      </c>
    </row>
    <row r="31" spans="3:18">
      <c r="C31" s="108" t="s">
        <v>97</v>
      </c>
      <c r="D31" s="93">
        <v>196213</v>
      </c>
      <c r="E31" s="93">
        <v>154430</v>
      </c>
      <c r="F31" s="93">
        <v>350643</v>
      </c>
      <c r="G31" s="93">
        <v>189062</v>
      </c>
      <c r="H31" s="93">
        <v>150856</v>
      </c>
      <c r="I31" s="93">
        <v>339918</v>
      </c>
      <c r="J31" s="93">
        <v>205258</v>
      </c>
      <c r="K31" s="93">
        <v>164062</v>
      </c>
      <c r="L31" s="93">
        <v>369320</v>
      </c>
      <c r="M31" s="109">
        <f t="shared" si="2"/>
        <v>-3.644508773628663E-2</v>
      </c>
      <c r="N31" s="109">
        <f t="shared" si="2"/>
        <v>-2.3143171663536855E-2</v>
      </c>
      <c r="O31" s="109">
        <f t="shared" si="2"/>
        <v>-3.0586665069600727E-2</v>
      </c>
      <c r="P31" s="109">
        <f t="shared" si="2"/>
        <v>8.5665019940548648E-2</v>
      </c>
      <c r="Q31" s="109">
        <f t="shared" si="2"/>
        <v>8.7540435912393244E-2</v>
      </c>
      <c r="R31" s="109">
        <f t="shared" si="2"/>
        <v>8.6497331709412206E-2</v>
      </c>
    </row>
    <row r="32" spans="3:18">
      <c r="C32" s="108" t="s">
        <v>98</v>
      </c>
      <c r="D32" s="93">
        <v>212937</v>
      </c>
      <c r="E32" s="93">
        <v>184285</v>
      </c>
      <c r="F32" s="93">
        <v>397222</v>
      </c>
      <c r="G32" s="93">
        <v>196701</v>
      </c>
      <c r="H32" s="93">
        <v>166093</v>
      </c>
      <c r="I32" s="93">
        <v>362794</v>
      </c>
      <c r="J32" s="93">
        <v>215663</v>
      </c>
      <c r="K32" s="93">
        <v>157789</v>
      </c>
      <c r="L32" s="93">
        <v>373452</v>
      </c>
      <c r="M32" s="109">
        <f t="shared" si="2"/>
        <v>-7.6247904309725389E-2</v>
      </c>
      <c r="N32" s="109">
        <f t="shared" si="2"/>
        <v>-9.8716661692487162E-2</v>
      </c>
      <c r="O32" s="109">
        <f t="shared" si="2"/>
        <v>-8.6671936599684862E-2</v>
      </c>
      <c r="P32" s="109">
        <f t="shared" si="2"/>
        <v>9.640011997905451E-2</v>
      </c>
      <c r="Q32" s="109">
        <f t="shared" si="2"/>
        <v>-4.999608652983567E-2</v>
      </c>
      <c r="R32" s="109">
        <f t="shared" si="2"/>
        <v>2.9377553101760157E-2</v>
      </c>
    </row>
    <row r="33" spans="3:18">
      <c r="C33" s="108" t="s">
        <v>99</v>
      </c>
      <c r="D33" s="93">
        <v>169051</v>
      </c>
      <c r="E33" s="93">
        <v>124097</v>
      </c>
      <c r="F33" s="93">
        <v>293148</v>
      </c>
      <c r="G33" s="93">
        <v>158465</v>
      </c>
      <c r="H33" s="93">
        <v>120043</v>
      </c>
      <c r="I33" s="93">
        <v>278508</v>
      </c>
      <c r="J33" s="93">
        <v>173931</v>
      </c>
      <c r="K33" s="93">
        <v>115236</v>
      </c>
      <c r="L33" s="93">
        <v>289167</v>
      </c>
      <c r="M33" s="109">
        <f t="shared" si="2"/>
        <v>-6.2620156047583309E-2</v>
      </c>
      <c r="N33" s="109">
        <f t="shared" si="2"/>
        <v>-3.2667993585662858E-2</v>
      </c>
      <c r="O33" s="109">
        <f t="shared" si="2"/>
        <v>-4.9940644316181615E-2</v>
      </c>
      <c r="P33" s="109">
        <f t="shared" si="2"/>
        <v>9.7598838860316173E-2</v>
      </c>
      <c r="Q33" s="109">
        <f t="shared" si="2"/>
        <v>-4.0043984238981034E-2</v>
      </c>
      <c r="R33" s="109">
        <f t="shared" si="2"/>
        <v>3.8271791115515486E-2</v>
      </c>
    </row>
    <row r="34" spans="3:18">
      <c r="C34" s="108" t="s">
        <v>100</v>
      </c>
      <c r="D34" s="93">
        <v>187434</v>
      </c>
      <c r="E34" s="93">
        <v>156459</v>
      </c>
      <c r="F34" s="93">
        <v>343893</v>
      </c>
      <c r="G34" s="93">
        <v>182056</v>
      </c>
      <c r="H34" s="93">
        <v>141843</v>
      </c>
      <c r="I34" s="93">
        <v>323899</v>
      </c>
      <c r="J34" s="93">
        <v>0</v>
      </c>
      <c r="K34" s="93">
        <v>0</v>
      </c>
      <c r="L34" s="93">
        <v>0</v>
      </c>
      <c r="M34" s="109">
        <f t="shared" si="2"/>
        <v>-2.8692766520481916E-2</v>
      </c>
      <c r="N34" s="109">
        <f t="shared" si="2"/>
        <v>-9.3417444825801055E-2</v>
      </c>
      <c r="O34" s="109">
        <f t="shared" si="2"/>
        <v>-5.8140177322597464E-2</v>
      </c>
      <c r="P34" s="109"/>
      <c r="Q34" s="109"/>
      <c r="R34" s="109"/>
    </row>
    <row r="35" spans="3:18">
      <c r="C35" s="108" t="s">
        <v>101</v>
      </c>
      <c r="D35" s="93">
        <v>173926</v>
      </c>
      <c r="E35" s="93">
        <v>157774</v>
      </c>
      <c r="F35" s="93">
        <v>331700</v>
      </c>
      <c r="G35" s="93">
        <v>162065</v>
      </c>
      <c r="H35" s="93">
        <v>125188</v>
      </c>
      <c r="I35" s="93">
        <v>287253</v>
      </c>
      <c r="J35" s="93">
        <v>0</v>
      </c>
      <c r="K35" s="93">
        <v>0</v>
      </c>
      <c r="L35" s="93">
        <v>0</v>
      </c>
      <c r="M35" s="109">
        <f t="shared" si="2"/>
        <v>-6.8195669422628002E-2</v>
      </c>
      <c r="N35" s="109">
        <f t="shared" si="2"/>
        <v>-0.2065359311420133</v>
      </c>
      <c r="O35" s="109">
        <f t="shared" si="2"/>
        <v>-0.13399758818209229</v>
      </c>
      <c r="P35" s="109"/>
      <c r="Q35" s="109"/>
      <c r="R35" s="109"/>
    </row>
    <row r="36" spans="3:18">
      <c r="C36" s="108" t="s">
        <v>102</v>
      </c>
      <c r="D36" s="93">
        <v>164055</v>
      </c>
      <c r="E36" s="93">
        <v>147580</v>
      </c>
      <c r="F36" s="93">
        <v>311635</v>
      </c>
      <c r="G36" s="93">
        <v>163523</v>
      </c>
      <c r="H36" s="93">
        <v>130042</v>
      </c>
      <c r="I36" s="93">
        <v>293565</v>
      </c>
      <c r="J36" s="93">
        <v>0</v>
      </c>
      <c r="K36" s="93">
        <v>0</v>
      </c>
      <c r="L36" s="93">
        <v>0</v>
      </c>
      <c r="M36" s="109">
        <f t="shared" si="2"/>
        <v>-3.242814909633962E-3</v>
      </c>
      <c r="N36" s="109">
        <f t="shared" si="2"/>
        <v>-0.11883724081853908</v>
      </c>
      <c r="O36" s="109">
        <f t="shared" si="2"/>
        <v>-5.7984501099042185E-2</v>
      </c>
      <c r="P36" s="109"/>
      <c r="Q36" s="109"/>
      <c r="R36" s="109"/>
    </row>
    <row r="37" spans="3:18">
      <c r="C37" s="96" t="s">
        <v>131</v>
      </c>
      <c r="D37" s="97">
        <v>2209820</v>
      </c>
      <c r="E37" s="97">
        <v>1807196</v>
      </c>
      <c r="F37" s="97">
        <v>4017016</v>
      </c>
      <c r="G37" s="97">
        <v>2032493</v>
      </c>
      <c r="H37" s="97">
        <v>1631731</v>
      </c>
      <c r="I37" s="97">
        <v>3664224</v>
      </c>
      <c r="J37" s="97">
        <v>1638652</v>
      </c>
      <c r="K37" s="97">
        <v>1211117</v>
      </c>
      <c r="L37" s="97">
        <v>2849769</v>
      </c>
      <c r="M37" s="103">
        <f t="shared" si="2"/>
        <v>-8.0244997330099266E-2</v>
      </c>
      <c r="N37" s="103">
        <f t="shared" si="2"/>
        <v>-9.7092401709609755E-2</v>
      </c>
      <c r="O37" s="103">
        <f t="shared" si="2"/>
        <v>-8.7824395023569757E-2</v>
      </c>
      <c r="P37" s="103"/>
      <c r="Q37" s="103"/>
      <c r="R37" s="103"/>
    </row>
    <row r="38" spans="3:18" ht="15" customHeight="1">
      <c r="C38" s="518" t="s">
        <v>111</v>
      </c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20"/>
    </row>
    <row r="39" spans="3:18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3:18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3:18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3:18" ht="24.75" customHeight="1">
      <c r="C42" s="529" t="s">
        <v>133</v>
      </c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</row>
    <row r="43" spans="3:18">
      <c r="C43" s="113"/>
      <c r="D43" s="531">
        <v>2008</v>
      </c>
      <c r="E43" s="531"/>
      <c r="F43" s="531"/>
      <c r="G43" s="531">
        <v>2009</v>
      </c>
      <c r="H43" s="531"/>
      <c r="I43" s="531"/>
      <c r="J43" s="531">
        <v>2010</v>
      </c>
      <c r="K43" s="531"/>
      <c r="L43" s="531"/>
      <c r="M43" s="531" t="s">
        <v>134</v>
      </c>
      <c r="N43" s="531"/>
      <c r="O43" s="531"/>
      <c r="P43" s="531" t="s">
        <v>135</v>
      </c>
      <c r="Q43" s="531"/>
      <c r="R43" s="531"/>
    </row>
    <row r="44" spans="3:18" ht="45">
      <c r="C44" s="113"/>
      <c r="D44" s="92" t="s">
        <v>69</v>
      </c>
      <c r="E44" s="92" t="s">
        <v>124</v>
      </c>
      <c r="F44" s="92" t="s">
        <v>136</v>
      </c>
      <c r="G44" s="92" t="s">
        <v>69</v>
      </c>
      <c r="H44" s="92" t="s">
        <v>124</v>
      </c>
      <c r="I44" s="92" t="s">
        <v>136</v>
      </c>
      <c r="J44" s="92" t="s">
        <v>69</v>
      </c>
      <c r="K44" s="92" t="s">
        <v>124</v>
      </c>
      <c r="L44" s="92" t="s">
        <v>136</v>
      </c>
      <c r="M44" s="92" t="s">
        <v>137</v>
      </c>
      <c r="N44" s="92" t="s">
        <v>138</v>
      </c>
      <c r="O44" s="92" t="s">
        <v>139</v>
      </c>
      <c r="P44" s="92" t="s">
        <v>137</v>
      </c>
      <c r="Q44" s="92" t="s">
        <v>138</v>
      </c>
      <c r="R44" s="92" t="s">
        <v>139</v>
      </c>
    </row>
    <row r="45" spans="3:18">
      <c r="C45" s="108" t="s">
        <v>91</v>
      </c>
      <c r="D45" s="93">
        <v>238040</v>
      </c>
      <c r="E45" s="93">
        <v>171707</v>
      </c>
      <c r="F45" s="93">
        <v>409747</v>
      </c>
      <c r="G45" s="93">
        <v>212522</v>
      </c>
      <c r="H45" s="93">
        <v>168208</v>
      </c>
      <c r="I45" s="93">
        <v>380730</v>
      </c>
      <c r="J45" s="93">
        <v>226497</v>
      </c>
      <c r="K45" s="93">
        <v>155740</v>
      </c>
      <c r="L45" s="93">
        <v>382237</v>
      </c>
      <c r="M45" s="109">
        <f t="shared" ref="M45:N57" si="3">G45/D45-1</f>
        <v>-0.10720047050915815</v>
      </c>
      <c r="N45" s="109">
        <f>H45/E45-1</f>
        <v>-2.0377736492979359E-2</v>
      </c>
      <c r="O45" s="109">
        <f t="shared" ref="O45:R57" si="4">I45/F45-1</f>
        <v>-7.081686992217151E-2</v>
      </c>
      <c r="P45" s="109">
        <f t="shared" si="4"/>
        <v>6.5757898005853521E-2</v>
      </c>
      <c r="Q45" s="109">
        <f t="shared" si="4"/>
        <v>-7.4122514981451504E-2</v>
      </c>
      <c r="R45" s="109">
        <f t="shared" si="4"/>
        <v>3.9581855908386032E-3</v>
      </c>
    </row>
    <row r="46" spans="3:18">
      <c r="C46" s="108" t="s">
        <v>92</v>
      </c>
      <c r="D46" s="93">
        <v>260847</v>
      </c>
      <c r="E46" s="93">
        <v>199071</v>
      </c>
      <c r="F46" s="93">
        <v>459918</v>
      </c>
      <c r="G46" s="93">
        <v>223867</v>
      </c>
      <c r="H46" s="93">
        <v>161715</v>
      </c>
      <c r="I46" s="93">
        <v>385582</v>
      </c>
      <c r="J46" s="93">
        <v>223216</v>
      </c>
      <c r="K46" s="93">
        <v>146331</v>
      </c>
      <c r="L46" s="93">
        <v>369547</v>
      </c>
      <c r="M46" s="109">
        <f t="shared" si="3"/>
        <v>-0.14176892967908394</v>
      </c>
      <c r="N46" s="109">
        <f>H46/E46-1</f>
        <v>-0.1876516418765164</v>
      </c>
      <c r="O46" s="109">
        <f t="shared" si="4"/>
        <v>-0.16162881209259039</v>
      </c>
      <c r="P46" s="109">
        <f t="shared" si="4"/>
        <v>-2.9079766111128613E-3</v>
      </c>
      <c r="Q46" s="109">
        <f t="shared" si="4"/>
        <v>-9.5130321862535894E-2</v>
      </c>
      <c r="R46" s="109">
        <f t="shared" si="4"/>
        <v>-4.1586484846284355E-2</v>
      </c>
    </row>
    <row r="47" spans="3:18">
      <c r="C47" s="108" t="s">
        <v>93</v>
      </c>
      <c r="D47" s="93">
        <v>294814</v>
      </c>
      <c r="E47" s="93">
        <v>213269</v>
      </c>
      <c r="F47" s="93">
        <v>508083</v>
      </c>
      <c r="G47" s="93">
        <v>230133</v>
      </c>
      <c r="H47" s="93">
        <v>179375</v>
      </c>
      <c r="I47" s="93">
        <v>409508</v>
      </c>
      <c r="J47" s="93">
        <v>239927</v>
      </c>
      <c r="K47" s="93">
        <v>164434</v>
      </c>
      <c r="L47" s="93">
        <v>404361</v>
      </c>
      <c r="M47" s="109">
        <f t="shared" si="3"/>
        <v>-0.2193959581295325</v>
      </c>
      <c r="N47" s="109">
        <f t="shared" si="3"/>
        <v>-0.15892605113729608</v>
      </c>
      <c r="O47" s="109">
        <f t="shared" si="4"/>
        <v>-0.19401357652194617</v>
      </c>
      <c r="P47" s="109">
        <f t="shared" si="4"/>
        <v>4.2557999070103048E-2</v>
      </c>
      <c r="Q47" s="109">
        <f t="shared" si="4"/>
        <v>-8.3294773519163812E-2</v>
      </c>
      <c r="R47" s="109">
        <f t="shared" si="4"/>
        <v>-1.2568741025816399E-2</v>
      </c>
    </row>
    <row r="48" spans="3:18">
      <c r="C48" s="108" t="s">
        <v>80</v>
      </c>
      <c r="D48" s="93">
        <v>261323</v>
      </c>
      <c r="E48" s="93">
        <v>163191</v>
      </c>
      <c r="F48" s="93">
        <v>424514</v>
      </c>
      <c r="G48" s="93">
        <v>253066</v>
      </c>
      <c r="H48" s="93">
        <v>165364</v>
      </c>
      <c r="I48" s="93">
        <v>418430</v>
      </c>
      <c r="J48" s="93">
        <v>258952</v>
      </c>
      <c r="K48" s="93">
        <v>163597</v>
      </c>
      <c r="L48" s="93">
        <v>422549</v>
      </c>
      <c r="M48" s="109">
        <f t="shared" si="3"/>
        <v>-3.1596912633024998E-2</v>
      </c>
      <c r="N48" s="109">
        <f t="shared" si="3"/>
        <v>1.3315685301272806E-2</v>
      </c>
      <c r="O48" s="109">
        <f t="shared" si="4"/>
        <v>-1.4331682818470082E-2</v>
      </c>
      <c r="P48" s="109">
        <f t="shared" si="4"/>
        <v>2.3258754633178613E-2</v>
      </c>
      <c r="Q48" s="109">
        <f t="shared" si="4"/>
        <v>-1.0685518008756389E-2</v>
      </c>
      <c r="R48" s="109">
        <f t="shared" si="4"/>
        <v>9.8439404440409106E-3</v>
      </c>
    </row>
    <row r="49" spans="3:18">
      <c r="C49" s="108" t="s">
        <v>95</v>
      </c>
      <c r="D49" s="93">
        <v>258413</v>
      </c>
      <c r="E49" s="93">
        <v>154772</v>
      </c>
      <c r="F49" s="93">
        <v>413185</v>
      </c>
      <c r="G49" s="93">
        <v>217112</v>
      </c>
      <c r="H49" s="93">
        <v>133181</v>
      </c>
      <c r="I49" s="93">
        <v>350293</v>
      </c>
      <c r="J49" s="93">
        <v>233329</v>
      </c>
      <c r="K49" s="93">
        <v>127968</v>
      </c>
      <c r="L49" s="93">
        <v>361297</v>
      </c>
      <c r="M49" s="109">
        <f t="shared" si="3"/>
        <v>-0.15982555057214609</v>
      </c>
      <c r="N49" s="109">
        <f t="shared" si="3"/>
        <v>-0.13950197710180134</v>
      </c>
      <c r="O49" s="109">
        <f t="shared" si="4"/>
        <v>-0.152212689231216</v>
      </c>
      <c r="P49" s="109">
        <f t="shared" si="4"/>
        <v>7.4694167065846306E-2</v>
      </c>
      <c r="Q49" s="109">
        <f t="shared" si="4"/>
        <v>-3.9142219986334381E-2</v>
      </c>
      <c r="R49" s="109">
        <f t="shared" si="4"/>
        <v>3.1413702243550334E-2</v>
      </c>
    </row>
    <row r="50" spans="3:18">
      <c r="C50" s="108" t="s">
        <v>96</v>
      </c>
      <c r="D50" s="93">
        <v>245260</v>
      </c>
      <c r="E50" s="93">
        <v>157171</v>
      </c>
      <c r="F50" s="93">
        <v>402431</v>
      </c>
      <c r="G50" s="93">
        <v>213715</v>
      </c>
      <c r="H50" s="93">
        <v>136143</v>
      </c>
      <c r="I50" s="93">
        <v>349858</v>
      </c>
      <c r="J50" s="93">
        <v>230853</v>
      </c>
      <c r="K50" s="93">
        <v>144090</v>
      </c>
      <c r="L50" s="93">
        <v>374943</v>
      </c>
      <c r="M50" s="109">
        <f t="shared" si="3"/>
        <v>-0.12861860882328957</v>
      </c>
      <c r="N50" s="109">
        <f t="shared" si="3"/>
        <v>-0.13379058477708994</v>
      </c>
      <c r="O50" s="109">
        <f t="shared" si="4"/>
        <v>-0.13063854424733679</v>
      </c>
      <c r="P50" s="109">
        <f t="shared" si="4"/>
        <v>8.0190908452846044E-2</v>
      </c>
      <c r="Q50" s="109">
        <f t="shared" si="4"/>
        <v>5.8372446618628837E-2</v>
      </c>
      <c r="R50" s="109">
        <f t="shared" si="4"/>
        <v>7.1700518496075505E-2</v>
      </c>
    </row>
    <row r="51" spans="3:18">
      <c r="C51" s="108" t="s">
        <v>97</v>
      </c>
      <c r="D51" s="93">
        <v>276976</v>
      </c>
      <c r="E51" s="93">
        <v>190549</v>
      </c>
      <c r="F51" s="93">
        <v>467525</v>
      </c>
      <c r="G51" s="93">
        <v>255405</v>
      </c>
      <c r="H51" s="93">
        <v>178790</v>
      </c>
      <c r="I51" s="93">
        <v>434195</v>
      </c>
      <c r="J51" s="93">
        <v>265054</v>
      </c>
      <c r="K51" s="93">
        <v>186205</v>
      </c>
      <c r="L51" s="93">
        <v>451259</v>
      </c>
      <c r="M51" s="109">
        <f t="shared" si="3"/>
        <v>-7.7880393969152584E-2</v>
      </c>
      <c r="N51" s="109">
        <f t="shared" si="3"/>
        <v>-6.1711160908742624E-2</v>
      </c>
      <c r="O51" s="109">
        <f t="shared" si="4"/>
        <v>-7.129030533126568E-2</v>
      </c>
      <c r="P51" s="109">
        <f t="shared" si="4"/>
        <v>3.7779213406158751E-2</v>
      </c>
      <c r="Q51" s="109">
        <f t="shared" si="4"/>
        <v>4.1473236758208021E-2</v>
      </c>
      <c r="R51" s="109">
        <f t="shared" si="4"/>
        <v>3.9300314374877576E-2</v>
      </c>
    </row>
    <row r="52" spans="3:18">
      <c r="C52" s="108" t="s">
        <v>98</v>
      </c>
      <c r="D52" s="93">
        <v>303519</v>
      </c>
      <c r="E52" s="93">
        <v>228246</v>
      </c>
      <c r="F52" s="93">
        <v>531765</v>
      </c>
      <c r="G52" s="93">
        <v>270226</v>
      </c>
      <c r="H52" s="93">
        <v>197556</v>
      </c>
      <c r="I52" s="93">
        <v>467782</v>
      </c>
      <c r="J52" s="93">
        <v>283306</v>
      </c>
      <c r="K52" s="93">
        <v>181892</v>
      </c>
      <c r="L52" s="93">
        <v>465198</v>
      </c>
      <c r="M52" s="109">
        <f t="shared" si="3"/>
        <v>-0.10969000293227116</v>
      </c>
      <c r="N52" s="109">
        <f t="shared" si="3"/>
        <v>-0.13446018769222678</v>
      </c>
      <c r="O52" s="109">
        <f t="shared" si="4"/>
        <v>-0.12032194672458696</v>
      </c>
      <c r="P52" s="109">
        <f t="shared" si="4"/>
        <v>4.8403928563498733E-2</v>
      </c>
      <c r="Q52" s="109">
        <f t="shared" si="4"/>
        <v>-7.9288910486140618E-2</v>
      </c>
      <c r="R52" s="109">
        <f t="shared" si="4"/>
        <v>-5.5239406390156232E-3</v>
      </c>
    </row>
    <row r="53" spans="3:18">
      <c r="C53" s="108" t="s">
        <v>99</v>
      </c>
      <c r="D53" s="93">
        <v>240281</v>
      </c>
      <c r="E53" s="93">
        <v>151078</v>
      </c>
      <c r="F53" s="93">
        <v>391359</v>
      </c>
      <c r="G53" s="93">
        <v>213848</v>
      </c>
      <c r="H53" s="93">
        <v>140366</v>
      </c>
      <c r="I53" s="93">
        <v>354214</v>
      </c>
      <c r="J53" s="93">
        <v>230546</v>
      </c>
      <c r="K53" s="93">
        <v>133127</v>
      </c>
      <c r="L53" s="93">
        <v>363673</v>
      </c>
      <c r="M53" s="109">
        <f t="shared" si="3"/>
        <v>-0.11000869814925029</v>
      </c>
      <c r="N53" s="109">
        <f t="shared" si="3"/>
        <v>-7.0903771561709794E-2</v>
      </c>
      <c r="O53" s="109">
        <f t="shared" si="4"/>
        <v>-9.4912854949036563E-2</v>
      </c>
      <c r="P53" s="109">
        <f t="shared" si="4"/>
        <v>7.808349855972474E-2</v>
      </c>
      <c r="Q53" s="109">
        <f t="shared" si="4"/>
        <v>-5.1572318082726554E-2</v>
      </c>
      <c r="R53" s="109">
        <f t="shared" si="4"/>
        <v>2.6704195768659567E-2</v>
      </c>
    </row>
    <row r="54" spans="3:18">
      <c r="C54" s="108" t="s">
        <v>100</v>
      </c>
      <c r="D54" s="93">
        <v>257888</v>
      </c>
      <c r="E54" s="93">
        <v>183969</v>
      </c>
      <c r="F54" s="93">
        <v>441857</v>
      </c>
      <c r="G54" s="93">
        <v>240086</v>
      </c>
      <c r="H54" s="93">
        <v>164785</v>
      </c>
      <c r="I54" s="93">
        <v>404871</v>
      </c>
      <c r="J54" s="93">
        <v>0</v>
      </c>
      <c r="K54" s="93">
        <v>0</v>
      </c>
      <c r="L54" s="93">
        <v>0</v>
      </c>
      <c r="M54" s="109">
        <f t="shared" si="3"/>
        <v>-6.9029966497084039E-2</v>
      </c>
      <c r="N54" s="109">
        <f t="shared" si="3"/>
        <v>-0.10427843821513405</v>
      </c>
      <c r="O54" s="109">
        <f t="shared" si="4"/>
        <v>-8.3705814324543937E-2</v>
      </c>
      <c r="P54" s="109"/>
      <c r="Q54" s="109"/>
      <c r="R54" s="109"/>
    </row>
    <row r="55" spans="3:18">
      <c r="C55" s="108" t="s">
        <v>101</v>
      </c>
      <c r="D55" s="93">
        <v>246435</v>
      </c>
      <c r="E55" s="93">
        <v>185305</v>
      </c>
      <c r="F55" s="93">
        <v>431740</v>
      </c>
      <c r="G55" s="93">
        <v>225248</v>
      </c>
      <c r="H55" s="93">
        <v>146554</v>
      </c>
      <c r="I55" s="93">
        <v>371802</v>
      </c>
      <c r="J55" s="93">
        <v>0</v>
      </c>
      <c r="K55" s="93">
        <v>0</v>
      </c>
      <c r="L55" s="93">
        <v>0</v>
      </c>
      <c r="M55" s="109">
        <f t="shared" si="3"/>
        <v>-8.5973989084342728E-2</v>
      </c>
      <c r="N55" s="109">
        <f t="shared" si="3"/>
        <v>-0.2091200992957557</v>
      </c>
      <c r="O55" s="109">
        <f t="shared" si="4"/>
        <v>-0.1388289248158614</v>
      </c>
      <c r="P55" s="109"/>
      <c r="Q55" s="109"/>
      <c r="R55" s="109"/>
    </row>
    <row r="56" spans="3:18">
      <c r="C56" s="108" t="s">
        <v>102</v>
      </c>
      <c r="D56" s="93">
        <v>234207</v>
      </c>
      <c r="E56" s="93">
        <v>175996</v>
      </c>
      <c r="F56" s="93">
        <v>410203</v>
      </c>
      <c r="G56" s="93">
        <v>226348</v>
      </c>
      <c r="H56" s="93">
        <v>154169</v>
      </c>
      <c r="I56" s="93">
        <v>380517</v>
      </c>
      <c r="J56" s="93">
        <v>0</v>
      </c>
      <c r="K56" s="93">
        <v>0</v>
      </c>
      <c r="L56" s="93">
        <v>0</v>
      </c>
      <c r="M56" s="109">
        <f t="shared" si="3"/>
        <v>-3.3555786120824771E-2</v>
      </c>
      <c r="N56" s="109">
        <f t="shared" si="3"/>
        <v>-0.12401986408782018</v>
      </c>
      <c r="O56" s="109">
        <f t="shared" si="4"/>
        <v>-7.2369046545247118E-2</v>
      </c>
      <c r="P56" s="109"/>
      <c r="Q56" s="109"/>
      <c r="R56" s="109"/>
    </row>
    <row r="57" spans="3:18">
      <c r="C57" s="96" t="s">
        <v>131</v>
      </c>
      <c r="D57" s="97">
        <v>3118003</v>
      </c>
      <c r="E57" s="97">
        <v>2174324</v>
      </c>
      <c r="F57" s="97">
        <v>5292327</v>
      </c>
      <c r="G57" s="97">
        <v>2781576</v>
      </c>
      <c r="H57" s="97">
        <v>1926206</v>
      </c>
      <c r="I57" s="97">
        <v>4707782</v>
      </c>
      <c r="J57" s="97">
        <v>2191680</v>
      </c>
      <c r="K57" s="97">
        <v>1403384</v>
      </c>
      <c r="L57" s="97">
        <v>3595064</v>
      </c>
      <c r="M57" s="103">
        <f t="shared" si="3"/>
        <v>-0.10789822844942742</v>
      </c>
      <c r="N57" s="103">
        <f t="shared" si="3"/>
        <v>-0.11411270813365437</v>
      </c>
      <c r="O57" s="103">
        <f t="shared" si="4"/>
        <v>-0.11045141390545221</v>
      </c>
      <c r="P57" s="103"/>
      <c r="Q57" s="103"/>
      <c r="R57" s="103"/>
    </row>
    <row r="58" spans="3:18" ht="15" customHeight="1">
      <c r="C58" s="518" t="s">
        <v>111</v>
      </c>
      <c r="D58" s="519"/>
      <c r="E58" s="519"/>
      <c r="F58" s="519"/>
      <c r="G58" s="519"/>
      <c r="H58" s="519"/>
      <c r="I58" s="519"/>
      <c r="J58" s="519"/>
      <c r="K58" s="519"/>
      <c r="L58" s="519"/>
      <c r="M58" s="519"/>
      <c r="N58" s="519"/>
      <c r="O58" s="519"/>
      <c r="P58" s="519"/>
      <c r="Q58" s="519"/>
      <c r="R58" s="520"/>
    </row>
  </sheetData>
  <mergeCells count="21">
    <mergeCell ref="C58:R58"/>
    <mergeCell ref="C38:R38"/>
    <mergeCell ref="C42:R42"/>
    <mergeCell ref="D43:F43"/>
    <mergeCell ref="G43:I43"/>
    <mergeCell ref="J43:L43"/>
    <mergeCell ref="M43:O43"/>
    <mergeCell ref="P43:R43"/>
    <mergeCell ref="C19:R19"/>
    <mergeCell ref="C22:R22"/>
    <mergeCell ref="D23:F23"/>
    <mergeCell ref="G23:I23"/>
    <mergeCell ref="J23:L23"/>
    <mergeCell ref="M23:O23"/>
    <mergeCell ref="P23:R23"/>
    <mergeCell ref="C3:R3"/>
    <mergeCell ref="D4:F4"/>
    <mergeCell ref="G4:I4"/>
    <mergeCell ref="J4:L4"/>
    <mergeCell ref="M4:O4"/>
    <mergeCell ref="P4:R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fitToHeight="2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39" min="2" max="17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C2:M67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3" ht="42.75" customHeight="1"/>
    <row r="3" spans="3:13" ht="30" customHeight="1" thickBot="1">
      <c r="C3" s="532" t="s">
        <v>140</v>
      </c>
      <c r="D3" s="532"/>
      <c r="E3" s="532"/>
      <c r="F3" s="532"/>
      <c r="G3" s="532"/>
      <c r="H3" s="532"/>
      <c r="I3" s="532"/>
      <c r="J3" s="532"/>
    </row>
    <row r="4" spans="3:13" ht="45" customHeight="1" thickBot="1">
      <c r="C4" s="114"/>
      <c r="D4" s="92" t="s">
        <v>141</v>
      </c>
      <c r="E4" s="92" t="s">
        <v>142</v>
      </c>
      <c r="F4" s="92" t="s">
        <v>143</v>
      </c>
      <c r="G4" s="92" t="s">
        <v>144</v>
      </c>
      <c r="H4" s="115" t="s">
        <v>69</v>
      </c>
      <c r="I4" s="115" t="s">
        <v>145</v>
      </c>
      <c r="J4" s="116" t="s">
        <v>71</v>
      </c>
      <c r="L4" s="50" t="s">
        <v>146</v>
      </c>
      <c r="M4" s="50" t="s">
        <v>147</v>
      </c>
    </row>
    <row r="5" spans="3:13">
      <c r="C5" s="41" t="s">
        <v>75</v>
      </c>
      <c r="D5" s="93">
        <v>920</v>
      </c>
      <c r="E5" s="93">
        <v>14413</v>
      </c>
      <c r="F5" s="93">
        <v>31276</v>
      </c>
      <c r="G5" s="93">
        <v>5590</v>
      </c>
      <c r="H5" s="93">
        <v>52199</v>
      </c>
      <c r="I5" s="93">
        <v>50820</v>
      </c>
      <c r="J5" s="93">
        <v>103019</v>
      </c>
    </row>
    <row r="6" spans="3:13">
      <c r="C6" s="41" t="s">
        <v>76</v>
      </c>
      <c r="D6" s="93">
        <v>1146</v>
      </c>
      <c r="E6" s="93">
        <v>17930</v>
      </c>
      <c r="F6" s="93">
        <v>37909</v>
      </c>
      <c r="G6" s="93">
        <v>7669</v>
      </c>
      <c r="H6" s="93">
        <v>64654</v>
      </c>
      <c r="I6" s="93">
        <v>73726</v>
      </c>
      <c r="J6" s="93">
        <v>138380</v>
      </c>
    </row>
    <row r="7" spans="3:13">
      <c r="C7" s="41" t="s">
        <v>77</v>
      </c>
      <c r="D7" s="93">
        <v>888</v>
      </c>
      <c r="E7" s="93">
        <v>16866</v>
      </c>
      <c r="F7" s="93">
        <v>35924</v>
      </c>
      <c r="G7" s="93">
        <v>7348</v>
      </c>
      <c r="H7" s="93">
        <v>61026</v>
      </c>
      <c r="I7" s="93">
        <v>75580</v>
      </c>
      <c r="J7" s="93">
        <v>136606</v>
      </c>
    </row>
    <row r="8" spans="3:13">
      <c r="C8" s="41" t="s">
        <v>78</v>
      </c>
      <c r="D8" s="93">
        <v>797</v>
      </c>
      <c r="E8" s="93">
        <v>11723</v>
      </c>
      <c r="F8" s="93">
        <v>30315</v>
      </c>
      <c r="G8" s="93">
        <v>6423</v>
      </c>
      <c r="H8" s="93">
        <v>49258</v>
      </c>
      <c r="I8" s="93">
        <v>58133</v>
      </c>
      <c r="J8" s="93">
        <v>107391</v>
      </c>
    </row>
    <row r="9" spans="3:13">
      <c r="C9" s="41" t="s">
        <v>79</v>
      </c>
      <c r="D9" s="93">
        <v>697</v>
      </c>
      <c r="E9" s="93">
        <v>13948</v>
      </c>
      <c r="F9" s="93">
        <v>28282</v>
      </c>
      <c r="G9" s="93">
        <v>5952</v>
      </c>
      <c r="H9" s="93">
        <v>48879</v>
      </c>
      <c r="I9" s="93">
        <v>52797</v>
      </c>
      <c r="J9" s="93">
        <v>101676</v>
      </c>
    </row>
    <row r="10" spans="3:13">
      <c r="C10" s="41" t="s">
        <v>80</v>
      </c>
      <c r="D10" s="93">
        <v>1320</v>
      </c>
      <c r="E10" s="93">
        <v>14194</v>
      </c>
      <c r="F10" s="93">
        <v>36232</v>
      </c>
      <c r="G10" s="93">
        <v>6997</v>
      </c>
      <c r="H10" s="93">
        <v>58743</v>
      </c>
      <c r="I10" s="93">
        <v>67224</v>
      </c>
      <c r="J10" s="93">
        <v>125967</v>
      </c>
    </row>
    <row r="11" spans="3:13">
      <c r="C11" s="41" t="s">
        <v>81</v>
      </c>
      <c r="D11" s="93">
        <v>1473</v>
      </c>
      <c r="E11" s="93">
        <v>16465</v>
      </c>
      <c r="F11" s="93">
        <v>28802</v>
      </c>
      <c r="G11" s="93">
        <v>6147</v>
      </c>
      <c r="H11" s="93">
        <v>52887</v>
      </c>
      <c r="I11" s="93">
        <v>67131</v>
      </c>
      <c r="J11" s="93">
        <v>120018</v>
      </c>
    </row>
    <row r="12" spans="3:13">
      <c r="C12" s="41" t="s">
        <v>82</v>
      </c>
      <c r="D12" s="93">
        <v>1380</v>
      </c>
      <c r="E12" s="93">
        <v>14547</v>
      </c>
      <c r="F12" s="93">
        <v>27056</v>
      </c>
      <c r="G12" s="93">
        <v>4997</v>
      </c>
      <c r="H12" s="93">
        <v>47980</v>
      </c>
      <c r="I12" s="93">
        <v>61408</v>
      </c>
      <c r="J12" s="93">
        <v>109388</v>
      </c>
    </row>
    <row r="13" spans="3:13">
      <c r="C13" s="41" t="s">
        <v>83</v>
      </c>
      <c r="D13" s="93">
        <v>1545</v>
      </c>
      <c r="E13" s="93">
        <v>17718</v>
      </c>
      <c r="F13" s="93">
        <v>28466</v>
      </c>
      <c r="G13" s="93">
        <v>5852</v>
      </c>
      <c r="H13" s="93">
        <v>53581</v>
      </c>
      <c r="I13" s="93">
        <v>63802</v>
      </c>
      <c r="J13" s="93">
        <v>117383</v>
      </c>
    </row>
    <row r="14" spans="3:13" ht="44.25" customHeight="1">
      <c r="C14" s="94" t="str">
        <f>actualizaciones!$A$2</f>
        <v xml:space="preserve">acumulado septiembre 2010 </v>
      </c>
      <c r="D14" s="95">
        <v>10166</v>
      </c>
      <c r="E14" s="95">
        <v>137804</v>
      </c>
      <c r="F14" s="95">
        <v>284262</v>
      </c>
      <c r="G14" s="95">
        <v>56975</v>
      </c>
      <c r="H14" s="95">
        <v>489207</v>
      </c>
      <c r="I14" s="95">
        <v>570621</v>
      </c>
      <c r="J14" s="95">
        <v>1059828</v>
      </c>
    </row>
    <row r="15" spans="3:13" hidden="1" outlineLevel="1">
      <c r="C15" s="41" t="s">
        <v>72</v>
      </c>
      <c r="D15" s="93">
        <v>1541</v>
      </c>
      <c r="E15" s="93">
        <v>15168</v>
      </c>
      <c r="F15" s="93">
        <v>27573</v>
      </c>
      <c r="G15" s="93">
        <v>5656</v>
      </c>
      <c r="H15" s="93">
        <v>49938</v>
      </c>
      <c r="I15" s="93">
        <v>60630</v>
      </c>
      <c r="J15" s="93">
        <v>110568</v>
      </c>
    </row>
    <row r="16" spans="3:13" hidden="1" outlineLevel="1">
      <c r="C16" s="41" t="s">
        <v>73</v>
      </c>
      <c r="D16" s="93">
        <v>1573</v>
      </c>
      <c r="E16" s="93">
        <v>14236</v>
      </c>
      <c r="F16" s="93">
        <v>25783</v>
      </c>
      <c r="G16" s="93">
        <v>6737</v>
      </c>
      <c r="H16" s="93">
        <v>48329</v>
      </c>
      <c r="I16" s="93">
        <v>57827</v>
      </c>
      <c r="J16" s="93">
        <v>106156</v>
      </c>
    </row>
    <row r="17" spans="3:10" hidden="1" outlineLevel="1">
      <c r="C17" s="41" t="s">
        <v>74</v>
      </c>
      <c r="D17" s="93">
        <v>1037</v>
      </c>
      <c r="E17" s="93">
        <v>15763</v>
      </c>
      <c r="F17" s="93">
        <v>32676</v>
      </c>
      <c r="G17" s="93">
        <v>5029</v>
      </c>
      <c r="H17" s="93">
        <v>54505</v>
      </c>
      <c r="I17" s="93">
        <v>67055</v>
      </c>
      <c r="J17" s="93">
        <v>121560</v>
      </c>
    </row>
    <row r="18" spans="3:10" hidden="1" outlineLevel="1">
      <c r="C18" s="41" t="s">
        <v>75</v>
      </c>
      <c r="D18" s="93">
        <v>821</v>
      </c>
      <c r="E18" s="93">
        <v>12625</v>
      </c>
      <c r="F18" s="93">
        <v>29792</v>
      </c>
      <c r="G18" s="93">
        <v>5983</v>
      </c>
      <c r="H18" s="93">
        <v>49221</v>
      </c>
      <c r="I18" s="93">
        <v>55813</v>
      </c>
      <c r="J18" s="93">
        <v>105034</v>
      </c>
    </row>
    <row r="19" spans="3:10" hidden="1" outlineLevel="1">
      <c r="C19" s="41" t="s">
        <v>76</v>
      </c>
      <c r="D19" s="93">
        <v>689</v>
      </c>
      <c r="E19" s="93">
        <v>18035</v>
      </c>
      <c r="F19" s="93">
        <v>32566</v>
      </c>
      <c r="G19" s="93">
        <v>6773</v>
      </c>
      <c r="H19" s="93">
        <v>58063</v>
      </c>
      <c r="I19" s="93">
        <v>76537</v>
      </c>
      <c r="J19" s="93">
        <v>134600</v>
      </c>
    </row>
    <row r="20" spans="3:10" hidden="1" outlineLevel="1">
      <c r="C20" s="41" t="s">
        <v>77</v>
      </c>
      <c r="D20" s="93">
        <v>901</v>
      </c>
      <c r="E20" s="93">
        <v>15254</v>
      </c>
      <c r="F20" s="93">
        <v>32258</v>
      </c>
      <c r="G20" s="93">
        <v>6495</v>
      </c>
      <c r="H20" s="93">
        <v>54908</v>
      </c>
      <c r="I20" s="93">
        <v>73691</v>
      </c>
      <c r="J20" s="93">
        <v>128599</v>
      </c>
    </row>
    <row r="21" spans="3:10" hidden="1" outlineLevel="1">
      <c r="C21" s="41" t="s">
        <v>78</v>
      </c>
      <c r="D21" s="93">
        <v>676</v>
      </c>
      <c r="E21" s="93">
        <v>13365</v>
      </c>
      <c r="F21" s="93">
        <v>26583</v>
      </c>
      <c r="G21" s="93">
        <v>6119</v>
      </c>
      <c r="H21" s="93">
        <v>46743</v>
      </c>
      <c r="I21" s="93">
        <v>54423</v>
      </c>
      <c r="J21" s="93">
        <v>101166</v>
      </c>
    </row>
    <row r="22" spans="3:10" hidden="1" outlineLevel="1">
      <c r="C22" s="41" t="s">
        <v>79</v>
      </c>
      <c r="D22" s="93">
        <v>675</v>
      </c>
      <c r="E22" s="93">
        <v>12024</v>
      </c>
      <c r="F22" s="93">
        <v>27133</v>
      </c>
      <c r="G22" s="93">
        <v>5828</v>
      </c>
      <c r="H22" s="93">
        <v>45660</v>
      </c>
      <c r="I22" s="93">
        <v>54858</v>
      </c>
      <c r="J22" s="93">
        <v>100518</v>
      </c>
    </row>
    <row r="23" spans="3:10" hidden="1" outlineLevel="1">
      <c r="C23" s="41" t="s">
        <v>80</v>
      </c>
      <c r="D23" s="93">
        <v>1329</v>
      </c>
      <c r="E23" s="93">
        <v>16872</v>
      </c>
      <c r="F23" s="93">
        <v>30605</v>
      </c>
      <c r="G23" s="93">
        <v>7047</v>
      </c>
      <c r="H23" s="93">
        <v>55853</v>
      </c>
      <c r="I23" s="93">
        <v>67820</v>
      </c>
      <c r="J23" s="93">
        <v>123673</v>
      </c>
    </row>
    <row r="24" spans="3:10" hidden="1" outlineLevel="1">
      <c r="C24" s="41" t="s">
        <v>81</v>
      </c>
      <c r="D24" s="93">
        <v>1515</v>
      </c>
      <c r="E24" s="93">
        <v>16237</v>
      </c>
      <c r="F24" s="93">
        <v>26227</v>
      </c>
      <c r="G24" s="93">
        <v>4961</v>
      </c>
      <c r="H24" s="93">
        <v>48940</v>
      </c>
      <c r="I24" s="93">
        <v>76261</v>
      </c>
      <c r="J24" s="93">
        <v>125201</v>
      </c>
    </row>
    <row r="25" spans="3:10" hidden="1" outlineLevel="1">
      <c r="C25" s="41" t="s">
        <v>82</v>
      </c>
      <c r="D25" s="93">
        <v>1487</v>
      </c>
      <c r="E25" s="93">
        <v>14910</v>
      </c>
      <c r="F25" s="93">
        <v>26079</v>
      </c>
      <c r="G25" s="93">
        <v>4982</v>
      </c>
      <c r="H25" s="93">
        <v>47458</v>
      </c>
      <c r="I25" s="93">
        <v>67320</v>
      </c>
      <c r="J25" s="93">
        <v>114778</v>
      </c>
    </row>
    <row r="26" spans="3:10" hidden="1" outlineLevel="1">
      <c r="C26" s="41" t="s">
        <v>83</v>
      </c>
      <c r="D26" s="93">
        <v>1357</v>
      </c>
      <c r="E26" s="93">
        <v>15186</v>
      </c>
      <c r="F26" s="93">
        <v>22299</v>
      </c>
      <c r="G26" s="93">
        <v>5235</v>
      </c>
      <c r="H26" s="93">
        <v>44077</v>
      </c>
      <c r="I26" s="93">
        <v>70671</v>
      </c>
      <c r="J26" s="93">
        <v>114748</v>
      </c>
    </row>
    <row r="27" spans="3:10" collapsed="1">
      <c r="C27" s="117">
        <v>2009</v>
      </c>
      <c r="D27" s="97">
        <v>13601</v>
      </c>
      <c r="E27" s="97">
        <v>179675</v>
      </c>
      <c r="F27" s="97">
        <v>339574</v>
      </c>
      <c r="G27" s="97">
        <v>70845</v>
      </c>
      <c r="H27" s="97">
        <v>603695</v>
      </c>
      <c r="I27" s="97">
        <v>782906</v>
      </c>
      <c r="J27" s="97">
        <v>1386601</v>
      </c>
    </row>
    <row r="28" spans="3:10" hidden="1" outlineLevel="1">
      <c r="C28" s="41" t="s">
        <v>72</v>
      </c>
      <c r="D28" s="93">
        <v>1515</v>
      </c>
      <c r="E28" s="93">
        <v>14126</v>
      </c>
      <c r="F28" s="93">
        <v>28042</v>
      </c>
      <c r="G28" s="93">
        <v>5851</v>
      </c>
      <c r="H28" s="93">
        <v>49534</v>
      </c>
      <c r="I28" s="93">
        <v>68935</v>
      </c>
      <c r="J28" s="93">
        <v>118469</v>
      </c>
    </row>
    <row r="29" spans="3:10" hidden="1" outlineLevel="1">
      <c r="C29" s="41" t="s">
        <v>73</v>
      </c>
      <c r="D29" s="93">
        <v>3608</v>
      </c>
      <c r="E29" s="93">
        <v>15552</v>
      </c>
      <c r="F29" s="93">
        <v>27350</v>
      </c>
      <c r="G29" s="93">
        <v>6918</v>
      </c>
      <c r="H29" s="93">
        <v>53428</v>
      </c>
      <c r="I29" s="93">
        <v>77552</v>
      </c>
      <c r="J29" s="93">
        <v>130980</v>
      </c>
    </row>
    <row r="30" spans="3:10" hidden="1" outlineLevel="1">
      <c r="C30" s="41" t="s">
        <v>74</v>
      </c>
      <c r="D30" s="93">
        <v>189</v>
      </c>
      <c r="E30" s="93">
        <v>16875</v>
      </c>
      <c r="F30" s="93">
        <v>32671</v>
      </c>
      <c r="G30" s="93">
        <v>7233</v>
      </c>
      <c r="H30" s="93">
        <v>56968</v>
      </c>
      <c r="I30" s="93">
        <v>73626</v>
      </c>
      <c r="J30" s="93">
        <v>130594</v>
      </c>
    </row>
    <row r="31" spans="3:10" hidden="1" outlineLevel="1">
      <c r="C31" s="41" t="s">
        <v>75</v>
      </c>
      <c r="D31" s="93">
        <v>1992</v>
      </c>
      <c r="E31" s="93">
        <v>13987</v>
      </c>
      <c r="F31" s="93">
        <v>28491</v>
      </c>
      <c r="G31" s="93">
        <v>7634</v>
      </c>
      <c r="H31" s="93">
        <v>52104</v>
      </c>
      <c r="I31" s="93">
        <v>57133</v>
      </c>
      <c r="J31" s="93">
        <v>109237</v>
      </c>
    </row>
    <row r="32" spans="3:10" hidden="1" outlineLevel="1">
      <c r="C32" s="41" t="s">
        <v>76</v>
      </c>
      <c r="D32" s="93">
        <v>2669</v>
      </c>
      <c r="E32" s="93">
        <v>16933</v>
      </c>
      <c r="F32" s="93">
        <v>34877</v>
      </c>
      <c r="G32" s="93">
        <v>8616</v>
      </c>
      <c r="H32" s="93">
        <v>63095</v>
      </c>
      <c r="I32" s="93">
        <v>82270</v>
      </c>
      <c r="J32" s="93">
        <v>145365</v>
      </c>
    </row>
    <row r="33" spans="3:10" hidden="1" outlineLevel="1">
      <c r="C33" s="41" t="s">
        <v>77</v>
      </c>
      <c r="D33" s="93">
        <v>1726</v>
      </c>
      <c r="E33" s="93">
        <v>17320</v>
      </c>
      <c r="F33" s="93">
        <v>31291</v>
      </c>
      <c r="G33" s="93">
        <v>7674</v>
      </c>
      <c r="H33" s="93">
        <v>58011</v>
      </c>
      <c r="I33" s="93">
        <v>74835</v>
      </c>
      <c r="J33" s="93">
        <v>132846</v>
      </c>
    </row>
    <row r="34" spans="3:10" hidden="1" outlineLevel="1">
      <c r="C34" s="41" t="s">
        <v>78</v>
      </c>
      <c r="D34" s="93">
        <v>1713</v>
      </c>
      <c r="E34" s="93">
        <v>15874</v>
      </c>
      <c r="F34" s="93">
        <v>27959</v>
      </c>
      <c r="G34" s="93">
        <v>7533</v>
      </c>
      <c r="H34" s="93">
        <v>53079</v>
      </c>
      <c r="I34" s="93">
        <v>67780</v>
      </c>
      <c r="J34" s="93">
        <v>120859</v>
      </c>
    </row>
    <row r="35" spans="3:10" hidden="1" outlineLevel="1">
      <c r="C35" s="41" t="s">
        <v>79</v>
      </c>
      <c r="D35" s="93">
        <v>1225</v>
      </c>
      <c r="E35" s="93">
        <v>15738</v>
      </c>
      <c r="F35" s="93">
        <v>31164</v>
      </c>
      <c r="G35" s="93">
        <v>8047</v>
      </c>
      <c r="H35" s="93">
        <v>56174</v>
      </c>
      <c r="I35" s="93">
        <v>57516</v>
      </c>
      <c r="J35" s="93">
        <v>113690</v>
      </c>
    </row>
    <row r="36" spans="3:10" hidden="1" outlineLevel="1">
      <c r="C36" s="41" t="s">
        <v>80</v>
      </c>
      <c r="D36" s="93">
        <v>1258</v>
      </c>
      <c r="E36" s="93">
        <v>16047</v>
      </c>
      <c r="F36" s="93">
        <v>29145</v>
      </c>
      <c r="G36" s="93">
        <v>8530</v>
      </c>
      <c r="H36" s="93">
        <v>54980</v>
      </c>
      <c r="I36" s="93">
        <v>63882</v>
      </c>
      <c r="J36" s="93">
        <v>118862</v>
      </c>
    </row>
    <row r="37" spans="3:10" hidden="1" outlineLevel="1">
      <c r="C37" s="41" t="s">
        <v>81</v>
      </c>
      <c r="D37" s="93">
        <v>1926</v>
      </c>
      <c r="E37" s="93">
        <v>17647</v>
      </c>
      <c r="F37" s="93">
        <v>32630</v>
      </c>
      <c r="G37" s="93">
        <v>9080</v>
      </c>
      <c r="H37" s="93">
        <v>61283</v>
      </c>
      <c r="I37" s="93">
        <v>86016</v>
      </c>
      <c r="J37" s="93">
        <v>147299</v>
      </c>
    </row>
    <row r="38" spans="3:10" hidden="1" outlineLevel="1">
      <c r="C38" s="41" t="s">
        <v>82</v>
      </c>
      <c r="D38" s="93">
        <v>1097</v>
      </c>
      <c r="E38" s="93">
        <v>16849</v>
      </c>
      <c r="F38" s="93">
        <v>28452</v>
      </c>
      <c r="G38" s="93">
        <v>7335</v>
      </c>
      <c r="H38" s="93">
        <v>53733</v>
      </c>
      <c r="I38" s="93">
        <v>83279</v>
      </c>
      <c r="J38" s="93">
        <v>137012</v>
      </c>
    </row>
    <row r="39" spans="3:10" hidden="1" outlineLevel="1">
      <c r="C39" s="41" t="s">
        <v>83</v>
      </c>
      <c r="D39" s="93">
        <v>1612</v>
      </c>
      <c r="E39" s="93">
        <v>16264</v>
      </c>
      <c r="F39" s="93">
        <v>29472</v>
      </c>
      <c r="G39" s="93">
        <v>7029</v>
      </c>
      <c r="H39" s="93">
        <v>54377</v>
      </c>
      <c r="I39" s="93">
        <v>71232</v>
      </c>
      <c r="J39" s="93">
        <v>125609</v>
      </c>
    </row>
    <row r="40" spans="3:10" collapsed="1">
      <c r="C40" s="118">
        <v>2008</v>
      </c>
      <c r="D40" s="99">
        <v>20530</v>
      </c>
      <c r="E40" s="99">
        <v>193212</v>
      </c>
      <c r="F40" s="99">
        <v>361544</v>
      </c>
      <c r="G40" s="99">
        <v>91480</v>
      </c>
      <c r="H40" s="99">
        <v>666766</v>
      </c>
      <c r="I40" s="99">
        <v>864056</v>
      </c>
      <c r="J40" s="99">
        <v>1530822</v>
      </c>
    </row>
    <row r="41" spans="3:10" hidden="1" outlineLevel="1">
      <c r="C41" s="41" t="s">
        <v>72</v>
      </c>
      <c r="D41" s="93">
        <v>960</v>
      </c>
      <c r="E41" s="93">
        <v>15292</v>
      </c>
      <c r="F41" s="93">
        <v>27492</v>
      </c>
      <c r="G41" s="93">
        <v>7612</v>
      </c>
      <c r="H41" s="93">
        <v>51356</v>
      </c>
      <c r="I41" s="93">
        <v>78378</v>
      </c>
      <c r="J41" s="93">
        <v>129734</v>
      </c>
    </row>
    <row r="42" spans="3:10" hidden="1" outlineLevel="1">
      <c r="C42" s="41" t="s">
        <v>73</v>
      </c>
      <c r="D42" s="93">
        <v>1623</v>
      </c>
      <c r="E42" s="93">
        <v>16586</v>
      </c>
      <c r="F42" s="93">
        <v>29663</v>
      </c>
      <c r="G42" s="93">
        <v>8359</v>
      </c>
      <c r="H42" s="93">
        <v>56231</v>
      </c>
      <c r="I42" s="93">
        <v>75499</v>
      </c>
      <c r="J42" s="93">
        <v>131730</v>
      </c>
    </row>
    <row r="43" spans="3:10" hidden="1" outlineLevel="1">
      <c r="C43" s="41" t="s">
        <v>74</v>
      </c>
      <c r="D43" s="93">
        <v>1095</v>
      </c>
      <c r="E43" s="93">
        <v>18680</v>
      </c>
      <c r="F43" s="93">
        <v>31005</v>
      </c>
      <c r="G43" s="93">
        <v>8401</v>
      </c>
      <c r="H43" s="93">
        <v>59181</v>
      </c>
      <c r="I43" s="93">
        <v>73765</v>
      </c>
      <c r="J43" s="93">
        <v>132946</v>
      </c>
    </row>
    <row r="44" spans="3:10" hidden="1" outlineLevel="1">
      <c r="C44" s="41" t="s">
        <v>75</v>
      </c>
      <c r="D44" s="93">
        <v>1018</v>
      </c>
      <c r="E44" s="93">
        <v>16001</v>
      </c>
      <c r="F44" s="93">
        <v>29408</v>
      </c>
      <c r="G44" s="93">
        <v>7671</v>
      </c>
      <c r="H44" s="93">
        <v>54098</v>
      </c>
      <c r="I44" s="93">
        <v>55826</v>
      </c>
      <c r="J44" s="93">
        <v>109924</v>
      </c>
    </row>
    <row r="45" spans="3:10" hidden="1" outlineLevel="1">
      <c r="C45" s="41" t="s">
        <v>76</v>
      </c>
      <c r="D45" s="93">
        <v>1324</v>
      </c>
      <c r="E45" s="93">
        <v>18968</v>
      </c>
      <c r="F45" s="93">
        <v>32876</v>
      </c>
      <c r="G45" s="93">
        <v>7836</v>
      </c>
      <c r="H45" s="93">
        <v>61004</v>
      </c>
      <c r="I45" s="93">
        <v>77784</v>
      </c>
      <c r="J45" s="93">
        <v>138788</v>
      </c>
    </row>
    <row r="46" spans="3:10" hidden="1" outlineLevel="1">
      <c r="C46" s="41" t="s">
        <v>77</v>
      </c>
      <c r="D46" s="93">
        <v>866</v>
      </c>
      <c r="E46" s="93">
        <v>16276</v>
      </c>
      <c r="F46" s="93">
        <v>31520</v>
      </c>
      <c r="G46" s="93">
        <v>8501</v>
      </c>
      <c r="H46" s="93">
        <v>57163</v>
      </c>
      <c r="I46" s="93">
        <v>67951</v>
      </c>
      <c r="J46" s="93">
        <v>125114</v>
      </c>
    </row>
    <row r="47" spans="3:10" hidden="1" outlineLevel="1">
      <c r="C47" s="41" t="s">
        <v>78</v>
      </c>
      <c r="D47" s="93">
        <v>903</v>
      </c>
      <c r="E47" s="93">
        <v>14554</v>
      </c>
      <c r="F47" s="93">
        <v>29919</v>
      </c>
      <c r="G47" s="93">
        <v>7105</v>
      </c>
      <c r="H47" s="93">
        <v>52481</v>
      </c>
      <c r="I47" s="93">
        <v>59091</v>
      </c>
      <c r="J47" s="93">
        <v>111572</v>
      </c>
    </row>
    <row r="48" spans="3:10" hidden="1" outlineLevel="1">
      <c r="C48" s="41" t="s">
        <v>79</v>
      </c>
      <c r="D48" s="93">
        <v>806</v>
      </c>
      <c r="E48" s="93">
        <v>12936</v>
      </c>
      <c r="F48" s="93">
        <v>25815</v>
      </c>
      <c r="G48" s="93">
        <v>6439</v>
      </c>
      <c r="H48" s="93">
        <v>45996</v>
      </c>
      <c r="I48" s="93">
        <v>51455</v>
      </c>
      <c r="J48" s="93">
        <v>97451</v>
      </c>
    </row>
    <row r="49" spans="3:10" hidden="1" outlineLevel="1">
      <c r="C49" s="41" t="s">
        <v>80</v>
      </c>
      <c r="D49" s="93">
        <v>1380</v>
      </c>
      <c r="E49" s="93">
        <v>14849</v>
      </c>
      <c r="F49" s="93">
        <v>30059</v>
      </c>
      <c r="G49" s="93">
        <v>6286</v>
      </c>
      <c r="H49" s="93">
        <v>52574</v>
      </c>
      <c r="I49" s="93">
        <v>61332</v>
      </c>
      <c r="J49" s="93">
        <v>113906</v>
      </c>
    </row>
    <row r="50" spans="3:10" hidden="1" outlineLevel="1">
      <c r="C50" s="41" t="s">
        <v>81</v>
      </c>
      <c r="D50" s="93">
        <v>2031</v>
      </c>
      <c r="E50" s="93">
        <v>17238</v>
      </c>
      <c r="F50" s="93">
        <v>32012</v>
      </c>
      <c r="G50" s="93">
        <v>8928</v>
      </c>
      <c r="H50" s="93">
        <v>60209</v>
      </c>
      <c r="I50" s="93">
        <v>78030</v>
      </c>
      <c r="J50" s="93">
        <v>138239</v>
      </c>
    </row>
    <row r="51" spans="3:10" hidden="1" outlineLevel="1">
      <c r="C51" s="41" t="s">
        <v>82</v>
      </c>
      <c r="D51" s="93">
        <v>1501</v>
      </c>
      <c r="E51" s="93">
        <v>15143</v>
      </c>
      <c r="F51" s="93">
        <v>26810</v>
      </c>
      <c r="G51" s="93">
        <v>7668</v>
      </c>
      <c r="H51" s="93">
        <v>51122</v>
      </c>
      <c r="I51" s="93">
        <v>73548</v>
      </c>
      <c r="J51" s="93">
        <v>124670</v>
      </c>
    </row>
    <row r="52" spans="3:10" hidden="1" outlineLevel="1">
      <c r="C52" s="41" t="s">
        <v>83</v>
      </c>
      <c r="D52" s="93">
        <v>1233</v>
      </c>
      <c r="E52" s="93">
        <v>15143</v>
      </c>
      <c r="F52" s="93">
        <v>29519</v>
      </c>
      <c r="G52" s="93">
        <v>8424</v>
      </c>
      <c r="H52" s="93">
        <v>54319</v>
      </c>
      <c r="I52" s="93">
        <v>66671</v>
      </c>
      <c r="J52" s="93">
        <v>120990</v>
      </c>
    </row>
    <row r="53" spans="3:10" collapsed="1">
      <c r="C53" s="118">
        <v>2007</v>
      </c>
      <c r="D53" s="99">
        <v>14740</v>
      </c>
      <c r="E53" s="99">
        <v>191666</v>
      </c>
      <c r="F53" s="99">
        <v>356098</v>
      </c>
      <c r="G53" s="99">
        <v>93230</v>
      </c>
      <c r="H53" s="99">
        <v>655734</v>
      </c>
      <c r="I53" s="99">
        <v>819330</v>
      </c>
      <c r="J53" s="99">
        <v>1475064</v>
      </c>
    </row>
    <row r="54" spans="3:10" hidden="1" outlineLevel="1">
      <c r="C54" s="41" t="s">
        <v>72</v>
      </c>
      <c r="D54" s="93">
        <v>2769</v>
      </c>
      <c r="E54" s="93">
        <v>15021</v>
      </c>
      <c r="F54" s="93">
        <v>30227</v>
      </c>
      <c r="G54" s="93">
        <v>8637</v>
      </c>
      <c r="H54" s="93">
        <v>56654</v>
      </c>
      <c r="I54" s="93">
        <v>76028</v>
      </c>
      <c r="J54" s="93">
        <v>132682</v>
      </c>
    </row>
    <row r="55" spans="3:10" hidden="1" outlineLevel="1">
      <c r="C55" s="41" t="s">
        <v>73</v>
      </c>
      <c r="D55" s="93">
        <v>2876</v>
      </c>
      <c r="E55" s="93">
        <v>14645</v>
      </c>
      <c r="F55" s="93">
        <v>31288</v>
      </c>
      <c r="G55" s="93">
        <v>7284</v>
      </c>
      <c r="H55" s="93">
        <v>56093</v>
      </c>
      <c r="I55" s="93">
        <v>66778</v>
      </c>
      <c r="J55" s="93">
        <v>122871</v>
      </c>
    </row>
    <row r="56" spans="3:10" hidden="1" outlineLevel="1">
      <c r="C56" s="41" t="s">
        <v>74</v>
      </c>
      <c r="D56" s="93">
        <v>2913</v>
      </c>
      <c r="E56" s="93">
        <v>19099</v>
      </c>
      <c r="F56" s="93">
        <v>36589</v>
      </c>
      <c r="G56" s="93">
        <v>8820</v>
      </c>
      <c r="H56" s="93">
        <v>67421</v>
      </c>
      <c r="I56" s="93">
        <v>77945</v>
      </c>
      <c r="J56" s="93">
        <v>145366</v>
      </c>
    </row>
    <row r="57" spans="3:10" hidden="1" outlineLevel="1">
      <c r="C57" s="41" t="s">
        <v>75</v>
      </c>
      <c r="D57" s="93">
        <v>1021</v>
      </c>
      <c r="E57" s="93">
        <v>16804</v>
      </c>
      <c r="F57" s="93">
        <v>33508</v>
      </c>
      <c r="G57" s="93">
        <v>8021</v>
      </c>
      <c r="H57" s="93">
        <v>59354</v>
      </c>
      <c r="I57" s="93">
        <v>66456</v>
      </c>
      <c r="J57" s="93">
        <v>125810</v>
      </c>
    </row>
    <row r="58" spans="3:10" hidden="1" outlineLevel="1">
      <c r="C58" s="41" t="s">
        <v>76</v>
      </c>
      <c r="D58" s="93">
        <v>1887</v>
      </c>
      <c r="E58" s="93">
        <v>19037</v>
      </c>
      <c r="F58" s="93">
        <v>33545</v>
      </c>
      <c r="G58" s="93">
        <v>8808</v>
      </c>
      <c r="H58" s="93">
        <v>63277</v>
      </c>
      <c r="I58" s="93">
        <v>81066</v>
      </c>
      <c r="J58" s="93">
        <v>144343</v>
      </c>
    </row>
    <row r="59" spans="3:10" hidden="1" outlineLevel="1">
      <c r="C59" s="41" t="s">
        <v>77</v>
      </c>
      <c r="D59" s="93">
        <v>1480</v>
      </c>
      <c r="E59" s="93">
        <v>17991</v>
      </c>
      <c r="F59" s="93">
        <v>29117</v>
      </c>
      <c r="G59" s="93">
        <v>7347</v>
      </c>
      <c r="H59" s="93">
        <v>55935</v>
      </c>
      <c r="I59" s="93">
        <v>71739</v>
      </c>
      <c r="J59" s="93">
        <v>127674</v>
      </c>
    </row>
    <row r="60" spans="3:10" hidden="1" outlineLevel="1">
      <c r="C60" s="41" t="s">
        <v>78</v>
      </c>
      <c r="D60" s="93">
        <v>1089</v>
      </c>
      <c r="E60" s="93">
        <v>15719</v>
      </c>
      <c r="F60" s="93">
        <v>28585</v>
      </c>
      <c r="G60" s="93">
        <v>6865</v>
      </c>
      <c r="H60" s="93">
        <v>52258</v>
      </c>
      <c r="I60" s="93">
        <v>62296</v>
      </c>
      <c r="J60" s="93">
        <v>114554</v>
      </c>
    </row>
    <row r="61" spans="3:10" hidden="1" outlineLevel="1">
      <c r="C61" s="41" t="s">
        <v>79</v>
      </c>
      <c r="D61" s="93">
        <v>1039</v>
      </c>
      <c r="E61" s="93">
        <v>14031</v>
      </c>
      <c r="F61" s="93">
        <v>27966</v>
      </c>
      <c r="G61" s="93">
        <v>7270</v>
      </c>
      <c r="H61" s="93">
        <v>50306</v>
      </c>
      <c r="I61" s="93">
        <v>52678</v>
      </c>
      <c r="J61" s="93">
        <v>102984</v>
      </c>
    </row>
    <row r="62" spans="3:10" hidden="1" outlineLevel="1">
      <c r="C62" s="41" t="s">
        <v>80</v>
      </c>
      <c r="D62" s="93">
        <v>1737</v>
      </c>
      <c r="E62" s="93">
        <v>18063</v>
      </c>
      <c r="F62" s="93">
        <v>32670</v>
      </c>
      <c r="G62" s="93">
        <v>8104</v>
      </c>
      <c r="H62" s="93">
        <v>60574</v>
      </c>
      <c r="I62" s="93">
        <v>72039</v>
      </c>
      <c r="J62" s="93">
        <v>132613</v>
      </c>
    </row>
    <row r="63" spans="3:10" hidden="1" outlineLevel="1">
      <c r="C63" s="41" t="s">
        <v>81</v>
      </c>
      <c r="D63" s="93">
        <v>1908</v>
      </c>
      <c r="E63" s="93">
        <v>17156</v>
      </c>
      <c r="F63" s="93">
        <v>29355</v>
      </c>
      <c r="G63" s="93">
        <v>7757</v>
      </c>
      <c r="H63" s="93">
        <v>56176</v>
      </c>
      <c r="I63" s="93">
        <v>78767</v>
      </c>
      <c r="J63" s="93">
        <v>134943</v>
      </c>
    </row>
    <row r="64" spans="3:10" hidden="1" outlineLevel="1">
      <c r="C64" s="41" t="s">
        <v>82</v>
      </c>
      <c r="D64" s="93">
        <v>1657</v>
      </c>
      <c r="E64" s="93">
        <v>15229</v>
      </c>
      <c r="F64" s="93">
        <v>25110</v>
      </c>
      <c r="G64" s="93">
        <v>6395</v>
      </c>
      <c r="H64" s="93">
        <v>48391</v>
      </c>
      <c r="I64" s="93">
        <v>70498</v>
      </c>
      <c r="J64" s="93">
        <v>118889</v>
      </c>
    </row>
    <row r="65" spans="3:10" hidden="1" outlineLevel="1">
      <c r="C65" s="41" t="s">
        <v>83</v>
      </c>
      <c r="D65" s="93">
        <v>1496</v>
      </c>
      <c r="E65" s="93">
        <v>16478</v>
      </c>
      <c r="F65" s="93">
        <v>27425</v>
      </c>
      <c r="G65" s="93">
        <v>7306</v>
      </c>
      <c r="H65" s="93">
        <v>52705</v>
      </c>
      <c r="I65" s="93">
        <v>77069</v>
      </c>
      <c r="J65" s="93">
        <v>129774</v>
      </c>
    </row>
    <row r="66" spans="3:10" collapsed="1">
      <c r="C66" s="118">
        <v>2006</v>
      </c>
      <c r="D66" s="99">
        <v>21872</v>
      </c>
      <c r="E66" s="99">
        <v>199273</v>
      </c>
      <c r="F66" s="99">
        <v>365385</v>
      </c>
      <c r="G66" s="99">
        <v>92614</v>
      </c>
      <c r="H66" s="99">
        <v>679144</v>
      </c>
      <c r="I66" s="99">
        <v>853359</v>
      </c>
      <c r="J66" s="99">
        <v>1532503</v>
      </c>
    </row>
    <row r="67" spans="3:10">
      <c r="C67" s="533" t="s">
        <v>67</v>
      </c>
      <c r="D67" s="533"/>
      <c r="E67" s="533"/>
      <c r="F67" s="533"/>
      <c r="G67" s="533"/>
      <c r="H67" s="533"/>
      <c r="I67" s="533"/>
      <c r="J67" s="533"/>
    </row>
  </sheetData>
  <mergeCells count="2">
    <mergeCell ref="C3:J3"/>
    <mergeCell ref="C67:J67"/>
  </mergeCells>
  <hyperlinks>
    <hyperlink ref="L4" location="'grafica evolucion por categoria'!A1" tooltip="GRAFICA" display="GRAFICA"/>
    <hyperlink ref="M4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L2:L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0" t="s">
        <v>86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2:I54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7.7109375" customWidth="1"/>
  </cols>
  <sheetData>
    <row r="2" spans="2:9" ht="45" customHeight="1"/>
    <row r="3" spans="2:9" ht="36.75" customHeight="1">
      <c r="B3" s="532" t="s">
        <v>148</v>
      </c>
      <c r="C3" s="532"/>
      <c r="D3" s="532"/>
      <c r="E3" s="532"/>
      <c r="F3" s="532"/>
      <c r="G3" s="532"/>
      <c r="H3" s="532"/>
      <c r="I3" s="532"/>
    </row>
    <row r="4" spans="2:9" ht="45">
      <c r="B4" s="114"/>
      <c r="C4" s="92" t="s">
        <v>149</v>
      </c>
      <c r="D4" s="92" t="s">
        <v>142</v>
      </c>
      <c r="E4" s="92" t="s">
        <v>143</v>
      </c>
      <c r="F4" s="92" t="s">
        <v>144</v>
      </c>
      <c r="G4" s="115" t="s">
        <v>150</v>
      </c>
      <c r="H4" s="115" t="s">
        <v>70</v>
      </c>
      <c r="I4" s="116" t="s">
        <v>71</v>
      </c>
    </row>
    <row r="5" spans="2:9">
      <c r="B5" s="41" t="s">
        <v>75</v>
      </c>
      <c r="C5" s="119">
        <f>IFERROR('tablas turistas por categorías '!D5/'tablas turistas por categorías '!D18-1,"-")</f>
        <v>0.12058465286236286</v>
      </c>
      <c r="D5" s="119">
        <f>IFERROR('tablas turistas por categorías '!E5/'tablas turistas por categorías '!E18-1,"-")</f>
        <v>0.14162376237623753</v>
      </c>
      <c r="E5" s="119">
        <f>IFERROR('tablas turistas por categorías '!F5/'tablas turistas por categorías '!F18-1,"-")</f>
        <v>4.9812030075187863E-2</v>
      </c>
      <c r="F5" s="119">
        <f>IFERROR('tablas turistas por categorías '!G5/'tablas turistas por categorías '!G18-1,"-")</f>
        <v>-6.5686110646832718E-2</v>
      </c>
      <c r="G5" s="119">
        <f>IFERROR('tablas turistas por categorías '!H5/'tablas turistas por categorías '!H18-1,"-")</f>
        <v>6.0502630990837192E-2</v>
      </c>
      <c r="H5" s="119">
        <f>IFERROR('tablas turistas por categorías '!I5/'tablas turistas por categorías '!I18-1,"-")</f>
        <v>-8.9459444932184273E-2</v>
      </c>
      <c r="I5" s="119">
        <f>IFERROR('tablas turistas por categorías '!J5/'tablas turistas por categorías '!J18-1,"-")</f>
        <v>-1.918426414303942E-2</v>
      </c>
    </row>
    <row r="6" spans="2:9">
      <c r="B6" s="41" t="s">
        <v>76</v>
      </c>
      <c r="C6" s="119">
        <f>IFERROR('tablas turistas por categorías '!D6/'tablas turistas por categorías '!D19-1,"-")</f>
        <v>0.6632801161103048</v>
      </c>
      <c r="D6" s="119">
        <f>IFERROR('tablas turistas por categorías '!E6/'tablas turistas por categorías '!E19-1,"-")</f>
        <v>-5.8220127529803323E-3</v>
      </c>
      <c r="E6" s="119">
        <f>IFERROR('tablas turistas por categorías '!F6/'tablas turistas por categorías '!F19-1,"-")</f>
        <v>0.16406681815390289</v>
      </c>
      <c r="F6" s="119">
        <f>IFERROR('tablas turistas por categorías '!G6/'tablas turistas por categorías '!G19-1,"-")</f>
        <v>0.13228997490033967</v>
      </c>
      <c r="G6" s="119">
        <f>IFERROR('tablas turistas por categorías '!H6/'tablas turistas por categorías '!H19-1,"-")</f>
        <v>0.1135146306598005</v>
      </c>
      <c r="H6" s="119">
        <f>IFERROR('tablas turistas por categorías '!I6/'tablas turistas por categorías '!I19-1,"-")</f>
        <v>-3.6727334491814423E-2</v>
      </c>
      <c r="I6" s="119">
        <f>IFERROR('tablas turistas por categorías '!J6/'tablas turistas por categorías '!J19-1,"-")</f>
        <v>2.8083209509658147E-2</v>
      </c>
    </row>
    <row r="7" spans="2:9">
      <c r="B7" s="41" t="s">
        <v>77</v>
      </c>
      <c r="C7" s="119">
        <f>IFERROR('tablas turistas por categorías '!D7/'tablas turistas por categorías '!D20-1,"-")</f>
        <v>-1.442841287458374E-2</v>
      </c>
      <c r="D7" s="119">
        <f>IFERROR('tablas turistas por categorías '!E7/'tablas turistas por categorías '!E20-1,"-")</f>
        <v>0.10567719942310205</v>
      </c>
      <c r="E7" s="119">
        <f>IFERROR('tablas turistas por categorías '!F7/'tablas turistas por categorías '!F20-1,"-")</f>
        <v>0.11364622729245455</v>
      </c>
      <c r="F7" s="119">
        <f>IFERROR('tablas turistas por categorías '!G7/'tablas turistas por categorías '!G20-1,"-")</f>
        <v>0.13133179368745185</v>
      </c>
      <c r="G7" s="119">
        <f>IFERROR('tablas turistas por categorías '!H7/'tablas turistas por categorías '!H20-1,"-")</f>
        <v>0.11142274349821513</v>
      </c>
      <c r="H7" s="119">
        <f>IFERROR('tablas turistas por categorías '!I7/'tablas turistas por categorías '!I20-1,"-")</f>
        <v>2.5634066575294101E-2</v>
      </c>
      <c r="I7" s="119">
        <f>IFERROR('tablas turistas por categorías '!J7/'tablas turistas por categorías '!J20-1,"-")</f>
        <v>6.2263314644748435E-2</v>
      </c>
    </row>
    <row r="8" spans="2:9">
      <c r="B8" s="41" t="s">
        <v>78</v>
      </c>
      <c r="C8" s="119">
        <f>IFERROR('tablas turistas por categorías '!D8/'tablas turistas por categorías '!D21-1,"-")</f>
        <v>0.17899408284023677</v>
      </c>
      <c r="D8" s="119">
        <f>IFERROR('tablas turistas por categorías '!E8/'tablas turistas por categorías '!E21-1,"-")</f>
        <v>-0.12285821174710065</v>
      </c>
      <c r="E8" s="119">
        <f>IFERROR('tablas turistas por categorías '!F8/'tablas turistas por categorías '!F21-1,"-")</f>
        <v>0.14039047511567548</v>
      </c>
      <c r="F8" s="119">
        <f>IFERROR('tablas turistas por categorías '!G8/'tablas turistas por categorías '!G21-1,"-")</f>
        <v>4.9681320477202195E-2</v>
      </c>
      <c r="G8" s="119">
        <f>IFERROR('tablas turistas por categorías '!H8/'tablas turistas por categorías '!H21-1,"-")</f>
        <v>5.3804847784695076E-2</v>
      </c>
      <c r="H8" s="119">
        <f>IFERROR('tablas turistas por categorías '!I8/'tablas turistas por categorías '!I21-1,"-")</f>
        <v>6.8169707660364232E-2</v>
      </c>
      <c r="I8" s="119">
        <f>IFERROR('tablas turistas por categorías '!J8/'tablas turistas por categorías '!J21-1,"-")</f>
        <v>6.1532530692129717E-2</v>
      </c>
    </row>
    <row r="9" spans="2:9">
      <c r="B9" s="41" t="s">
        <v>79</v>
      </c>
      <c r="C9" s="119">
        <f>IFERROR('tablas turistas por categorías '!D9/'tablas turistas por categorías '!D22-1,"-")</f>
        <v>3.2592592592592506E-2</v>
      </c>
      <c r="D9" s="119">
        <f>IFERROR('tablas turistas por categorías '!E9/'tablas turistas por categorías '!E22-1,"-")</f>
        <v>0.16001330671989344</v>
      </c>
      <c r="E9" s="119">
        <f>IFERROR('tablas turistas por categorías '!F9/'tablas turistas por categorías '!F22-1,"-")</f>
        <v>4.2346957579331379E-2</v>
      </c>
      <c r="F9" s="119">
        <f>IFERROR('tablas turistas por categorías '!G9/'tablas turistas por categorías '!G22-1,"-")</f>
        <v>2.1276595744680771E-2</v>
      </c>
      <c r="G9" s="119">
        <f>IFERROR('tablas turistas por categorías '!H9/'tablas turistas por categorías '!H22-1,"-")</f>
        <v>7.0499342969776668E-2</v>
      </c>
      <c r="H9" s="119">
        <f>IFERROR('tablas turistas por categorías '!I9/'tablas turistas por categorías '!I22-1,"-")</f>
        <v>-3.7569725473039495E-2</v>
      </c>
      <c r="I9" s="119">
        <f>IFERROR('tablas turistas por categorías '!J9/'tablas turistas por categorías '!J22-1,"-")</f>
        <v>1.1520324717960939E-2</v>
      </c>
    </row>
    <row r="10" spans="2:9">
      <c r="B10" s="41" t="s">
        <v>80</v>
      </c>
      <c r="C10" s="119">
        <f>IFERROR('tablas turistas por categorías '!D10/'tablas turistas por categorías '!D23-1,"-")</f>
        <v>-6.7720090293453827E-3</v>
      </c>
      <c r="D10" s="119">
        <f>IFERROR('tablas turistas por categorías '!E10/'tablas turistas por categorías '!E23-1,"-")</f>
        <v>-0.15872451398767184</v>
      </c>
      <c r="E10" s="119">
        <f>IFERROR('tablas turistas por categorías '!F10/'tablas turistas por categorías '!F23-1,"-")</f>
        <v>0.18385884659369389</v>
      </c>
      <c r="F10" s="119">
        <f>IFERROR('tablas turistas por categorías '!G10/'tablas turistas por categorías '!G23-1,"-")</f>
        <v>-7.0952178231871166E-3</v>
      </c>
      <c r="G10" s="119">
        <f>IFERROR('tablas turistas por categorías '!H10/'tablas turistas por categorías '!H23-1,"-")</f>
        <v>5.1742968148532853E-2</v>
      </c>
      <c r="H10" s="119">
        <f>IFERROR('tablas turistas por categorías '!I10/'tablas turistas por categorías '!I23-1,"-")</f>
        <v>-8.7879681509879237E-3</v>
      </c>
      <c r="I10" s="119">
        <f>IFERROR('tablas turistas por categorías '!J10/'tablas turistas por categorías '!J23-1,"-")</f>
        <v>1.8548915284662071E-2</v>
      </c>
    </row>
    <row r="11" spans="2:9">
      <c r="B11" s="41" t="s">
        <v>81</v>
      </c>
      <c r="C11" s="119">
        <f>IFERROR('tablas turistas por categorías '!D11/'tablas turistas por categorías '!D24-1,"-")</f>
        <v>-2.7722772277227747E-2</v>
      </c>
      <c r="D11" s="119">
        <f>IFERROR('tablas turistas por categorías '!E11/'tablas turistas por categorías '!E24-1,"-")</f>
        <v>1.4042002833035694E-2</v>
      </c>
      <c r="E11" s="119">
        <f>IFERROR('tablas turistas por categorías '!F11/'tablas turistas por categorías '!F24-1,"-")</f>
        <v>9.8181263583330125E-2</v>
      </c>
      <c r="F11" s="119">
        <f>IFERROR('tablas turistas por categorías '!G11/'tablas turistas por categorías '!G24-1,"-")</f>
        <v>0.23906470469663366</v>
      </c>
      <c r="G11" s="119">
        <f>IFERROR('tablas turistas por categorías '!H11/'tablas turistas por categorías '!H24-1,"-")</f>
        <v>8.0649775234981513E-2</v>
      </c>
      <c r="H11" s="119">
        <f>IFERROR('tablas turistas por categorías '!I11/'tablas turistas por categorías '!I24-1,"-")</f>
        <v>-0.1197204337734884</v>
      </c>
      <c r="I11" s="119">
        <f>IFERROR('tablas turistas por categorías '!J11/'tablas turistas por categorías '!J24-1,"-")</f>
        <v>-4.1397432927852029E-2</v>
      </c>
    </row>
    <row r="12" spans="2:9">
      <c r="B12" s="41" t="s">
        <v>82</v>
      </c>
      <c r="C12" s="119">
        <f>IFERROR('tablas turistas por categorías '!D12/'tablas turistas por categorías '!D25-1,"-")</f>
        <v>-7.1956960322797525E-2</v>
      </c>
      <c r="D12" s="119">
        <f>IFERROR('tablas turistas por categorías '!E12/'tablas turistas por categorías '!E25-1,"-")</f>
        <v>-2.434607645875253E-2</v>
      </c>
      <c r="E12" s="119">
        <f>IFERROR('tablas turistas por categorías '!F12/'tablas turistas por categorías '!F25-1,"-")</f>
        <v>3.7463092910004159E-2</v>
      </c>
      <c r="F12" s="119">
        <f>IFERROR('tablas turistas por categorías '!G12/'tablas turistas por categorías '!G25-1,"-")</f>
        <v>3.0108390204737212E-3</v>
      </c>
      <c r="G12" s="119">
        <f>IFERROR('tablas turistas por categorías '!H12/'tablas turistas por categorías '!H25-1,"-")</f>
        <v>1.0999199292005546E-2</v>
      </c>
      <c r="H12" s="119">
        <f>IFERROR('tablas turistas por categorías '!I12/'tablas turistas por categorías '!I25-1,"-")</f>
        <v>-8.781937017231134E-2</v>
      </c>
      <c r="I12" s="119">
        <f>IFERROR('tablas turistas por categorías '!J12/'tablas turistas por categorías '!J25-1,"-")</f>
        <v>-4.6960218857272307E-2</v>
      </c>
    </row>
    <row r="13" spans="2:9">
      <c r="B13" s="41" t="s">
        <v>83</v>
      </c>
      <c r="C13" s="119">
        <f>IFERROR('tablas turistas por categorías '!D13/'tablas turistas por categorías '!D26-1,"-")</f>
        <v>0.13854089904200451</v>
      </c>
      <c r="D13" s="119">
        <f>IFERROR('tablas turistas por categorías '!E13/'tablas turistas por categorías '!E26-1,"-")</f>
        <v>0.16673251679178192</v>
      </c>
      <c r="E13" s="119">
        <f>IFERROR('tablas turistas por categorías '!F13/'tablas turistas por categorías '!F26-1,"-")</f>
        <v>0.27655948697250987</v>
      </c>
      <c r="F13" s="119">
        <f>IFERROR('tablas turistas por categorías '!G13/'tablas turistas por categorías '!G26-1,"-")</f>
        <v>0.11786055396370587</v>
      </c>
      <c r="G13" s="119">
        <f>IFERROR('tablas turistas por categorías '!H13/'tablas turistas por categorías '!H26-1,"-")</f>
        <v>0.21562266034439737</v>
      </c>
      <c r="H13" s="119">
        <f>IFERROR('tablas turistas por categorías '!I13/'tablas turistas por categorías '!I26-1,"-")</f>
        <v>-9.7196870003254499E-2</v>
      </c>
      <c r="I13" s="119">
        <f>IFERROR('tablas turistas por categorías '!J13/'tablas turistas por categorías '!J26-1,"-")</f>
        <v>2.2963363195872777E-2</v>
      </c>
    </row>
    <row r="14" spans="2:9" ht="47.25" customHeight="1">
      <c r="B14" s="94" t="str">
        <f>actualizaciones!$A$2</f>
        <v xml:space="preserve">acumulado septiembre 2010 </v>
      </c>
      <c r="C14" s="120">
        <v>7.5767195767195705E-2</v>
      </c>
      <c r="D14" s="120">
        <v>2.4504118714128609E-2</v>
      </c>
      <c r="E14" s="120">
        <v>0.12116335755022845</v>
      </c>
      <c r="F14" s="120">
        <v>6.6488216685697266E-2</v>
      </c>
      <c r="G14" s="120">
        <v>8.4901413323339003E-2</v>
      </c>
      <c r="H14" s="120">
        <v>-4.4816318878328154E-2</v>
      </c>
      <c r="I14" s="120">
        <v>1.0980457247187658E-2</v>
      </c>
    </row>
    <row r="15" spans="2:9" hidden="1" outlineLevel="1">
      <c r="B15" s="41" t="s">
        <v>72</v>
      </c>
      <c r="C15" s="119">
        <f>IFERROR('tablas turistas por categorías '!D15/'tablas turistas por categorías '!D28-1,"-")</f>
        <v>1.7161716171617103E-2</v>
      </c>
      <c r="D15" s="119">
        <f>IFERROR('tablas turistas por categorías '!E15/'tablas turistas por categorías '!E28-1,"-")</f>
        <v>7.3764689225541469E-2</v>
      </c>
      <c r="E15" s="119">
        <f>IFERROR('tablas turistas por categorías '!F15/'tablas turistas por categorías '!F28-1,"-")</f>
        <v>-1.6724912631053468E-2</v>
      </c>
      <c r="F15" s="119">
        <f>IFERROR('tablas turistas por categorías '!G15/'tablas turistas por categorías '!G28-1,"-")</f>
        <v>-3.332763630148694E-2</v>
      </c>
      <c r="G15" s="119">
        <f>IFERROR('tablas turistas por categorías '!H15/'tablas turistas por categorías '!H28-1,"-")</f>
        <v>8.1560140509548962E-3</v>
      </c>
      <c r="H15" s="119">
        <f>IFERROR('tablas turistas por categorías '!I15/'tablas turistas por categorías '!I28-1,"-")</f>
        <v>-0.12047581054616663</v>
      </c>
      <c r="I15" s="119">
        <f>IFERROR('tablas turistas por categorías '!J15/'tablas turistas por categorías '!J28-1,"-")</f>
        <v>-6.6692552482083944E-2</v>
      </c>
    </row>
    <row r="16" spans="2:9" hidden="1" outlineLevel="1">
      <c r="B16" s="41" t="s">
        <v>73</v>
      </c>
      <c r="C16" s="119">
        <f>IFERROR('tablas turistas por categorías '!D16/'tablas turistas por categorías '!D29-1,"-")</f>
        <v>-0.56402439024390238</v>
      </c>
      <c r="D16" s="119">
        <f>IFERROR('tablas turistas por categorías '!E16/'tablas turistas por categorías '!E29-1,"-")</f>
        <v>-8.4619341563786032E-2</v>
      </c>
      <c r="E16" s="119">
        <f>IFERROR('tablas turistas por categorías '!F16/'tablas turistas por categorías '!F29-1,"-")</f>
        <v>-5.7294332723948793E-2</v>
      </c>
      <c r="F16" s="119">
        <f>IFERROR('tablas turistas por categorías '!G16/'tablas turistas por categorías '!G29-1,"-")</f>
        <v>-2.6163631107256391E-2</v>
      </c>
      <c r="G16" s="119">
        <f>IFERROR('tablas turistas por categorías '!H16/'tablas turistas por categorías '!H29-1,"-")</f>
        <v>-9.5436849591974293E-2</v>
      </c>
      <c r="H16" s="119">
        <f>IFERROR('tablas turistas por categorías '!I16/'tablas turistas por categorías '!I29-1,"-")</f>
        <v>-0.25434547142562414</v>
      </c>
      <c r="I16" s="119">
        <f>IFERROR('tablas turistas por categorías '!J16/'tablas turistas por categorías '!J29-1,"-")</f>
        <v>-0.18952511833867769</v>
      </c>
    </row>
    <row r="17" spans="2:9" hidden="1" outlineLevel="1">
      <c r="B17" s="41" t="s">
        <v>74</v>
      </c>
      <c r="C17" s="119">
        <f>IFERROR('tablas turistas por categorías '!D17/'tablas turistas por categorías '!D30-1,"-")</f>
        <v>4.4867724867724865</v>
      </c>
      <c r="D17" s="119">
        <f>IFERROR('tablas turistas por categorías '!E17/'tablas turistas por categorías '!E30-1,"-")</f>
        <v>-6.5896296296296342E-2</v>
      </c>
      <c r="E17" s="119">
        <f>IFERROR('tablas turistas por categorías '!F17/'tablas turistas por categorías '!F30-1,"-")</f>
        <v>1.5304092314294415E-4</v>
      </c>
      <c r="F17" s="119">
        <f>IFERROR('tablas turistas por categorías '!G17/'tablas turistas por categorías '!G30-1,"-")</f>
        <v>-0.30471450297248726</v>
      </c>
      <c r="G17" s="119">
        <f>IFERROR('tablas turistas por categorías '!H17/'tablas turistas por categorías '!H30-1,"-")</f>
        <v>-4.3234798483359094E-2</v>
      </c>
      <c r="H17" s="119">
        <f>IFERROR('tablas turistas por categorías '!I17/'tablas turistas por categorías '!I30-1,"-")</f>
        <v>-8.9248363349903603E-2</v>
      </c>
      <c r="I17" s="119">
        <f>IFERROR('tablas turistas por categorías '!J17/'tablas turistas por categorías '!J30-1,"-")</f>
        <v>-6.9176225554007043E-2</v>
      </c>
    </row>
    <row r="18" spans="2:9" hidden="1" outlineLevel="1">
      <c r="B18" s="41" t="s">
        <v>75</v>
      </c>
      <c r="C18" s="119">
        <f>IFERROR('tablas turistas por categorías '!D18/'tablas turistas por categorías '!D31-1,"-")</f>
        <v>-0.58785140562248994</v>
      </c>
      <c r="D18" s="119">
        <f>IFERROR('tablas turistas por categorías '!E18/'tablas turistas por categorías '!E31-1,"-")</f>
        <v>-9.7376134982483764E-2</v>
      </c>
      <c r="E18" s="119">
        <f>IFERROR('tablas turistas por categorías '!F18/'tablas turistas por categorías '!F31-1,"-")</f>
        <v>4.5663542873187968E-2</v>
      </c>
      <c r="F18" s="119">
        <f>IFERROR('tablas turistas por categorías '!G18/'tablas turistas por categorías '!G31-1,"-")</f>
        <v>-0.21626932145664135</v>
      </c>
      <c r="G18" s="119">
        <f>IFERROR('tablas turistas por categorías '!H18/'tablas turistas por categorías '!H31-1,"-")</f>
        <v>-5.533164440350069E-2</v>
      </c>
      <c r="H18" s="119">
        <f>IFERROR('tablas turistas por categorías '!I18/'tablas turistas por categorías '!I31-1,"-")</f>
        <v>-2.3103985437487928E-2</v>
      </c>
      <c r="I18" s="119">
        <f>IFERROR('tablas turistas por categorías '!J18/'tablas turistas por categorías '!J31-1,"-")</f>
        <v>-3.8475974257806467E-2</v>
      </c>
    </row>
    <row r="19" spans="2:9" hidden="1" outlineLevel="1">
      <c r="B19" s="41" t="s">
        <v>76</v>
      </c>
      <c r="C19" s="119">
        <f>IFERROR('tablas turistas por categorías '!D19/'tablas turistas por categorías '!D32-1,"-")</f>
        <v>-0.74185088047958037</v>
      </c>
      <c r="D19" s="119">
        <f>IFERROR('tablas turistas por categorías '!E19/'tablas turistas por categorías '!E32-1,"-")</f>
        <v>6.5080021260261134E-2</v>
      </c>
      <c r="E19" s="119">
        <f>IFERROR('tablas turistas por categorías '!F19/'tablas turistas por categorías '!F32-1,"-")</f>
        <v>-6.6261433036098327E-2</v>
      </c>
      <c r="F19" s="119">
        <f>IFERROR('tablas turistas por categorías '!G19/'tablas turistas por categorías '!G32-1,"-")</f>
        <v>-0.21390436397400181</v>
      </c>
      <c r="G19" s="119">
        <f>IFERROR('tablas turistas por categorías '!H19/'tablas turistas por categorías '!H32-1,"-")</f>
        <v>-7.9752753783976504E-2</v>
      </c>
      <c r="H19" s="119">
        <f>IFERROR('tablas turistas por categorías '!I19/'tablas turistas por categorías '!I32-1,"-")</f>
        <v>-6.9685182934240864E-2</v>
      </c>
      <c r="I19" s="119">
        <f>IFERROR('tablas turistas por categorías '!J19/'tablas turistas por categorías '!J32-1,"-")</f>
        <v>-7.405496508788223E-2</v>
      </c>
    </row>
    <row r="20" spans="2:9" hidden="1" outlineLevel="1">
      <c r="B20" s="41" t="s">
        <v>77</v>
      </c>
      <c r="C20" s="119">
        <f>IFERROR('tablas turistas por categorías '!D20/'tablas turistas por categorías '!D33-1,"-")</f>
        <v>-0.4779837775202781</v>
      </c>
      <c r="D20" s="119">
        <f>IFERROR('tablas turistas por categorías '!E20/'tablas turistas por categorías '!E33-1,"-")</f>
        <v>-0.11928406466512698</v>
      </c>
      <c r="E20" s="119">
        <f>IFERROR('tablas turistas por categorías '!F20/'tablas turistas por categorías '!F33-1,"-")</f>
        <v>3.0903454667476238E-2</v>
      </c>
      <c r="F20" s="119">
        <f>IFERROR('tablas turistas por categorías '!G20/'tablas turistas por categorías '!G33-1,"-")</f>
        <v>-0.15363565285379199</v>
      </c>
      <c r="G20" s="119">
        <f>IFERROR('tablas turistas por categorías '!H20/'tablas turistas por categorías '!H33-1,"-")</f>
        <v>-5.3489855372257034E-2</v>
      </c>
      <c r="H20" s="119">
        <f>IFERROR('tablas turistas por categorías '!I20/'tablas turistas por categorías '!I33-1,"-")</f>
        <v>-1.5286964655575552E-2</v>
      </c>
      <c r="I20" s="119">
        <f>IFERROR('tablas turistas por categorías '!J20/'tablas turistas por categorías '!J33-1,"-")</f>
        <v>-3.1969347966818717E-2</v>
      </c>
    </row>
    <row r="21" spans="2:9" hidden="1" outlineLevel="1">
      <c r="B21" s="41" t="s">
        <v>78</v>
      </c>
      <c r="C21" s="119">
        <f>IFERROR('tablas turistas por categorías '!D21/'tablas turistas por categorías '!D34-1,"-")</f>
        <v>-0.60537069468768245</v>
      </c>
      <c r="D21" s="119">
        <f>IFERROR('tablas turistas por categorías '!E21/'tablas turistas por categorías '!E34-1,"-")</f>
        <v>-0.15805720045357186</v>
      </c>
      <c r="E21" s="119">
        <f>IFERROR('tablas turistas por categorías '!F21/'tablas turistas por categorías '!F34-1,"-")</f>
        <v>-4.9214921849851545E-2</v>
      </c>
      <c r="F21" s="119">
        <f>IFERROR('tablas turistas por categorías '!G21/'tablas turistas por categorías '!G34-1,"-")</f>
        <v>-0.18770742068233104</v>
      </c>
      <c r="G21" s="119">
        <f>IFERROR('tablas turistas por categorías '!H21/'tablas turistas por categorías '!H34-1,"-")</f>
        <v>-0.11936924207313626</v>
      </c>
      <c r="H21" s="119">
        <f>IFERROR('tablas turistas por categorías '!I21/'tablas turistas por categorías '!I34-1,"-")</f>
        <v>-0.19706403068751843</v>
      </c>
      <c r="I21" s="119">
        <f>IFERROR('tablas turistas por categorías '!J21/'tablas turistas por categorías '!J34-1,"-")</f>
        <v>-0.16294194060847766</v>
      </c>
    </row>
    <row r="22" spans="2:9" hidden="1" outlineLevel="1">
      <c r="B22" s="41" t="s">
        <v>79</v>
      </c>
      <c r="C22" s="119">
        <f>IFERROR('tablas turistas por categorías '!D22/'tablas turistas por categorías '!D35-1,"-")</f>
        <v>-0.44897959183673475</v>
      </c>
      <c r="D22" s="119">
        <f>IFERROR('tablas turistas por categorías '!E22/'tablas turistas por categorías '!E35-1,"-")</f>
        <v>-0.23598932520015248</v>
      </c>
      <c r="E22" s="119">
        <f>IFERROR('tablas turistas por categorías '!F22/'tablas turistas por categorías '!F35-1,"-")</f>
        <v>-0.12934796560133488</v>
      </c>
      <c r="F22" s="119">
        <f>IFERROR('tablas turistas por categorías '!G22/'tablas turistas por categorías '!G35-1,"-")</f>
        <v>-0.2757549397290916</v>
      </c>
      <c r="G22" s="119">
        <f>IFERROR('tablas turistas por categorías '!H22/'tablas turistas por categorías '!H35-1,"-")</f>
        <v>-0.18716844091572615</v>
      </c>
      <c r="H22" s="119">
        <f>IFERROR('tablas turistas por categorías '!I22/'tablas turistas por categorías '!I35-1,"-")</f>
        <v>-4.6213227623617792E-2</v>
      </c>
      <c r="I22" s="119">
        <f>IFERROR('tablas turistas por categorías '!J22/'tablas turistas por categorías '!J35-1,"-")</f>
        <v>-0.11585891459231246</v>
      </c>
    </row>
    <row r="23" spans="2:9" hidden="1" outlineLevel="1">
      <c r="B23" s="41" t="s">
        <v>80</v>
      </c>
      <c r="C23" s="119">
        <f>IFERROR('tablas turistas por categorías '!D23/'tablas turistas por categorías '!D36-1,"-")</f>
        <v>5.6438791732909444E-2</v>
      </c>
      <c r="D23" s="119">
        <f>IFERROR('tablas turistas por categorías '!E23/'tablas turistas por categorías '!E36-1,"-")</f>
        <v>5.1411478781080655E-2</v>
      </c>
      <c r="E23" s="119">
        <f>IFERROR('tablas turistas por categorías '!F23/'tablas turistas por categorías '!F36-1,"-")</f>
        <v>5.0094355807171143E-2</v>
      </c>
      <c r="F23" s="119">
        <f>IFERROR('tablas turistas por categorías '!G23/'tablas turistas por categorías '!G36-1,"-")</f>
        <v>-0.17385697538100819</v>
      </c>
      <c r="G23" s="119">
        <f>IFERROR('tablas turistas por categorías '!H23/'tablas turistas por categorías '!H36-1,"-")</f>
        <v>1.5878501273190349E-2</v>
      </c>
      <c r="H23" s="119">
        <f>IFERROR('tablas turistas por categorías '!I23/'tablas turistas por categorías '!I36-1,"-")</f>
        <v>6.1644907798753978E-2</v>
      </c>
      <c r="I23" s="119">
        <f>IFERROR('tablas turistas por categorías '!J23/'tablas turistas por categorías '!J36-1,"-")</f>
        <v>4.0475509414278799E-2</v>
      </c>
    </row>
    <row r="24" spans="2:9" hidden="1" outlineLevel="1">
      <c r="B24" s="41" t="s">
        <v>81</v>
      </c>
      <c r="C24" s="119">
        <f>IFERROR('tablas turistas por categorías '!D24/'tablas turistas por categorías '!D37-1,"-")</f>
        <v>-0.21339563862928346</v>
      </c>
      <c r="D24" s="119">
        <f>IFERROR('tablas turistas por categorías '!E24/'tablas turistas por categorías '!E37-1,"-")</f>
        <v>-7.9900266334221093E-2</v>
      </c>
      <c r="E24" s="119">
        <f>IFERROR('tablas turistas por categorías '!F24/'tablas turistas por categorías '!F37-1,"-")</f>
        <v>-0.19623046276432732</v>
      </c>
      <c r="F24" s="119">
        <f>IFERROR('tablas turistas por categorías '!G24/'tablas turistas por categorías '!G37-1,"-")</f>
        <v>-0.45363436123348022</v>
      </c>
      <c r="G24" s="119">
        <f>IFERROR('tablas turistas por categorías '!H24/'tablas turistas por categorías '!H37-1,"-")</f>
        <v>-0.20140985265081668</v>
      </c>
      <c r="H24" s="119">
        <f>IFERROR('tablas turistas por categorías '!I24/'tablas turistas por categorías '!I37-1,"-")</f>
        <v>-0.11340913318452384</v>
      </c>
      <c r="I24" s="119">
        <f>IFERROR('tablas turistas por categorías '!J24/'tablas turistas por categorías '!J37-1,"-")</f>
        <v>-0.15002138507389728</v>
      </c>
    </row>
    <row r="25" spans="2:9" hidden="1" outlineLevel="1">
      <c r="B25" s="41" t="s">
        <v>82</v>
      </c>
      <c r="C25" s="119">
        <f>IFERROR('tablas turistas por categorías '!D25/'tablas turistas por categorías '!D38-1,"-")</f>
        <v>0.3555150410209662</v>
      </c>
      <c r="D25" s="119">
        <f>IFERROR('tablas turistas por categorías '!E25/'tablas turistas por categorías '!E38-1,"-")</f>
        <v>-0.11508101371001245</v>
      </c>
      <c r="E25" s="119">
        <f>IFERROR('tablas turistas por categorías '!F25/'tablas turistas por categorías '!F38-1,"-")</f>
        <v>-8.3403627161535265E-2</v>
      </c>
      <c r="F25" s="119">
        <f>IFERROR('tablas turistas por categorías '!G25/'tablas turistas por categorías '!G38-1,"-")</f>
        <v>-0.32079072937968645</v>
      </c>
      <c r="G25" s="119">
        <f>IFERROR('tablas turistas por categorías '!H25/'tablas turistas por categorías '!H38-1,"-")</f>
        <v>-0.11678112147097686</v>
      </c>
      <c r="H25" s="119">
        <f>IFERROR('tablas turistas por categorías '!I25/'tablas turistas por categorías '!I38-1,"-")</f>
        <v>-0.19163294467993131</v>
      </c>
      <c r="I25" s="119">
        <f>IFERROR('tablas turistas por categorías '!J25/'tablas turistas por categorías '!J38-1,"-")</f>
        <v>-0.16227775669284439</v>
      </c>
    </row>
    <row r="26" spans="2:9" hidden="1" outlineLevel="1">
      <c r="B26" s="41" t="s">
        <v>83</v>
      </c>
      <c r="C26" s="119">
        <f>IFERROR('tablas turistas por categorías '!D26/'tablas turistas por categorías '!D39-1,"-")</f>
        <v>-0.15818858560794047</v>
      </c>
      <c r="D26" s="119">
        <f>IFERROR('tablas turistas por categorías '!E26/'tablas turistas por categorías '!E39-1,"-")</f>
        <v>-6.6281357599606516E-2</v>
      </c>
      <c r="E26" s="119">
        <f>IFERROR('tablas turistas por categorías '!F26/'tablas turistas por categorías '!F39-1,"-")</f>
        <v>-0.24338355048859939</v>
      </c>
      <c r="F26" s="119">
        <f>IFERROR('tablas turistas por categorías '!G26/'tablas turistas por categorías '!G39-1,"-")</f>
        <v>-0.25522833973538195</v>
      </c>
      <c r="G26" s="119">
        <f>IFERROR('tablas turistas por categorías '!H26/'tablas turistas por categorías '!H39-1,"-")</f>
        <v>-0.18941832024569216</v>
      </c>
      <c r="H26" s="119">
        <f>IFERROR('tablas turistas por categorías '!I26/'tablas turistas por categorías '!I39-1,"-")</f>
        <v>-7.8756738544474292E-3</v>
      </c>
      <c r="I26" s="119">
        <f>IFERROR('tablas turistas por categorías '!J26/'tablas turistas por categorías '!J39-1,"-")</f>
        <v>-8.6466734071603102E-2</v>
      </c>
    </row>
    <row r="27" spans="2:9" collapsed="1">
      <c r="B27" s="117">
        <v>2009</v>
      </c>
      <c r="C27" s="121">
        <f>IFERROR('tablas turistas por categorías '!D27/'tablas turistas por categorías '!D40-1,"-")</f>
        <v>-0.33750608865075504</v>
      </c>
      <c r="D27" s="121">
        <f>IFERROR('tablas turistas por categorías '!E27/'tablas turistas por categorías '!E40-1,"-")</f>
        <v>-7.0062936049520741E-2</v>
      </c>
      <c r="E27" s="121">
        <f>IFERROR('tablas turistas por categorías '!F27/'tablas turistas por categorías '!F40-1,"-")</f>
        <v>-6.0767154205297325E-2</v>
      </c>
      <c r="F27" s="121">
        <f>IFERROR('tablas turistas por categorías '!G27/'tablas turistas por categorías '!G40-1,"-")</f>
        <v>-0.2255684302579799</v>
      </c>
      <c r="G27" s="121">
        <f>IFERROR('tablas turistas por categorías '!H27/'tablas turistas por categorías '!H40-1,"-")</f>
        <v>-9.4592405731546036E-2</v>
      </c>
      <c r="H27" s="121">
        <f>IFERROR('tablas turistas por categorías '!I27/'tablas turistas por categorías '!I40-1,"-")</f>
        <v>-9.3917523864193941E-2</v>
      </c>
      <c r="I27" s="121">
        <f>IFERROR('tablas turistas por categorías '!J27/'tablas turistas por categorías '!J40-1,"-")</f>
        <v>-9.4211475926005761E-2</v>
      </c>
    </row>
    <row r="28" spans="2:9" hidden="1" outlineLevel="1">
      <c r="B28" s="41" t="s">
        <v>72</v>
      </c>
      <c r="C28" s="119">
        <f>IFERROR('tablas turistas por categorías '!D28/'tablas turistas por categorías '!D41-1,"-")</f>
        <v>0.578125</v>
      </c>
      <c r="D28" s="119">
        <f>IFERROR('tablas turistas por categorías '!E28/'tablas turistas por categorías '!E41-1,"-")</f>
        <v>-7.6249019094951631E-2</v>
      </c>
      <c r="E28" s="119">
        <f>IFERROR('tablas turistas por categorías '!F28/'tablas turistas por categorías '!F41-1,"-")</f>
        <v>2.000581987487271E-2</v>
      </c>
      <c r="F28" s="119">
        <f>IFERROR('tablas turistas por categorías '!G28/'tablas turistas por categorías '!G41-1,"-")</f>
        <v>-0.23134524435102466</v>
      </c>
      <c r="G28" s="119">
        <f>IFERROR('tablas turistas por categorías '!H28/'tablas turistas por categorías '!H41-1,"-")</f>
        <v>-3.5477840953345274E-2</v>
      </c>
      <c r="H28" s="119">
        <f>IFERROR('tablas turistas por categorías '!I28/'tablas turistas por categorías '!I41-1,"-")</f>
        <v>-0.12048023680114317</v>
      </c>
      <c r="I28" s="119">
        <f>IFERROR('tablas turistas por categorías '!J28/'tablas turistas por categorías '!J41-1,"-")</f>
        <v>-8.6831516795905506E-2</v>
      </c>
    </row>
    <row r="29" spans="2:9" hidden="1" outlineLevel="1">
      <c r="B29" s="41" t="s">
        <v>73</v>
      </c>
      <c r="C29" s="119">
        <f>IFERROR('tablas turistas por categorías '!D29/'tablas turistas por categorías '!D42-1,"-")</f>
        <v>1.2230437461491066</v>
      </c>
      <c r="D29" s="119">
        <f>IFERROR('tablas turistas por categorías '!E29/'tablas turistas por categorías '!E42-1,"-")</f>
        <v>-6.2341733992523851E-2</v>
      </c>
      <c r="E29" s="119">
        <f>IFERROR('tablas turistas por categorías '!F29/'tablas turistas por categorías '!F42-1,"-")</f>
        <v>-7.7975929609277572E-2</v>
      </c>
      <c r="F29" s="119">
        <f>IFERROR('tablas turistas por categorías '!G29/'tablas turistas por categorías '!G42-1,"-")</f>
        <v>-0.17238904175140568</v>
      </c>
      <c r="G29" s="119">
        <f>IFERROR('tablas turistas por categorías '!H29/'tablas turistas por categorías '!H42-1,"-")</f>
        <v>-4.9847948640429629E-2</v>
      </c>
      <c r="H29" s="119">
        <f>IFERROR('tablas turistas por categorías '!I29/'tablas turistas por categorías '!I42-1,"-")</f>
        <v>2.7192413144544902E-2</v>
      </c>
      <c r="I29" s="119">
        <f>IFERROR('tablas turistas por categorías '!J29/'tablas turistas por categorías '!J42-1,"-")</f>
        <v>-5.6934639034388335E-3</v>
      </c>
    </row>
    <row r="30" spans="2:9" hidden="1" outlineLevel="1">
      <c r="B30" s="41" t="s">
        <v>74</v>
      </c>
      <c r="C30" s="119">
        <f>IFERROR('tablas turistas por categorías '!D30/'tablas turistas por categorías '!D43-1,"-")</f>
        <v>-0.82739726027397253</v>
      </c>
      <c r="D30" s="119">
        <f>IFERROR('tablas turistas por categorías '!E30/'tablas turistas por categorías '!E43-1,"-")</f>
        <v>-9.6627408993576025E-2</v>
      </c>
      <c r="E30" s="119">
        <f>IFERROR('tablas turistas por categorías '!F30/'tablas turistas por categorías '!F43-1,"-")</f>
        <v>5.3733268827608427E-2</v>
      </c>
      <c r="F30" s="119">
        <f>IFERROR('tablas turistas por categorías '!G30/'tablas turistas por categorías '!G43-1,"-")</f>
        <v>-0.13903106773003215</v>
      </c>
      <c r="G30" s="119">
        <f>IFERROR('tablas turistas por categorías '!H30/'tablas turistas por categorías '!H43-1,"-")</f>
        <v>-3.7393758131832877E-2</v>
      </c>
      <c r="H30" s="119">
        <f>IFERROR('tablas turistas por categorías '!I30/'tablas turistas por categorías '!I43-1,"-")</f>
        <v>-1.8843625025418698E-3</v>
      </c>
      <c r="I30" s="119">
        <f>IFERROR('tablas turistas por categorías '!J30/'tablas turistas por categorías '!J43-1,"-")</f>
        <v>-1.7691393498111996E-2</v>
      </c>
    </row>
    <row r="31" spans="2:9" hidden="1" outlineLevel="1">
      <c r="B31" s="41" t="s">
        <v>75</v>
      </c>
      <c r="C31" s="119">
        <f>IFERROR('tablas turistas por categorías '!D31/'tablas turistas por categorías '!D44-1,"-")</f>
        <v>0.956777996070727</v>
      </c>
      <c r="D31" s="119">
        <f>IFERROR('tablas turistas por categorías '!E31/'tablas turistas por categorías '!E44-1,"-")</f>
        <v>-0.12586713330416854</v>
      </c>
      <c r="E31" s="119">
        <f>IFERROR('tablas turistas por categorías '!F31/'tablas turistas por categorías '!F44-1,"-")</f>
        <v>-3.1181991294885747E-2</v>
      </c>
      <c r="F31" s="119">
        <f>IFERROR('tablas turistas por categorías '!G31/'tablas turistas por categorías '!G44-1,"-")</f>
        <v>-4.8233607091643371E-3</v>
      </c>
      <c r="G31" s="119">
        <f>IFERROR('tablas turistas por categorías '!H31/'tablas turistas por categorías '!H44-1,"-")</f>
        <v>-3.6859033605678548E-2</v>
      </c>
      <c r="H31" s="119">
        <f>IFERROR('tablas turistas por categorías '!I31/'tablas turistas por categorías '!I44-1,"-")</f>
        <v>2.3412030236807269E-2</v>
      </c>
      <c r="I31" s="119">
        <f>IFERROR('tablas turistas por categorías '!J31/'tablas turistas por categorías '!J44-1,"-")</f>
        <v>-6.2497725701393669E-3</v>
      </c>
    </row>
    <row r="32" spans="2:9" hidden="1" outlineLevel="1">
      <c r="B32" s="41" t="s">
        <v>76</v>
      </c>
      <c r="C32" s="119">
        <f>IFERROR('tablas turistas por categorías '!D32/'tablas turistas por categorías '!D45-1,"-")</f>
        <v>1.0158610271903323</v>
      </c>
      <c r="D32" s="119">
        <f>IFERROR('tablas turistas por categorías '!E32/'tablas turistas por categorías '!E45-1,"-")</f>
        <v>-0.10728595529312523</v>
      </c>
      <c r="E32" s="119">
        <f>IFERROR('tablas turistas por categorías '!F32/'tablas turistas por categorías '!F45-1,"-")</f>
        <v>6.0865068743156003E-2</v>
      </c>
      <c r="F32" s="119">
        <f>IFERROR('tablas turistas por categorías '!G32/'tablas turistas por categorías '!G45-1,"-")</f>
        <v>9.9540581929555838E-2</v>
      </c>
      <c r="G32" s="119">
        <f>IFERROR('tablas turistas por categorías '!H32/'tablas turistas por categorías '!H45-1,"-")</f>
        <v>3.4276440889122073E-2</v>
      </c>
      <c r="H32" s="119">
        <f>IFERROR('tablas turistas por categorías '!I32/'tablas turistas por categorías '!I45-1,"-")</f>
        <v>5.7672529054818567E-2</v>
      </c>
      <c r="I32" s="119">
        <f>IFERROR('tablas turistas por categorías '!J32/'tablas turistas por categorías '!J45-1,"-")</f>
        <v>4.7388823241202305E-2</v>
      </c>
    </row>
    <row r="33" spans="2:9" hidden="1" outlineLevel="1">
      <c r="B33" s="41" t="s">
        <v>77</v>
      </c>
      <c r="C33" s="119">
        <f>IFERROR('tablas turistas por categorías '!D33/'tablas turistas por categorías '!D46-1,"-")</f>
        <v>0.99307159353348728</v>
      </c>
      <c r="D33" s="119">
        <f>IFERROR('tablas turistas por categorías '!E33/'tablas turistas por categorías '!E46-1,"-")</f>
        <v>6.4143524207421976E-2</v>
      </c>
      <c r="E33" s="119">
        <f>IFERROR('tablas turistas por categorías '!F33/'tablas turistas por categorías '!F46-1,"-")</f>
        <v>-7.2652284263959865E-3</v>
      </c>
      <c r="F33" s="119">
        <f>IFERROR('tablas turistas por categorías '!G33/'tablas turistas por categorías '!G46-1,"-")</f>
        <v>-9.7282672626749833E-2</v>
      </c>
      <c r="G33" s="119">
        <f>IFERROR('tablas turistas por categorías '!H33/'tablas turistas por categorías '!H46-1,"-")</f>
        <v>1.4834770743312964E-2</v>
      </c>
      <c r="H33" s="119">
        <f>IFERROR('tablas turistas por categorías '!I33/'tablas turistas por categorías '!I46-1,"-")</f>
        <v>0.1013082956836544</v>
      </c>
      <c r="I33" s="119">
        <f>IFERROR('tablas turistas por categorías '!J33/'tablas turistas por categorías '!J46-1,"-")</f>
        <v>6.1799638729478801E-2</v>
      </c>
    </row>
    <row r="34" spans="2:9" hidden="1" outlineLevel="1">
      <c r="B34" s="41" t="s">
        <v>78</v>
      </c>
      <c r="C34" s="119">
        <f>IFERROR('tablas turistas por categorías '!D34/'tablas turistas por categorías '!D47-1,"-")</f>
        <v>0.89700996677740874</v>
      </c>
      <c r="D34" s="119">
        <f>IFERROR('tablas turistas por categorías '!E34/'tablas turistas por categorías '!E47-1,"-")</f>
        <v>9.0696715679538187E-2</v>
      </c>
      <c r="E34" s="119">
        <f>IFERROR('tablas turistas por categorías '!F34/'tablas turistas por categorías '!F47-1,"-")</f>
        <v>-6.551021090277076E-2</v>
      </c>
      <c r="F34" s="119">
        <f>IFERROR('tablas turistas por categorías '!G34/'tablas turistas por categorías '!G47-1,"-")</f>
        <v>6.0239268121041523E-2</v>
      </c>
      <c r="G34" s="119">
        <f>IFERROR('tablas turistas por categorías '!H34/'tablas turistas por categorías '!H47-1,"-")</f>
        <v>1.1394599950458328E-2</v>
      </c>
      <c r="H34" s="119">
        <f>IFERROR('tablas turistas por categorías '!I34/'tablas turistas por categorías '!I47-1,"-")</f>
        <v>0.1470443891624782</v>
      </c>
      <c r="I34" s="119">
        <f>IFERROR('tablas turistas por categorías '!J34/'tablas turistas por categorías '!J47-1,"-")</f>
        <v>8.3237729896389778E-2</v>
      </c>
    </row>
    <row r="35" spans="2:9" hidden="1" outlineLevel="1">
      <c r="B35" s="41" t="s">
        <v>79</v>
      </c>
      <c r="C35" s="119">
        <f>IFERROR('tablas turistas por categorías '!D35/'tablas turistas por categorías '!D48-1,"-")</f>
        <v>0.51985111662531014</v>
      </c>
      <c r="D35" s="119">
        <f>IFERROR('tablas turistas por categorías '!E35/'tablas turistas por categorías '!E48-1,"-")</f>
        <v>0.21660482374768097</v>
      </c>
      <c r="E35" s="119">
        <f>IFERROR('tablas turistas por categorías '!F35/'tablas turistas por categorías '!F48-1,"-")</f>
        <v>0.20720511330621738</v>
      </c>
      <c r="F35" s="119">
        <f>IFERROR('tablas turistas por categorías '!G35/'tablas turistas por categorías '!G48-1,"-")</f>
        <v>0.24972821866749495</v>
      </c>
      <c r="G35" s="119">
        <f>IFERROR('tablas turistas por categorías '!H35/'tablas turistas por categorías '!H48-1,"-")</f>
        <v>0.22128011131402725</v>
      </c>
      <c r="H35" s="119">
        <f>IFERROR('tablas turistas por categorías '!I35/'tablas turistas por categorías '!I48-1,"-")</f>
        <v>0.11779224565154012</v>
      </c>
      <c r="I35" s="119">
        <f>IFERROR('tablas turistas por categorías '!J35/'tablas turistas por categorías '!J48-1,"-")</f>
        <v>0.16663759222583652</v>
      </c>
    </row>
    <row r="36" spans="2:9" hidden="1" outlineLevel="1">
      <c r="B36" s="41" t="s">
        <v>80</v>
      </c>
      <c r="C36" s="119">
        <f>IFERROR('tablas turistas por categorías '!D36/'tablas turistas por categorías '!D49-1,"-")</f>
        <v>-8.8405797101449246E-2</v>
      </c>
      <c r="D36" s="119">
        <f>IFERROR('tablas turistas por categorías '!E36/'tablas turistas por categorías '!E49-1,"-")</f>
        <v>8.0678833591487642E-2</v>
      </c>
      <c r="E36" s="119">
        <f>IFERROR('tablas turistas por categorías '!F36/'tablas turistas por categorías '!F49-1,"-")</f>
        <v>-3.0406866495891416E-2</v>
      </c>
      <c r="F36" s="119">
        <f>IFERROR('tablas turistas por categorías '!G36/'tablas turistas por categorías '!G49-1,"-")</f>
        <v>0.35698377346484245</v>
      </c>
      <c r="G36" s="119">
        <f>IFERROR('tablas turistas por categorías '!H36/'tablas turistas por categorías '!H49-1,"-")</f>
        <v>4.5764065888081573E-2</v>
      </c>
      <c r="H36" s="119">
        <f>IFERROR('tablas turistas por categorías '!I36/'tablas turistas por categorías '!I49-1,"-")</f>
        <v>4.1576990804147895E-2</v>
      </c>
      <c r="I36" s="119">
        <f>IFERROR('tablas turistas por categorías '!J36/'tablas turistas por categorías '!J49-1,"-")</f>
        <v>4.3509560514810364E-2</v>
      </c>
    </row>
    <row r="37" spans="2:9" hidden="1" outlineLevel="1">
      <c r="B37" s="41" t="s">
        <v>81</v>
      </c>
      <c r="C37" s="119">
        <f>IFERROR('tablas turistas por categorías '!D37/'tablas turistas por categorías '!D50-1,"-")</f>
        <v>-5.1698670605612951E-2</v>
      </c>
      <c r="D37" s="119">
        <f>IFERROR('tablas turistas por categorías '!E37/'tablas turistas por categorías '!E50-1,"-")</f>
        <v>2.3726650423482987E-2</v>
      </c>
      <c r="E37" s="119">
        <f>IFERROR('tablas turistas por categorías '!F37/'tablas turistas por categorías '!F50-1,"-")</f>
        <v>1.9305260527302304E-2</v>
      </c>
      <c r="F37" s="119">
        <f>IFERROR('tablas turistas por categorías '!G37/'tablas turistas por categorías '!G50-1,"-")</f>
        <v>1.7025089605734678E-2</v>
      </c>
      <c r="G37" s="119">
        <f>IFERROR('tablas turistas por categorías '!H37/'tablas turistas por categorías '!H50-1,"-")</f>
        <v>1.783786477104754E-2</v>
      </c>
      <c r="H37" s="119">
        <f>IFERROR('tablas turistas por categorías '!I37/'tablas turistas por categorías '!I50-1,"-")</f>
        <v>0.10234525182622067</v>
      </c>
      <c r="I37" s="119">
        <f>IFERROR('tablas turistas por categorías '!J37/'tablas turistas por categorías '!J50-1,"-")</f>
        <v>6.5538668537822087E-2</v>
      </c>
    </row>
    <row r="38" spans="2:9" hidden="1" outlineLevel="1">
      <c r="B38" s="41" t="s">
        <v>82</v>
      </c>
      <c r="C38" s="119">
        <f>IFERROR('tablas turistas por categorías '!D38/'tablas turistas por categorías '!D51-1,"-")</f>
        <v>-0.26915389740173223</v>
      </c>
      <c r="D38" s="119">
        <f>IFERROR('tablas turistas por categorías '!E38/'tablas turistas por categorías '!E51-1,"-")</f>
        <v>0.11265931453476852</v>
      </c>
      <c r="E38" s="119">
        <f>IFERROR('tablas turistas por categorías '!F38/'tablas turistas por categorías '!F51-1,"-")</f>
        <v>6.1245803804550469E-2</v>
      </c>
      <c r="F38" s="119">
        <f>IFERROR('tablas turistas por categorías '!G38/'tablas turistas por categorías '!G51-1,"-")</f>
        <v>-4.3427230046948373E-2</v>
      </c>
      <c r="G38" s="119">
        <f>IFERROR('tablas turistas por categorías '!H38/'tablas turistas por categorías '!H51-1,"-")</f>
        <v>5.1073901647040509E-2</v>
      </c>
      <c r="H38" s="119">
        <f>IFERROR('tablas turistas por categorías '!I38/'tablas turistas por categorías '!I51-1,"-")</f>
        <v>0.13230815249904815</v>
      </c>
      <c r="I38" s="119">
        <f>IFERROR('tablas turistas por categorías '!J38/'tablas turistas por categorías '!J51-1,"-")</f>
        <v>9.899735301195145E-2</v>
      </c>
    </row>
    <row r="39" spans="2:9" hidden="1" outlineLevel="1">
      <c r="B39" s="41" t="s">
        <v>83</v>
      </c>
      <c r="C39" s="119">
        <f>IFERROR('tablas turistas por categorías '!D39/'tablas turistas por categorías '!D52-1,"-")</f>
        <v>0.30738037307380384</v>
      </c>
      <c r="D39" s="119">
        <f>IFERROR('tablas turistas por categorías '!E39/'tablas turistas por categorías '!E52-1,"-")</f>
        <v>7.4027603513174389E-2</v>
      </c>
      <c r="E39" s="119">
        <f>IFERROR('tablas turistas por categorías '!F39/'tablas turistas por categorías '!F52-1,"-")</f>
        <v>-1.5921948575493561E-3</v>
      </c>
      <c r="F39" s="119">
        <f>IFERROR('tablas turistas por categorías '!G39/'tablas turistas por categorías '!G52-1,"-")</f>
        <v>-0.16559829059829057</v>
      </c>
      <c r="G39" s="119">
        <f>IFERROR('tablas turistas por categorías '!H39/'tablas turistas por categorías '!H52-1,"-")</f>
        <v>1.0677663432685502E-3</v>
      </c>
      <c r="H39" s="119">
        <f>IFERROR('tablas turistas por categorías '!I39/'tablas turistas por categorías '!I52-1,"-")</f>
        <v>6.8410553314034672E-2</v>
      </c>
      <c r="I39" s="119">
        <f>IFERROR('tablas turistas por categorías '!J39/'tablas turistas por categorías '!J52-1,"-")</f>
        <v>3.8176708818910665E-2</v>
      </c>
    </row>
    <row r="40" spans="2:9" collapsed="1">
      <c r="B40" s="118">
        <v>2008</v>
      </c>
      <c r="C40" s="122">
        <f>IFERROR('tablas turistas por categorías '!D40/'tablas turistas por categorías '!D53-1,"-")</f>
        <v>0.39280868385345991</v>
      </c>
      <c r="D40" s="122">
        <f>IFERROR('tablas turistas por categorías '!E40/'tablas turistas por categorías '!E53-1,"-")</f>
        <v>8.0661150125740377E-3</v>
      </c>
      <c r="E40" s="122">
        <f>IFERROR('tablas turistas por categorías '!F40/'tablas turistas por categorías '!F53-1,"-")</f>
        <v>1.529354278878281E-2</v>
      </c>
      <c r="F40" s="122">
        <f>IFERROR('tablas turistas por categorías '!G40/'tablas turistas por categorías '!G53-1,"-")</f>
        <v>-1.8770781937144654E-2</v>
      </c>
      <c r="G40" s="122">
        <f>IFERROR('tablas turistas por categorías '!H40/'tablas turistas por categorías '!H53-1,"-")</f>
        <v>1.6823895055007032E-2</v>
      </c>
      <c r="H40" s="122">
        <f>IFERROR('tablas turistas por categorías '!I40/'tablas turistas por categorías '!I53-1,"-")</f>
        <v>5.4588505242088026E-2</v>
      </c>
      <c r="I40" s="122">
        <f>IFERROR('tablas turistas por categorías '!J40/'tablas turistas por categorías '!J53-1,"-")</f>
        <v>3.780039374562727E-2</v>
      </c>
    </row>
    <row r="41" spans="2:9" hidden="1" outlineLevel="1">
      <c r="B41" s="41" t="s">
        <v>72</v>
      </c>
      <c r="C41" s="119">
        <f>IFERROR('tablas turistas por categorías '!D41/'tablas turistas por categorías '!D54-1,"-")</f>
        <v>-0.65330444203683635</v>
      </c>
      <c r="D41" s="119">
        <f>IFERROR('tablas turistas por categorías '!E41/'tablas turistas por categorías '!E54-1,"-")</f>
        <v>1.8041408694494443E-2</v>
      </c>
      <c r="E41" s="119">
        <f>IFERROR('tablas turistas por categorías '!F41/'tablas turistas por categorías '!F54-1,"-")</f>
        <v>-9.0482019386641133E-2</v>
      </c>
      <c r="F41" s="119">
        <f>IFERROR('tablas turistas por categorías '!G41/'tablas turistas por categorías '!G54-1,"-")</f>
        <v>-0.11867546601829337</v>
      </c>
      <c r="G41" s="119">
        <f>IFERROR('tablas turistas por categorías '!H41/'tablas turistas por categorías '!H54-1,"-")</f>
        <v>-9.351502100469522E-2</v>
      </c>
      <c r="H41" s="119">
        <f>IFERROR('tablas turistas por categorías '!I41/'tablas turistas por categorías '!I54-1,"-")</f>
        <v>3.0909664860314656E-2</v>
      </c>
      <c r="I41" s="119">
        <f>IFERROR('tablas turistas por categorías '!J41/'tablas turistas por categorías '!J54-1,"-")</f>
        <v>-2.2218537555960816E-2</v>
      </c>
    </row>
    <row r="42" spans="2:9" hidden="1" outlineLevel="1">
      <c r="B42" s="41" t="s">
        <v>73</v>
      </c>
      <c r="C42" s="119">
        <f>IFERROR('tablas turistas por categorías '!D42/'tablas turistas por categorías '!D55-1,"-")</f>
        <v>-0.43567454798331018</v>
      </c>
      <c r="D42" s="119">
        <f>IFERROR('tablas turistas por categorías '!E42/'tablas turistas por categorías '!E55-1,"-")</f>
        <v>0.1325367019460566</v>
      </c>
      <c r="E42" s="119">
        <f>IFERROR('tablas turistas por categorías '!F42/'tablas turistas por categorías '!F55-1,"-")</f>
        <v>-5.1936844796727222E-2</v>
      </c>
      <c r="F42" s="119">
        <f>IFERROR('tablas turistas por categorías '!G42/'tablas turistas por categorías '!G55-1,"-")</f>
        <v>0.14758374519494777</v>
      </c>
      <c r="G42" s="119">
        <f>IFERROR('tablas turistas por categorías '!H42/'tablas turistas por categorías '!H55-1,"-")</f>
        <v>2.4602000249585032E-3</v>
      </c>
      <c r="H42" s="119">
        <f>IFERROR('tablas turistas por categorías '!I42/'tablas turistas por categorías '!I55-1,"-")</f>
        <v>0.13059690317170336</v>
      </c>
      <c r="I42" s="119">
        <f>IFERROR('tablas turistas por categorías '!J42/'tablas turistas por categorías '!J55-1,"-")</f>
        <v>7.21000073247553E-2</v>
      </c>
    </row>
    <row r="43" spans="2:9" hidden="1" outlineLevel="1">
      <c r="B43" s="41" t="s">
        <v>74</v>
      </c>
      <c r="C43" s="119">
        <f>IFERROR('tablas turistas por categorías '!D43/'tablas turistas por categorías '!D56-1,"-")</f>
        <v>-0.62409886714727092</v>
      </c>
      <c r="D43" s="119">
        <f>IFERROR('tablas turistas por categorías '!E43/'tablas turistas por categorías '!E56-1,"-")</f>
        <v>-2.1938321378082604E-2</v>
      </c>
      <c r="E43" s="119">
        <f>IFERROR('tablas turistas por categorías '!F43/'tablas turistas por categorías '!F56-1,"-")</f>
        <v>-0.15261417365874985</v>
      </c>
      <c r="F43" s="119">
        <f>IFERROR('tablas turistas por categorías '!G43/'tablas turistas por categorías '!G56-1,"-")</f>
        <v>-4.7505668934240353E-2</v>
      </c>
      <c r="G43" s="119">
        <f>IFERROR('tablas turistas por categorías '!H43/'tablas turistas por categorías '!H56-1,"-")</f>
        <v>-0.12221711336230556</v>
      </c>
      <c r="H43" s="119">
        <f>IFERROR('tablas turistas por categorías '!I43/'tablas turistas por categorías '!I56-1,"-")</f>
        <v>-5.3627557893386357E-2</v>
      </c>
      <c r="I43" s="119">
        <f>IFERROR('tablas turistas por categorías '!J43/'tablas turistas por categorías '!J56-1,"-")</f>
        <v>-8.5439511302505378E-2</v>
      </c>
    </row>
    <row r="44" spans="2:9" hidden="1" outlineLevel="1">
      <c r="B44" s="41" t="s">
        <v>75</v>
      </c>
      <c r="C44" s="119">
        <f>IFERROR('tablas turistas por categorías '!D44/'tablas turistas por categorías '!D57-1,"-")</f>
        <v>-2.9382957884427352E-3</v>
      </c>
      <c r="D44" s="119">
        <f>IFERROR('tablas turistas por categorías '!E44/'tablas turistas por categorías '!E57-1,"-")</f>
        <v>-4.7786241371102101E-2</v>
      </c>
      <c r="E44" s="119">
        <f>IFERROR('tablas turistas por categorías '!F44/'tablas turistas por categorías '!F57-1,"-")</f>
        <v>-0.12235883968007644</v>
      </c>
      <c r="F44" s="119">
        <f>IFERROR('tablas turistas por categorías '!G44/'tablas turistas por categorías '!G57-1,"-")</f>
        <v>-4.3635456925570359E-2</v>
      </c>
      <c r="G44" s="119">
        <f>IFERROR('tablas turistas por categorías '!H44/'tablas turistas por categorías '!H57-1,"-")</f>
        <v>-8.855342521144316E-2</v>
      </c>
      <c r="H44" s="119">
        <f>IFERROR('tablas turistas por categorías '!I44/'tablas turistas por categorías '!I57-1,"-")</f>
        <v>-0.15995545925123389</v>
      </c>
      <c r="I44" s="119">
        <f>IFERROR('tablas turistas por categorías '!J44/'tablas turistas por categorías '!J57-1,"-")</f>
        <v>-0.12626977187822908</v>
      </c>
    </row>
    <row r="45" spans="2:9" hidden="1" outlineLevel="1">
      <c r="B45" s="41" t="s">
        <v>76</v>
      </c>
      <c r="C45" s="119">
        <f>IFERROR('tablas turistas por categorías '!D45/'tablas turistas por categorías '!D58-1,"-")</f>
        <v>-0.29835718071012185</v>
      </c>
      <c r="D45" s="119">
        <f>IFERROR('tablas turistas por categorías '!E45/'tablas turistas por categorías '!E58-1,"-")</f>
        <v>-3.6245206702736343E-3</v>
      </c>
      <c r="E45" s="119">
        <f>IFERROR('tablas turistas por categorías '!F45/'tablas turistas por categorías '!F58-1,"-")</f>
        <v>-1.9943359666120153E-2</v>
      </c>
      <c r="F45" s="119">
        <f>IFERROR('tablas turistas por categorías '!G45/'tablas turistas por categorías '!G58-1,"-")</f>
        <v>-0.11035422343324253</v>
      </c>
      <c r="G45" s="119">
        <f>IFERROR('tablas turistas por categorías '!H45/'tablas turistas por categorías '!H58-1,"-")</f>
        <v>-3.5921424846310668E-2</v>
      </c>
      <c r="H45" s="119">
        <f>IFERROR('tablas turistas por categorías '!I45/'tablas turistas por categorías '!I58-1,"-")</f>
        <v>-4.0485530308637441E-2</v>
      </c>
      <c r="I45" s="119">
        <f>IFERROR('tablas turistas por categorías '!J45/'tablas turistas por categorías '!J58-1,"-")</f>
        <v>-3.8484720422881646E-2</v>
      </c>
    </row>
    <row r="46" spans="2:9" hidden="1" outlineLevel="1">
      <c r="B46" s="41" t="s">
        <v>77</v>
      </c>
      <c r="C46" s="119">
        <f>IFERROR('tablas turistas por categorías '!D46/'tablas turistas por categorías '!D59-1,"-")</f>
        <v>-0.41486486486486485</v>
      </c>
      <c r="D46" s="119">
        <f>IFERROR('tablas turistas por categorías '!E46/'tablas turistas por categorías '!E59-1,"-")</f>
        <v>-9.5325440498026826E-2</v>
      </c>
      <c r="E46" s="119">
        <f>IFERROR('tablas turistas por categorías '!F46/'tablas turistas por categorías '!F59-1,"-")</f>
        <v>8.2529106707421862E-2</v>
      </c>
      <c r="F46" s="119">
        <f>IFERROR('tablas turistas por categorías '!G46/'tablas turistas por categorías '!G59-1,"-")</f>
        <v>0.15707091329794465</v>
      </c>
      <c r="G46" s="119">
        <f>IFERROR('tablas turistas por categorías '!H46/'tablas turistas por categorías '!H59-1,"-")</f>
        <v>2.1954053812460961E-2</v>
      </c>
      <c r="H46" s="119">
        <f>IFERROR('tablas turistas por categorías '!I46/'tablas turistas por categorías '!I59-1,"-")</f>
        <v>-5.280252024700649E-2</v>
      </c>
      <c r="I46" s="119">
        <f>IFERROR('tablas turistas por categorías '!J46/'tablas turistas por categorías '!J59-1,"-")</f>
        <v>-2.0051067562698699E-2</v>
      </c>
    </row>
    <row r="47" spans="2:9" hidden="1" outlineLevel="1">
      <c r="B47" s="41" t="s">
        <v>78</v>
      </c>
      <c r="C47" s="119">
        <f>IFERROR('tablas turistas por categorías '!D47/'tablas turistas por categorías '!D60-1,"-")</f>
        <v>-0.17079889807162529</v>
      </c>
      <c r="D47" s="119">
        <f>IFERROR('tablas turistas por categorías '!E47/'tablas turistas por categorías '!E60-1,"-")</f>
        <v>-7.4114129397544359E-2</v>
      </c>
      <c r="E47" s="119">
        <f>IFERROR('tablas turistas por categorías '!F47/'tablas turistas por categorías '!F60-1,"-")</f>
        <v>4.6667832779429874E-2</v>
      </c>
      <c r="F47" s="119">
        <f>IFERROR('tablas turistas por categorías '!G47/'tablas turistas por categorías '!G60-1,"-")</f>
        <v>3.4959941733430533E-2</v>
      </c>
      <c r="G47" s="119">
        <f>IFERROR('tablas turistas por categorías '!H47/'tablas turistas por categorías '!H60-1,"-")</f>
        <v>4.2672892188755362E-3</v>
      </c>
      <c r="H47" s="119">
        <f>IFERROR('tablas turistas por categorías '!I47/'tablas turistas por categorías '!I60-1,"-")</f>
        <v>-5.1447926030563806E-2</v>
      </c>
      <c r="I47" s="119">
        <f>IFERROR('tablas turistas por categorías '!J47/'tablas turistas por categorías '!J60-1,"-")</f>
        <v>-2.6031391308902307E-2</v>
      </c>
    </row>
    <row r="48" spans="2:9" hidden="1" outlineLevel="1">
      <c r="B48" s="41" t="s">
        <v>79</v>
      </c>
      <c r="C48" s="119">
        <f>IFERROR('tablas turistas por categorías '!D48/'tablas turistas por categorías '!D61-1,"-")</f>
        <v>-0.22425409047160727</v>
      </c>
      <c r="D48" s="119">
        <f>IFERROR('tablas turistas por categorías '!E48/'tablas turistas por categorías '!E61-1,"-")</f>
        <v>-7.8041479580927997E-2</v>
      </c>
      <c r="E48" s="119">
        <f>IFERROR('tablas turistas por categorías '!F48/'tablas turistas por categorías '!F61-1,"-")</f>
        <v>-7.6914825144818733E-2</v>
      </c>
      <c r="F48" s="119">
        <f>IFERROR('tablas turistas por categorías '!G48/'tablas turistas por categorías '!G61-1,"-")</f>
        <v>-0.11430536451169193</v>
      </c>
      <c r="G48" s="119">
        <f>IFERROR('tablas turistas por categorías '!H48/'tablas turistas por categorías '!H61-1,"-")</f>
        <v>-8.5675664930624618E-2</v>
      </c>
      <c r="H48" s="119">
        <f>IFERROR('tablas turistas por categorías '!I48/'tablas turistas por categorías '!I61-1,"-")</f>
        <v>-2.3216523026690417E-2</v>
      </c>
      <c r="I48" s="119">
        <f>IFERROR('tablas turistas por categorías '!J48/'tablas turistas por categorías '!J61-1,"-")</f>
        <v>-5.3726792511458066E-2</v>
      </c>
    </row>
    <row r="49" spans="2:9" hidden="1" outlineLevel="1">
      <c r="B49" s="41" t="s">
        <v>80</v>
      </c>
      <c r="C49" s="119">
        <f>IFERROR('tablas turistas por categorías '!D49/'tablas turistas por categorías '!D62-1,"-")</f>
        <v>-0.20552677029360966</v>
      </c>
      <c r="D49" s="119">
        <f>IFERROR('tablas turistas por categorías '!E49/'tablas turistas por categorías '!E62-1,"-")</f>
        <v>-0.17793279078779822</v>
      </c>
      <c r="E49" s="119">
        <f>IFERROR('tablas turistas por categorías '!F49/'tablas turistas por categorías '!F62-1,"-")</f>
        <v>-7.9920416284052664E-2</v>
      </c>
      <c r="F49" s="119">
        <f>IFERROR('tablas turistas por categorías '!G49/'tablas turistas por categorías '!G62-1,"-")</f>
        <v>-0.2243336623889437</v>
      </c>
      <c r="G49" s="119">
        <f>IFERROR('tablas turistas por categorías '!H49/'tablas turistas por categorías '!H62-1,"-")</f>
        <v>-0.1320698649585631</v>
      </c>
      <c r="H49" s="119">
        <f>IFERROR('tablas turistas por categorías '!I49/'tablas turistas por categorías '!I62-1,"-")</f>
        <v>-0.14862782659392826</v>
      </c>
      <c r="I49" s="119">
        <f>IFERROR('tablas turistas por categorías '!J49/'tablas turistas por categorías '!J62-1,"-")</f>
        <v>-0.14106460150965594</v>
      </c>
    </row>
    <row r="50" spans="2:9" hidden="1" outlineLevel="1">
      <c r="B50" s="41" t="s">
        <v>81</v>
      </c>
      <c r="C50" s="119">
        <f>IFERROR('tablas turistas por categorías '!D50/'tablas turistas por categorías '!D63-1,"-")</f>
        <v>6.4465408805031377E-2</v>
      </c>
      <c r="D50" s="119">
        <f>IFERROR('tablas turistas por categorías '!E50/'tablas turistas por categorías '!E63-1,"-")</f>
        <v>4.7796689204941956E-3</v>
      </c>
      <c r="E50" s="119">
        <f>IFERROR('tablas turistas por categorías '!F50/'tablas turistas por categorías '!F63-1,"-")</f>
        <v>9.0512689490717113E-2</v>
      </c>
      <c r="F50" s="119">
        <f>IFERROR('tablas turistas por categorías '!G50/'tablas turistas por categorías '!G63-1,"-")</f>
        <v>0.150960422843883</v>
      </c>
      <c r="G50" s="119">
        <f>IFERROR('tablas turistas por categorías '!H50/'tablas turistas por categorías '!H63-1,"-")</f>
        <v>7.1792224437482233E-2</v>
      </c>
      <c r="H50" s="119">
        <f>IFERROR('tablas turistas por categorías '!I50/'tablas turistas por categorías '!I63-1,"-")</f>
        <v>-9.3567102974595473E-3</v>
      </c>
      <c r="I50" s="119">
        <f>IFERROR('tablas turistas por categorías '!J50/'tablas turistas por categorías '!J63-1,"-")</f>
        <v>2.4425127646487743E-2</v>
      </c>
    </row>
    <row r="51" spans="2:9" hidden="1" outlineLevel="1">
      <c r="B51" s="41" t="s">
        <v>82</v>
      </c>
      <c r="C51" s="119">
        <f>IFERROR('tablas turistas por categorías '!D51/'tablas turistas por categorías '!D64-1,"-")</f>
        <v>-9.4146047073023542E-2</v>
      </c>
      <c r="D51" s="119">
        <f>IFERROR('tablas turistas por categorías '!E51/'tablas turistas por categorías '!E64-1,"-")</f>
        <v>-5.6471206251230699E-3</v>
      </c>
      <c r="E51" s="119">
        <f>IFERROR('tablas turistas por categorías '!F51/'tablas turistas por categorías '!F64-1,"-")</f>
        <v>6.7702110712863472E-2</v>
      </c>
      <c r="F51" s="119">
        <f>IFERROR('tablas turistas por categorías '!G51/'tablas turistas por categorías '!G64-1,"-")</f>
        <v>0.19906176700547307</v>
      </c>
      <c r="G51" s="119">
        <f>IFERROR('tablas turistas por categorías '!H51/'tablas turistas por categorías '!H64-1,"-")</f>
        <v>5.6436114153458394E-2</v>
      </c>
      <c r="H51" s="119">
        <f>IFERROR('tablas turistas por categorías '!I51/'tablas turistas por categorías '!I64-1,"-")</f>
        <v>4.3263638684785333E-2</v>
      </c>
      <c r="I51" s="119">
        <f>IFERROR('tablas turistas por categorías '!J51/'tablas turistas por categorías '!J64-1,"-")</f>
        <v>4.8625188200758673E-2</v>
      </c>
    </row>
    <row r="52" spans="2:9" hidden="1" outlineLevel="1">
      <c r="B52" s="41" t="s">
        <v>83</v>
      </c>
      <c r="C52" s="119">
        <f>IFERROR('tablas turistas por categorías '!D52/'tablas turistas por categorías '!D65-1,"-")</f>
        <v>-0.17580213903743314</v>
      </c>
      <c r="D52" s="119">
        <f>IFERROR('tablas turistas por categorías '!E52/'tablas turistas por categorías '!E65-1,"-")</f>
        <v>-8.1017113727394063E-2</v>
      </c>
      <c r="E52" s="119">
        <f>IFERROR('tablas turistas por categorías '!F52/'tablas turistas por categorías '!F65-1,"-")</f>
        <v>7.6353691886964503E-2</v>
      </c>
      <c r="F52" s="119">
        <f>IFERROR('tablas turistas por categorías '!G52/'tablas turistas por categorías '!G65-1,"-")</f>
        <v>0.15302491103202853</v>
      </c>
      <c r="G52" s="119">
        <f>IFERROR('tablas turistas por categorías '!H52/'tablas turistas por categorías '!H65-1,"-")</f>
        <v>3.0623280523669472E-2</v>
      </c>
      <c r="H52" s="119">
        <f>IFERROR('tablas turistas por categorías '!I52/'tablas turistas por categorías '!I65-1,"-")</f>
        <v>-0.13491806043934651</v>
      </c>
      <c r="I52" s="119">
        <f>IFERROR('tablas turistas por categorías '!J52/'tablas turistas por categorías '!J65-1,"-")</f>
        <v>-6.7686901844745462E-2</v>
      </c>
    </row>
    <row r="53" spans="2:9" collapsed="1">
      <c r="B53" s="118">
        <v>2007</v>
      </c>
      <c r="C53" s="122">
        <f>IFERROR('tablas turistas por categorías '!D53/'tablas turistas por categorías '!D66-1,"-")</f>
        <v>-0.32607900512070231</v>
      </c>
      <c r="D53" s="122">
        <f>IFERROR('tablas turistas por categorías '!E53/'tablas turistas por categorías '!E66-1,"-")</f>
        <v>-3.817376162350139E-2</v>
      </c>
      <c r="E53" s="122">
        <f>IFERROR('tablas turistas por categorías '!F53/'tablas turistas por categorías '!F66-1,"-")</f>
        <v>-2.5417025876814825E-2</v>
      </c>
      <c r="F53" s="122">
        <f>IFERROR('tablas turistas por categorías '!G53/'tablas turistas por categorías '!G66-1,"-")</f>
        <v>6.6512622281729161E-3</v>
      </c>
      <c r="G53" s="122">
        <f>IFERROR('tablas turistas por categorías '!H53/'tablas turistas por categorías '!H66-1,"-")</f>
        <v>-3.4469862061654033E-2</v>
      </c>
      <c r="H53" s="122">
        <f>IFERROR('tablas turistas por categorías '!I53/'tablas turistas por categorías '!I66-1,"-")</f>
        <v>-3.9876534963596777E-2</v>
      </c>
      <c r="I53" s="122">
        <f>IFERROR('tablas turistas por categorías '!J53/'tablas turistas por categorías '!J66-1,"-")</f>
        <v>-3.7480513904377344E-2</v>
      </c>
    </row>
    <row r="54" spans="2:9">
      <c r="B54" s="533" t="s">
        <v>67</v>
      </c>
      <c r="C54" s="533"/>
      <c r="D54" s="533"/>
      <c r="E54" s="533"/>
      <c r="F54" s="533"/>
      <c r="G54" s="533"/>
      <c r="H54" s="533"/>
      <c r="I54" s="533"/>
    </row>
  </sheetData>
  <mergeCells count="2">
    <mergeCell ref="B3:I3"/>
    <mergeCell ref="B54:I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C2:L39"/>
  <sheetViews>
    <sheetView showGridLines="0" showRowColHeaders="0" zoomScaleNormal="100" workbookViewId="0">
      <selection activeCell="B32" sqref="B32"/>
    </sheetView>
  </sheetViews>
  <sheetFormatPr baseColWidth="10" defaultRowHeight="15"/>
  <cols>
    <col min="3" max="3" width="15.85546875" customWidth="1"/>
    <col min="4" max="7" width="9.5703125" customWidth="1"/>
    <col min="9" max="9" width="14.5703125" customWidth="1"/>
  </cols>
  <sheetData>
    <row r="2" spans="3:10" ht="30.75" customHeight="1"/>
    <row r="3" spans="3:10" ht="22.5" customHeight="1">
      <c r="C3" s="534" t="s">
        <v>151</v>
      </c>
      <c r="D3" s="535"/>
      <c r="E3" s="535"/>
      <c r="F3" s="535"/>
      <c r="G3" s="535"/>
      <c r="H3" s="535"/>
      <c r="I3" s="535"/>
      <c r="J3" s="535"/>
    </row>
    <row r="4" spans="3:10">
      <c r="C4" s="536">
        <v>2009</v>
      </c>
      <c r="D4" s="537"/>
      <c r="E4" s="537"/>
      <c r="F4" s="537"/>
      <c r="G4" s="537"/>
      <c r="H4" s="537"/>
      <c r="I4" s="537"/>
      <c r="J4" s="537"/>
    </row>
    <row r="5" spans="3:10" ht="36.75" customHeight="1">
      <c r="C5" s="123" t="s">
        <v>152</v>
      </c>
      <c r="D5" s="92" t="s">
        <v>153</v>
      </c>
      <c r="E5" s="92" t="s">
        <v>142</v>
      </c>
      <c r="F5" s="92" t="s">
        <v>143</v>
      </c>
      <c r="G5" s="92" t="s">
        <v>144</v>
      </c>
      <c r="H5" s="115" t="s">
        <v>150</v>
      </c>
      <c r="I5" s="115" t="s">
        <v>70</v>
      </c>
      <c r="J5" s="115" t="s">
        <v>71</v>
      </c>
    </row>
    <row r="6" spans="3:10">
      <c r="C6" s="124" t="s">
        <v>91</v>
      </c>
      <c r="D6" s="125">
        <v>1357</v>
      </c>
      <c r="E6" s="125">
        <v>15186</v>
      </c>
      <c r="F6" s="125">
        <v>22299</v>
      </c>
      <c r="G6" s="125">
        <v>5235</v>
      </c>
      <c r="H6" s="125">
        <v>44077</v>
      </c>
      <c r="I6" s="125">
        <v>70671</v>
      </c>
      <c r="J6" s="125">
        <v>114748</v>
      </c>
    </row>
    <row r="7" spans="3:10">
      <c r="C7" s="126" t="s">
        <v>92</v>
      </c>
      <c r="D7" s="93">
        <v>1487</v>
      </c>
      <c r="E7" s="93">
        <v>14910</v>
      </c>
      <c r="F7" s="93">
        <v>26079</v>
      </c>
      <c r="G7" s="93">
        <v>4982</v>
      </c>
      <c r="H7" s="93">
        <v>47458</v>
      </c>
      <c r="I7" s="93">
        <v>67320</v>
      </c>
      <c r="J7" s="93">
        <v>114778</v>
      </c>
    </row>
    <row r="8" spans="3:10">
      <c r="C8" s="126" t="s">
        <v>93</v>
      </c>
      <c r="D8" s="93">
        <v>1515</v>
      </c>
      <c r="E8" s="93">
        <v>16237</v>
      </c>
      <c r="F8" s="93">
        <v>26227</v>
      </c>
      <c r="G8" s="93">
        <v>4961</v>
      </c>
      <c r="H8" s="93">
        <v>48940</v>
      </c>
      <c r="I8" s="93">
        <v>76261</v>
      </c>
      <c r="J8" s="93">
        <v>125201</v>
      </c>
    </row>
    <row r="9" spans="3:10">
      <c r="C9" s="126" t="s">
        <v>94</v>
      </c>
      <c r="D9" s="93">
        <v>1329</v>
      </c>
      <c r="E9" s="93">
        <v>16872</v>
      </c>
      <c r="F9" s="93">
        <v>30605</v>
      </c>
      <c r="G9" s="93">
        <v>7047</v>
      </c>
      <c r="H9" s="93">
        <v>55853</v>
      </c>
      <c r="I9" s="93">
        <v>67820</v>
      </c>
      <c r="J9" s="93">
        <v>123673</v>
      </c>
    </row>
    <row r="10" spans="3:10">
      <c r="C10" s="126" t="s">
        <v>95</v>
      </c>
      <c r="D10" s="93">
        <v>675</v>
      </c>
      <c r="E10" s="93">
        <v>12024</v>
      </c>
      <c r="F10" s="93">
        <v>27133</v>
      </c>
      <c r="G10" s="93">
        <v>5828</v>
      </c>
      <c r="H10" s="93">
        <v>45660</v>
      </c>
      <c r="I10" s="93">
        <v>54858</v>
      </c>
      <c r="J10" s="93">
        <v>100518</v>
      </c>
    </row>
    <row r="11" spans="3:10">
      <c r="C11" s="126" t="s">
        <v>96</v>
      </c>
      <c r="D11" s="93">
        <v>676</v>
      </c>
      <c r="E11" s="93">
        <v>13365</v>
      </c>
      <c r="F11" s="93">
        <v>26583</v>
      </c>
      <c r="G11" s="93">
        <v>6119</v>
      </c>
      <c r="H11" s="93">
        <v>46743</v>
      </c>
      <c r="I11" s="93">
        <v>54423</v>
      </c>
      <c r="J11" s="93">
        <v>101166</v>
      </c>
    </row>
    <row r="12" spans="3:10">
      <c r="C12" s="126" t="s">
        <v>97</v>
      </c>
      <c r="D12" s="93">
        <v>901</v>
      </c>
      <c r="E12" s="93">
        <v>15254</v>
      </c>
      <c r="F12" s="93">
        <v>32258</v>
      </c>
      <c r="G12" s="93">
        <v>6495</v>
      </c>
      <c r="H12" s="93">
        <v>54908</v>
      </c>
      <c r="I12" s="93">
        <v>73691</v>
      </c>
      <c r="J12" s="93">
        <v>128599</v>
      </c>
    </row>
    <row r="13" spans="3:10">
      <c r="C13" s="126" t="s">
        <v>98</v>
      </c>
      <c r="D13" s="93">
        <v>689</v>
      </c>
      <c r="E13" s="93">
        <v>18035</v>
      </c>
      <c r="F13" s="93">
        <v>32566</v>
      </c>
      <c r="G13" s="93">
        <v>6773</v>
      </c>
      <c r="H13" s="93">
        <v>58063</v>
      </c>
      <c r="I13" s="93">
        <v>76537</v>
      </c>
      <c r="J13" s="93">
        <v>134600</v>
      </c>
    </row>
    <row r="14" spans="3:10" ht="15.75" customHeight="1">
      <c r="C14" s="126" t="s">
        <v>99</v>
      </c>
      <c r="D14" s="93">
        <v>821</v>
      </c>
      <c r="E14" s="93">
        <v>12625</v>
      </c>
      <c r="F14" s="93">
        <v>29792</v>
      </c>
      <c r="G14" s="93">
        <v>5983</v>
      </c>
      <c r="H14" s="93">
        <v>49221</v>
      </c>
      <c r="I14" s="93">
        <v>55813</v>
      </c>
      <c r="J14" s="93">
        <v>105034</v>
      </c>
    </row>
    <row r="15" spans="3:10">
      <c r="C15" s="126" t="s">
        <v>100</v>
      </c>
      <c r="D15" s="93">
        <v>1037</v>
      </c>
      <c r="E15" s="93">
        <v>15763</v>
      </c>
      <c r="F15" s="93">
        <v>32676</v>
      </c>
      <c r="G15" s="93">
        <v>5029</v>
      </c>
      <c r="H15" s="93">
        <v>54505</v>
      </c>
      <c r="I15" s="93">
        <v>67055</v>
      </c>
      <c r="J15" s="93">
        <v>121560</v>
      </c>
    </row>
    <row r="16" spans="3:10">
      <c r="C16" s="126" t="s">
        <v>101</v>
      </c>
      <c r="D16" s="93">
        <v>1573</v>
      </c>
      <c r="E16" s="93">
        <v>14236</v>
      </c>
      <c r="F16" s="93">
        <v>25783</v>
      </c>
      <c r="G16" s="93">
        <v>6737</v>
      </c>
      <c r="H16" s="93">
        <v>48329</v>
      </c>
      <c r="I16" s="93">
        <v>57827</v>
      </c>
      <c r="J16" s="93">
        <v>106156</v>
      </c>
    </row>
    <row r="17" spans="3:12">
      <c r="C17" s="126" t="s">
        <v>102</v>
      </c>
      <c r="D17" s="93">
        <v>1541</v>
      </c>
      <c r="E17" s="93">
        <v>15168</v>
      </c>
      <c r="F17" s="93">
        <v>27573</v>
      </c>
      <c r="G17" s="93">
        <v>5656</v>
      </c>
      <c r="H17" s="93">
        <v>49938</v>
      </c>
      <c r="I17" s="93">
        <v>60630</v>
      </c>
      <c r="J17" s="93">
        <v>110568</v>
      </c>
    </row>
    <row r="18" spans="3:12" ht="15.75" thickBot="1">
      <c r="C18" s="127" t="s">
        <v>131</v>
      </c>
      <c r="D18" s="111">
        <v>13601</v>
      </c>
      <c r="E18" s="111">
        <v>179675</v>
      </c>
      <c r="F18" s="111">
        <v>339574</v>
      </c>
      <c r="G18" s="111">
        <v>70845</v>
      </c>
      <c r="H18" s="111">
        <v>603695</v>
      </c>
      <c r="I18" s="111">
        <v>782906</v>
      </c>
      <c r="J18" s="111">
        <v>1386601</v>
      </c>
    </row>
    <row r="19" spans="3:12" ht="16.5" thickBot="1">
      <c r="C19" s="518" t="s">
        <v>67</v>
      </c>
      <c r="D19" s="519"/>
      <c r="E19" s="519"/>
      <c r="F19" s="519"/>
      <c r="G19" s="519"/>
      <c r="H19" s="519"/>
      <c r="I19" s="519"/>
      <c r="J19" s="520"/>
      <c r="L19" s="50" t="s">
        <v>84</v>
      </c>
    </row>
    <row r="23" spans="3:12">
      <c r="C23" s="534" t="s">
        <v>151</v>
      </c>
      <c r="D23" s="535"/>
      <c r="E23" s="535"/>
      <c r="F23" s="535"/>
      <c r="G23" s="535"/>
      <c r="H23" s="535"/>
      <c r="I23" s="535"/>
      <c r="J23" s="535"/>
    </row>
    <row r="24" spans="3:12">
      <c r="C24" s="536">
        <v>2010</v>
      </c>
      <c r="D24" s="537"/>
      <c r="E24" s="537"/>
      <c r="F24" s="537"/>
      <c r="G24" s="537"/>
      <c r="H24" s="537"/>
      <c r="I24" s="537"/>
      <c r="J24" s="537"/>
    </row>
    <row r="25" spans="3:12" ht="30">
      <c r="C25" s="123" t="s">
        <v>152</v>
      </c>
      <c r="D25" s="92" t="s">
        <v>153</v>
      </c>
      <c r="E25" s="92" t="s">
        <v>142</v>
      </c>
      <c r="F25" s="92" t="s">
        <v>143</v>
      </c>
      <c r="G25" s="92" t="s">
        <v>144</v>
      </c>
      <c r="H25" s="115" t="s">
        <v>150</v>
      </c>
      <c r="I25" s="115" t="s">
        <v>70</v>
      </c>
      <c r="J25" s="115" t="s">
        <v>71</v>
      </c>
    </row>
    <row r="26" spans="3:12">
      <c r="C26" s="124" t="s">
        <v>91</v>
      </c>
      <c r="D26" s="125">
        <v>1545</v>
      </c>
      <c r="E26" s="125">
        <v>17718</v>
      </c>
      <c r="F26" s="125">
        <v>28466</v>
      </c>
      <c r="G26" s="125">
        <v>5852</v>
      </c>
      <c r="H26" s="125">
        <v>53581</v>
      </c>
      <c r="I26" s="125">
        <v>63802</v>
      </c>
      <c r="J26" s="125">
        <v>117383</v>
      </c>
    </row>
    <row r="27" spans="3:12">
      <c r="C27" s="126" t="s">
        <v>92</v>
      </c>
      <c r="D27" s="93">
        <v>1380</v>
      </c>
      <c r="E27" s="93">
        <v>14547</v>
      </c>
      <c r="F27" s="93">
        <v>27056</v>
      </c>
      <c r="G27" s="93">
        <v>4997</v>
      </c>
      <c r="H27" s="93">
        <v>47980</v>
      </c>
      <c r="I27" s="93">
        <v>61408</v>
      </c>
      <c r="J27" s="93">
        <v>109388</v>
      </c>
    </row>
    <row r="28" spans="3:12">
      <c r="C28" s="126" t="s">
        <v>93</v>
      </c>
      <c r="D28" s="93">
        <v>1473</v>
      </c>
      <c r="E28" s="93">
        <v>16465</v>
      </c>
      <c r="F28" s="93">
        <v>28802</v>
      </c>
      <c r="G28" s="93">
        <v>6147</v>
      </c>
      <c r="H28" s="93">
        <v>52887</v>
      </c>
      <c r="I28" s="93">
        <v>67131</v>
      </c>
      <c r="J28" s="93">
        <v>120018</v>
      </c>
    </row>
    <row r="29" spans="3:12">
      <c r="C29" s="126" t="s">
        <v>94</v>
      </c>
      <c r="D29" s="93">
        <v>1320</v>
      </c>
      <c r="E29" s="93">
        <v>14194</v>
      </c>
      <c r="F29" s="93">
        <v>36232</v>
      </c>
      <c r="G29" s="93">
        <v>6997</v>
      </c>
      <c r="H29" s="93">
        <v>58743</v>
      </c>
      <c r="I29" s="93">
        <v>67224</v>
      </c>
      <c r="J29" s="93">
        <v>125967</v>
      </c>
    </row>
    <row r="30" spans="3:12">
      <c r="C30" s="126" t="s">
        <v>95</v>
      </c>
      <c r="D30" s="93">
        <v>697</v>
      </c>
      <c r="E30" s="93">
        <v>13948</v>
      </c>
      <c r="F30" s="93">
        <v>28282</v>
      </c>
      <c r="G30" s="93">
        <v>5952</v>
      </c>
      <c r="H30" s="93">
        <v>48879</v>
      </c>
      <c r="I30" s="93">
        <v>52797</v>
      </c>
      <c r="J30" s="93">
        <v>101676</v>
      </c>
    </row>
    <row r="31" spans="3:12">
      <c r="C31" s="126" t="s">
        <v>96</v>
      </c>
      <c r="D31" s="93">
        <v>797</v>
      </c>
      <c r="E31" s="93">
        <v>11723</v>
      </c>
      <c r="F31" s="93">
        <v>30315</v>
      </c>
      <c r="G31" s="93">
        <v>6423</v>
      </c>
      <c r="H31" s="93">
        <v>49258</v>
      </c>
      <c r="I31" s="93">
        <v>58133</v>
      </c>
      <c r="J31" s="93">
        <v>107391</v>
      </c>
    </row>
    <row r="32" spans="3:12">
      <c r="C32" s="126" t="s">
        <v>97</v>
      </c>
      <c r="D32" s="93">
        <v>888</v>
      </c>
      <c r="E32" s="93">
        <v>16866</v>
      </c>
      <c r="F32" s="93">
        <v>35924</v>
      </c>
      <c r="G32" s="93">
        <v>7348</v>
      </c>
      <c r="H32" s="93">
        <v>61026</v>
      </c>
      <c r="I32" s="93">
        <v>75580</v>
      </c>
      <c r="J32" s="93">
        <v>136606</v>
      </c>
    </row>
    <row r="33" spans="3:10">
      <c r="C33" s="126" t="s">
        <v>98</v>
      </c>
      <c r="D33" s="93">
        <v>1146</v>
      </c>
      <c r="E33" s="93">
        <v>17930</v>
      </c>
      <c r="F33" s="93">
        <v>37909</v>
      </c>
      <c r="G33" s="93">
        <v>7669</v>
      </c>
      <c r="H33" s="93">
        <v>64654</v>
      </c>
      <c r="I33" s="93">
        <v>73726</v>
      </c>
      <c r="J33" s="93">
        <v>138380</v>
      </c>
    </row>
    <row r="34" spans="3:10">
      <c r="C34" s="126" t="s">
        <v>99</v>
      </c>
      <c r="D34" s="93">
        <v>920</v>
      </c>
      <c r="E34" s="93">
        <v>14413</v>
      </c>
      <c r="F34" s="93">
        <v>31276</v>
      </c>
      <c r="G34" s="93">
        <v>5590</v>
      </c>
      <c r="H34" s="93">
        <v>52199</v>
      </c>
      <c r="I34" s="93">
        <v>50820</v>
      </c>
      <c r="J34" s="93">
        <v>103019</v>
      </c>
    </row>
    <row r="35" spans="3:10">
      <c r="C35" s="126" t="s">
        <v>100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</row>
    <row r="36" spans="3:10">
      <c r="C36" s="126" t="s">
        <v>101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</row>
    <row r="37" spans="3:10">
      <c r="C37" s="126" t="s">
        <v>102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</row>
    <row r="38" spans="3:10">
      <c r="C38" s="127" t="s">
        <v>131</v>
      </c>
      <c r="D38" s="111">
        <v>10166</v>
      </c>
      <c r="E38" s="111">
        <v>137804</v>
      </c>
      <c r="F38" s="111">
        <v>284262</v>
      </c>
      <c r="G38" s="111">
        <v>56975</v>
      </c>
      <c r="H38" s="111">
        <v>489207</v>
      </c>
      <c r="I38" s="111">
        <v>570621</v>
      </c>
      <c r="J38" s="111">
        <v>1059828</v>
      </c>
    </row>
    <row r="39" spans="3:10">
      <c r="C39" s="518" t="s">
        <v>67</v>
      </c>
      <c r="D39" s="519"/>
      <c r="E39" s="519"/>
      <c r="F39" s="519"/>
      <c r="G39" s="519"/>
      <c r="H39" s="519"/>
      <c r="I39" s="519"/>
      <c r="J39" s="520"/>
    </row>
  </sheetData>
  <mergeCells count="6">
    <mergeCell ref="C39:J39"/>
    <mergeCell ref="C3:J3"/>
    <mergeCell ref="C4:J4"/>
    <mergeCell ref="C19:J19"/>
    <mergeCell ref="C23:J23"/>
    <mergeCell ref="C24:J24"/>
  </mergeCells>
  <hyperlinks>
    <hyperlink ref="L19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89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6" customWidth="1"/>
    <col min="14" max="14" width="16.42578125" customWidth="1"/>
  </cols>
  <sheetData>
    <row r="1" spans="2:14" ht="66" customHeight="1"/>
    <row r="2" spans="2:14" ht="23.25">
      <c r="B2" s="541" t="s">
        <v>154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4" spans="2:14" ht="46.5" customHeight="1">
      <c r="B4" s="538" t="s">
        <v>155</v>
      </c>
      <c r="C4" s="539"/>
      <c r="D4" s="539"/>
      <c r="E4" s="539"/>
      <c r="F4" s="539"/>
      <c r="G4" s="540"/>
    </row>
    <row r="5" spans="2:14">
      <c r="B5" s="61"/>
      <c r="C5" s="61">
        <v>2008</v>
      </c>
      <c r="D5" s="61">
        <v>2009</v>
      </c>
      <c r="E5" s="61">
        <v>2010</v>
      </c>
      <c r="F5" s="61" t="s">
        <v>156</v>
      </c>
      <c r="G5" s="61" t="s">
        <v>157</v>
      </c>
    </row>
    <row r="6" spans="2:14">
      <c r="B6" s="128" t="s">
        <v>83</v>
      </c>
      <c r="C6" s="57">
        <v>125609</v>
      </c>
      <c r="D6" s="57">
        <v>114748</v>
      </c>
      <c r="E6" s="57">
        <v>117383</v>
      </c>
      <c r="F6" s="129">
        <f>D6/C6-1</f>
        <v>-8.6466734071603102E-2</v>
      </c>
      <c r="G6" s="129">
        <f>E6/D6-1</f>
        <v>2.2963363195872777E-2</v>
      </c>
    </row>
    <row r="7" spans="2:14">
      <c r="B7" s="130" t="s">
        <v>82</v>
      </c>
      <c r="C7" s="42">
        <v>137012</v>
      </c>
      <c r="D7" s="42">
        <v>114778</v>
      </c>
      <c r="E7" s="42">
        <v>109388</v>
      </c>
      <c r="F7" s="131">
        <f t="shared" ref="F7:G18" si="0">D7/C7-1</f>
        <v>-0.16227775669284439</v>
      </c>
      <c r="G7" s="131">
        <f t="shared" si="0"/>
        <v>-4.6960218857272307E-2</v>
      </c>
    </row>
    <row r="8" spans="2:14">
      <c r="B8" s="130" t="s">
        <v>81</v>
      </c>
      <c r="C8" s="42">
        <v>147299</v>
      </c>
      <c r="D8" s="42">
        <v>125201</v>
      </c>
      <c r="E8" s="42">
        <v>120018</v>
      </c>
      <c r="F8" s="131">
        <f t="shared" si="0"/>
        <v>-0.15002138507389728</v>
      </c>
      <c r="G8" s="131">
        <f t="shared" si="0"/>
        <v>-4.1397432927852029E-2</v>
      </c>
    </row>
    <row r="9" spans="2:14">
      <c r="B9" s="130" t="s">
        <v>80</v>
      </c>
      <c r="C9" s="42">
        <v>118862</v>
      </c>
      <c r="D9" s="42">
        <v>123673</v>
      </c>
      <c r="E9" s="42">
        <v>125967</v>
      </c>
      <c r="F9" s="131">
        <f t="shared" si="0"/>
        <v>4.0475509414278799E-2</v>
      </c>
      <c r="G9" s="131">
        <f t="shared" si="0"/>
        <v>1.8548915284662071E-2</v>
      </c>
    </row>
    <row r="10" spans="2:14">
      <c r="B10" s="130" t="s">
        <v>79</v>
      </c>
      <c r="C10" s="42">
        <v>113690</v>
      </c>
      <c r="D10" s="42">
        <v>100518</v>
      </c>
      <c r="E10" s="42">
        <v>101676</v>
      </c>
      <c r="F10" s="131">
        <f t="shared" si="0"/>
        <v>-0.11585891459231246</v>
      </c>
      <c r="G10" s="131">
        <f t="shared" si="0"/>
        <v>1.1520324717960939E-2</v>
      </c>
    </row>
    <row r="11" spans="2:14">
      <c r="B11" s="130" t="s">
        <v>78</v>
      </c>
      <c r="C11" s="42">
        <v>120859</v>
      </c>
      <c r="D11" s="42">
        <v>101166</v>
      </c>
      <c r="E11" s="42">
        <v>107391</v>
      </c>
      <c r="F11" s="131">
        <f t="shared" si="0"/>
        <v>-0.16294194060847766</v>
      </c>
      <c r="G11" s="131">
        <f t="shared" si="0"/>
        <v>6.1532530692129717E-2</v>
      </c>
    </row>
    <row r="12" spans="2:14">
      <c r="B12" s="130" t="s">
        <v>77</v>
      </c>
      <c r="C12" s="42">
        <v>132846</v>
      </c>
      <c r="D12" s="42">
        <v>128599</v>
      </c>
      <c r="E12" s="42">
        <v>136606</v>
      </c>
      <c r="F12" s="131">
        <f t="shared" si="0"/>
        <v>-3.1969347966818717E-2</v>
      </c>
      <c r="G12" s="131">
        <f t="shared" si="0"/>
        <v>6.2263314644748435E-2</v>
      </c>
    </row>
    <row r="13" spans="2:14">
      <c r="B13" s="130" t="s">
        <v>76</v>
      </c>
      <c r="C13" s="42">
        <v>145365</v>
      </c>
      <c r="D13" s="42">
        <v>134600</v>
      </c>
      <c r="E13" s="42">
        <v>138380</v>
      </c>
      <c r="F13" s="131">
        <f t="shared" si="0"/>
        <v>-7.405496508788223E-2</v>
      </c>
      <c r="G13" s="131">
        <f t="shared" si="0"/>
        <v>2.8083209509658147E-2</v>
      </c>
    </row>
    <row r="14" spans="2:14">
      <c r="B14" s="130" t="s">
        <v>75</v>
      </c>
      <c r="C14" s="42">
        <v>109237</v>
      </c>
      <c r="D14" s="42">
        <v>105034</v>
      </c>
      <c r="E14" s="42">
        <v>103019</v>
      </c>
      <c r="F14" s="131">
        <f t="shared" si="0"/>
        <v>-3.8475974257806467E-2</v>
      </c>
      <c r="G14" s="131">
        <f t="shared" si="0"/>
        <v>-1.918426414303942E-2</v>
      </c>
    </row>
    <row r="15" spans="2:14">
      <c r="B15" s="130" t="s">
        <v>74</v>
      </c>
      <c r="C15" s="42">
        <v>130594</v>
      </c>
      <c r="D15" s="42">
        <v>121560</v>
      </c>
      <c r="E15" s="42"/>
      <c r="F15" s="131">
        <f t="shared" si="0"/>
        <v>-6.9176225554007043E-2</v>
      </c>
      <c r="G15" s="131"/>
    </row>
    <row r="16" spans="2:14">
      <c r="B16" s="130" t="s">
        <v>73</v>
      </c>
      <c r="C16" s="42">
        <v>130980</v>
      </c>
      <c r="D16" s="42">
        <v>106156</v>
      </c>
      <c r="E16" s="42"/>
      <c r="F16" s="131">
        <f t="shared" si="0"/>
        <v>-0.18952511833867769</v>
      </c>
      <c r="G16" s="131"/>
    </row>
    <row r="17" spans="2:7">
      <c r="B17" s="130" t="s">
        <v>72</v>
      </c>
      <c r="C17" s="42">
        <v>118469</v>
      </c>
      <c r="D17" s="42">
        <v>110568</v>
      </c>
      <c r="E17" s="42"/>
      <c r="F17" s="131">
        <f t="shared" si="0"/>
        <v>-6.6692552482083944E-2</v>
      </c>
      <c r="G17" s="131"/>
    </row>
    <row r="18" spans="2:7">
      <c r="B18" s="132" t="s">
        <v>122</v>
      </c>
      <c r="C18" s="60">
        <f>SUM(C6:C17)</f>
        <v>1530822</v>
      </c>
      <c r="D18" s="60">
        <f>SUM(D6:D17)</f>
        <v>1386601</v>
      </c>
      <c r="E18" s="60">
        <f>SUM(E6:E17)</f>
        <v>1059828</v>
      </c>
      <c r="F18" s="133">
        <f t="shared" si="0"/>
        <v>-9.4211475926005761E-2</v>
      </c>
      <c r="G18" s="133"/>
    </row>
    <row r="19" spans="2:7" ht="24.75" customHeight="1">
      <c r="B19" s="542" t="s">
        <v>158</v>
      </c>
      <c r="C19" s="543"/>
      <c r="D19" s="543"/>
      <c r="E19" s="543"/>
      <c r="F19" s="543"/>
      <c r="G19" s="544"/>
    </row>
    <row r="20" spans="2:7" ht="7.5" customHeight="1"/>
    <row r="21" spans="2:7" ht="7.5" customHeight="1"/>
    <row r="22" spans="2:7" ht="45.75" customHeight="1">
      <c r="B22" s="538" t="s">
        <v>159</v>
      </c>
      <c r="C22" s="539"/>
      <c r="D22" s="539"/>
      <c r="E22" s="539"/>
      <c r="F22" s="539"/>
      <c r="G22" s="540"/>
    </row>
    <row r="23" spans="2:7">
      <c r="B23" s="61"/>
      <c r="C23" s="61">
        <v>2008</v>
      </c>
      <c r="D23" s="61">
        <v>2009</v>
      </c>
      <c r="E23" s="61">
        <v>2010</v>
      </c>
      <c r="F23" s="61" t="s">
        <v>156</v>
      </c>
      <c r="G23" s="61" t="s">
        <v>157</v>
      </c>
    </row>
    <row r="24" spans="2:7">
      <c r="B24" s="128" t="s">
        <v>83</v>
      </c>
      <c r="C24" s="57">
        <v>52426</v>
      </c>
      <c r="D24" s="57">
        <v>44558</v>
      </c>
      <c r="E24" s="57">
        <v>43200</v>
      </c>
      <c r="F24" s="129">
        <f>D24/C24-1</f>
        <v>-0.15007820547056805</v>
      </c>
      <c r="G24" s="129">
        <f>E24/D24-1</f>
        <v>-3.0477130930472662E-2</v>
      </c>
    </row>
    <row r="25" spans="2:7">
      <c r="B25" s="130" t="s">
        <v>82</v>
      </c>
      <c r="C25" s="42">
        <v>60644</v>
      </c>
      <c r="D25" s="42">
        <v>43882</v>
      </c>
      <c r="E25" s="42">
        <v>40514</v>
      </c>
      <c r="F25" s="131">
        <f t="shared" ref="F25:G36" si="1">D25/C25-1</f>
        <v>-0.27639997361651603</v>
      </c>
      <c r="G25" s="131">
        <f t="shared" si="1"/>
        <v>-7.6751287543867619E-2</v>
      </c>
    </row>
    <row r="26" spans="2:7">
      <c r="B26" s="130" t="s">
        <v>81</v>
      </c>
      <c r="C26" s="42">
        <v>58858</v>
      </c>
      <c r="D26" s="42">
        <v>49459</v>
      </c>
      <c r="E26" s="42">
        <v>47668</v>
      </c>
      <c r="F26" s="131">
        <f t="shared" si="1"/>
        <v>-0.15968942199870872</v>
      </c>
      <c r="G26" s="131">
        <f t="shared" si="1"/>
        <v>-3.6211811803716243E-2</v>
      </c>
    </row>
    <row r="27" spans="2:7">
      <c r="B27" s="130" t="s">
        <v>80</v>
      </c>
      <c r="C27" s="42">
        <v>57705</v>
      </c>
      <c r="D27" s="42">
        <v>49822</v>
      </c>
      <c r="E27" s="42">
        <v>54725</v>
      </c>
      <c r="F27" s="131">
        <f t="shared" si="1"/>
        <v>-0.13660861277185687</v>
      </c>
      <c r="G27" s="131">
        <f t="shared" si="1"/>
        <v>9.841034081329525E-2</v>
      </c>
    </row>
    <row r="28" spans="2:7">
      <c r="B28" s="130" t="s">
        <v>79</v>
      </c>
      <c r="C28" s="42">
        <v>57708</v>
      </c>
      <c r="D28" s="42">
        <v>46670</v>
      </c>
      <c r="E28" s="42">
        <v>46169</v>
      </c>
      <c r="F28" s="131">
        <f t="shared" si="1"/>
        <v>-0.19127330699383105</v>
      </c>
      <c r="G28" s="131">
        <f t="shared" si="1"/>
        <v>-1.0734947503749703E-2</v>
      </c>
    </row>
    <row r="29" spans="2:7">
      <c r="B29" s="130" t="s">
        <v>78</v>
      </c>
      <c r="C29" s="42">
        <v>60007</v>
      </c>
      <c r="D29" s="42">
        <v>49120</v>
      </c>
      <c r="E29" s="42">
        <v>52067</v>
      </c>
      <c r="F29" s="131">
        <f t="shared" si="1"/>
        <v>-0.18142883330278137</v>
      </c>
      <c r="G29" s="131">
        <f t="shared" si="1"/>
        <v>5.9995928338762106E-2</v>
      </c>
    </row>
    <row r="30" spans="2:7">
      <c r="B30" s="130" t="s">
        <v>77</v>
      </c>
      <c r="C30" s="42">
        <v>63538</v>
      </c>
      <c r="D30" s="42">
        <v>55756</v>
      </c>
      <c r="E30" s="42">
        <v>58213</v>
      </c>
      <c r="F30" s="131">
        <f t="shared" si="1"/>
        <v>-0.12247788724857567</v>
      </c>
      <c r="G30" s="131">
        <f t="shared" si="1"/>
        <v>4.4067006241480744E-2</v>
      </c>
    </row>
    <row r="31" spans="2:7">
      <c r="B31" s="130" t="s">
        <v>76</v>
      </c>
      <c r="C31" s="42">
        <v>61171</v>
      </c>
      <c r="D31" s="42">
        <v>50424</v>
      </c>
      <c r="E31" s="42">
        <v>53264</v>
      </c>
      <c r="F31" s="131">
        <f t="shared" si="1"/>
        <v>-0.17568782593058807</v>
      </c>
      <c r="G31" s="131">
        <f t="shared" si="1"/>
        <v>5.632238616531815E-2</v>
      </c>
    </row>
    <row r="32" spans="2:7">
      <c r="B32" s="130" t="s">
        <v>75</v>
      </c>
      <c r="C32" s="42">
        <v>54935</v>
      </c>
      <c r="D32" s="42">
        <v>50118</v>
      </c>
      <c r="E32" s="42">
        <v>49247</v>
      </c>
      <c r="F32" s="131">
        <f t="shared" si="1"/>
        <v>-8.7685446436697956E-2</v>
      </c>
      <c r="G32" s="131">
        <f t="shared" si="1"/>
        <v>-1.7378985593998197E-2</v>
      </c>
    </row>
    <row r="33" spans="2:7">
      <c r="B33" s="130" t="s">
        <v>74</v>
      </c>
      <c r="C33" s="42">
        <v>63519</v>
      </c>
      <c r="D33" s="42">
        <v>59190</v>
      </c>
      <c r="E33" s="42"/>
      <c r="F33" s="131">
        <f t="shared" si="1"/>
        <v>-6.8152836159259489E-2</v>
      </c>
      <c r="G33" s="131"/>
    </row>
    <row r="34" spans="2:7">
      <c r="B34" s="130" t="s">
        <v>73</v>
      </c>
      <c r="C34" s="42">
        <v>50815</v>
      </c>
      <c r="D34" s="42">
        <v>39694</v>
      </c>
      <c r="E34" s="42"/>
      <c r="F34" s="131">
        <f t="shared" si="1"/>
        <v>-0.21885270097412179</v>
      </c>
      <c r="G34" s="131"/>
    </row>
    <row r="35" spans="2:7">
      <c r="B35" s="130" t="s">
        <v>72</v>
      </c>
      <c r="C35" s="42">
        <v>48196</v>
      </c>
      <c r="D35" s="42">
        <v>40763</v>
      </c>
      <c r="E35" s="42"/>
      <c r="F35" s="131">
        <f t="shared" si="1"/>
        <v>-0.15422441696406342</v>
      </c>
      <c r="G35" s="131"/>
    </row>
    <row r="36" spans="2:7">
      <c r="B36" s="132" t="s">
        <v>122</v>
      </c>
      <c r="C36" s="60">
        <f>SUM(C24:C35)</f>
        <v>689522</v>
      </c>
      <c r="D36" s="60">
        <f>SUM(D24:D35)</f>
        <v>579456</v>
      </c>
      <c r="E36" s="60">
        <f>SUM(E24:E35)</f>
        <v>445067</v>
      </c>
      <c r="F36" s="133">
        <f t="shared" si="1"/>
        <v>-0.15962652388176157</v>
      </c>
      <c r="G36" s="133"/>
    </row>
    <row r="37" spans="2:7" ht="24" customHeight="1">
      <c r="B37" s="542" t="s">
        <v>158</v>
      </c>
      <c r="C37" s="543"/>
      <c r="D37" s="543"/>
      <c r="E37" s="543"/>
      <c r="F37" s="543"/>
      <c r="G37" s="544"/>
    </row>
    <row r="38" spans="2:7" ht="7.5" customHeight="1">
      <c r="B38" s="134"/>
      <c r="C38" s="134"/>
      <c r="D38" s="134"/>
      <c r="E38" s="134"/>
      <c r="F38" s="134"/>
    </row>
    <row r="39" spans="2:7" ht="8.25" customHeight="1"/>
    <row r="40" spans="2:7" ht="45.75" customHeight="1">
      <c r="B40" s="538" t="s">
        <v>160</v>
      </c>
      <c r="C40" s="539"/>
      <c r="D40" s="539"/>
      <c r="E40" s="539"/>
      <c r="F40" s="539"/>
      <c r="G40" s="540"/>
    </row>
    <row r="41" spans="2:7">
      <c r="B41" s="61"/>
      <c r="C41" s="61">
        <v>2008</v>
      </c>
      <c r="D41" s="61">
        <v>2009</v>
      </c>
      <c r="E41" s="61">
        <v>2010</v>
      </c>
      <c r="F41" s="61" t="s">
        <v>156</v>
      </c>
      <c r="G41" s="61" t="s">
        <v>157</v>
      </c>
    </row>
    <row r="42" spans="2:7">
      <c r="B42" s="128" t="s">
        <v>83</v>
      </c>
      <c r="C42" s="57">
        <v>6625</v>
      </c>
      <c r="D42" s="57">
        <v>6716</v>
      </c>
      <c r="E42" s="57">
        <v>10081</v>
      </c>
      <c r="F42" s="129">
        <f>D42/C42-1</f>
        <v>1.3735849056603744E-2</v>
      </c>
      <c r="G42" s="129">
        <f>E42/D42-1</f>
        <v>0.50104228707564036</v>
      </c>
    </row>
    <row r="43" spans="2:7">
      <c r="B43" s="130" t="s">
        <v>82</v>
      </c>
      <c r="C43" s="42">
        <v>7394</v>
      </c>
      <c r="D43" s="42">
        <v>6733</v>
      </c>
      <c r="E43" s="42">
        <v>8654</v>
      </c>
      <c r="F43" s="131">
        <f t="shared" ref="F43:G54" si="2">D43/C43-1</f>
        <v>-8.9396808222883428E-2</v>
      </c>
      <c r="G43" s="131">
        <f t="shared" si="2"/>
        <v>0.28531115401752571</v>
      </c>
    </row>
    <row r="44" spans="2:7">
      <c r="B44" s="130" t="s">
        <v>81</v>
      </c>
      <c r="C44" s="42">
        <v>12821</v>
      </c>
      <c r="D44" s="42">
        <v>6950</v>
      </c>
      <c r="E44" s="42">
        <v>13577</v>
      </c>
      <c r="F44" s="131">
        <f t="shared" si="2"/>
        <v>-0.45792059901723736</v>
      </c>
      <c r="G44" s="131">
        <f t="shared" si="2"/>
        <v>0.95352517985611507</v>
      </c>
    </row>
    <row r="45" spans="2:7">
      <c r="B45" s="130" t="s">
        <v>80</v>
      </c>
      <c r="C45" s="42">
        <v>14919</v>
      </c>
      <c r="D45" s="42">
        <v>24722</v>
      </c>
      <c r="E45" s="42">
        <v>24632</v>
      </c>
      <c r="F45" s="131">
        <f t="shared" si="2"/>
        <v>0.65708157383202637</v>
      </c>
      <c r="G45" s="131">
        <f t="shared" si="2"/>
        <v>-3.6404821616373706E-3</v>
      </c>
    </row>
    <row r="46" spans="2:7">
      <c r="B46" s="130" t="s">
        <v>79</v>
      </c>
      <c r="C46" s="42">
        <v>21583</v>
      </c>
      <c r="D46" s="42">
        <v>22307</v>
      </c>
      <c r="E46" s="42">
        <v>22652</v>
      </c>
      <c r="F46" s="131">
        <f t="shared" si="2"/>
        <v>3.3544919612658042E-2</v>
      </c>
      <c r="G46" s="131">
        <f t="shared" si="2"/>
        <v>1.5465997220603489E-2</v>
      </c>
    </row>
    <row r="47" spans="2:7">
      <c r="B47" s="130" t="s">
        <v>78</v>
      </c>
      <c r="C47" s="42">
        <v>25060</v>
      </c>
      <c r="D47" s="42">
        <v>20291</v>
      </c>
      <c r="E47" s="42">
        <v>23014</v>
      </c>
      <c r="F47" s="131">
        <f t="shared" si="2"/>
        <v>-0.19030327214684761</v>
      </c>
      <c r="G47" s="131">
        <f t="shared" si="2"/>
        <v>0.13419742743088059</v>
      </c>
    </row>
    <row r="48" spans="2:7">
      <c r="B48" s="130" t="s">
        <v>77</v>
      </c>
      <c r="C48" s="42">
        <v>27080</v>
      </c>
      <c r="D48" s="42">
        <v>33146</v>
      </c>
      <c r="E48" s="42">
        <v>35576</v>
      </c>
      <c r="F48" s="131">
        <f t="shared" si="2"/>
        <v>0.22400295420974881</v>
      </c>
      <c r="G48" s="131">
        <f t="shared" si="2"/>
        <v>7.3312013515959729E-2</v>
      </c>
    </row>
    <row r="49" spans="2:7">
      <c r="B49" s="130" t="s">
        <v>76</v>
      </c>
      <c r="C49" s="42">
        <v>36335</v>
      </c>
      <c r="D49" s="42">
        <v>43437</v>
      </c>
      <c r="E49" s="42">
        <v>43450</v>
      </c>
      <c r="F49" s="131">
        <f t="shared" si="2"/>
        <v>0.19545892390257325</v>
      </c>
      <c r="G49" s="131">
        <f t="shared" si="2"/>
        <v>2.9928402053558401E-4</v>
      </c>
    </row>
    <row r="50" spans="2:7">
      <c r="B50" s="130" t="s">
        <v>75</v>
      </c>
      <c r="C50" s="42">
        <v>18574</v>
      </c>
      <c r="D50" s="42">
        <v>24836</v>
      </c>
      <c r="E50" s="42">
        <v>19976</v>
      </c>
      <c r="F50" s="131">
        <f t="shared" si="2"/>
        <v>0.33713793474749654</v>
      </c>
      <c r="G50" s="131">
        <f t="shared" si="2"/>
        <v>-0.1956836849734257</v>
      </c>
    </row>
    <row r="51" spans="2:7">
      <c r="B51" s="130" t="s">
        <v>74</v>
      </c>
      <c r="C51" s="42">
        <v>12920</v>
      </c>
      <c r="D51" s="42">
        <v>17095</v>
      </c>
      <c r="E51" s="42"/>
      <c r="F51" s="131">
        <f t="shared" si="2"/>
        <v>0.32314241486068118</v>
      </c>
      <c r="G51" s="131"/>
    </row>
    <row r="52" spans="2:7">
      <c r="B52" s="130" t="s">
        <v>73</v>
      </c>
      <c r="C52" s="42">
        <v>8537</v>
      </c>
      <c r="D52" s="42">
        <v>9385</v>
      </c>
      <c r="E52" s="42"/>
      <c r="F52" s="131">
        <f t="shared" si="2"/>
        <v>9.9332318144547349E-2</v>
      </c>
      <c r="G52" s="131"/>
    </row>
    <row r="53" spans="2:7">
      <c r="B53" s="130" t="s">
        <v>72</v>
      </c>
      <c r="C53" s="42">
        <v>7622</v>
      </c>
      <c r="D53" s="42">
        <v>13156</v>
      </c>
      <c r="E53" s="42"/>
      <c r="F53" s="131">
        <f t="shared" si="2"/>
        <v>0.72605615324061934</v>
      </c>
      <c r="G53" s="131"/>
    </row>
    <row r="54" spans="2:7">
      <c r="B54" s="132" t="s">
        <v>122</v>
      </c>
      <c r="C54" s="60">
        <f>SUM(C42:C53)</f>
        <v>199470</v>
      </c>
      <c r="D54" s="60">
        <f>SUM(D42:D53)</f>
        <v>228774</v>
      </c>
      <c r="E54" s="60">
        <f>SUM(E42:E53)</f>
        <v>201612</v>
      </c>
      <c r="F54" s="133">
        <f t="shared" si="2"/>
        <v>0.1469093096706271</v>
      </c>
      <c r="G54" s="133"/>
    </row>
    <row r="55" spans="2:7" ht="24.75" customHeight="1">
      <c r="B55" s="542" t="s">
        <v>158</v>
      </c>
      <c r="C55" s="543"/>
      <c r="D55" s="543"/>
      <c r="E55" s="543"/>
      <c r="F55" s="543"/>
      <c r="G55" s="544"/>
    </row>
    <row r="56" spans="2:7" ht="8.25" customHeight="1"/>
    <row r="57" spans="2:7" ht="7.5" customHeight="1"/>
    <row r="58" spans="2:7" ht="45" customHeight="1">
      <c r="B58" s="538" t="s">
        <v>161</v>
      </c>
      <c r="C58" s="539"/>
      <c r="D58" s="539"/>
      <c r="E58" s="539"/>
      <c r="F58" s="539"/>
      <c r="G58" s="540"/>
    </row>
    <row r="59" spans="2:7">
      <c r="B59" s="61"/>
      <c r="C59" s="61">
        <v>2008</v>
      </c>
      <c r="D59" s="61">
        <v>2009</v>
      </c>
      <c r="E59" s="61">
        <v>2010</v>
      </c>
      <c r="F59" s="61" t="s">
        <v>156</v>
      </c>
      <c r="G59" s="61" t="s">
        <v>157</v>
      </c>
    </row>
    <row r="60" spans="2:7">
      <c r="B60" s="128" t="s">
        <v>83</v>
      </c>
      <c r="C60" s="57">
        <v>8182</v>
      </c>
      <c r="D60" s="57">
        <v>6955</v>
      </c>
      <c r="E60" s="57">
        <v>7319</v>
      </c>
      <c r="F60" s="129">
        <f>D60/C60-1</f>
        <v>-0.14996333414813001</v>
      </c>
      <c r="G60" s="129">
        <f>E60/D60-1</f>
        <v>5.2336448598130803E-2</v>
      </c>
    </row>
    <row r="61" spans="2:7">
      <c r="B61" s="130" t="s">
        <v>82</v>
      </c>
      <c r="C61" s="42">
        <v>7631</v>
      </c>
      <c r="D61" s="42">
        <v>6667</v>
      </c>
      <c r="E61" s="42">
        <v>7061</v>
      </c>
      <c r="F61" s="131">
        <f t="shared" ref="F61:G72" si="3">D61/C61-1</f>
        <v>-0.12632682479360502</v>
      </c>
      <c r="G61" s="131">
        <f t="shared" si="3"/>
        <v>5.9097045147742611E-2</v>
      </c>
    </row>
    <row r="62" spans="2:7">
      <c r="B62" s="130" t="s">
        <v>81</v>
      </c>
      <c r="C62" s="42">
        <v>9094</v>
      </c>
      <c r="D62" s="42">
        <v>7514</v>
      </c>
      <c r="E62" s="42">
        <v>6834</v>
      </c>
      <c r="F62" s="131">
        <f t="shared" si="3"/>
        <v>-0.1737409280844513</v>
      </c>
      <c r="G62" s="131">
        <f t="shared" si="3"/>
        <v>-9.0497737556561098E-2</v>
      </c>
    </row>
    <row r="63" spans="2:7">
      <c r="B63" s="130" t="s">
        <v>80</v>
      </c>
      <c r="C63" s="42">
        <v>9111</v>
      </c>
      <c r="D63" s="42">
        <v>8255</v>
      </c>
      <c r="E63" s="42">
        <v>7532</v>
      </c>
      <c r="F63" s="131">
        <f t="shared" si="3"/>
        <v>-9.3952365272747196E-2</v>
      </c>
      <c r="G63" s="131">
        <f t="shared" si="3"/>
        <v>-8.7583282858873401E-2</v>
      </c>
    </row>
    <row r="64" spans="2:7">
      <c r="B64" s="130" t="s">
        <v>79</v>
      </c>
      <c r="C64" s="42">
        <v>7192</v>
      </c>
      <c r="D64" s="42">
        <v>5933</v>
      </c>
      <c r="E64" s="42">
        <v>6155</v>
      </c>
      <c r="F64" s="131">
        <f t="shared" si="3"/>
        <v>-0.17505561735261399</v>
      </c>
      <c r="G64" s="131">
        <f t="shared" si="3"/>
        <v>3.7417832462497858E-2</v>
      </c>
    </row>
    <row r="65" spans="2:7">
      <c r="B65" s="130" t="s">
        <v>78</v>
      </c>
      <c r="C65" s="42">
        <v>6084</v>
      </c>
      <c r="D65" s="42">
        <v>5676</v>
      </c>
      <c r="E65" s="42">
        <v>6045</v>
      </c>
      <c r="F65" s="131">
        <f t="shared" si="3"/>
        <v>-6.7061143984220917E-2</v>
      </c>
      <c r="G65" s="131">
        <f t="shared" si="3"/>
        <v>6.5010570824524327E-2</v>
      </c>
    </row>
    <row r="66" spans="2:7">
      <c r="B66" s="130" t="s">
        <v>77</v>
      </c>
      <c r="C66" s="42">
        <v>5797</v>
      </c>
      <c r="D66" s="42">
        <v>5616</v>
      </c>
      <c r="E66" s="42">
        <v>6575</v>
      </c>
      <c r="F66" s="131">
        <f t="shared" si="3"/>
        <v>-3.1223046403312082E-2</v>
      </c>
      <c r="G66" s="131">
        <f t="shared" si="3"/>
        <v>0.17076210826210825</v>
      </c>
    </row>
    <row r="67" spans="2:7">
      <c r="B67" s="130" t="s">
        <v>76</v>
      </c>
      <c r="C67" s="42">
        <v>7092</v>
      </c>
      <c r="D67" s="42">
        <v>5596</v>
      </c>
      <c r="E67" s="42">
        <v>6071</v>
      </c>
      <c r="F67" s="131">
        <f t="shared" si="3"/>
        <v>-0.21094190637337851</v>
      </c>
      <c r="G67" s="131">
        <f t="shared" si="3"/>
        <v>8.488205861329523E-2</v>
      </c>
    </row>
    <row r="68" spans="2:7">
      <c r="B68" s="130" t="s">
        <v>75</v>
      </c>
      <c r="C68" s="42">
        <v>6657</v>
      </c>
      <c r="D68" s="42">
        <v>5724</v>
      </c>
      <c r="E68" s="42">
        <v>7079</v>
      </c>
      <c r="F68" s="131">
        <f t="shared" si="3"/>
        <v>-0.14015322217214965</v>
      </c>
      <c r="G68" s="131">
        <f t="shared" si="3"/>
        <v>0.23672257162823196</v>
      </c>
    </row>
    <row r="69" spans="2:7">
      <c r="B69" s="130" t="s">
        <v>74</v>
      </c>
      <c r="C69" s="42">
        <v>7135</v>
      </c>
      <c r="D69" s="42">
        <v>7076</v>
      </c>
      <c r="E69" s="42"/>
      <c r="F69" s="131">
        <f t="shared" si="3"/>
        <v>-8.2690960056062135E-3</v>
      </c>
      <c r="G69" s="131"/>
    </row>
    <row r="70" spans="2:7">
      <c r="B70" s="130" t="s">
        <v>73</v>
      </c>
      <c r="C70" s="42">
        <v>9579</v>
      </c>
      <c r="D70" s="42">
        <v>7018</v>
      </c>
      <c r="E70" s="42"/>
      <c r="F70" s="131">
        <f t="shared" si="3"/>
        <v>-0.26735567386992376</v>
      </c>
      <c r="G70" s="131"/>
    </row>
    <row r="71" spans="2:7">
      <c r="B71" s="130" t="s">
        <v>72</v>
      </c>
      <c r="C71" s="42">
        <v>7059</v>
      </c>
      <c r="D71" s="42">
        <v>6458</v>
      </c>
      <c r="E71" s="42"/>
      <c r="F71" s="131">
        <f t="shared" si="3"/>
        <v>-8.5139538178212182E-2</v>
      </c>
      <c r="G71" s="131"/>
    </row>
    <row r="72" spans="2:7">
      <c r="B72" s="132" t="s">
        <v>122</v>
      </c>
      <c r="C72" s="60">
        <f>SUM(C60:C71)</f>
        <v>90613</v>
      </c>
      <c r="D72" s="60">
        <f>SUM(D60:D71)</f>
        <v>78488</v>
      </c>
      <c r="E72" s="60">
        <f>SUM(E60:E71)</f>
        <v>60671</v>
      </c>
      <c r="F72" s="133">
        <f t="shared" si="3"/>
        <v>-0.13381082184675486</v>
      </c>
      <c r="G72" s="133"/>
    </row>
    <row r="73" spans="2:7" ht="22.5" customHeight="1">
      <c r="B73" s="542" t="s">
        <v>158</v>
      </c>
      <c r="C73" s="543"/>
      <c r="D73" s="543"/>
      <c r="E73" s="543"/>
      <c r="F73" s="543"/>
      <c r="G73" s="544"/>
    </row>
    <row r="74" spans="2:7" ht="9" customHeight="1"/>
    <row r="75" spans="2:7" ht="9.75" customHeight="1"/>
    <row r="76" spans="2:7" ht="46.5" customHeight="1">
      <c r="B76" s="538" t="s">
        <v>162</v>
      </c>
      <c r="C76" s="539"/>
      <c r="D76" s="539"/>
      <c r="E76" s="539"/>
      <c r="F76" s="539"/>
      <c r="G76" s="540"/>
    </row>
    <row r="77" spans="2:7">
      <c r="B77" s="61"/>
      <c r="C77" s="61">
        <v>2008</v>
      </c>
      <c r="D77" s="61">
        <v>2009</v>
      </c>
      <c r="E77" s="61">
        <v>2010</v>
      </c>
      <c r="F77" s="61" t="s">
        <v>156</v>
      </c>
      <c r="G77" s="61" t="s">
        <v>157</v>
      </c>
    </row>
    <row r="78" spans="2:7">
      <c r="B78" s="128" t="s">
        <v>83</v>
      </c>
      <c r="C78" s="57">
        <v>8222</v>
      </c>
      <c r="D78" s="57">
        <v>7263</v>
      </c>
      <c r="E78" s="57">
        <v>6063</v>
      </c>
      <c r="F78" s="129">
        <f>D78/C78-1</f>
        <v>-0.11663828752128436</v>
      </c>
      <c r="G78" s="129">
        <f>E78/D78-1</f>
        <v>-0.16522098306484923</v>
      </c>
    </row>
    <row r="79" spans="2:7">
      <c r="B79" s="130" t="s">
        <v>82</v>
      </c>
      <c r="C79" s="42">
        <v>8916</v>
      </c>
      <c r="D79" s="42">
        <v>6630</v>
      </c>
      <c r="E79" s="42">
        <v>6299</v>
      </c>
      <c r="F79" s="131">
        <f t="shared" ref="F79:G90" si="4">D79/C79-1</f>
        <v>-0.25639300134589504</v>
      </c>
      <c r="G79" s="131">
        <f t="shared" si="4"/>
        <v>-4.992458521870291E-2</v>
      </c>
    </row>
    <row r="80" spans="2:7">
      <c r="B80" s="130" t="s">
        <v>81</v>
      </c>
      <c r="C80" s="42">
        <v>9032</v>
      </c>
      <c r="D80" s="42">
        <v>8277</v>
      </c>
      <c r="E80" s="42">
        <v>5959</v>
      </c>
      <c r="F80" s="131">
        <f t="shared" si="4"/>
        <v>-8.3591674047829967E-2</v>
      </c>
      <c r="G80" s="131">
        <f t="shared" si="4"/>
        <v>-0.28005315935725505</v>
      </c>
    </row>
    <row r="81" spans="2:7">
      <c r="B81" s="130" t="s">
        <v>80</v>
      </c>
      <c r="C81" s="42">
        <v>3058</v>
      </c>
      <c r="D81" s="42">
        <v>3631</v>
      </c>
      <c r="E81" s="42">
        <v>1842</v>
      </c>
      <c r="F81" s="131">
        <f t="shared" si="4"/>
        <v>0.18737737083060835</v>
      </c>
      <c r="G81" s="131">
        <f t="shared" si="4"/>
        <v>-0.49270173505921233</v>
      </c>
    </row>
    <row r="82" spans="2:7">
      <c r="B82" s="130" t="s">
        <v>79</v>
      </c>
      <c r="C82" s="42">
        <v>1564</v>
      </c>
      <c r="D82" s="42">
        <v>968</v>
      </c>
      <c r="E82" s="42">
        <v>995</v>
      </c>
      <c r="F82" s="131">
        <f t="shared" si="4"/>
        <v>-0.38107416879795397</v>
      </c>
      <c r="G82" s="131">
        <f t="shared" si="4"/>
        <v>2.789256198347112E-2</v>
      </c>
    </row>
    <row r="83" spans="2:7">
      <c r="B83" s="130" t="s">
        <v>78</v>
      </c>
      <c r="C83" s="42">
        <v>1183</v>
      </c>
      <c r="D83" s="42">
        <v>997</v>
      </c>
      <c r="E83" s="42">
        <v>656</v>
      </c>
      <c r="F83" s="131">
        <f t="shared" si="4"/>
        <v>-0.15722738799661873</v>
      </c>
      <c r="G83" s="131">
        <f t="shared" si="4"/>
        <v>-0.3420260782347041</v>
      </c>
    </row>
    <row r="84" spans="2:7">
      <c r="B84" s="130" t="s">
        <v>77</v>
      </c>
      <c r="C84" s="42">
        <v>1544</v>
      </c>
      <c r="D84" s="42">
        <v>810</v>
      </c>
      <c r="E84" s="42">
        <v>616</v>
      </c>
      <c r="F84" s="131">
        <f t="shared" si="4"/>
        <v>-0.47538860103626945</v>
      </c>
      <c r="G84" s="131">
        <f t="shared" si="4"/>
        <v>-0.23950617283950615</v>
      </c>
    </row>
    <row r="85" spans="2:7">
      <c r="B85" s="130" t="s">
        <v>76</v>
      </c>
      <c r="C85" s="42">
        <v>907</v>
      </c>
      <c r="D85" s="42">
        <v>690</v>
      </c>
      <c r="E85" s="42">
        <v>500</v>
      </c>
      <c r="F85" s="131">
        <f t="shared" si="4"/>
        <v>-0.23925027563395806</v>
      </c>
      <c r="G85" s="131">
        <f t="shared" si="4"/>
        <v>-0.27536231884057971</v>
      </c>
    </row>
    <row r="86" spans="2:7">
      <c r="B86" s="130" t="s">
        <v>75</v>
      </c>
      <c r="C86" s="42">
        <v>1383</v>
      </c>
      <c r="D86" s="42">
        <v>962</v>
      </c>
      <c r="E86" s="42">
        <v>408</v>
      </c>
      <c r="F86" s="131">
        <f t="shared" si="4"/>
        <v>-0.30441070137382498</v>
      </c>
      <c r="G86" s="131">
        <f t="shared" si="4"/>
        <v>-0.57588357588357586</v>
      </c>
    </row>
    <row r="87" spans="2:7">
      <c r="B87" s="130" t="s">
        <v>74</v>
      </c>
      <c r="C87" s="42">
        <v>4152</v>
      </c>
      <c r="D87" s="42">
        <v>3673</v>
      </c>
      <c r="E87" s="42"/>
      <c r="F87" s="131">
        <f t="shared" si="4"/>
        <v>-0.11536608863198461</v>
      </c>
      <c r="G87" s="131"/>
    </row>
    <row r="88" spans="2:7">
      <c r="B88" s="130" t="s">
        <v>73</v>
      </c>
      <c r="C88" s="42">
        <v>8259</v>
      </c>
      <c r="D88" s="42">
        <v>5368</v>
      </c>
      <c r="E88" s="42"/>
      <c r="F88" s="131">
        <f t="shared" si="4"/>
        <v>-0.35004237801186588</v>
      </c>
      <c r="G88" s="131"/>
    </row>
    <row r="89" spans="2:7">
      <c r="B89" s="130" t="s">
        <v>72</v>
      </c>
      <c r="C89" s="42">
        <v>6330</v>
      </c>
      <c r="D89" s="42">
        <v>5566</v>
      </c>
      <c r="E89" s="42"/>
      <c r="F89" s="131">
        <f t="shared" si="4"/>
        <v>-0.120695102685624</v>
      </c>
      <c r="G89" s="131"/>
    </row>
    <row r="90" spans="2:7">
      <c r="B90" s="132" t="s">
        <v>122</v>
      </c>
      <c r="C90" s="60">
        <f>SUM(C78:C89)</f>
        <v>54550</v>
      </c>
      <c r="D90" s="60">
        <f>SUM(D78:D89)</f>
        <v>44835</v>
      </c>
      <c r="E90" s="60">
        <f>SUM(E78:E89)</f>
        <v>23338</v>
      </c>
      <c r="F90" s="133">
        <f t="shared" si="4"/>
        <v>-0.17809349220898263</v>
      </c>
      <c r="G90" s="133"/>
    </row>
    <row r="91" spans="2:7" ht="24.75" customHeight="1">
      <c r="B91" s="542" t="s">
        <v>158</v>
      </c>
      <c r="C91" s="543"/>
      <c r="D91" s="543"/>
      <c r="E91" s="543"/>
      <c r="F91" s="543"/>
      <c r="G91" s="544"/>
    </row>
    <row r="92" spans="2:7" ht="6" customHeight="1"/>
    <row r="93" spans="2:7" ht="7.5" customHeight="1"/>
    <row r="94" spans="2:7" ht="45" customHeight="1">
      <c r="B94" s="538" t="s">
        <v>163</v>
      </c>
      <c r="C94" s="539"/>
      <c r="D94" s="539"/>
      <c r="E94" s="539"/>
      <c r="F94" s="539"/>
      <c r="G94" s="540"/>
    </row>
    <row r="95" spans="2:7">
      <c r="B95" s="61"/>
      <c r="C95" s="61">
        <v>2008</v>
      </c>
      <c r="D95" s="61">
        <v>2009</v>
      </c>
      <c r="E95" s="61">
        <v>2010</v>
      </c>
      <c r="F95" s="61" t="s">
        <v>156</v>
      </c>
      <c r="G95" s="61" t="s">
        <v>157</v>
      </c>
    </row>
    <row r="96" spans="2:7">
      <c r="B96" s="128" t="s">
        <v>83</v>
      </c>
      <c r="C96" s="57">
        <v>8108</v>
      </c>
      <c r="D96" s="57">
        <v>8745</v>
      </c>
      <c r="E96" s="57">
        <v>8302</v>
      </c>
      <c r="F96" s="129">
        <f>D96/C96-1</f>
        <v>7.8564380858411553E-2</v>
      </c>
      <c r="G96" s="129">
        <f>E96/D96-1</f>
        <v>-5.0657518582046923E-2</v>
      </c>
    </row>
    <row r="97" spans="2:7">
      <c r="B97" s="130" t="s">
        <v>82</v>
      </c>
      <c r="C97" s="42">
        <v>9972</v>
      </c>
      <c r="D97" s="42">
        <v>7781</v>
      </c>
      <c r="E97" s="42">
        <v>7230</v>
      </c>
      <c r="F97" s="131">
        <f t="shared" ref="F97:G108" si="5">D97/C97-1</f>
        <v>-0.21971520256718813</v>
      </c>
      <c r="G97" s="131">
        <f t="shared" si="5"/>
        <v>-7.0813520113096051E-2</v>
      </c>
    </row>
    <row r="98" spans="2:7">
      <c r="B98" s="130" t="s">
        <v>81</v>
      </c>
      <c r="C98" s="42">
        <v>9231</v>
      </c>
      <c r="D98" s="42">
        <v>10491</v>
      </c>
      <c r="E98" s="42">
        <v>7782</v>
      </c>
      <c r="F98" s="131">
        <f t="shared" si="5"/>
        <v>0.13649658758531036</v>
      </c>
      <c r="G98" s="131">
        <f t="shared" si="5"/>
        <v>-0.25822133257077495</v>
      </c>
    </row>
    <row r="99" spans="2:7">
      <c r="B99" s="130" t="s">
        <v>80</v>
      </c>
      <c r="C99" s="42">
        <v>2568</v>
      </c>
      <c r="D99" s="42">
        <v>3281</v>
      </c>
      <c r="E99" s="42">
        <v>2825</v>
      </c>
      <c r="F99" s="131">
        <f t="shared" si="5"/>
        <v>0.27764797507788153</v>
      </c>
      <c r="G99" s="131">
        <f t="shared" si="5"/>
        <v>-0.13898201767753737</v>
      </c>
    </row>
    <row r="100" spans="2:7">
      <c r="B100" s="130" t="s">
        <v>79</v>
      </c>
      <c r="C100" s="42">
        <v>17</v>
      </c>
      <c r="D100" s="42">
        <v>371</v>
      </c>
      <c r="E100" s="42">
        <v>94</v>
      </c>
      <c r="F100" s="131">
        <f t="shared" si="5"/>
        <v>20.823529411764707</v>
      </c>
      <c r="G100" s="131">
        <f t="shared" si="5"/>
        <v>-0.74663072776280326</v>
      </c>
    </row>
    <row r="101" spans="2:7">
      <c r="B101" s="130" t="s">
        <v>78</v>
      </c>
      <c r="C101" s="42">
        <v>43</v>
      </c>
      <c r="D101" s="42">
        <v>44</v>
      </c>
      <c r="E101" s="42">
        <v>220</v>
      </c>
      <c r="F101" s="131">
        <f t="shared" si="5"/>
        <v>2.3255813953488413E-2</v>
      </c>
      <c r="G101" s="131">
        <f t="shared" si="5"/>
        <v>4</v>
      </c>
    </row>
    <row r="102" spans="2:7">
      <c r="B102" s="130" t="s">
        <v>77</v>
      </c>
      <c r="C102" s="42">
        <v>81</v>
      </c>
      <c r="D102" s="42">
        <v>73</v>
      </c>
      <c r="E102" s="42">
        <v>141</v>
      </c>
      <c r="F102" s="131">
        <f t="shared" si="5"/>
        <v>-9.8765432098765427E-2</v>
      </c>
      <c r="G102" s="131">
        <f t="shared" si="5"/>
        <v>0.93150684931506844</v>
      </c>
    </row>
    <row r="103" spans="2:7">
      <c r="B103" s="130" t="s">
        <v>76</v>
      </c>
      <c r="C103" s="42">
        <v>63</v>
      </c>
      <c r="D103" s="42">
        <v>7</v>
      </c>
      <c r="E103" s="42">
        <v>16</v>
      </c>
      <c r="F103" s="131">
        <f t="shared" si="5"/>
        <v>-0.88888888888888884</v>
      </c>
      <c r="G103" s="131">
        <f t="shared" si="5"/>
        <v>1.2857142857142856</v>
      </c>
    </row>
    <row r="104" spans="2:7">
      <c r="B104" s="130" t="s">
        <v>75</v>
      </c>
      <c r="C104" s="42">
        <v>22</v>
      </c>
      <c r="D104" s="42">
        <v>260</v>
      </c>
      <c r="E104" s="42">
        <v>67</v>
      </c>
      <c r="F104" s="131">
        <f t="shared" si="5"/>
        <v>10.818181818181818</v>
      </c>
      <c r="G104" s="131">
        <f t="shared" si="5"/>
        <v>-0.74230769230769234</v>
      </c>
    </row>
    <row r="105" spans="2:7">
      <c r="B105" s="130" t="s">
        <v>74</v>
      </c>
      <c r="C105" s="42">
        <v>3986</v>
      </c>
      <c r="D105" s="42">
        <v>3674</v>
      </c>
      <c r="E105" s="42"/>
      <c r="F105" s="131">
        <f t="shared" si="5"/>
        <v>-7.8273958855995973E-2</v>
      </c>
      <c r="G105" s="131"/>
    </row>
    <row r="106" spans="2:7">
      <c r="B106" s="130" t="s">
        <v>73</v>
      </c>
      <c r="C106" s="42">
        <v>8848</v>
      </c>
      <c r="D106" s="42">
        <v>7984</v>
      </c>
      <c r="E106" s="42"/>
      <c r="F106" s="131">
        <f t="shared" si="5"/>
        <v>-9.7649186256781206E-2</v>
      </c>
      <c r="G106" s="131"/>
    </row>
    <row r="107" spans="2:7">
      <c r="B107" s="130" t="s">
        <v>72</v>
      </c>
      <c r="C107" s="42">
        <v>8833</v>
      </c>
      <c r="D107" s="42">
        <v>7736</v>
      </c>
      <c r="E107" s="42"/>
      <c r="F107" s="131">
        <f t="shared" si="5"/>
        <v>-0.12419336578738815</v>
      </c>
      <c r="G107" s="131"/>
    </row>
    <row r="108" spans="2:7">
      <c r="B108" s="132" t="s">
        <v>122</v>
      </c>
      <c r="C108" s="60">
        <f>SUM(C96:C107)</f>
        <v>51772</v>
      </c>
      <c r="D108" s="60">
        <f>SUM(D96:D107)</f>
        <v>50447</v>
      </c>
      <c r="E108" s="60">
        <f>SUM(E96:E107)</f>
        <v>26677</v>
      </c>
      <c r="F108" s="133">
        <f t="shared" si="5"/>
        <v>-2.5592984624893789E-2</v>
      </c>
      <c r="G108" s="133"/>
    </row>
    <row r="109" spans="2:7" ht="22.5" customHeight="1">
      <c r="B109" s="542" t="s">
        <v>158</v>
      </c>
      <c r="C109" s="543"/>
      <c r="D109" s="543"/>
      <c r="E109" s="543"/>
      <c r="F109" s="543"/>
      <c r="G109" s="544"/>
    </row>
    <row r="110" spans="2:7" ht="7.5" customHeight="1"/>
    <row r="111" spans="2:7" ht="9" customHeight="1"/>
    <row r="112" spans="2:7" ht="44.25" customHeight="1">
      <c r="B112" s="538" t="s">
        <v>164</v>
      </c>
      <c r="C112" s="539"/>
      <c r="D112" s="539"/>
      <c r="E112" s="539"/>
      <c r="F112" s="539"/>
      <c r="G112" s="540"/>
    </row>
    <row r="113" spans="2:7">
      <c r="B113" s="61"/>
      <c r="C113" s="61">
        <v>2008</v>
      </c>
      <c r="D113" s="61">
        <v>2009</v>
      </c>
      <c r="E113" s="61">
        <v>2010</v>
      </c>
      <c r="F113" s="61" t="s">
        <v>156</v>
      </c>
      <c r="G113" s="61" t="s">
        <v>157</v>
      </c>
    </row>
    <row r="114" spans="2:7">
      <c r="B114" s="128" t="s">
        <v>83</v>
      </c>
      <c r="C114" s="57">
        <v>6977</v>
      </c>
      <c r="D114" s="57">
        <v>6881</v>
      </c>
      <c r="E114" s="57">
        <v>8749</v>
      </c>
      <c r="F114" s="129">
        <f>D114/C114-1</f>
        <v>-1.3759495485165529E-2</v>
      </c>
      <c r="G114" s="129">
        <f>E114/D114-1</f>
        <v>0.27147216974277</v>
      </c>
    </row>
    <row r="115" spans="2:7">
      <c r="B115" s="130" t="s">
        <v>82</v>
      </c>
      <c r="C115" s="42">
        <v>7705</v>
      </c>
      <c r="D115" s="42">
        <v>7497</v>
      </c>
      <c r="E115" s="42">
        <v>7442</v>
      </c>
      <c r="F115" s="131">
        <f t="shared" ref="F115:G126" si="6">D115/C115-1</f>
        <v>-2.6995457495132991E-2</v>
      </c>
      <c r="G115" s="131">
        <f t="shared" si="6"/>
        <v>-7.3362678404694792E-3</v>
      </c>
    </row>
    <row r="116" spans="2:7">
      <c r="B116" s="130" t="s">
        <v>81</v>
      </c>
      <c r="C116" s="42">
        <v>9169</v>
      </c>
      <c r="D116" s="42">
        <v>8576</v>
      </c>
      <c r="E116" s="42">
        <v>7683</v>
      </c>
      <c r="F116" s="131">
        <f t="shared" si="6"/>
        <v>-6.467444650452614E-2</v>
      </c>
      <c r="G116" s="131">
        <f t="shared" si="6"/>
        <v>-0.10412779850746268</v>
      </c>
    </row>
    <row r="117" spans="2:7">
      <c r="B117" s="130" t="s">
        <v>80</v>
      </c>
      <c r="C117" s="42">
        <v>2178</v>
      </c>
      <c r="D117" s="42">
        <v>2522</v>
      </c>
      <c r="E117" s="42">
        <v>2299</v>
      </c>
      <c r="F117" s="131">
        <f t="shared" si="6"/>
        <v>0.15794306703397609</v>
      </c>
      <c r="G117" s="131">
        <f t="shared" si="6"/>
        <v>-8.8421887390959575E-2</v>
      </c>
    </row>
    <row r="118" spans="2:7">
      <c r="B118" s="130" t="s">
        <v>79</v>
      </c>
      <c r="C118" s="42">
        <v>544</v>
      </c>
      <c r="D118" s="42">
        <v>52</v>
      </c>
      <c r="E118" s="42">
        <v>319</v>
      </c>
      <c r="F118" s="131">
        <f t="shared" si="6"/>
        <v>-0.90441176470588236</v>
      </c>
      <c r="G118" s="131">
        <f t="shared" si="6"/>
        <v>5.134615384615385</v>
      </c>
    </row>
    <row r="119" spans="2:7">
      <c r="B119" s="130" t="s">
        <v>78</v>
      </c>
      <c r="C119" s="42">
        <v>1019</v>
      </c>
      <c r="D119" s="42">
        <v>466</v>
      </c>
      <c r="E119" s="42">
        <v>363</v>
      </c>
      <c r="F119" s="131">
        <f t="shared" si="6"/>
        <v>-0.54268891069676151</v>
      </c>
      <c r="G119" s="131">
        <f t="shared" si="6"/>
        <v>-0.22103004291845496</v>
      </c>
    </row>
    <row r="120" spans="2:7">
      <c r="B120" s="130" t="s">
        <v>77</v>
      </c>
      <c r="C120" s="42">
        <v>1968</v>
      </c>
      <c r="D120" s="42">
        <v>835</v>
      </c>
      <c r="E120" s="42">
        <v>933</v>
      </c>
      <c r="F120" s="131">
        <f t="shared" si="6"/>
        <v>-0.57571138211382111</v>
      </c>
      <c r="G120" s="131">
        <f t="shared" si="6"/>
        <v>0.11736526946107784</v>
      </c>
    </row>
    <row r="121" spans="2:7">
      <c r="B121" s="130" t="s">
        <v>76</v>
      </c>
      <c r="C121" s="42">
        <v>1028</v>
      </c>
      <c r="D121" s="42">
        <v>516</v>
      </c>
      <c r="E121" s="42">
        <v>591</v>
      </c>
      <c r="F121" s="131">
        <f t="shared" si="6"/>
        <v>-0.49805447470817121</v>
      </c>
      <c r="G121" s="131">
        <f t="shared" si="6"/>
        <v>0.14534883720930236</v>
      </c>
    </row>
    <row r="122" spans="2:7">
      <c r="B122" s="130" t="s">
        <v>75</v>
      </c>
      <c r="C122" s="42">
        <v>1712</v>
      </c>
      <c r="D122" s="42">
        <v>739</v>
      </c>
      <c r="E122" s="42">
        <v>617</v>
      </c>
      <c r="F122" s="131">
        <f t="shared" si="6"/>
        <v>-0.56834112149532712</v>
      </c>
      <c r="G122" s="131">
        <f t="shared" si="6"/>
        <v>-0.16508795669824083</v>
      </c>
    </row>
    <row r="123" spans="2:7">
      <c r="B123" s="130" t="s">
        <v>74</v>
      </c>
      <c r="C123" s="42">
        <v>5465</v>
      </c>
      <c r="D123" s="42">
        <v>3487</v>
      </c>
      <c r="E123" s="42"/>
      <c r="F123" s="131">
        <f t="shared" si="6"/>
        <v>-0.36193961573650502</v>
      </c>
      <c r="G123" s="131"/>
    </row>
    <row r="124" spans="2:7">
      <c r="B124" s="130" t="s">
        <v>73</v>
      </c>
      <c r="C124" s="42">
        <v>9834</v>
      </c>
      <c r="D124" s="42">
        <v>7797</v>
      </c>
      <c r="E124" s="42"/>
      <c r="F124" s="131">
        <f t="shared" si="6"/>
        <v>-0.20713849908480786</v>
      </c>
      <c r="G124" s="131"/>
    </row>
    <row r="125" spans="2:7">
      <c r="B125" s="130" t="s">
        <v>72</v>
      </c>
      <c r="C125" s="42">
        <v>6702</v>
      </c>
      <c r="D125" s="42">
        <v>6521</v>
      </c>
      <c r="E125" s="42"/>
      <c r="F125" s="131">
        <f t="shared" si="6"/>
        <v>-2.7006863622799138E-2</v>
      </c>
      <c r="G125" s="131"/>
    </row>
    <row r="126" spans="2:7">
      <c r="B126" s="132" t="s">
        <v>122</v>
      </c>
      <c r="C126" s="60">
        <f>SUM(C114:C125)</f>
        <v>54301</v>
      </c>
      <c r="D126" s="60">
        <f>SUM(D114:D125)</f>
        <v>45889</v>
      </c>
      <c r="E126" s="60">
        <f>SUM(E114:E125)</f>
        <v>28996</v>
      </c>
      <c r="F126" s="133">
        <f t="shared" si="6"/>
        <v>-0.15491427413859782</v>
      </c>
      <c r="G126" s="133"/>
    </row>
    <row r="127" spans="2:7" ht="22.5" customHeight="1">
      <c r="B127" s="542" t="s">
        <v>158</v>
      </c>
      <c r="C127" s="543"/>
      <c r="D127" s="543"/>
      <c r="E127" s="543"/>
      <c r="F127" s="543"/>
      <c r="G127" s="544"/>
    </row>
    <row r="128" spans="2:7" ht="7.5" customHeight="1"/>
    <row r="129" spans="2:7" ht="7.5" customHeight="1"/>
    <row r="130" spans="2:7" ht="45" customHeight="1">
      <c r="B130" s="538" t="s">
        <v>165</v>
      </c>
      <c r="C130" s="539"/>
      <c r="D130" s="539"/>
      <c r="E130" s="539"/>
      <c r="F130" s="539"/>
      <c r="G130" s="540"/>
    </row>
    <row r="131" spans="2:7">
      <c r="B131" s="61"/>
      <c r="C131" s="61">
        <v>2008</v>
      </c>
      <c r="D131" s="61">
        <v>2009</v>
      </c>
      <c r="E131" s="61">
        <v>2010</v>
      </c>
      <c r="F131" s="61" t="s">
        <v>156</v>
      </c>
      <c r="G131" s="61" t="s">
        <v>157</v>
      </c>
    </row>
    <row r="132" spans="2:7">
      <c r="B132" s="128" t="s">
        <v>83</v>
      </c>
      <c r="C132" s="57">
        <v>9503</v>
      </c>
      <c r="D132" s="57">
        <v>10416</v>
      </c>
      <c r="E132" s="57">
        <v>9282</v>
      </c>
      <c r="F132" s="129">
        <f>D132/C132-1</f>
        <v>9.6074923708302729E-2</v>
      </c>
      <c r="G132" s="129">
        <f>E132/D132-1</f>
        <v>-0.1088709677419355</v>
      </c>
    </row>
    <row r="133" spans="2:7">
      <c r="B133" s="130" t="s">
        <v>82</v>
      </c>
      <c r="C133" s="42">
        <v>12251</v>
      </c>
      <c r="D133" s="42">
        <v>11426</v>
      </c>
      <c r="E133" s="42">
        <v>8321</v>
      </c>
      <c r="F133" s="131">
        <f t="shared" ref="F133:G144" si="7">D133/C133-1</f>
        <v>-6.734144151497834E-2</v>
      </c>
      <c r="G133" s="131">
        <f t="shared" si="7"/>
        <v>-0.27174864344477512</v>
      </c>
    </row>
    <row r="134" spans="2:7">
      <c r="B134" s="130" t="s">
        <v>81</v>
      </c>
      <c r="C134" s="42">
        <v>14115</v>
      </c>
      <c r="D134" s="42">
        <v>12023</v>
      </c>
      <c r="E134" s="42">
        <v>9506</v>
      </c>
      <c r="F134" s="131">
        <f t="shared" si="7"/>
        <v>-0.14821112291888061</v>
      </c>
      <c r="G134" s="131">
        <f t="shared" si="7"/>
        <v>-0.20934874823255423</v>
      </c>
    </row>
    <row r="135" spans="2:7">
      <c r="B135" s="130" t="s">
        <v>80</v>
      </c>
      <c r="C135" s="42">
        <v>4263</v>
      </c>
      <c r="D135" s="42">
        <v>4901</v>
      </c>
      <c r="E135" s="42">
        <v>5108</v>
      </c>
      <c r="F135" s="131">
        <f t="shared" si="7"/>
        <v>0.14965986394557818</v>
      </c>
      <c r="G135" s="131">
        <f t="shared" si="7"/>
        <v>4.2236278310548769E-2</v>
      </c>
    </row>
    <row r="136" spans="2:7">
      <c r="B136" s="130" t="s">
        <v>79</v>
      </c>
      <c r="C136" s="42">
        <v>222</v>
      </c>
      <c r="D136" s="42">
        <v>126</v>
      </c>
      <c r="E136" s="42">
        <v>141</v>
      </c>
      <c r="F136" s="131">
        <f t="shared" si="7"/>
        <v>-0.43243243243243246</v>
      </c>
      <c r="G136" s="131">
        <f t="shared" si="7"/>
        <v>0.11904761904761907</v>
      </c>
    </row>
    <row r="137" spans="2:7">
      <c r="B137" s="130" t="s">
        <v>78</v>
      </c>
      <c r="C137" s="42">
        <v>295</v>
      </c>
      <c r="D137" s="42">
        <v>352</v>
      </c>
      <c r="E137" s="42">
        <v>293</v>
      </c>
      <c r="F137" s="131">
        <f t="shared" si="7"/>
        <v>0.19322033898305091</v>
      </c>
      <c r="G137" s="131">
        <f t="shared" si="7"/>
        <v>-0.16761363636363635</v>
      </c>
    </row>
    <row r="138" spans="2:7">
      <c r="B138" s="130" t="s">
        <v>77</v>
      </c>
      <c r="C138" s="42">
        <v>594</v>
      </c>
      <c r="D138" s="42">
        <v>579</v>
      </c>
      <c r="E138" s="42">
        <v>481</v>
      </c>
      <c r="F138" s="131">
        <f t="shared" si="7"/>
        <v>-2.5252525252525304E-2</v>
      </c>
      <c r="G138" s="131">
        <f t="shared" si="7"/>
        <v>-0.16925734024179617</v>
      </c>
    </row>
    <row r="139" spans="2:7">
      <c r="B139" s="130" t="s">
        <v>76</v>
      </c>
      <c r="C139" s="42">
        <v>323</v>
      </c>
      <c r="D139" s="42">
        <v>305</v>
      </c>
      <c r="E139" s="42">
        <v>213</v>
      </c>
      <c r="F139" s="131">
        <f t="shared" si="7"/>
        <v>-5.5727554179566541E-2</v>
      </c>
      <c r="G139" s="131">
        <f t="shared" si="7"/>
        <v>-0.30163934426229511</v>
      </c>
    </row>
    <row r="140" spans="2:7">
      <c r="B140" s="130" t="s">
        <v>75</v>
      </c>
      <c r="C140" s="42">
        <v>774</v>
      </c>
      <c r="D140" s="42">
        <v>461</v>
      </c>
      <c r="E140" s="42">
        <v>316</v>
      </c>
      <c r="F140" s="131">
        <f t="shared" si="7"/>
        <v>-0.40439276485788112</v>
      </c>
      <c r="G140" s="131">
        <f t="shared" si="7"/>
        <v>-0.31453362255965289</v>
      </c>
    </row>
    <row r="141" spans="2:7">
      <c r="B141" s="130" t="s">
        <v>74</v>
      </c>
      <c r="C141" s="42">
        <v>5888</v>
      </c>
      <c r="D141" s="42">
        <v>3031</v>
      </c>
      <c r="E141" s="42"/>
      <c r="F141" s="131">
        <f t="shared" si="7"/>
        <v>-0.48522418478260865</v>
      </c>
      <c r="G141" s="131"/>
    </row>
    <row r="142" spans="2:7">
      <c r="B142" s="130" t="s">
        <v>73</v>
      </c>
      <c r="C142" s="42">
        <v>13338</v>
      </c>
      <c r="D142" s="42">
        <v>9426</v>
      </c>
      <c r="E142" s="42"/>
      <c r="F142" s="131">
        <f t="shared" si="7"/>
        <v>-0.29329734592892487</v>
      </c>
      <c r="G142" s="131"/>
    </row>
    <row r="143" spans="2:7">
      <c r="B143" s="130" t="s">
        <v>72</v>
      </c>
      <c r="C143" s="42">
        <v>11344</v>
      </c>
      <c r="D143" s="42">
        <v>8532</v>
      </c>
      <c r="E143" s="42"/>
      <c r="F143" s="131">
        <f t="shared" si="7"/>
        <v>-0.24788434414668548</v>
      </c>
      <c r="G143" s="131"/>
    </row>
    <row r="144" spans="2:7">
      <c r="B144" s="132" t="s">
        <v>122</v>
      </c>
      <c r="C144" s="60">
        <f>SUM(C132:C143)</f>
        <v>72910</v>
      </c>
      <c r="D144" s="60">
        <f>SUM(D132:D143)</f>
        <v>61578</v>
      </c>
      <c r="E144" s="60">
        <f>SUM(E132:E143)</f>
        <v>33661</v>
      </c>
      <c r="F144" s="133">
        <f t="shared" si="7"/>
        <v>-0.15542449595391583</v>
      </c>
      <c r="G144" s="133"/>
    </row>
    <row r="145" spans="2:7" ht="22.5" customHeight="1">
      <c r="B145" s="542" t="s">
        <v>158</v>
      </c>
      <c r="C145" s="543"/>
      <c r="D145" s="543"/>
      <c r="E145" s="543"/>
      <c r="F145" s="543"/>
      <c r="G145" s="544"/>
    </row>
    <row r="146" spans="2:7" ht="8.25" customHeight="1"/>
    <row r="147" spans="2:7" ht="9.75" customHeight="1"/>
    <row r="148" spans="2:7" ht="45.75" customHeight="1">
      <c r="B148" s="538" t="s">
        <v>166</v>
      </c>
      <c r="C148" s="539"/>
      <c r="D148" s="539"/>
      <c r="E148" s="539"/>
      <c r="F148" s="539"/>
      <c r="G148" s="540"/>
    </row>
    <row r="149" spans="2:7">
      <c r="B149" s="61"/>
      <c r="C149" s="61">
        <v>2008</v>
      </c>
      <c r="D149" s="61">
        <v>2009</v>
      </c>
      <c r="E149" s="61">
        <v>2010</v>
      </c>
      <c r="F149" s="61" t="s">
        <v>156</v>
      </c>
      <c r="G149" s="61" t="s">
        <v>157</v>
      </c>
    </row>
    <row r="150" spans="2:7">
      <c r="B150" s="128" t="s">
        <v>83</v>
      </c>
      <c r="C150" s="57">
        <v>2229</v>
      </c>
      <c r="D150" s="57">
        <v>1478</v>
      </c>
      <c r="E150" s="57">
        <v>2001</v>
      </c>
      <c r="F150" s="129">
        <f>D150/C150-1</f>
        <v>-0.33692238672050245</v>
      </c>
      <c r="G150" s="129">
        <f>E150/D150-1</f>
        <v>0.35385656292286871</v>
      </c>
    </row>
    <row r="151" spans="2:7">
      <c r="B151" s="130" t="s">
        <v>82</v>
      </c>
      <c r="C151" s="42">
        <v>2417</v>
      </c>
      <c r="D151" s="42">
        <v>2555</v>
      </c>
      <c r="E151" s="42">
        <v>2680</v>
      </c>
      <c r="F151" s="131">
        <f t="shared" ref="F151:G162" si="8">D151/C151-1</f>
        <v>5.7095573024410484E-2</v>
      </c>
      <c r="G151" s="131">
        <f t="shared" si="8"/>
        <v>4.8923679060665304E-2</v>
      </c>
    </row>
    <row r="152" spans="2:7">
      <c r="B152" s="130" t="s">
        <v>81</v>
      </c>
      <c r="C152" s="42">
        <v>1636</v>
      </c>
      <c r="D152" s="42">
        <v>1595</v>
      </c>
      <c r="E152" s="42">
        <v>2020</v>
      </c>
      <c r="F152" s="131">
        <f t="shared" si="8"/>
        <v>-2.5061124694376491E-2</v>
      </c>
      <c r="G152" s="131">
        <f t="shared" si="8"/>
        <v>0.26645768025078365</v>
      </c>
    </row>
    <row r="153" spans="2:7">
      <c r="B153" s="130" t="s">
        <v>80</v>
      </c>
      <c r="C153" s="42">
        <v>2465</v>
      </c>
      <c r="D153" s="42">
        <v>2582</v>
      </c>
      <c r="E153" s="42">
        <v>3770</v>
      </c>
      <c r="F153" s="131">
        <f t="shared" si="8"/>
        <v>4.7464503042596418E-2</v>
      </c>
      <c r="G153" s="131">
        <f t="shared" si="8"/>
        <v>0.46010844306738963</v>
      </c>
    </row>
    <row r="154" spans="2:7">
      <c r="B154" s="130" t="s">
        <v>79</v>
      </c>
      <c r="C154" s="42">
        <v>1729</v>
      </c>
      <c r="D154" s="42">
        <v>1596</v>
      </c>
      <c r="E154" s="42">
        <v>2125</v>
      </c>
      <c r="F154" s="131">
        <f t="shared" si="8"/>
        <v>-7.6923076923076872E-2</v>
      </c>
      <c r="G154" s="131">
        <f t="shared" si="8"/>
        <v>0.331453634085213</v>
      </c>
    </row>
    <row r="155" spans="2:7">
      <c r="B155" s="130" t="s">
        <v>78</v>
      </c>
      <c r="C155" s="42">
        <v>902</v>
      </c>
      <c r="D155" s="42">
        <v>1314</v>
      </c>
      <c r="E155" s="42">
        <v>2056</v>
      </c>
      <c r="F155" s="131">
        <f t="shared" si="8"/>
        <v>0.4567627494456763</v>
      </c>
      <c r="G155" s="131">
        <f t="shared" si="8"/>
        <v>0.56468797564687967</v>
      </c>
    </row>
    <row r="156" spans="2:7">
      <c r="B156" s="130" t="s">
        <v>77</v>
      </c>
      <c r="C156" s="42">
        <v>1291</v>
      </c>
      <c r="D156" s="42">
        <v>2161</v>
      </c>
      <c r="E156" s="42">
        <v>3223</v>
      </c>
      <c r="F156" s="131">
        <f t="shared" si="8"/>
        <v>0.67389620449264132</v>
      </c>
      <c r="G156" s="131">
        <f t="shared" si="8"/>
        <v>0.4914391485423415</v>
      </c>
    </row>
    <row r="157" spans="2:7">
      <c r="B157" s="130" t="s">
        <v>76</v>
      </c>
      <c r="C157" s="42">
        <v>2299</v>
      </c>
      <c r="D157" s="42">
        <v>2723</v>
      </c>
      <c r="E157" s="42">
        <v>2693</v>
      </c>
      <c r="F157" s="131">
        <f t="shared" si="8"/>
        <v>0.18442801217920834</v>
      </c>
      <c r="G157" s="131">
        <f t="shared" si="8"/>
        <v>-1.1017260374586835E-2</v>
      </c>
    </row>
    <row r="158" spans="2:7">
      <c r="B158" s="130" t="s">
        <v>75</v>
      </c>
      <c r="C158" s="42">
        <v>785</v>
      </c>
      <c r="D158" s="42">
        <v>1290</v>
      </c>
      <c r="E158" s="42">
        <v>1873</v>
      </c>
      <c r="F158" s="131">
        <f t="shared" si="8"/>
        <v>0.6433121019108281</v>
      </c>
      <c r="G158" s="131">
        <f t="shared" si="8"/>
        <v>0.45193798449612399</v>
      </c>
    </row>
    <row r="159" spans="2:7">
      <c r="B159" s="130" t="s">
        <v>74</v>
      </c>
      <c r="C159" s="42">
        <v>1456</v>
      </c>
      <c r="D159" s="42">
        <v>1948</v>
      </c>
      <c r="E159" s="42"/>
      <c r="F159" s="131">
        <f t="shared" si="8"/>
        <v>0.33791208791208782</v>
      </c>
      <c r="G159" s="131"/>
    </row>
    <row r="160" spans="2:7">
      <c r="B160" s="130" t="s">
        <v>73</v>
      </c>
      <c r="C160" s="42">
        <v>1167</v>
      </c>
      <c r="D160" s="42">
        <v>1188</v>
      </c>
      <c r="E160" s="42"/>
      <c r="F160" s="131">
        <f t="shared" si="8"/>
        <v>1.799485861182526E-2</v>
      </c>
      <c r="G160" s="131"/>
    </row>
    <row r="161" spans="2:7">
      <c r="B161" s="130" t="s">
        <v>72</v>
      </c>
      <c r="C161" s="42">
        <v>1291</v>
      </c>
      <c r="D161" s="42">
        <v>1372</v>
      </c>
      <c r="E161" s="42"/>
      <c r="F161" s="131">
        <f t="shared" si="8"/>
        <v>6.2742060418280454E-2</v>
      </c>
      <c r="G161" s="131"/>
    </row>
    <row r="162" spans="2:7">
      <c r="B162" s="132" t="s">
        <v>122</v>
      </c>
      <c r="C162" s="60">
        <f>SUM(C150:C161)</f>
        <v>19667</v>
      </c>
      <c r="D162" s="60">
        <f>SUM(D150:D161)</f>
        <v>21802</v>
      </c>
      <c r="E162" s="60">
        <f>SUM(E150:E161)</f>
        <v>22441</v>
      </c>
      <c r="F162" s="133">
        <f t="shared" si="8"/>
        <v>0.1085574820765749</v>
      </c>
      <c r="G162" s="133"/>
    </row>
    <row r="163" spans="2:7" ht="21.75" customHeight="1">
      <c r="B163" s="542" t="s">
        <v>158</v>
      </c>
      <c r="C163" s="543"/>
      <c r="D163" s="543"/>
      <c r="E163" s="543"/>
      <c r="F163" s="543"/>
      <c r="G163" s="544"/>
    </row>
    <row r="164" spans="2:7" ht="10.5" customHeight="1"/>
    <row r="165" spans="2:7" ht="7.5" customHeight="1"/>
    <row r="166" spans="2:7" ht="45" customHeight="1">
      <c r="B166" s="538" t="s">
        <v>167</v>
      </c>
      <c r="C166" s="539"/>
      <c r="D166" s="539"/>
      <c r="E166" s="539"/>
      <c r="F166" s="539"/>
      <c r="G166" s="540"/>
    </row>
    <row r="167" spans="2:7">
      <c r="B167" s="61"/>
      <c r="C167" s="61">
        <v>2008</v>
      </c>
      <c r="D167" s="61">
        <v>2009</v>
      </c>
      <c r="E167" s="61">
        <v>2010</v>
      </c>
      <c r="F167" s="61" t="s">
        <v>156</v>
      </c>
      <c r="G167" s="61" t="s">
        <v>157</v>
      </c>
    </row>
    <row r="168" spans="2:7">
      <c r="B168" s="128" t="s">
        <v>83</v>
      </c>
      <c r="C168" s="57">
        <v>4656</v>
      </c>
      <c r="D168" s="57">
        <v>4425</v>
      </c>
      <c r="E168" s="57">
        <v>4968</v>
      </c>
      <c r="F168" s="129">
        <f>D168/C168-1</f>
        <v>-4.9613402061855716E-2</v>
      </c>
      <c r="G168" s="129">
        <f>E168/D168-1</f>
        <v>0.12271186440677972</v>
      </c>
    </row>
    <row r="169" spans="2:7">
      <c r="B169" s="130" t="s">
        <v>82</v>
      </c>
      <c r="C169" s="42">
        <v>5758</v>
      </c>
      <c r="D169" s="42">
        <v>5758</v>
      </c>
      <c r="E169" s="42">
        <v>5291</v>
      </c>
      <c r="F169" s="131">
        <f t="shared" ref="F169:G180" si="9">D169/C169-1</f>
        <v>0</v>
      </c>
      <c r="G169" s="131">
        <f t="shared" si="9"/>
        <v>-8.1104550191038571E-2</v>
      </c>
    </row>
    <row r="170" spans="2:7">
      <c r="B170" s="130" t="s">
        <v>81</v>
      </c>
      <c r="C170" s="42">
        <v>5617</v>
      </c>
      <c r="D170" s="42">
        <v>5297</v>
      </c>
      <c r="E170" s="42">
        <v>4481</v>
      </c>
      <c r="F170" s="131">
        <f t="shared" si="9"/>
        <v>-5.6969912764821107E-2</v>
      </c>
      <c r="G170" s="131">
        <f t="shared" si="9"/>
        <v>-0.15404946195959979</v>
      </c>
    </row>
    <row r="171" spans="2:7">
      <c r="B171" s="130" t="s">
        <v>80</v>
      </c>
      <c r="C171" s="42">
        <v>6562</v>
      </c>
      <c r="D171" s="42">
        <v>5877</v>
      </c>
      <c r="E171" s="42">
        <v>5632</v>
      </c>
      <c r="F171" s="131">
        <f t="shared" si="9"/>
        <v>-0.10438890582139593</v>
      </c>
      <c r="G171" s="131">
        <f t="shared" si="9"/>
        <v>-4.1687936021779781E-2</v>
      </c>
    </row>
    <row r="172" spans="2:7">
      <c r="B172" s="130" t="s">
        <v>79</v>
      </c>
      <c r="C172" s="42">
        <v>5317</v>
      </c>
      <c r="D172" s="42">
        <v>5289</v>
      </c>
      <c r="E172" s="42">
        <v>5945</v>
      </c>
      <c r="F172" s="131">
        <f t="shared" si="9"/>
        <v>-5.2661275155162501E-3</v>
      </c>
      <c r="G172" s="131">
        <f t="shared" si="9"/>
        <v>0.12403100775193798</v>
      </c>
    </row>
    <row r="173" spans="2:7">
      <c r="B173" s="130" t="s">
        <v>78</v>
      </c>
      <c r="C173" s="42">
        <v>5994</v>
      </c>
      <c r="D173" s="42">
        <v>5316</v>
      </c>
      <c r="E173" s="42">
        <v>3812</v>
      </c>
      <c r="F173" s="131">
        <f t="shared" si="9"/>
        <v>-0.11311311311311312</v>
      </c>
      <c r="G173" s="131">
        <f t="shared" si="9"/>
        <v>-0.28291948833709557</v>
      </c>
    </row>
    <row r="174" spans="2:7">
      <c r="B174" s="130" t="s">
        <v>77</v>
      </c>
      <c r="C174" s="42">
        <v>7643</v>
      </c>
      <c r="D174" s="42">
        <v>8124</v>
      </c>
      <c r="E174" s="42">
        <v>7572</v>
      </c>
      <c r="F174" s="131">
        <f t="shared" si="9"/>
        <v>6.2933403113960562E-2</v>
      </c>
      <c r="G174" s="131">
        <f t="shared" si="9"/>
        <v>-6.7946824224519919E-2</v>
      </c>
    </row>
    <row r="175" spans="2:7">
      <c r="B175" s="130" t="s">
        <v>76</v>
      </c>
      <c r="C175" s="42">
        <v>7593</v>
      </c>
      <c r="D175" s="42">
        <v>7906</v>
      </c>
      <c r="E175" s="42">
        <v>6883</v>
      </c>
      <c r="F175" s="131">
        <f t="shared" si="9"/>
        <v>4.1222178322138703E-2</v>
      </c>
      <c r="G175" s="131">
        <f t="shared" si="9"/>
        <v>-0.12939539590184668</v>
      </c>
    </row>
    <row r="176" spans="2:7">
      <c r="B176" s="130" t="s">
        <v>75</v>
      </c>
      <c r="C176" s="42">
        <v>5634</v>
      </c>
      <c r="D176" s="42">
        <v>4630</v>
      </c>
      <c r="E176" s="42">
        <v>4716</v>
      </c>
      <c r="F176" s="131">
        <f t="shared" si="9"/>
        <v>-0.17820376286829964</v>
      </c>
      <c r="G176" s="131">
        <f t="shared" si="9"/>
        <v>1.8574514038876888E-2</v>
      </c>
    </row>
    <row r="177" spans="2:7">
      <c r="B177" s="130" t="s">
        <v>74</v>
      </c>
      <c r="C177" s="42">
        <v>7369</v>
      </c>
      <c r="D177" s="42">
        <v>6336</v>
      </c>
      <c r="E177" s="42"/>
      <c r="F177" s="131">
        <f t="shared" si="9"/>
        <v>-0.14018184285520419</v>
      </c>
      <c r="G177" s="131"/>
    </row>
    <row r="178" spans="2:7">
      <c r="B178" s="130" t="s">
        <v>73</v>
      </c>
      <c r="C178" s="42">
        <v>4528</v>
      </c>
      <c r="D178" s="42">
        <v>4272</v>
      </c>
      <c r="E178" s="42"/>
      <c r="F178" s="131">
        <f t="shared" si="9"/>
        <v>-5.6537102473498191E-2</v>
      </c>
      <c r="G178" s="131"/>
    </row>
    <row r="179" spans="2:7">
      <c r="B179" s="130" t="s">
        <v>72</v>
      </c>
      <c r="C179" s="42">
        <v>5215</v>
      </c>
      <c r="D179" s="42">
        <v>5170</v>
      </c>
      <c r="E179" s="42"/>
      <c r="F179" s="131">
        <f t="shared" si="9"/>
        <v>-8.6289549376797892E-3</v>
      </c>
      <c r="G179" s="131"/>
    </row>
    <row r="180" spans="2:7">
      <c r="B180" s="132" t="s">
        <v>122</v>
      </c>
      <c r="C180" s="60">
        <f>SUM(C168:C179)</f>
        <v>71886</v>
      </c>
      <c r="D180" s="60">
        <f>SUM(D168:D179)</f>
        <v>68400</v>
      </c>
      <c r="E180" s="60">
        <f>SUM(E168:E179)</f>
        <v>49300</v>
      </c>
      <c r="F180" s="133">
        <f t="shared" si="9"/>
        <v>-4.8493447959268798E-2</v>
      </c>
      <c r="G180" s="133"/>
    </row>
    <row r="181" spans="2:7" ht="23.25" customHeight="1">
      <c r="B181" s="542" t="s">
        <v>158</v>
      </c>
      <c r="C181" s="543"/>
      <c r="D181" s="543"/>
      <c r="E181" s="543"/>
      <c r="F181" s="543"/>
      <c r="G181" s="544"/>
    </row>
    <row r="182" spans="2:7" ht="9.75" customHeight="1"/>
    <row r="183" spans="2:7" ht="7.5" customHeight="1"/>
    <row r="184" spans="2:7" ht="45" customHeight="1">
      <c r="B184" s="538" t="s">
        <v>168</v>
      </c>
      <c r="C184" s="539"/>
      <c r="D184" s="539"/>
      <c r="E184" s="539"/>
      <c r="F184" s="539"/>
      <c r="G184" s="540"/>
    </row>
    <row r="185" spans="2:7">
      <c r="B185" s="61"/>
      <c r="C185" s="61">
        <v>2008</v>
      </c>
      <c r="D185" s="61">
        <v>2009</v>
      </c>
      <c r="E185" s="61">
        <v>2010</v>
      </c>
      <c r="F185" s="61" t="s">
        <v>156</v>
      </c>
      <c r="G185" s="61" t="s">
        <v>157</v>
      </c>
    </row>
    <row r="186" spans="2:7">
      <c r="B186" s="128" t="s">
        <v>83</v>
      </c>
      <c r="C186" s="57">
        <v>3773</v>
      </c>
      <c r="D186" s="57">
        <v>3315</v>
      </c>
      <c r="E186" s="57">
        <v>4042</v>
      </c>
      <c r="F186" s="129">
        <f>D186/C186-1</f>
        <v>-0.12138881526636625</v>
      </c>
      <c r="G186" s="129">
        <f>E186/D186-1</f>
        <v>0.21930618401206647</v>
      </c>
    </row>
    <row r="187" spans="2:7">
      <c r="B187" s="130" t="s">
        <v>82</v>
      </c>
      <c r="C187" s="42">
        <v>2723</v>
      </c>
      <c r="D187" s="42">
        <v>3583</v>
      </c>
      <c r="E187" s="42">
        <v>3806</v>
      </c>
      <c r="F187" s="131">
        <f t="shared" ref="F187:G198" si="10">D187/C187-1</f>
        <v>0.31582813073815652</v>
      </c>
      <c r="G187" s="131">
        <f t="shared" si="10"/>
        <v>6.2238347753279299E-2</v>
      </c>
    </row>
    <row r="188" spans="2:7">
      <c r="B188" s="130" t="s">
        <v>81</v>
      </c>
      <c r="C188" s="42">
        <v>3275</v>
      </c>
      <c r="D188" s="42">
        <v>3938</v>
      </c>
      <c r="E188" s="42">
        <v>2859</v>
      </c>
      <c r="F188" s="131">
        <f t="shared" si="10"/>
        <v>0.20244274809160312</v>
      </c>
      <c r="G188" s="131">
        <f t="shared" si="10"/>
        <v>-0.27399695276790248</v>
      </c>
    </row>
    <row r="189" spans="2:7">
      <c r="B189" s="130" t="s">
        <v>80</v>
      </c>
      <c r="C189" s="42">
        <v>2796</v>
      </c>
      <c r="D189" s="42">
        <v>4186</v>
      </c>
      <c r="E189" s="42">
        <v>4632</v>
      </c>
      <c r="F189" s="131">
        <f t="shared" si="10"/>
        <v>0.4971387696709586</v>
      </c>
      <c r="G189" s="131">
        <f t="shared" si="10"/>
        <v>0.10654562828475878</v>
      </c>
    </row>
    <row r="190" spans="2:7">
      <c r="B190" s="130" t="s">
        <v>79</v>
      </c>
      <c r="C190" s="42">
        <v>3555</v>
      </c>
      <c r="D190" s="42">
        <v>3780</v>
      </c>
      <c r="E190" s="42">
        <v>3666</v>
      </c>
      <c r="F190" s="131">
        <f t="shared" si="10"/>
        <v>6.3291139240506222E-2</v>
      </c>
      <c r="G190" s="131">
        <f t="shared" si="10"/>
        <v>-3.0158730158730163E-2</v>
      </c>
    </row>
    <row r="191" spans="2:7">
      <c r="B191" s="130" t="s">
        <v>78</v>
      </c>
      <c r="C191" s="42">
        <v>2875</v>
      </c>
      <c r="D191" s="42">
        <v>3685</v>
      </c>
      <c r="E191" s="42">
        <v>4010</v>
      </c>
      <c r="F191" s="131">
        <f t="shared" si="10"/>
        <v>0.28173913043478271</v>
      </c>
      <c r="G191" s="131">
        <f t="shared" si="10"/>
        <v>8.8195386702849321E-2</v>
      </c>
    </row>
    <row r="192" spans="2:7">
      <c r="B192" s="130" t="s">
        <v>77</v>
      </c>
      <c r="C192" s="42">
        <v>3443</v>
      </c>
      <c r="D192" s="42">
        <v>4488</v>
      </c>
      <c r="E192" s="42">
        <v>4948</v>
      </c>
      <c r="F192" s="131">
        <f t="shared" si="10"/>
        <v>0.30351437699680517</v>
      </c>
      <c r="G192" s="131">
        <f t="shared" si="10"/>
        <v>0.1024955436720143</v>
      </c>
    </row>
    <row r="193" spans="2:7">
      <c r="B193" s="130" t="s">
        <v>76</v>
      </c>
      <c r="C193" s="42">
        <v>3156</v>
      </c>
      <c r="D193" s="42">
        <v>3696</v>
      </c>
      <c r="E193" s="42">
        <v>3898</v>
      </c>
      <c r="F193" s="131">
        <f t="shared" si="10"/>
        <v>0.17110266159695819</v>
      </c>
      <c r="G193" s="131">
        <f t="shared" si="10"/>
        <v>5.4653679653679621E-2</v>
      </c>
    </row>
    <row r="194" spans="2:7">
      <c r="B194" s="130" t="s">
        <v>75</v>
      </c>
      <c r="C194" s="42">
        <v>2685</v>
      </c>
      <c r="D194" s="42">
        <v>3783</v>
      </c>
      <c r="E194" s="42">
        <v>4284</v>
      </c>
      <c r="F194" s="131">
        <f t="shared" si="10"/>
        <v>0.40893854748603342</v>
      </c>
      <c r="G194" s="131">
        <f t="shared" si="10"/>
        <v>0.13243457573354478</v>
      </c>
    </row>
    <row r="195" spans="2:7">
      <c r="B195" s="130" t="s">
        <v>74</v>
      </c>
      <c r="C195" s="42">
        <v>2931</v>
      </c>
      <c r="D195" s="42">
        <v>3660</v>
      </c>
      <c r="E195" s="42"/>
      <c r="F195" s="131">
        <f t="shared" si="10"/>
        <v>0.24872057318321383</v>
      </c>
      <c r="G195" s="131"/>
    </row>
    <row r="196" spans="2:7">
      <c r="B196" s="130" t="s">
        <v>73</v>
      </c>
      <c r="C196" s="42">
        <v>3791</v>
      </c>
      <c r="D196" s="42">
        <v>4039</v>
      </c>
      <c r="E196" s="42"/>
      <c r="F196" s="131">
        <f t="shared" si="10"/>
        <v>6.5418095489316874E-2</v>
      </c>
      <c r="G196" s="131"/>
    </row>
    <row r="197" spans="2:7">
      <c r="B197" s="130" t="s">
        <v>72</v>
      </c>
      <c r="C197" s="42">
        <v>4194</v>
      </c>
      <c r="D197" s="42">
        <v>4031</v>
      </c>
      <c r="E197" s="42"/>
      <c r="F197" s="131">
        <f t="shared" si="10"/>
        <v>-3.8865045302813539E-2</v>
      </c>
      <c r="G197" s="131"/>
    </row>
    <row r="198" spans="2:7">
      <c r="B198" s="132" t="s">
        <v>122</v>
      </c>
      <c r="C198" s="60">
        <f>SUM(C186:C197)</f>
        <v>39197</v>
      </c>
      <c r="D198" s="60">
        <f>SUM(D186:D197)</f>
        <v>46184</v>
      </c>
      <c r="E198" s="60">
        <f>SUM(E186:E197)</f>
        <v>36145</v>
      </c>
      <c r="F198" s="133">
        <f t="shared" si="10"/>
        <v>0.17825343776309421</v>
      </c>
      <c r="G198" s="133"/>
    </row>
    <row r="199" spans="2:7" ht="21.75" customHeight="1">
      <c r="B199" s="542" t="s">
        <v>158</v>
      </c>
      <c r="C199" s="543"/>
      <c r="D199" s="543"/>
      <c r="E199" s="543"/>
      <c r="F199" s="543"/>
      <c r="G199" s="544"/>
    </row>
    <row r="200" spans="2:7" ht="7.5" customHeight="1"/>
    <row r="201" spans="2:7" ht="7.5" customHeight="1"/>
    <row r="202" spans="2:7" ht="45.75" customHeight="1">
      <c r="B202" s="538" t="s">
        <v>169</v>
      </c>
      <c r="C202" s="539"/>
      <c r="D202" s="539"/>
      <c r="E202" s="539"/>
      <c r="F202" s="539"/>
      <c r="G202" s="540"/>
    </row>
    <row r="203" spans="2:7">
      <c r="B203" s="61"/>
      <c r="C203" s="61">
        <v>2008</v>
      </c>
      <c r="D203" s="61">
        <v>2009</v>
      </c>
      <c r="E203" s="61">
        <v>2010</v>
      </c>
      <c r="F203" s="61" t="s">
        <v>156</v>
      </c>
      <c r="G203" s="61" t="s">
        <v>157</v>
      </c>
    </row>
    <row r="204" spans="2:7">
      <c r="B204" s="128" t="s">
        <v>83</v>
      </c>
      <c r="C204" s="57">
        <v>4718</v>
      </c>
      <c r="D204" s="57">
        <v>3389</v>
      </c>
      <c r="E204" s="57">
        <v>3141</v>
      </c>
      <c r="F204" s="129">
        <f>D204/C204-1</f>
        <v>-0.28168715557439594</v>
      </c>
      <c r="G204" s="129">
        <f>E204/D204-1</f>
        <v>-7.3177928592505159E-2</v>
      </c>
    </row>
    <row r="205" spans="2:7">
      <c r="B205" s="130" t="s">
        <v>82</v>
      </c>
      <c r="C205" s="42">
        <v>3187</v>
      </c>
      <c r="D205" s="42">
        <v>2770</v>
      </c>
      <c r="E205" s="42">
        <v>3191</v>
      </c>
      <c r="F205" s="131">
        <f t="shared" ref="F205:G216" si="11">D205/C205-1</f>
        <v>-0.13084405396925003</v>
      </c>
      <c r="G205" s="131">
        <f t="shared" si="11"/>
        <v>0.15198555956678694</v>
      </c>
    </row>
    <row r="206" spans="2:7">
      <c r="B206" s="130" t="s">
        <v>81</v>
      </c>
      <c r="C206" s="42">
        <v>2660</v>
      </c>
      <c r="D206" s="42">
        <v>2017</v>
      </c>
      <c r="E206" s="42">
        <v>2212</v>
      </c>
      <c r="F206" s="131">
        <f t="shared" si="11"/>
        <v>-0.24172932330827068</v>
      </c>
      <c r="G206" s="131">
        <f t="shared" si="11"/>
        <v>9.6678235002478852E-2</v>
      </c>
    </row>
    <row r="207" spans="2:7">
      <c r="B207" s="130" t="s">
        <v>80</v>
      </c>
      <c r="C207" s="42">
        <v>1983</v>
      </c>
      <c r="D207" s="42">
        <v>2208</v>
      </c>
      <c r="E207" s="42">
        <v>1822</v>
      </c>
      <c r="F207" s="131">
        <f t="shared" si="11"/>
        <v>0.11346444780635401</v>
      </c>
      <c r="G207" s="131">
        <f t="shared" si="11"/>
        <v>-0.1748188405797102</v>
      </c>
    </row>
    <row r="208" spans="2:7">
      <c r="B208" s="130" t="s">
        <v>79</v>
      </c>
      <c r="C208" s="42">
        <v>2047</v>
      </c>
      <c r="D208" s="42">
        <v>1589</v>
      </c>
      <c r="E208" s="42">
        <v>1814</v>
      </c>
      <c r="F208" s="131">
        <f t="shared" si="11"/>
        <v>-0.22374206155349297</v>
      </c>
      <c r="G208" s="131">
        <f t="shared" si="11"/>
        <v>0.14159848961611066</v>
      </c>
    </row>
    <row r="209" spans="2:7">
      <c r="B209" s="130" t="s">
        <v>78</v>
      </c>
      <c r="C209" s="42">
        <v>2409</v>
      </c>
      <c r="D209" s="42">
        <v>1796</v>
      </c>
      <c r="E209" s="42">
        <v>1923</v>
      </c>
      <c r="F209" s="131">
        <f t="shared" si="11"/>
        <v>-0.25446243254462431</v>
      </c>
      <c r="G209" s="131">
        <f t="shared" si="11"/>
        <v>7.0712694877505644E-2</v>
      </c>
    </row>
    <row r="210" spans="2:7">
      <c r="B210" s="130" t="s">
        <v>77</v>
      </c>
      <c r="C210" s="42">
        <v>3394</v>
      </c>
      <c r="D210" s="42">
        <v>2451</v>
      </c>
      <c r="E210" s="42">
        <v>2976</v>
      </c>
      <c r="F210" s="131">
        <f t="shared" si="11"/>
        <v>-0.27784325279905719</v>
      </c>
      <c r="G210" s="131">
        <f t="shared" si="11"/>
        <v>0.21419828641370864</v>
      </c>
    </row>
    <row r="211" spans="2:7">
      <c r="B211" s="130" t="s">
        <v>76</v>
      </c>
      <c r="C211" s="42">
        <v>8223</v>
      </c>
      <c r="D211" s="42">
        <v>6147</v>
      </c>
      <c r="E211" s="42">
        <v>6420</v>
      </c>
      <c r="F211" s="131">
        <f t="shared" si="11"/>
        <v>-0.25246260488872674</v>
      </c>
      <c r="G211" s="131">
        <f t="shared" si="11"/>
        <v>4.4411908247925735E-2</v>
      </c>
    </row>
    <row r="212" spans="2:7">
      <c r="B212" s="130" t="s">
        <v>75</v>
      </c>
      <c r="C212" s="42">
        <v>2218</v>
      </c>
      <c r="D212" s="42">
        <v>1725</v>
      </c>
      <c r="E212" s="42">
        <v>2222</v>
      </c>
      <c r="F212" s="131">
        <f t="shared" si="11"/>
        <v>-0.22227231740306586</v>
      </c>
      <c r="G212" s="131">
        <f t="shared" si="11"/>
        <v>0.28811594202898561</v>
      </c>
    </row>
    <row r="213" spans="2:7">
      <c r="B213" s="130" t="s">
        <v>74</v>
      </c>
      <c r="C213" s="42">
        <v>1649</v>
      </c>
      <c r="D213" s="42">
        <v>1522</v>
      </c>
      <c r="E213" s="42"/>
      <c r="F213" s="131">
        <f t="shared" si="11"/>
        <v>-7.701637355973312E-2</v>
      </c>
      <c r="G213" s="131"/>
    </row>
    <row r="214" spans="2:7">
      <c r="B214" s="130" t="s">
        <v>73</v>
      </c>
      <c r="C214" s="42">
        <v>1673</v>
      </c>
      <c r="D214" s="42">
        <v>1965</v>
      </c>
      <c r="E214" s="42"/>
      <c r="F214" s="131">
        <f t="shared" si="11"/>
        <v>0.17453676031081899</v>
      </c>
      <c r="G214" s="131"/>
    </row>
    <row r="215" spans="2:7">
      <c r="B215" s="130" t="s">
        <v>72</v>
      </c>
      <c r="C215" s="42">
        <v>2714</v>
      </c>
      <c r="D215" s="42">
        <v>2397</v>
      </c>
      <c r="E215" s="42"/>
      <c r="F215" s="131">
        <f t="shared" si="11"/>
        <v>-0.1168017686072218</v>
      </c>
      <c r="G215" s="131"/>
    </row>
    <row r="216" spans="2:7">
      <c r="B216" s="132" t="s">
        <v>122</v>
      </c>
      <c r="C216" s="60">
        <f>SUM(C204:C215)</f>
        <v>36875</v>
      </c>
      <c r="D216" s="60">
        <f>SUM(D204:D215)</f>
        <v>29976</v>
      </c>
      <c r="E216" s="60">
        <f>SUM(E204:E215)</f>
        <v>25721</v>
      </c>
      <c r="F216" s="133">
        <f t="shared" si="11"/>
        <v>-0.18709152542372887</v>
      </c>
      <c r="G216" s="133"/>
    </row>
    <row r="217" spans="2:7" ht="22.5" customHeight="1">
      <c r="B217" s="542" t="s">
        <v>158</v>
      </c>
      <c r="C217" s="543"/>
      <c r="D217" s="543"/>
      <c r="E217" s="543"/>
      <c r="F217" s="543"/>
      <c r="G217" s="544"/>
    </row>
    <row r="218" spans="2:7" ht="8.25" customHeight="1"/>
    <row r="219" spans="2:7" ht="6.75" customHeight="1"/>
    <row r="220" spans="2:7" ht="45.75" customHeight="1">
      <c r="B220" s="538" t="s">
        <v>170</v>
      </c>
      <c r="C220" s="539"/>
      <c r="D220" s="539"/>
      <c r="E220" s="539"/>
      <c r="F220" s="539"/>
      <c r="G220" s="540"/>
    </row>
    <row r="221" spans="2:7">
      <c r="B221" s="61"/>
      <c r="C221" s="61">
        <v>2008</v>
      </c>
      <c r="D221" s="61">
        <v>2009</v>
      </c>
      <c r="E221" s="61">
        <v>2010</v>
      </c>
      <c r="F221" s="61" t="s">
        <v>156</v>
      </c>
      <c r="G221" s="61" t="s">
        <v>157</v>
      </c>
    </row>
    <row r="222" spans="2:7">
      <c r="B222" s="128" t="s">
        <v>83</v>
      </c>
      <c r="C222" s="57">
        <v>1652</v>
      </c>
      <c r="D222" s="57">
        <v>1351</v>
      </c>
      <c r="E222" s="57">
        <v>1478</v>
      </c>
      <c r="F222" s="129">
        <f>D222/C222-1</f>
        <v>-0.18220338983050843</v>
      </c>
      <c r="G222" s="129">
        <f>E222/D222-1</f>
        <v>9.4004441154700302E-2</v>
      </c>
    </row>
    <row r="223" spans="2:7">
      <c r="B223" s="130" t="s">
        <v>82</v>
      </c>
      <c r="C223" s="42">
        <v>1016</v>
      </c>
      <c r="D223" s="42">
        <v>664</v>
      </c>
      <c r="E223" s="42">
        <v>640</v>
      </c>
      <c r="F223" s="131">
        <f t="shared" ref="F223:G234" si="12">D223/C223-1</f>
        <v>-0.34645669291338588</v>
      </c>
      <c r="G223" s="131">
        <f t="shared" si="12"/>
        <v>-3.6144578313253017E-2</v>
      </c>
    </row>
    <row r="224" spans="2:7">
      <c r="B224" s="130" t="s">
        <v>81</v>
      </c>
      <c r="C224" s="42">
        <v>1205</v>
      </c>
      <c r="D224" s="42">
        <v>824</v>
      </c>
      <c r="E224" s="42">
        <v>772</v>
      </c>
      <c r="F224" s="131">
        <f t="shared" si="12"/>
        <v>-0.31618257261410787</v>
      </c>
      <c r="G224" s="131">
        <f t="shared" si="12"/>
        <v>-6.3106796116504826E-2</v>
      </c>
    </row>
    <row r="225" spans="2:7">
      <c r="B225" s="130" t="s">
        <v>80</v>
      </c>
      <c r="C225" s="42">
        <v>1740</v>
      </c>
      <c r="D225" s="42">
        <v>1374</v>
      </c>
      <c r="E225" s="42">
        <v>1536</v>
      </c>
      <c r="F225" s="131">
        <f t="shared" si="12"/>
        <v>-0.21034482758620687</v>
      </c>
      <c r="G225" s="131">
        <f t="shared" si="12"/>
        <v>0.11790393013100431</v>
      </c>
    </row>
    <row r="226" spans="2:7">
      <c r="B226" s="130" t="s">
        <v>79</v>
      </c>
      <c r="C226" s="42">
        <v>1803</v>
      </c>
      <c r="D226" s="42">
        <v>1669</v>
      </c>
      <c r="E226" s="42">
        <v>1437</v>
      </c>
      <c r="F226" s="131">
        <f t="shared" si="12"/>
        <v>-7.4320576816417128E-2</v>
      </c>
      <c r="G226" s="131">
        <f t="shared" si="12"/>
        <v>-0.1390053924505692</v>
      </c>
    </row>
    <row r="227" spans="2:7">
      <c r="B227" s="130" t="s">
        <v>78</v>
      </c>
      <c r="C227" s="42">
        <v>1223</v>
      </c>
      <c r="D227" s="42">
        <v>1443</v>
      </c>
      <c r="E227" s="42">
        <v>1682</v>
      </c>
      <c r="F227" s="131">
        <f t="shared" si="12"/>
        <v>0.17988552739165975</v>
      </c>
      <c r="G227" s="131">
        <f t="shared" si="12"/>
        <v>0.16562716562716573</v>
      </c>
    </row>
    <row r="228" spans="2:7">
      <c r="B228" s="130" t="s">
        <v>77</v>
      </c>
      <c r="C228" s="42">
        <v>2132</v>
      </c>
      <c r="D228" s="42">
        <v>1567</v>
      </c>
      <c r="E228" s="42">
        <v>2594</v>
      </c>
      <c r="F228" s="131">
        <f t="shared" si="12"/>
        <v>-0.26500938086303938</v>
      </c>
      <c r="G228" s="131">
        <f t="shared" si="12"/>
        <v>0.65539246968730058</v>
      </c>
    </row>
    <row r="229" spans="2:7">
      <c r="B229" s="130" t="s">
        <v>76</v>
      </c>
      <c r="C229" s="42">
        <v>2969</v>
      </c>
      <c r="D229" s="42">
        <v>1610</v>
      </c>
      <c r="E229" s="42">
        <v>2244</v>
      </c>
      <c r="F229" s="131">
        <f t="shared" si="12"/>
        <v>-0.45772987537891541</v>
      </c>
      <c r="G229" s="131">
        <f t="shared" si="12"/>
        <v>0.39378881987577641</v>
      </c>
    </row>
    <row r="230" spans="2:7">
      <c r="B230" s="130" t="s">
        <v>75</v>
      </c>
      <c r="C230" s="42">
        <v>2266</v>
      </c>
      <c r="D230" s="42">
        <v>1279</v>
      </c>
      <c r="E230" s="42">
        <v>1750</v>
      </c>
      <c r="F230" s="131">
        <f t="shared" si="12"/>
        <v>-0.43556928508384818</v>
      </c>
      <c r="G230" s="131">
        <f t="shared" si="12"/>
        <v>0.36825645035183729</v>
      </c>
    </row>
    <row r="231" spans="2:7">
      <c r="B231" s="130" t="s">
        <v>74</v>
      </c>
      <c r="C231" s="42">
        <v>2809</v>
      </c>
      <c r="D231" s="42">
        <v>1650</v>
      </c>
      <c r="E231" s="42"/>
      <c r="F231" s="131">
        <f t="shared" si="12"/>
        <v>-0.4126023495906016</v>
      </c>
      <c r="G231" s="131"/>
    </row>
    <row r="232" spans="2:7">
      <c r="B232" s="130" t="s">
        <v>73</v>
      </c>
      <c r="C232" s="42">
        <v>1080</v>
      </c>
      <c r="D232" s="42">
        <v>891</v>
      </c>
      <c r="E232" s="42"/>
      <c r="F232" s="131">
        <f t="shared" si="12"/>
        <v>-0.17500000000000004</v>
      </c>
      <c r="G232" s="131"/>
    </row>
    <row r="233" spans="2:7">
      <c r="B233" s="130" t="s">
        <v>72</v>
      </c>
      <c r="C233" s="42">
        <v>1091</v>
      </c>
      <c r="D233" s="42">
        <v>903</v>
      </c>
      <c r="E233" s="42"/>
      <c r="F233" s="131">
        <f t="shared" si="12"/>
        <v>-0.1723189734188818</v>
      </c>
      <c r="G233" s="131"/>
    </row>
    <row r="234" spans="2:7">
      <c r="B234" s="132" t="s">
        <v>122</v>
      </c>
      <c r="C234" s="60">
        <f>SUM(C222:C233)</f>
        <v>20986</v>
      </c>
      <c r="D234" s="60">
        <f>SUM(D222:D233)</f>
        <v>15225</v>
      </c>
      <c r="E234" s="60">
        <f>SUM(E222:E233)</f>
        <v>14133</v>
      </c>
      <c r="F234" s="133">
        <f t="shared" si="12"/>
        <v>-0.27451634422948634</v>
      </c>
      <c r="G234" s="133"/>
    </row>
    <row r="235" spans="2:7" ht="22.5" customHeight="1">
      <c r="B235" s="542" t="s">
        <v>158</v>
      </c>
      <c r="C235" s="543"/>
      <c r="D235" s="543"/>
      <c r="E235" s="543"/>
      <c r="F235" s="543"/>
      <c r="G235" s="544"/>
    </row>
    <row r="236" spans="2:7" ht="7.5" customHeight="1"/>
    <row r="237" spans="2:7" ht="7.5" customHeight="1"/>
    <row r="238" spans="2:7" ht="46.5" customHeight="1">
      <c r="B238" s="538" t="s">
        <v>171</v>
      </c>
      <c r="C238" s="539"/>
      <c r="D238" s="539"/>
      <c r="E238" s="539"/>
      <c r="F238" s="539"/>
      <c r="G238" s="540"/>
    </row>
    <row r="239" spans="2:7">
      <c r="B239" s="61"/>
      <c r="C239" s="61">
        <v>2008</v>
      </c>
      <c r="D239" s="61">
        <v>2009</v>
      </c>
      <c r="E239" s="61">
        <v>2010</v>
      </c>
      <c r="F239" s="61" t="s">
        <v>156</v>
      </c>
      <c r="G239" s="61" t="s">
        <v>157</v>
      </c>
    </row>
    <row r="240" spans="2:7">
      <c r="B240" s="128" t="s">
        <v>83</v>
      </c>
      <c r="C240" s="57">
        <v>1080</v>
      </c>
      <c r="D240" s="57">
        <v>1251</v>
      </c>
      <c r="E240" s="57">
        <v>1519</v>
      </c>
      <c r="F240" s="129">
        <f>D240/C240-1</f>
        <v>0.15833333333333344</v>
      </c>
      <c r="G240" s="129">
        <f>E240/D240-1</f>
        <v>0.21422861710631502</v>
      </c>
    </row>
    <row r="241" spans="2:7">
      <c r="B241" s="130" t="s">
        <v>82</v>
      </c>
      <c r="C241" s="42">
        <v>937</v>
      </c>
      <c r="D241" s="42">
        <v>1635</v>
      </c>
      <c r="E241" s="42">
        <v>1127</v>
      </c>
      <c r="F241" s="131">
        <f t="shared" ref="F241:G252" si="13">D241/C241-1</f>
        <v>0.74493062966915691</v>
      </c>
      <c r="G241" s="131">
        <f t="shared" si="13"/>
        <v>-0.31070336391437314</v>
      </c>
    </row>
    <row r="242" spans="2:7">
      <c r="B242" s="130" t="s">
        <v>81</v>
      </c>
      <c r="C242" s="42">
        <v>1608</v>
      </c>
      <c r="D242" s="42">
        <v>1409</v>
      </c>
      <c r="E242" s="42">
        <v>1303</v>
      </c>
      <c r="F242" s="131">
        <f t="shared" si="13"/>
        <v>-0.12375621890547261</v>
      </c>
      <c r="G242" s="131">
        <f t="shared" si="13"/>
        <v>-7.5230660042583386E-2</v>
      </c>
    </row>
    <row r="243" spans="2:7">
      <c r="B243" s="130" t="s">
        <v>80</v>
      </c>
      <c r="C243" s="42">
        <v>1517</v>
      </c>
      <c r="D243" s="42">
        <v>1418</v>
      </c>
      <c r="E243" s="42">
        <v>1490</v>
      </c>
      <c r="F243" s="131">
        <f t="shared" si="13"/>
        <v>-6.5260382333553024E-2</v>
      </c>
      <c r="G243" s="131">
        <f t="shared" si="13"/>
        <v>5.0775740479548581E-2</v>
      </c>
    </row>
    <row r="244" spans="2:7">
      <c r="B244" s="130" t="s">
        <v>79</v>
      </c>
      <c r="C244" s="42">
        <v>1168</v>
      </c>
      <c r="D244" s="42">
        <v>1186</v>
      </c>
      <c r="E244" s="42">
        <v>1313</v>
      </c>
      <c r="F244" s="131">
        <f t="shared" si="13"/>
        <v>1.5410958904109595E-2</v>
      </c>
      <c r="G244" s="131">
        <f t="shared" si="13"/>
        <v>0.10708263069139967</v>
      </c>
    </row>
    <row r="245" spans="2:7">
      <c r="B245" s="130" t="s">
        <v>78</v>
      </c>
      <c r="C245" s="42">
        <v>2171</v>
      </c>
      <c r="D245" s="42">
        <v>1636</v>
      </c>
      <c r="E245" s="42">
        <v>2168</v>
      </c>
      <c r="F245" s="131">
        <f t="shared" si="13"/>
        <v>-0.24643021649009678</v>
      </c>
      <c r="G245" s="131">
        <f t="shared" si="13"/>
        <v>0.32518337408312958</v>
      </c>
    </row>
    <row r="246" spans="2:7">
      <c r="B246" s="130" t="s">
        <v>77</v>
      </c>
      <c r="C246" s="42">
        <v>2493</v>
      </c>
      <c r="D246" s="42">
        <v>1744</v>
      </c>
      <c r="E246" s="42">
        <v>2920</v>
      </c>
      <c r="F246" s="131">
        <f t="shared" si="13"/>
        <v>-0.30044123545928603</v>
      </c>
      <c r="G246" s="131">
        <f t="shared" si="13"/>
        <v>0.67431192660550465</v>
      </c>
    </row>
    <row r="247" spans="2:7">
      <c r="B247" s="130" t="s">
        <v>76</v>
      </c>
      <c r="C247" s="42">
        <v>2389</v>
      </c>
      <c r="D247" s="42">
        <v>1578</v>
      </c>
      <c r="E247" s="42">
        <v>2099</v>
      </c>
      <c r="F247" s="131">
        <f t="shared" si="13"/>
        <v>-0.33947258267057345</v>
      </c>
      <c r="G247" s="131">
        <f t="shared" si="13"/>
        <v>0.33016476552598228</v>
      </c>
    </row>
    <row r="248" spans="2:7">
      <c r="B248" s="130" t="s">
        <v>75</v>
      </c>
      <c r="C248" s="42">
        <v>2174</v>
      </c>
      <c r="D248" s="42">
        <v>1709</v>
      </c>
      <c r="E248" s="42">
        <v>2037</v>
      </c>
      <c r="F248" s="131">
        <f t="shared" si="13"/>
        <v>-0.21389144434222629</v>
      </c>
      <c r="G248" s="131">
        <f t="shared" si="13"/>
        <v>0.1919251023990638</v>
      </c>
    </row>
    <row r="249" spans="2:7">
      <c r="B249" s="130" t="s">
        <v>74</v>
      </c>
      <c r="C249" s="42">
        <v>2057</v>
      </c>
      <c r="D249" s="42">
        <v>1500</v>
      </c>
      <c r="E249" s="42"/>
      <c r="F249" s="131">
        <f t="shared" si="13"/>
        <v>-0.2707826932425863</v>
      </c>
      <c r="G249" s="131"/>
    </row>
    <row r="250" spans="2:7">
      <c r="B250" s="130" t="s">
        <v>73</v>
      </c>
      <c r="C250" s="42">
        <v>1737</v>
      </c>
      <c r="D250" s="42">
        <v>1376</v>
      </c>
      <c r="E250" s="42"/>
      <c r="F250" s="131">
        <f t="shared" si="13"/>
        <v>-0.20782959124928035</v>
      </c>
      <c r="G250" s="131"/>
    </row>
    <row r="251" spans="2:7">
      <c r="B251" s="130" t="s">
        <v>72</v>
      </c>
      <c r="C251" s="42">
        <v>1348</v>
      </c>
      <c r="D251" s="42">
        <v>1633</v>
      </c>
      <c r="E251" s="42"/>
      <c r="F251" s="131">
        <f t="shared" si="13"/>
        <v>0.21142433234421354</v>
      </c>
      <c r="G251" s="131"/>
    </row>
    <row r="252" spans="2:7">
      <c r="B252" s="132" t="s">
        <v>122</v>
      </c>
      <c r="C252" s="60">
        <f>SUM(C240:C251)</f>
        <v>20679</v>
      </c>
      <c r="D252" s="60">
        <f>SUM(D240:D251)</f>
        <v>18075</v>
      </c>
      <c r="E252" s="60">
        <f>SUM(E240:E251)</f>
        <v>15976</v>
      </c>
      <c r="F252" s="133">
        <f t="shared" si="13"/>
        <v>-0.12592485129841868</v>
      </c>
      <c r="G252" s="133"/>
    </row>
    <row r="253" spans="2:7" ht="23.25" customHeight="1">
      <c r="B253" s="542" t="s">
        <v>158</v>
      </c>
      <c r="C253" s="543"/>
      <c r="D253" s="543"/>
      <c r="E253" s="543"/>
      <c r="F253" s="543"/>
      <c r="G253" s="544"/>
    </row>
    <row r="254" spans="2:7" ht="6.75" customHeight="1"/>
    <row r="255" spans="2:7" ht="7.5" customHeight="1"/>
    <row r="256" spans="2:7" ht="46.5" customHeight="1">
      <c r="B256" s="538" t="s">
        <v>172</v>
      </c>
      <c r="C256" s="539"/>
      <c r="D256" s="539"/>
      <c r="E256" s="539"/>
      <c r="F256" s="539"/>
      <c r="G256" s="540"/>
    </row>
    <row r="257" spans="2:7">
      <c r="B257" s="61"/>
      <c r="C257" s="61">
        <v>2008</v>
      </c>
      <c r="D257" s="61">
        <v>2009</v>
      </c>
      <c r="E257" s="61">
        <v>2010</v>
      </c>
      <c r="F257" s="61" t="s">
        <v>156</v>
      </c>
      <c r="G257" s="61" t="s">
        <v>157</v>
      </c>
    </row>
    <row r="258" spans="2:7">
      <c r="B258" s="128" t="s">
        <v>83</v>
      </c>
      <c r="C258" s="57">
        <v>2564</v>
      </c>
      <c r="D258" s="57">
        <v>3284</v>
      </c>
      <c r="E258" s="57">
        <v>3108</v>
      </c>
      <c r="F258" s="129">
        <f>D258/C258-1</f>
        <v>0.28081123244929795</v>
      </c>
      <c r="G258" s="129">
        <f>E258/D258-1</f>
        <v>-5.3593179049939099E-2</v>
      </c>
    </row>
    <row r="259" spans="2:7">
      <c r="B259" s="130" t="s">
        <v>82</v>
      </c>
      <c r="C259" s="42">
        <v>2933</v>
      </c>
      <c r="D259" s="42">
        <v>3089</v>
      </c>
      <c r="E259" s="42">
        <v>3262</v>
      </c>
      <c r="F259" s="131">
        <f t="shared" ref="F259:G270" si="14">D259/C259-1</f>
        <v>5.3187862257074725E-2</v>
      </c>
      <c r="G259" s="131">
        <f t="shared" si="14"/>
        <v>5.6005179669796012E-2</v>
      </c>
    </row>
    <row r="260" spans="2:7">
      <c r="B260" s="130" t="s">
        <v>81</v>
      </c>
      <c r="C260" s="42">
        <v>3672</v>
      </c>
      <c r="D260" s="42">
        <v>2931</v>
      </c>
      <c r="E260" s="42">
        <v>3192</v>
      </c>
      <c r="F260" s="131">
        <f t="shared" si="14"/>
        <v>-0.20179738562091498</v>
      </c>
      <c r="G260" s="131">
        <f t="shared" si="14"/>
        <v>8.9048106448311071E-2</v>
      </c>
    </row>
    <row r="261" spans="2:7">
      <c r="B261" s="130" t="s">
        <v>80</v>
      </c>
      <c r="C261" s="42">
        <v>2518</v>
      </c>
      <c r="D261" s="42">
        <v>3524</v>
      </c>
      <c r="E261" s="42">
        <v>3102</v>
      </c>
      <c r="F261" s="131">
        <f t="shared" si="14"/>
        <v>0.39952343129467827</v>
      </c>
      <c r="G261" s="131">
        <f t="shared" si="14"/>
        <v>-0.11975028376844499</v>
      </c>
    </row>
    <row r="262" spans="2:7">
      <c r="B262" s="130" t="s">
        <v>79</v>
      </c>
      <c r="C262" s="42">
        <v>4072</v>
      </c>
      <c r="D262" s="42">
        <v>4754</v>
      </c>
      <c r="E262" s="42">
        <v>3192</v>
      </c>
      <c r="F262" s="131">
        <f t="shared" si="14"/>
        <v>0.1674852652259331</v>
      </c>
      <c r="G262" s="131">
        <f t="shared" si="14"/>
        <v>-0.32856541859486743</v>
      </c>
    </row>
    <row r="263" spans="2:7">
      <c r="B263" s="130" t="s">
        <v>78</v>
      </c>
      <c r="C263" s="42">
        <v>4394</v>
      </c>
      <c r="D263" s="42">
        <v>3085</v>
      </c>
      <c r="E263" s="42">
        <v>3610</v>
      </c>
      <c r="F263" s="131">
        <f t="shared" si="14"/>
        <v>-0.29790623577605824</v>
      </c>
      <c r="G263" s="131">
        <f t="shared" si="14"/>
        <v>0.1701782820097244</v>
      </c>
    </row>
    <row r="264" spans="2:7">
      <c r="B264" s="130" t="s">
        <v>77</v>
      </c>
      <c r="C264" s="42">
        <v>3712</v>
      </c>
      <c r="D264" s="42">
        <v>3288</v>
      </c>
      <c r="E264" s="42">
        <v>3783</v>
      </c>
      <c r="F264" s="131">
        <f t="shared" si="14"/>
        <v>-0.11422413793103448</v>
      </c>
      <c r="G264" s="131">
        <f t="shared" si="14"/>
        <v>0.15054744525547448</v>
      </c>
    </row>
    <row r="265" spans="2:7">
      <c r="B265" s="130" t="s">
        <v>76</v>
      </c>
      <c r="C265" s="42">
        <v>3519</v>
      </c>
      <c r="D265" s="42">
        <v>2619</v>
      </c>
      <c r="E265" s="42">
        <v>2502</v>
      </c>
      <c r="F265" s="131">
        <f t="shared" si="14"/>
        <v>-0.25575447570332477</v>
      </c>
      <c r="G265" s="131">
        <f t="shared" si="14"/>
        <v>-4.4673539518900296E-2</v>
      </c>
    </row>
    <row r="266" spans="2:7">
      <c r="B266" s="130" t="s">
        <v>75</v>
      </c>
      <c r="C266" s="42">
        <v>3436</v>
      </c>
      <c r="D266" s="42">
        <v>2334</v>
      </c>
      <c r="E266" s="42">
        <v>2863</v>
      </c>
      <c r="F266" s="131">
        <f t="shared" si="14"/>
        <v>-0.32072176949941789</v>
      </c>
      <c r="G266" s="131">
        <f t="shared" si="14"/>
        <v>0.2266495287060839</v>
      </c>
    </row>
    <row r="267" spans="2:7">
      <c r="B267" s="130" t="s">
        <v>74</v>
      </c>
      <c r="C267" s="42">
        <v>4120</v>
      </c>
      <c r="D267" s="42">
        <v>2899</v>
      </c>
      <c r="E267" s="42"/>
      <c r="F267" s="131">
        <f t="shared" si="14"/>
        <v>-0.29635922330097086</v>
      </c>
      <c r="G267" s="131"/>
    </row>
    <row r="268" spans="2:7">
      <c r="B268" s="130" t="s">
        <v>73</v>
      </c>
      <c r="C268" s="42">
        <v>3464</v>
      </c>
      <c r="D268" s="42">
        <v>2010</v>
      </c>
      <c r="E268" s="42"/>
      <c r="F268" s="131">
        <f t="shared" si="14"/>
        <v>-0.41974595842956119</v>
      </c>
      <c r="G268" s="131"/>
    </row>
    <row r="269" spans="2:7">
      <c r="B269" s="130" t="s">
        <v>72</v>
      </c>
      <c r="C269" s="42">
        <v>2419</v>
      </c>
      <c r="D269" s="42">
        <v>2074</v>
      </c>
      <c r="E269" s="42"/>
      <c r="F269" s="131">
        <f t="shared" si="14"/>
        <v>-0.14262091773460106</v>
      </c>
      <c r="G269" s="131"/>
    </row>
    <row r="270" spans="2:7">
      <c r="B270" s="132" t="s">
        <v>122</v>
      </c>
      <c r="C270" s="60">
        <f>SUM(C258:C269)</f>
        <v>40823</v>
      </c>
      <c r="D270" s="60">
        <f>SUM(D258:D269)</f>
        <v>35891</v>
      </c>
      <c r="E270" s="60">
        <f>SUM(E258:E269)</f>
        <v>28614</v>
      </c>
      <c r="F270" s="133">
        <f t="shared" si="14"/>
        <v>-0.12081424687063669</v>
      </c>
      <c r="G270" s="133"/>
    </row>
    <row r="271" spans="2:7" ht="21.75" customHeight="1">
      <c r="B271" s="542" t="s">
        <v>158</v>
      </c>
      <c r="C271" s="543"/>
      <c r="D271" s="543"/>
      <c r="E271" s="543"/>
      <c r="F271" s="543"/>
      <c r="G271" s="544"/>
    </row>
    <row r="272" spans="2:7" ht="4.5" customHeight="1"/>
    <row r="273" spans="2:7" ht="7.5" customHeight="1"/>
    <row r="274" spans="2:7" ht="45" customHeight="1">
      <c r="B274" s="538" t="s">
        <v>173</v>
      </c>
      <c r="C274" s="539"/>
      <c r="D274" s="539"/>
      <c r="E274" s="539"/>
      <c r="F274" s="539"/>
      <c r="G274" s="540"/>
    </row>
    <row r="275" spans="2:7">
      <c r="B275" s="61"/>
      <c r="C275" s="61">
        <v>2008</v>
      </c>
      <c r="D275" s="61">
        <v>2009</v>
      </c>
      <c r="E275" s="61">
        <v>2010</v>
      </c>
      <c r="F275" s="61" t="s">
        <v>156</v>
      </c>
      <c r="G275" s="61" t="s">
        <v>157</v>
      </c>
    </row>
    <row r="276" spans="2:7">
      <c r="B276" s="128" t="s">
        <v>83</v>
      </c>
      <c r="C276" s="57">
        <v>676</v>
      </c>
      <c r="D276" s="57">
        <v>749</v>
      </c>
      <c r="E276" s="57">
        <v>632</v>
      </c>
      <c r="F276" s="129">
        <f>D276/C276-1</f>
        <v>0.10798816568047331</v>
      </c>
      <c r="G276" s="129">
        <f>E276/D276-1</f>
        <v>-0.15620827770360479</v>
      </c>
    </row>
    <row r="277" spans="2:7">
      <c r="B277" s="130" t="s">
        <v>82</v>
      </c>
      <c r="C277" s="42">
        <v>623</v>
      </c>
      <c r="D277" s="42">
        <v>616</v>
      </c>
      <c r="E277" s="42">
        <v>697</v>
      </c>
      <c r="F277" s="131">
        <f t="shared" ref="F277:G288" si="15">D277/C277-1</f>
        <v>-1.1235955056179803E-2</v>
      </c>
      <c r="G277" s="131">
        <f t="shared" si="15"/>
        <v>0.13149350649350655</v>
      </c>
    </row>
    <row r="278" spans="2:7">
      <c r="B278" s="130" t="s">
        <v>81</v>
      </c>
      <c r="C278" s="42">
        <v>1071</v>
      </c>
      <c r="D278" s="42">
        <v>672</v>
      </c>
      <c r="E278" s="42">
        <v>598</v>
      </c>
      <c r="F278" s="131">
        <f t="shared" si="15"/>
        <v>-0.37254901960784315</v>
      </c>
      <c r="G278" s="131">
        <f t="shared" si="15"/>
        <v>-0.11011904761904767</v>
      </c>
    </row>
    <row r="279" spans="2:7">
      <c r="B279" s="130" t="s">
        <v>80</v>
      </c>
      <c r="C279" s="42">
        <v>1249</v>
      </c>
      <c r="D279" s="42">
        <v>1033</v>
      </c>
      <c r="E279" s="42">
        <v>961</v>
      </c>
      <c r="F279" s="131">
        <f t="shared" si="15"/>
        <v>-0.17293835068054442</v>
      </c>
      <c r="G279" s="131">
        <f t="shared" si="15"/>
        <v>-6.9699903194578861E-2</v>
      </c>
    </row>
    <row r="280" spans="2:7">
      <c r="B280" s="130" t="s">
        <v>79</v>
      </c>
      <c r="C280" s="42">
        <v>921</v>
      </c>
      <c r="D280" s="42">
        <v>709</v>
      </c>
      <c r="E280" s="42">
        <v>876</v>
      </c>
      <c r="F280" s="131">
        <f t="shared" si="15"/>
        <v>-0.23018458197611291</v>
      </c>
      <c r="G280" s="131">
        <f t="shared" si="15"/>
        <v>0.23554301833568414</v>
      </c>
    </row>
    <row r="281" spans="2:7">
      <c r="B281" s="130" t="s">
        <v>78</v>
      </c>
      <c r="C281" s="42">
        <v>851</v>
      </c>
      <c r="D281" s="42">
        <v>710</v>
      </c>
      <c r="E281" s="42">
        <v>681</v>
      </c>
      <c r="F281" s="131">
        <f t="shared" si="15"/>
        <v>-0.16568742655699176</v>
      </c>
      <c r="G281" s="131">
        <f t="shared" si="15"/>
        <v>-4.0845070422535157E-2</v>
      </c>
    </row>
    <row r="282" spans="2:7">
      <c r="B282" s="130" t="s">
        <v>77</v>
      </c>
      <c r="C282" s="42">
        <v>1212</v>
      </c>
      <c r="D282" s="42">
        <v>1355</v>
      </c>
      <c r="E282" s="42">
        <v>1297</v>
      </c>
      <c r="F282" s="131">
        <f t="shared" si="15"/>
        <v>0.11798679867986794</v>
      </c>
      <c r="G282" s="131">
        <f t="shared" si="15"/>
        <v>-4.2804428044280418E-2</v>
      </c>
    </row>
    <row r="283" spans="2:7">
      <c r="B283" s="130" t="s">
        <v>76</v>
      </c>
      <c r="C283" s="42">
        <v>746</v>
      </c>
      <c r="D283" s="42">
        <v>777</v>
      </c>
      <c r="E283" s="42">
        <v>712</v>
      </c>
      <c r="F283" s="131">
        <f t="shared" si="15"/>
        <v>4.1554959785522705E-2</v>
      </c>
      <c r="G283" s="131">
        <f t="shared" si="15"/>
        <v>-8.3655083655083673E-2</v>
      </c>
    </row>
    <row r="284" spans="2:7">
      <c r="B284" s="130" t="s">
        <v>75</v>
      </c>
      <c r="C284" s="42">
        <v>1004</v>
      </c>
      <c r="D284" s="42">
        <v>896</v>
      </c>
      <c r="E284" s="42">
        <v>804</v>
      </c>
      <c r="F284" s="131">
        <f t="shared" si="15"/>
        <v>-0.10756972111553786</v>
      </c>
      <c r="G284" s="131">
        <f t="shared" si="15"/>
        <v>-0.1026785714285714</v>
      </c>
    </row>
    <row r="285" spans="2:7">
      <c r="B285" s="130" t="s">
        <v>74</v>
      </c>
      <c r="C285" s="42">
        <v>1286</v>
      </c>
      <c r="D285" s="42">
        <v>1153</v>
      </c>
      <c r="E285" s="42"/>
      <c r="F285" s="131">
        <f t="shared" si="15"/>
        <v>-0.10342146189735613</v>
      </c>
      <c r="G285" s="131"/>
    </row>
    <row r="286" spans="2:7">
      <c r="B286" s="130" t="s">
        <v>73</v>
      </c>
      <c r="C286" s="42">
        <v>1062</v>
      </c>
      <c r="D286" s="42">
        <v>631</v>
      </c>
      <c r="E286" s="42"/>
      <c r="F286" s="131">
        <f t="shared" si="15"/>
        <v>-0.40583804143126179</v>
      </c>
      <c r="G286" s="131"/>
    </row>
    <row r="287" spans="2:7">
      <c r="B287" s="130" t="s">
        <v>72</v>
      </c>
      <c r="C287" s="42">
        <v>598</v>
      </c>
      <c r="D287" s="42">
        <v>587</v>
      </c>
      <c r="E287" s="42"/>
      <c r="F287" s="131">
        <f t="shared" si="15"/>
        <v>-1.8394648829431426E-2</v>
      </c>
      <c r="G287" s="131"/>
    </row>
    <row r="288" spans="2:7">
      <c r="B288" s="132" t="s">
        <v>122</v>
      </c>
      <c r="C288" s="60">
        <f>SUM(C276:C287)</f>
        <v>11299</v>
      </c>
      <c r="D288" s="60">
        <f>SUM(D276:D287)</f>
        <v>9888</v>
      </c>
      <c r="E288" s="60">
        <f>SUM(E276:E287)</f>
        <v>7258</v>
      </c>
      <c r="F288" s="133">
        <f t="shared" si="15"/>
        <v>-0.12487830781485088</v>
      </c>
      <c r="G288" s="133"/>
    </row>
    <row r="289" spans="2:7" ht="22.5" customHeight="1">
      <c r="B289" s="542" t="s">
        <v>158</v>
      </c>
      <c r="C289" s="543"/>
      <c r="D289" s="543"/>
      <c r="E289" s="543"/>
      <c r="F289" s="543"/>
      <c r="G289" s="544"/>
    </row>
  </sheetData>
  <mergeCells count="33">
    <mergeCell ref="B271:G271"/>
    <mergeCell ref="B274:G274"/>
    <mergeCell ref="B289:G289"/>
    <mergeCell ref="B217:G217"/>
    <mergeCell ref="B220:G220"/>
    <mergeCell ref="B235:G235"/>
    <mergeCell ref="B238:G238"/>
    <mergeCell ref="B253:G253"/>
    <mergeCell ref="B256:G256"/>
    <mergeCell ref="B202:G202"/>
    <mergeCell ref="B109:G109"/>
    <mergeCell ref="B112:G112"/>
    <mergeCell ref="B127:G127"/>
    <mergeCell ref="B130:G130"/>
    <mergeCell ref="B145:G145"/>
    <mergeCell ref="B148:G148"/>
    <mergeCell ref="B163:G163"/>
    <mergeCell ref="B166:G166"/>
    <mergeCell ref="B181:G181"/>
    <mergeCell ref="B184:G184"/>
    <mergeCell ref="B199:G199"/>
    <mergeCell ref="B94:G94"/>
    <mergeCell ref="B2:N2"/>
    <mergeCell ref="B4:G4"/>
    <mergeCell ref="B19:G19"/>
    <mergeCell ref="B22:G22"/>
    <mergeCell ref="B37:G37"/>
    <mergeCell ref="B40:G40"/>
    <mergeCell ref="B55:G55"/>
    <mergeCell ref="B58:G58"/>
    <mergeCell ref="B73:G73"/>
    <mergeCell ref="B76:G76"/>
    <mergeCell ref="B91:G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ignoredErrors>
    <ignoredError sqref="B3:G17" formulaRange="1"/>
    <ignoredError sqref="B18:G288" formulaRange="1" emptyCellReference="1"/>
    <ignoredError sqref="B289:G291" emptyCellReference="1"/>
  </ignoredError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68"/>
  <sheetViews>
    <sheetView showGridLines="0" showRowColHeaders="0" zoomScaleNormal="10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2851562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545" t="s">
        <v>174</v>
      </c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5"/>
      <c r="AU5" s="545"/>
      <c r="AV5" s="545"/>
    </row>
    <row r="6" spans="2:49" s="141" customFormat="1" ht="25.5">
      <c r="B6" s="135" t="s">
        <v>175</v>
      </c>
      <c r="C6" s="136" t="s">
        <v>176</v>
      </c>
      <c r="D6" s="136" t="s">
        <v>177</v>
      </c>
      <c r="E6" s="136" t="s">
        <v>178</v>
      </c>
      <c r="F6" s="136" t="s">
        <v>177</v>
      </c>
      <c r="G6" s="136" t="s">
        <v>179</v>
      </c>
      <c r="H6" s="136" t="s">
        <v>177</v>
      </c>
      <c r="I6" s="136" t="s">
        <v>180</v>
      </c>
      <c r="J6" s="136" t="s">
        <v>177</v>
      </c>
      <c r="K6" s="137" t="s">
        <v>181</v>
      </c>
      <c r="L6" s="136" t="s">
        <v>177</v>
      </c>
      <c r="M6" s="137" t="s">
        <v>182</v>
      </c>
      <c r="N6" s="136" t="s">
        <v>177</v>
      </c>
      <c r="O6" s="137" t="s">
        <v>183</v>
      </c>
      <c r="P6" s="136" t="s">
        <v>177</v>
      </c>
      <c r="Q6" s="137" t="s">
        <v>184</v>
      </c>
      <c r="R6" s="136" t="s">
        <v>177</v>
      </c>
      <c r="S6" s="136" t="s">
        <v>185</v>
      </c>
      <c r="T6" s="136" t="s">
        <v>177</v>
      </c>
      <c r="U6" s="138" t="s">
        <v>186</v>
      </c>
      <c r="V6" s="136" t="s">
        <v>177</v>
      </c>
      <c r="W6" s="138" t="s">
        <v>187</v>
      </c>
      <c r="X6" s="136" t="s">
        <v>177</v>
      </c>
      <c r="Y6" s="138" t="s">
        <v>188</v>
      </c>
      <c r="Z6" s="136" t="s">
        <v>177</v>
      </c>
      <c r="AA6" s="138" t="s">
        <v>189</v>
      </c>
      <c r="AB6" s="136" t="s">
        <v>177</v>
      </c>
      <c r="AC6" s="136" t="s">
        <v>190</v>
      </c>
      <c r="AD6" s="136" t="s">
        <v>177</v>
      </c>
      <c r="AE6" s="136" t="s">
        <v>191</v>
      </c>
      <c r="AF6" s="136" t="s">
        <v>177</v>
      </c>
      <c r="AG6" s="136" t="s">
        <v>192</v>
      </c>
      <c r="AH6" s="136" t="s">
        <v>177</v>
      </c>
      <c r="AI6" s="139" t="s">
        <v>193</v>
      </c>
      <c r="AJ6" s="136" t="s">
        <v>177</v>
      </c>
      <c r="AK6" s="139" t="s">
        <v>194</v>
      </c>
      <c r="AL6" s="136" t="s">
        <v>177</v>
      </c>
      <c r="AM6" s="139" t="s">
        <v>195</v>
      </c>
      <c r="AN6" s="136" t="s">
        <v>177</v>
      </c>
      <c r="AO6" s="139" t="s">
        <v>196</v>
      </c>
      <c r="AP6" s="136" t="s">
        <v>177</v>
      </c>
      <c r="AQ6" s="139" t="s">
        <v>197</v>
      </c>
      <c r="AR6" s="136" t="s">
        <v>177</v>
      </c>
      <c r="AS6" s="139" t="s">
        <v>198</v>
      </c>
      <c r="AT6" s="136" t="s">
        <v>177</v>
      </c>
      <c r="AU6" s="135" t="s">
        <v>136</v>
      </c>
      <c r="AV6" s="140" t="s">
        <v>177</v>
      </c>
      <c r="AW6"/>
    </row>
    <row r="7" spans="2:49">
      <c r="B7" s="41" t="s">
        <v>75</v>
      </c>
      <c r="C7" s="29">
        <v>19976</v>
      </c>
      <c r="D7" s="142">
        <f t="shared" ref="D7:D15" si="0">IFERROR(C7/C20-1,"-")</f>
        <v>-0.1956836849734257</v>
      </c>
      <c r="E7" s="29">
        <v>4716</v>
      </c>
      <c r="F7" s="142">
        <f t="shared" ref="F7:F15" si="1">IFERROR(E7/E20-1,"-")</f>
        <v>1.8574514038876888E-2</v>
      </c>
      <c r="G7" s="29">
        <v>4284</v>
      </c>
      <c r="H7" s="142">
        <f t="shared" ref="H7:H15" si="2">IFERROR(G7/G20-1,"-")</f>
        <v>0.13243457573354478</v>
      </c>
      <c r="I7" s="29">
        <v>7079</v>
      </c>
      <c r="J7" s="142">
        <f t="shared" ref="J7:J15" si="3">IFERROR(I7/I20-1,"-")</f>
        <v>0.23672257162823196</v>
      </c>
      <c r="K7" s="29">
        <v>1873</v>
      </c>
      <c r="L7" s="142">
        <f t="shared" ref="L7:L15" si="4">IFERROR(K7/K20-1,"-")</f>
        <v>0.45193798449612399</v>
      </c>
      <c r="M7" s="29">
        <v>49247</v>
      </c>
      <c r="N7" s="142">
        <f t="shared" ref="N7:N15" si="5">IFERROR(M7/M20-1,"-")</f>
        <v>-1.7378985593998197E-2</v>
      </c>
      <c r="O7" s="29">
        <v>2863</v>
      </c>
      <c r="P7" s="142">
        <f t="shared" ref="P7:P15" si="6">IFERROR(O7/O20-1,"-")</f>
        <v>0.2266495287060839</v>
      </c>
      <c r="Q7" s="29">
        <v>2222</v>
      </c>
      <c r="R7" s="142">
        <f t="shared" ref="R7:R15" si="7">IFERROR(Q7/Q20-1,"-")</f>
        <v>0.28811594202898561</v>
      </c>
      <c r="S7" s="29">
        <f t="shared" ref="S7:S16" si="8">U7+W7+Y7+AA7</f>
        <v>1408</v>
      </c>
      <c r="T7" s="142">
        <f t="shared" ref="T7:T15" si="9">IFERROR(S7/S20-1,"-")</f>
        <v>-0.4186622625928984</v>
      </c>
      <c r="U7" s="29">
        <v>316</v>
      </c>
      <c r="V7" s="142">
        <f t="shared" ref="V7:V15" si="10">IFERROR(U7/U20-1,"-")</f>
        <v>-0.31453362255965289</v>
      </c>
      <c r="W7" s="29">
        <v>617</v>
      </c>
      <c r="X7" s="142">
        <f t="shared" ref="X7:X15" si="11">IFERROR(W7/W20-1,"-")</f>
        <v>-0.16508795669824083</v>
      </c>
      <c r="Y7" s="29">
        <v>408</v>
      </c>
      <c r="Z7" s="142">
        <f t="shared" ref="Z7:Z15" si="12">IFERROR(Y7/Y20-1,"-")</f>
        <v>-0.57588357588357586</v>
      </c>
      <c r="AA7" s="29">
        <v>67</v>
      </c>
      <c r="AB7" s="142">
        <f t="shared" ref="AB7:AB15" si="13">IFERROR(AA7/AA20-1,"-")</f>
        <v>-0.74230769230769234</v>
      </c>
      <c r="AC7" s="29">
        <v>804</v>
      </c>
      <c r="AD7" s="142">
        <f t="shared" ref="AD7:AD15" si="14">IFERROR(AC7/AC20-1,"-")</f>
        <v>-0.1026785714285714</v>
      </c>
      <c r="AE7" s="29">
        <v>663</v>
      </c>
      <c r="AF7" s="142">
        <f t="shared" ref="AF7:AF15" si="15">IFERROR(AE7/AE20-1,"-")</f>
        <v>0.16725352112676051</v>
      </c>
      <c r="AG7" s="29">
        <v>1750</v>
      </c>
      <c r="AH7" s="142">
        <f t="shared" ref="AH7:AH15" si="16">IFERROR(AG7/AG20-1,"-")</f>
        <v>0.36825645035183729</v>
      </c>
      <c r="AI7" s="29">
        <v>2037</v>
      </c>
      <c r="AJ7" s="142">
        <f t="shared" ref="AJ7:AJ15" si="17">IFERROR(AI7/AI20-1,"-")</f>
        <v>0.1919251023990638</v>
      </c>
      <c r="AK7" s="29">
        <v>1865</v>
      </c>
      <c r="AL7" s="142">
        <f t="shared" ref="AL7:AL15" si="18">IFERROR(AK7/AK20-1,"-")</f>
        <v>7.6789838337182559E-2</v>
      </c>
      <c r="AM7" s="29">
        <v>156</v>
      </c>
      <c r="AN7" s="142">
        <f t="shared" ref="AN7:AN15" si="19">IFERROR(AM7/AM20-1,"-")</f>
        <v>-0.59375</v>
      </c>
      <c r="AO7" s="29">
        <v>359</v>
      </c>
      <c r="AP7" s="142">
        <f t="shared" ref="AP7:AP15" si="20">IFERROR(AO7/AO20-1,"-")</f>
        <v>0.48347107438016534</v>
      </c>
      <c r="AQ7" s="29">
        <v>1717</v>
      </c>
      <c r="AR7" s="142">
        <f t="shared" ref="AR7:AR15" si="21">IFERROR(AQ7/AQ20-1,"-")</f>
        <v>0.26064610866372973</v>
      </c>
      <c r="AS7" s="29">
        <f t="shared" ref="AS7:AS16" si="22">AU7-C7</f>
        <v>83043</v>
      </c>
      <c r="AT7" s="142">
        <f t="shared" ref="AT7:AT15" si="23">IFERROR(AS7/AS20-1,"-")</f>
        <v>3.547470011720999E-2</v>
      </c>
      <c r="AU7" s="143">
        <v>103019</v>
      </c>
      <c r="AV7" s="144">
        <f t="shared" ref="AV7:AV15" si="24">IFERROR(AU7/AU20-1,"-")</f>
        <v>-1.918426414303942E-2</v>
      </c>
    </row>
    <row r="8" spans="2:49">
      <c r="B8" s="41" t="s">
        <v>76</v>
      </c>
      <c r="C8" s="29">
        <v>43450</v>
      </c>
      <c r="D8" s="142">
        <f t="shared" si="0"/>
        <v>2.9928402053558401E-4</v>
      </c>
      <c r="E8" s="29">
        <v>6883</v>
      </c>
      <c r="F8" s="142">
        <f t="shared" si="1"/>
        <v>-0.12939539590184668</v>
      </c>
      <c r="G8" s="29">
        <v>3898</v>
      </c>
      <c r="H8" s="142">
        <f t="shared" si="2"/>
        <v>5.4653679653679621E-2</v>
      </c>
      <c r="I8" s="29">
        <v>6071</v>
      </c>
      <c r="J8" s="142">
        <f t="shared" si="3"/>
        <v>8.488205861329523E-2</v>
      </c>
      <c r="K8" s="29">
        <v>2693</v>
      </c>
      <c r="L8" s="142">
        <f t="shared" si="4"/>
        <v>-1.1017260374586835E-2</v>
      </c>
      <c r="M8" s="29">
        <v>53264</v>
      </c>
      <c r="N8" s="142">
        <f t="shared" si="5"/>
        <v>5.632238616531815E-2</v>
      </c>
      <c r="O8" s="29">
        <v>2502</v>
      </c>
      <c r="P8" s="142">
        <f t="shared" si="6"/>
        <v>-4.4673539518900296E-2</v>
      </c>
      <c r="Q8" s="29">
        <v>6420</v>
      </c>
      <c r="R8" s="142">
        <f t="shared" si="7"/>
        <v>4.4411908247925735E-2</v>
      </c>
      <c r="S8" s="29">
        <f t="shared" si="8"/>
        <v>1320</v>
      </c>
      <c r="T8" s="142">
        <f t="shared" si="9"/>
        <v>-0.13043478260869568</v>
      </c>
      <c r="U8" s="29">
        <v>213</v>
      </c>
      <c r="V8" s="142">
        <f t="shared" si="10"/>
        <v>-0.30163934426229511</v>
      </c>
      <c r="W8" s="29">
        <v>591</v>
      </c>
      <c r="X8" s="142">
        <f t="shared" si="11"/>
        <v>0.14534883720930236</v>
      </c>
      <c r="Y8" s="29">
        <v>500</v>
      </c>
      <c r="Z8" s="142">
        <f t="shared" si="12"/>
        <v>-0.27536231884057971</v>
      </c>
      <c r="AA8" s="29">
        <v>16</v>
      </c>
      <c r="AB8" s="142">
        <f t="shared" si="13"/>
        <v>1.2857142857142856</v>
      </c>
      <c r="AC8" s="29">
        <v>712</v>
      </c>
      <c r="AD8" s="142">
        <f t="shared" si="14"/>
        <v>-8.3655083655083673E-2</v>
      </c>
      <c r="AE8" s="29">
        <v>684</v>
      </c>
      <c r="AF8" s="142">
        <f t="shared" si="15"/>
        <v>-7.2568940493469292E-3</v>
      </c>
      <c r="AG8" s="29">
        <v>2244</v>
      </c>
      <c r="AH8" s="142">
        <f t="shared" si="16"/>
        <v>0.39378881987577641</v>
      </c>
      <c r="AI8" s="29">
        <v>2099</v>
      </c>
      <c r="AJ8" s="142">
        <f t="shared" si="17"/>
        <v>0.33016476552598228</v>
      </c>
      <c r="AK8" s="29">
        <v>3457</v>
      </c>
      <c r="AL8" s="142">
        <f t="shared" si="18"/>
        <v>-1.6220830961866772E-2</v>
      </c>
      <c r="AM8" s="29">
        <v>131</v>
      </c>
      <c r="AN8" s="142">
        <f t="shared" si="19"/>
        <v>-0.45416666666666672</v>
      </c>
      <c r="AO8" s="29">
        <v>540</v>
      </c>
      <c r="AP8" s="142">
        <f t="shared" si="20"/>
        <v>-9.1743119266054496E-3</v>
      </c>
      <c r="AQ8" s="29">
        <v>2012</v>
      </c>
      <c r="AR8" s="142">
        <f t="shared" si="21"/>
        <v>0.27261227071473759</v>
      </c>
      <c r="AS8" s="29">
        <f t="shared" si="22"/>
        <v>94930</v>
      </c>
      <c r="AT8" s="142">
        <f t="shared" si="23"/>
        <v>4.1321588802474718E-2</v>
      </c>
      <c r="AU8" s="143">
        <v>138380</v>
      </c>
      <c r="AV8" s="144">
        <f t="shared" si="24"/>
        <v>2.8083209509658147E-2</v>
      </c>
    </row>
    <row r="9" spans="2:49">
      <c r="B9" s="41" t="s">
        <v>77</v>
      </c>
      <c r="C9" s="29">
        <v>35576</v>
      </c>
      <c r="D9" s="142">
        <f t="shared" si="0"/>
        <v>7.3312013515959729E-2</v>
      </c>
      <c r="E9" s="29">
        <v>7572</v>
      </c>
      <c r="F9" s="142">
        <f t="shared" si="1"/>
        <v>-6.7946824224519919E-2</v>
      </c>
      <c r="G9" s="29">
        <v>4948</v>
      </c>
      <c r="H9" s="142">
        <f t="shared" si="2"/>
        <v>0.1024955436720143</v>
      </c>
      <c r="I9" s="29">
        <v>6575</v>
      </c>
      <c r="J9" s="142">
        <f t="shared" si="3"/>
        <v>0.17076210826210825</v>
      </c>
      <c r="K9" s="29">
        <v>3223</v>
      </c>
      <c r="L9" s="142">
        <f t="shared" si="4"/>
        <v>0.4914391485423415</v>
      </c>
      <c r="M9" s="29">
        <v>58213</v>
      </c>
      <c r="N9" s="142">
        <f t="shared" si="5"/>
        <v>4.4067006241480744E-2</v>
      </c>
      <c r="O9" s="29">
        <v>3783</v>
      </c>
      <c r="P9" s="142">
        <f t="shared" si="6"/>
        <v>0.15054744525547448</v>
      </c>
      <c r="Q9" s="29">
        <v>2976</v>
      </c>
      <c r="R9" s="142">
        <f t="shared" si="7"/>
        <v>0.21419828641370864</v>
      </c>
      <c r="S9" s="29">
        <f t="shared" si="8"/>
        <v>2171</v>
      </c>
      <c r="T9" s="142">
        <f t="shared" si="9"/>
        <v>-5.4854157596865516E-2</v>
      </c>
      <c r="U9" s="29">
        <v>481</v>
      </c>
      <c r="V9" s="142">
        <f t="shared" si="10"/>
        <v>-0.16925734024179617</v>
      </c>
      <c r="W9" s="29">
        <v>933</v>
      </c>
      <c r="X9" s="142">
        <f t="shared" si="11"/>
        <v>0.11736526946107784</v>
      </c>
      <c r="Y9" s="29">
        <v>616</v>
      </c>
      <c r="Z9" s="142">
        <f t="shared" si="12"/>
        <v>-0.23950617283950615</v>
      </c>
      <c r="AA9" s="29">
        <v>141</v>
      </c>
      <c r="AB9" s="142">
        <f t="shared" si="13"/>
        <v>0.93150684931506844</v>
      </c>
      <c r="AC9" s="29">
        <v>1297</v>
      </c>
      <c r="AD9" s="142">
        <f t="shared" si="14"/>
        <v>-4.2804428044280418E-2</v>
      </c>
      <c r="AE9" s="29">
        <v>836</v>
      </c>
      <c r="AF9" s="142">
        <f t="shared" si="15"/>
        <v>-1.0650887573964485E-2</v>
      </c>
      <c r="AG9" s="29">
        <v>2594</v>
      </c>
      <c r="AH9" s="142">
        <f t="shared" si="16"/>
        <v>0.65539246968730058</v>
      </c>
      <c r="AI9" s="29">
        <v>2920</v>
      </c>
      <c r="AJ9" s="142">
        <f t="shared" si="17"/>
        <v>0.67431192660550465</v>
      </c>
      <c r="AK9" s="29">
        <v>2501</v>
      </c>
      <c r="AL9" s="142">
        <f t="shared" si="18"/>
        <v>-0.18026876433956085</v>
      </c>
      <c r="AM9" s="29">
        <v>251</v>
      </c>
      <c r="AN9" s="142">
        <f t="shared" si="19"/>
        <v>-0.49496981891348091</v>
      </c>
      <c r="AO9" s="29">
        <v>382</v>
      </c>
      <c r="AP9" s="142">
        <f t="shared" si="20"/>
        <v>3.8043478260869623E-2</v>
      </c>
      <c r="AQ9" s="29">
        <v>788</v>
      </c>
      <c r="AR9" s="142">
        <f t="shared" si="21"/>
        <v>-0.57289972899728991</v>
      </c>
      <c r="AS9" s="29">
        <f t="shared" si="22"/>
        <v>101030</v>
      </c>
      <c r="AT9" s="142">
        <f t="shared" si="23"/>
        <v>5.8426660241165829E-2</v>
      </c>
      <c r="AU9" s="143">
        <v>136606</v>
      </c>
      <c r="AV9" s="144">
        <f t="shared" si="24"/>
        <v>6.2263314644748435E-2</v>
      </c>
    </row>
    <row r="10" spans="2:49">
      <c r="B10" s="41" t="s">
        <v>78</v>
      </c>
      <c r="C10" s="29">
        <v>23014</v>
      </c>
      <c r="D10" s="142">
        <f t="shared" si="0"/>
        <v>0.13419742743088059</v>
      </c>
      <c r="E10" s="29">
        <v>3812</v>
      </c>
      <c r="F10" s="142">
        <f t="shared" si="1"/>
        <v>-0.28291948833709557</v>
      </c>
      <c r="G10" s="29">
        <v>4010</v>
      </c>
      <c r="H10" s="142">
        <f t="shared" si="2"/>
        <v>8.8195386702849321E-2</v>
      </c>
      <c r="I10" s="29">
        <v>6045</v>
      </c>
      <c r="J10" s="142">
        <f t="shared" si="3"/>
        <v>6.5010570824524327E-2</v>
      </c>
      <c r="K10" s="29">
        <v>2056</v>
      </c>
      <c r="L10" s="142">
        <f t="shared" si="4"/>
        <v>0.56468797564687967</v>
      </c>
      <c r="M10" s="29">
        <v>52067</v>
      </c>
      <c r="N10" s="142">
        <f t="shared" si="5"/>
        <v>5.9995928338762106E-2</v>
      </c>
      <c r="O10" s="29">
        <v>3610</v>
      </c>
      <c r="P10" s="142">
        <f t="shared" si="6"/>
        <v>0.1701782820097244</v>
      </c>
      <c r="Q10" s="29">
        <v>1923</v>
      </c>
      <c r="R10" s="142">
        <f t="shared" si="7"/>
        <v>7.0712694877505644E-2</v>
      </c>
      <c r="S10" s="29">
        <f t="shared" si="8"/>
        <v>1532</v>
      </c>
      <c r="T10" s="142">
        <f t="shared" si="9"/>
        <v>-0.17590102205486824</v>
      </c>
      <c r="U10" s="29">
        <v>293</v>
      </c>
      <c r="V10" s="142">
        <f t="shared" si="10"/>
        <v>-0.16761363636363635</v>
      </c>
      <c r="W10" s="29">
        <v>363</v>
      </c>
      <c r="X10" s="142">
        <f t="shared" si="11"/>
        <v>-0.22103004291845496</v>
      </c>
      <c r="Y10" s="29">
        <v>656</v>
      </c>
      <c r="Z10" s="142">
        <f t="shared" si="12"/>
        <v>-0.3420260782347041</v>
      </c>
      <c r="AA10" s="29">
        <v>220</v>
      </c>
      <c r="AB10" s="142">
        <f t="shared" si="13"/>
        <v>4</v>
      </c>
      <c r="AC10" s="29">
        <v>681</v>
      </c>
      <c r="AD10" s="142">
        <f t="shared" si="14"/>
        <v>-4.0845070422535157E-2</v>
      </c>
      <c r="AE10" s="29">
        <v>526</v>
      </c>
      <c r="AF10" s="142">
        <f t="shared" si="15"/>
        <v>-8.9965397923875479E-2</v>
      </c>
      <c r="AG10" s="29">
        <v>1682</v>
      </c>
      <c r="AH10" s="142">
        <f t="shared" si="16"/>
        <v>0.16562716562716573</v>
      </c>
      <c r="AI10" s="29">
        <v>2168</v>
      </c>
      <c r="AJ10" s="142">
        <f t="shared" si="17"/>
        <v>0.32518337408312958</v>
      </c>
      <c r="AK10" s="29">
        <v>1915</v>
      </c>
      <c r="AL10" s="142">
        <f t="shared" si="18"/>
        <v>-0.16265850459116749</v>
      </c>
      <c r="AM10" s="29">
        <v>270</v>
      </c>
      <c r="AN10" s="142">
        <f t="shared" si="19"/>
        <v>-0.31297709923664119</v>
      </c>
      <c r="AO10" s="29">
        <v>264</v>
      </c>
      <c r="AP10" s="142">
        <f t="shared" si="20"/>
        <v>-3.6496350364963459E-2</v>
      </c>
      <c r="AQ10" s="29">
        <v>1816</v>
      </c>
      <c r="AR10" s="142">
        <f t="shared" si="21"/>
        <v>6.6353493834409916E-2</v>
      </c>
      <c r="AS10" s="29">
        <f t="shared" si="22"/>
        <v>84377</v>
      </c>
      <c r="AT10" s="142">
        <f t="shared" si="23"/>
        <v>4.3301391035548642E-2</v>
      </c>
      <c r="AU10" s="143">
        <v>107391</v>
      </c>
      <c r="AV10" s="144">
        <f t="shared" si="24"/>
        <v>6.1532530692129717E-2</v>
      </c>
    </row>
    <row r="11" spans="2:49">
      <c r="B11" s="41" t="s">
        <v>79</v>
      </c>
      <c r="C11" s="29">
        <v>22652</v>
      </c>
      <c r="D11" s="142">
        <f t="shared" si="0"/>
        <v>1.5465997220603489E-2</v>
      </c>
      <c r="E11" s="29">
        <v>5945</v>
      </c>
      <c r="F11" s="142">
        <f t="shared" si="1"/>
        <v>0.12403100775193798</v>
      </c>
      <c r="G11" s="29">
        <v>3666</v>
      </c>
      <c r="H11" s="142">
        <f t="shared" si="2"/>
        <v>-3.0158730158730163E-2</v>
      </c>
      <c r="I11" s="29">
        <v>6155</v>
      </c>
      <c r="J11" s="142">
        <f t="shared" si="3"/>
        <v>3.7417832462497858E-2</v>
      </c>
      <c r="K11" s="29">
        <v>2125</v>
      </c>
      <c r="L11" s="142">
        <f t="shared" si="4"/>
        <v>0.331453634085213</v>
      </c>
      <c r="M11" s="29">
        <v>46169</v>
      </c>
      <c r="N11" s="142">
        <f t="shared" si="5"/>
        <v>-1.0734947503749703E-2</v>
      </c>
      <c r="O11" s="29">
        <v>3192</v>
      </c>
      <c r="P11" s="142">
        <f t="shared" si="6"/>
        <v>-0.32856541859486743</v>
      </c>
      <c r="Q11" s="29">
        <v>1814</v>
      </c>
      <c r="R11" s="142">
        <f t="shared" si="7"/>
        <v>0.14159848961611066</v>
      </c>
      <c r="S11" s="29">
        <f t="shared" si="8"/>
        <v>1549</v>
      </c>
      <c r="T11" s="142">
        <f t="shared" si="9"/>
        <v>2.1094264996704082E-2</v>
      </c>
      <c r="U11" s="29">
        <v>141</v>
      </c>
      <c r="V11" s="142">
        <f t="shared" si="10"/>
        <v>0.11904761904761907</v>
      </c>
      <c r="W11" s="29">
        <v>319</v>
      </c>
      <c r="X11" s="142">
        <f t="shared" si="11"/>
        <v>5.134615384615385</v>
      </c>
      <c r="Y11" s="29">
        <v>995</v>
      </c>
      <c r="Z11" s="142">
        <f t="shared" si="12"/>
        <v>2.789256198347112E-2</v>
      </c>
      <c r="AA11" s="29">
        <v>94</v>
      </c>
      <c r="AB11" s="142">
        <f t="shared" si="13"/>
        <v>-0.74663072776280326</v>
      </c>
      <c r="AC11" s="29">
        <v>876</v>
      </c>
      <c r="AD11" s="142">
        <f t="shared" si="14"/>
        <v>0.23554301833568414</v>
      </c>
      <c r="AE11" s="29">
        <v>354</v>
      </c>
      <c r="AF11" s="142">
        <f t="shared" si="15"/>
        <v>-0.30451866404715122</v>
      </c>
      <c r="AG11" s="29">
        <v>1437</v>
      </c>
      <c r="AH11" s="142">
        <f t="shared" si="16"/>
        <v>-0.1390053924505692</v>
      </c>
      <c r="AI11" s="29">
        <v>1313</v>
      </c>
      <c r="AJ11" s="142">
        <f t="shared" si="17"/>
        <v>0.10708263069139967</v>
      </c>
      <c r="AK11" s="29">
        <v>2577</v>
      </c>
      <c r="AL11" s="142">
        <f t="shared" si="18"/>
        <v>0.9686783804430863</v>
      </c>
      <c r="AM11" s="29">
        <v>201</v>
      </c>
      <c r="AN11" s="142">
        <f t="shared" si="19"/>
        <v>-0.48984771573604058</v>
      </c>
      <c r="AO11" s="29">
        <v>305</v>
      </c>
      <c r="AP11" s="142">
        <f t="shared" si="20"/>
        <v>0.14232209737827706</v>
      </c>
      <c r="AQ11" s="29">
        <v>1346</v>
      </c>
      <c r="AR11" s="142">
        <f t="shared" si="21"/>
        <v>0.2942307692307693</v>
      </c>
      <c r="AS11" s="29">
        <f t="shared" si="22"/>
        <v>79024</v>
      </c>
      <c r="AT11" s="142">
        <f t="shared" si="23"/>
        <v>1.0394957231079971E-2</v>
      </c>
      <c r="AU11" s="143">
        <v>101676</v>
      </c>
      <c r="AV11" s="144">
        <f t="shared" si="24"/>
        <v>1.1520324717960939E-2</v>
      </c>
    </row>
    <row r="12" spans="2:49">
      <c r="B12" s="41" t="s">
        <v>80</v>
      </c>
      <c r="C12" s="29">
        <v>24632</v>
      </c>
      <c r="D12" s="142">
        <f t="shared" si="0"/>
        <v>-3.6404821616373706E-3</v>
      </c>
      <c r="E12" s="29">
        <v>5632</v>
      </c>
      <c r="F12" s="142">
        <f t="shared" si="1"/>
        <v>-4.1687936021779781E-2</v>
      </c>
      <c r="G12" s="29">
        <v>4632</v>
      </c>
      <c r="H12" s="142">
        <f t="shared" si="2"/>
        <v>0.10654562828475878</v>
      </c>
      <c r="I12" s="29">
        <v>7532</v>
      </c>
      <c r="J12" s="142">
        <f t="shared" si="3"/>
        <v>-8.7583282858873401E-2</v>
      </c>
      <c r="K12" s="29">
        <v>3770</v>
      </c>
      <c r="L12" s="142">
        <f t="shared" si="4"/>
        <v>0.46010844306738963</v>
      </c>
      <c r="M12" s="29">
        <v>54725</v>
      </c>
      <c r="N12" s="142">
        <f t="shared" si="5"/>
        <v>9.841034081329525E-2</v>
      </c>
      <c r="O12" s="29">
        <v>3102</v>
      </c>
      <c r="P12" s="142">
        <f t="shared" si="6"/>
        <v>-0.11975028376844499</v>
      </c>
      <c r="Q12" s="29">
        <v>1822</v>
      </c>
      <c r="R12" s="142">
        <f t="shared" si="7"/>
        <v>-0.1748188405797102</v>
      </c>
      <c r="S12" s="29">
        <f t="shared" si="8"/>
        <v>12074</v>
      </c>
      <c r="T12" s="142">
        <f t="shared" si="9"/>
        <v>-0.15772584583187998</v>
      </c>
      <c r="U12" s="29">
        <v>5108</v>
      </c>
      <c r="V12" s="142">
        <f t="shared" si="10"/>
        <v>4.2236278310548769E-2</v>
      </c>
      <c r="W12" s="29">
        <v>2299</v>
      </c>
      <c r="X12" s="142">
        <f t="shared" si="11"/>
        <v>-8.8421887390959575E-2</v>
      </c>
      <c r="Y12" s="29">
        <v>1842</v>
      </c>
      <c r="Z12" s="142">
        <f t="shared" si="12"/>
        <v>-0.49270173505921233</v>
      </c>
      <c r="AA12" s="29">
        <v>2825</v>
      </c>
      <c r="AB12" s="142">
        <f t="shared" si="13"/>
        <v>-0.13898201767753737</v>
      </c>
      <c r="AC12" s="29">
        <v>961</v>
      </c>
      <c r="AD12" s="142">
        <f t="shared" si="14"/>
        <v>-6.9699903194578861E-2</v>
      </c>
      <c r="AE12" s="29">
        <v>742</v>
      </c>
      <c r="AF12" s="142">
        <f t="shared" si="15"/>
        <v>-5.7179161372299836E-2</v>
      </c>
      <c r="AG12" s="29">
        <v>1536</v>
      </c>
      <c r="AH12" s="142">
        <f t="shared" si="16"/>
        <v>0.11790393013100431</v>
      </c>
      <c r="AI12" s="29">
        <v>1490</v>
      </c>
      <c r="AJ12" s="142">
        <f t="shared" si="17"/>
        <v>5.0775740479548581E-2</v>
      </c>
      <c r="AK12" s="29">
        <v>1614</v>
      </c>
      <c r="AL12" s="142">
        <f t="shared" si="18"/>
        <v>-0.14057507987220452</v>
      </c>
      <c r="AM12" s="29">
        <v>298</v>
      </c>
      <c r="AN12" s="142">
        <f t="shared" si="19"/>
        <v>-5.3968253968253999E-2</v>
      </c>
      <c r="AO12" s="29">
        <v>259</v>
      </c>
      <c r="AP12" s="142">
        <f t="shared" si="20"/>
        <v>-0.15909090909090906</v>
      </c>
      <c r="AQ12" s="29">
        <v>1146</v>
      </c>
      <c r="AR12" s="142">
        <f t="shared" si="21"/>
        <v>9.2469018112488088E-2</v>
      </c>
      <c r="AS12" s="29">
        <f t="shared" si="22"/>
        <v>101335</v>
      </c>
      <c r="AT12" s="142">
        <f t="shared" si="23"/>
        <v>2.4092732766722857E-2</v>
      </c>
      <c r="AU12" s="143">
        <v>125967</v>
      </c>
      <c r="AV12" s="144">
        <f t="shared" si="24"/>
        <v>1.8548915284662071E-2</v>
      </c>
    </row>
    <row r="13" spans="2:49">
      <c r="B13" s="41" t="s">
        <v>81</v>
      </c>
      <c r="C13" s="29">
        <v>13577</v>
      </c>
      <c r="D13" s="142">
        <f t="shared" si="0"/>
        <v>0.95352517985611507</v>
      </c>
      <c r="E13" s="29">
        <v>4481</v>
      </c>
      <c r="F13" s="142">
        <f t="shared" si="1"/>
        <v>-0.15404946195959979</v>
      </c>
      <c r="G13" s="29">
        <v>2859</v>
      </c>
      <c r="H13" s="142">
        <f t="shared" si="2"/>
        <v>-0.27399695276790248</v>
      </c>
      <c r="I13" s="29">
        <v>6834</v>
      </c>
      <c r="J13" s="142">
        <f t="shared" si="3"/>
        <v>-9.0497737556561098E-2</v>
      </c>
      <c r="K13" s="29">
        <v>2020</v>
      </c>
      <c r="L13" s="142">
        <f t="shared" si="4"/>
        <v>0.26645768025078365</v>
      </c>
      <c r="M13" s="29">
        <v>47668</v>
      </c>
      <c r="N13" s="142">
        <f t="shared" si="5"/>
        <v>-3.6211811803716243E-2</v>
      </c>
      <c r="O13" s="29">
        <v>3192</v>
      </c>
      <c r="P13" s="142">
        <f t="shared" si="6"/>
        <v>8.9048106448311071E-2</v>
      </c>
      <c r="Q13" s="29">
        <v>2212</v>
      </c>
      <c r="R13" s="142">
        <f t="shared" si="7"/>
        <v>9.6678235002478852E-2</v>
      </c>
      <c r="S13" s="29">
        <f t="shared" si="8"/>
        <v>30930</v>
      </c>
      <c r="T13" s="142">
        <f t="shared" si="9"/>
        <v>-0.21431655955495721</v>
      </c>
      <c r="U13" s="29">
        <v>9506</v>
      </c>
      <c r="V13" s="142">
        <f t="shared" si="10"/>
        <v>-0.20934874823255423</v>
      </c>
      <c r="W13" s="29">
        <v>7683</v>
      </c>
      <c r="X13" s="142">
        <f t="shared" si="11"/>
        <v>-0.10412779850746268</v>
      </c>
      <c r="Y13" s="29">
        <v>5959</v>
      </c>
      <c r="Z13" s="142">
        <f t="shared" si="12"/>
        <v>-0.28005315935725505</v>
      </c>
      <c r="AA13" s="29">
        <v>7782</v>
      </c>
      <c r="AB13" s="142">
        <f t="shared" si="13"/>
        <v>-0.25822133257077495</v>
      </c>
      <c r="AC13" s="29">
        <v>598</v>
      </c>
      <c r="AD13" s="142">
        <f t="shared" si="14"/>
        <v>-0.11011904761904767</v>
      </c>
      <c r="AE13" s="29">
        <v>719</v>
      </c>
      <c r="AF13" s="142">
        <f t="shared" si="15"/>
        <v>0.13586097946287512</v>
      </c>
      <c r="AG13" s="29">
        <v>772</v>
      </c>
      <c r="AH13" s="142">
        <f t="shared" si="16"/>
        <v>-6.3106796116504826E-2</v>
      </c>
      <c r="AI13" s="29">
        <v>1303</v>
      </c>
      <c r="AJ13" s="142">
        <f t="shared" si="17"/>
        <v>-7.5230660042583386E-2</v>
      </c>
      <c r="AK13" s="29">
        <v>1156</v>
      </c>
      <c r="AL13" s="142">
        <f t="shared" si="18"/>
        <v>-0.21944632005401754</v>
      </c>
      <c r="AM13" s="29">
        <v>364</v>
      </c>
      <c r="AN13" s="142">
        <f t="shared" si="19"/>
        <v>0.76699029126213603</v>
      </c>
      <c r="AO13" s="29">
        <v>285</v>
      </c>
      <c r="AP13" s="142">
        <f t="shared" si="20"/>
        <v>0.78125</v>
      </c>
      <c r="AQ13" s="29">
        <v>1048</v>
      </c>
      <c r="AR13" s="142">
        <f t="shared" si="21"/>
        <v>0.40106951871657759</v>
      </c>
      <c r="AS13" s="29">
        <f t="shared" si="22"/>
        <v>106441</v>
      </c>
      <c r="AT13" s="142">
        <f t="shared" si="23"/>
        <v>-9.9872305519615012E-2</v>
      </c>
      <c r="AU13" s="143">
        <v>120018</v>
      </c>
      <c r="AV13" s="144">
        <f t="shared" si="24"/>
        <v>-4.1397432927852029E-2</v>
      </c>
    </row>
    <row r="14" spans="2:49">
      <c r="B14" s="41" t="s">
        <v>82</v>
      </c>
      <c r="C14" s="29">
        <v>8654</v>
      </c>
      <c r="D14" s="142">
        <f t="shared" si="0"/>
        <v>0.28531115401752571</v>
      </c>
      <c r="E14" s="29">
        <v>5291</v>
      </c>
      <c r="F14" s="142">
        <f t="shared" si="1"/>
        <v>-8.1104550191038571E-2</v>
      </c>
      <c r="G14" s="29">
        <v>3806</v>
      </c>
      <c r="H14" s="142">
        <f t="shared" si="2"/>
        <v>6.2238347753279299E-2</v>
      </c>
      <c r="I14" s="29">
        <v>7061</v>
      </c>
      <c r="J14" s="142">
        <f t="shared" si="3"/>
        <v>5.9097045147742611E-2</v>
      </c>
      <c r="K14" s="29">
        <v>2680</v>
      </c>
      <c r="L14" s="142">
        <f t="shared" si="4"/>
        <v>4.8923679060665304E-2</v>
      </c>
      <c r="M14" s="29">
        <v>40514</v>
      </c>
      <c r="N14" s="142">
        <f t="shared" si="5"/>
        <v>-7.6751287543867619E-2</v>
      </c>
      <c r="O14" s="29">
        <v>3262</v>
      </c>
      <c r="P14" s="142">
        <f t="shared" si="6"/>
        <v>5.6005179669796012E-2</v>
      </c>
      <c r="Q14" s="29">
        <v>3191</v>
      </c>
      <c r="R14" s="142">
        <f t="shared" si="7"/>
        <v>0.15198555956678694</v>
      </c>
      <c r="S14" s="29">
        <f t="shared" si="8"/>
        <v>29292</v>
      </c>
      <c r="T14" s="142">
        <f t="shared" si="9"/>
        <v>-0.12125757484850308</v>
      </c>
      <c r="U14" s="29">
        <v>8321</v>
      </c>
      <c r="V14" s="142">
        <f t="shared" si="10"/>
        <v>-0.27174864344477512</v>
      </c>
      <c r="W14" s="29">
        <v>7442</v>
      </c>
      <c r="X14" s="142">
        <f t="shared" si="11"/>
        <v>-7.3362678404694792E-3</v>
      </c>
      <c r="Y14" s="29">
        <v>6299</v>
      </c>
      <c r="Z14" s="142">
        <f t="shared" si="12"/>
        <v>-4.992458521870291E-2</v>
      </c>
      <c r="AA14" s="29">
        <v>7230</v>
      </c>
      <c r="AB14" s="142">
        <f t="shared" si="13"/>
        <v>-7.0813520113096051E-2</v>
      </c>
      <c r="AC14" s="29">
        <v>697</v>
      </c>
      <c r="AD14" s="142">
        <f t="shared" si="14"/>
        <v>0.13149350649350655</v>
      </c>
      <c r="AE14" s="29">
        <v>796</v>
      </c>
      <c r="AF14" s="142">
        <f t="shared" si="15"/>
        <v>-7.3341094295692688E-2</v>
      </c>
      <c r="AG14" s="29">
        <v>640</v>
      </c>
      <c r="AH14" s="142">
        <f t="shared" si="16"/>
        <v>-3.6144578313253017E-2</v>
      </c>
      <c r="AI14" s="29">
        <v>1127</v>
      </c>
      <c r="AJ14" s="142">
        <f t="shared" si="17"/>
        <v>-0.31070336391437314</v>
      </c>
      <c r="AK14" s="29">
        <v>1210</v>
      </c>
      <c r="AL14" s="142">
        <f t="shared" si="18"/>
        <v>-0.26084300549786199</v>
      </c>
      <c r="AM14" s="29">
        <v>133</v>
      </c>
      <c r="AN14" s="142">
        <f t="shared" si="19"/>
        <v>-6.3380281690140872E-2</v>
      </c>
      <c r="AO14" s="29">
        <v>211</v>
      </c>
      <c r="AP14" s="142">
        <f t="shared" si="20"/>
        <v>0.61068702290076327</v>
      </c>
      <c r="AQ14" s="29">
        <v>823</v>
      </c>
      <c r="AR14" s="142">
        <f t="shared" si="21"/>
        <v>0.13831258644536648</v>
      </c>
      <c r="AS14" s="29">
        <f t="shared" si="22"/>
        <v>100734</v>
      </c>
      <c r="AT14" s="142">
        <f t="shared" si="23"/>
        <v>-6.7666250173538778E-2</v>
      </c>
      <c r="AU14" s="143">
        <v>109388</v>
      </c>
      <c r="AV14" s="144">
        <f t="shared" si="24"/>
        <v>-4.6960218857272307E-2</v>
      </c>
    </row>
    <row r="15" spans="2:49">
      <c r="B15" s="41" t="s">
        <v>83</v>
      </c>
      <c r="C15" s="29">
        <v>10081</v>
      </c>
      <c r="D15" s="142">
        <f t="shared" si="0"/>
        <v>0.50104228707564036</v>
      </c>
      <c r="E15" s="29">
        <v>4968</v>
      </c>
      <c r="F15" s="142">
        <f t="shared" si="1"/>
        <v>0.12271186440677972</v>
      </c>
      <c r="G15" s="29">
        <v>4042</v>
      </c>
      <c r="H15" s="142">
        <f t="shared" si="2"/>
        <v>0.21930618401206647</v>
      </c>
      <c r="I15" s="29">
        <v>7319</v>
      </c>
      <c r="J15" s="142">
        <f t="shared" si="3"/>
        <v>5.2336448598130803E-2</v>
      </c>
      <c r="K15" s="29">
        <v>2001</v>
      </c>
      <c r="L15" s="142">
        <f t="shared" si="4"/>
        <v>0.35385656292286871</v>
      </c>
      <c r="M15" s="29">
        <v>43200</v>
      </c>
      <c r="N15" s="142">
        <f t="shared" si="5"/>
        <v>-3.0477130930472662E-2</v>
      </c>
      <c r="O15" s="29">
        <v>3108</v>
      </c>
      <c r="P15" s="142">
        <f t="shared" si="6"/>
        <v>-5.3593179049939099E-2</v>
      </c>
      <c r="Q15" s="29">
        <v>3141</v>
      </c>
      <c r="R15" s="142">
        <f t="shared" si="7"/>
        <v>-7.3177928592505159E-2</v>
      </c>
      <c r="S15" s="29">
        <f t="shared" si="8"/>
        <v>32396</v>
      </c>
      <c r="T15" s="142">
        <f t="shared" si="9"/>
        <v>-2.7293199219336484E-2</v>
      </c>
      <c r="U15" s="29">
        <v>9282</v>
      </c>
      <c r="V15" s="142">
        <f t="shared" si="10"/>
        <v>-0.1088709677419355</v>
      </c>
      <c r="W15" s="29">
        <v>8749</v>
      </c>
      <c r="X15" s="142">
        <f t="shared" si="11"/>
        <v>0.27147216974277</v>
      </c>
      <c r="Y15" s="29">
        <v>6063</v>
      </c>
      <c r="Z15" s="142">
        <f t="shared" si="12"/>
        <v>-0.16522098306484923</v>
      </c>
      <c r="AA15" s="29">
        <v>8302</v>
      </c>
      <c r="AB15" s="142">
        <f t="shared" si="13"/>
        <v>-5.0657518582046923E-2</v>
      </c>
      <c r="AC15" s="29">
        <v>632</v>
      </c>
      <c r="AD15" s="142">
        <f t="shared" si="14"/>
        <v>-0.15620827770360479</v>
      </c>
      <c r="AE15" s="29">
        <v>896</v>
      </c>
      <c r="AF15" s="142">
        <f t="shared" si="15"/>
        <v>1.7026106696935273E-2</v>
      </c>
      <c r="AG15" s="29">
        <v>1478</v>
      </c>
      <c r="AH15" s="142">
        <f t="shared" si="16"/>
        <v>9.4004441154700302E-2</v>
      </c>
      <c r="AI15" s="29">
        <v>1519</v>
      </c>
      <c r="AJ15" s="142">
        <f t="shared" si="17"/>
        <v>0.21422861710631502</v>
      </c>
      <c r="AK15" s="29">
        <v>1614</v>
      </c>
      <c r="AL15" s="142">
        <f t="shared" si="18"/>
        <v>-0.26569608735213834</v>
      </c>
      <c r="AM15" s="29">
        <v>202</v>
      </c>
      <c r="AN15" s="142">
        <f t="shared" si="19"/>
        <v>0.34666666666666668</v>
      </c>
      <c r="AO15" s="29">
        <v>252</v>
      </c>
      <c r="AP15" s="142">
        <f t="shared" si="20"/>
        <v>0.10526315789473695</v>
      </c>
      <c r="AQ15" s="29">
        <v>534</v>
      </c>
      <c r="AR15" s="142">
        <f t="shared" si="21"/>
        <v>3.689320388349504E-2</v>
      </c>
      <c r="AS15" s="29">
        <f t="shared" si="22"/>
        <v>107302</v>
      </c>
      <c r="AT15" s="142">
        <f t="shared" si="23"/>
        <v>-6.7572571090047662E-3</v>
      </c>
      <c r="AU15" s="143">
        <v>117383</v>
      </c>
      <c r="AV15" s="144">
        <f t="shared" si="24"/>
        <v>2.2963363195872777E-2</v>
      </c>
    </row>
    <row r="16" spans="2:49" ht="45">
      <c r="B16" s="94" t="str">
        <f>actualizaciones!$A$2</f>
        <v xml:space="preserve">acumulado septiembre 2010 </v>
      </c>
      <c r="C16" s="145">
        <v>201612</v>
      </c>
      <c r="D16" s="146">
        <v>6.5951844684833283E-2</v>
      </c>
      <c r="E16" s="145">
        <v>49300</v>
      </c>
      <c r="F16" s="146">
        <v>-6.3129489567101182E-2</v>
      </c>
      <c r="G16" s="145">
        <v>36145</v>
      </c>
      <c r="H16" s="146">
        <v>4.9079932663841586E-2</v>
      </c>
      <c r="I16" s="145">
        <v>60671</v>
      </c>
      <c r="J16" s="146">
        <v>4.7207263186964887E-2</v>
      </c>
      <c r="K16" s="145">
        <v>22441</v>
      </c>
      <c r="L16" s="146">
        <v>0.29761767086850921</v>
      </c>
      <c r="M16" s="145">
        <v>445067</v>
      </c>
      <c r="N16" s="146">
        <v>1.1955189639138775E-2</v>
      </c>
      <c r="O16" s="145">
        <v>28614</v>
      </c>
      <c r="P16" s="146">
        <v>-1.0170195101701918E-2</v>
      </c>
      <c r="Q16" s="145">
        <v>25721</v>
      </c>
      <c r="R16" s="146">
        <v>6.7615806076706031E-2</v>
      </c>
      <c r="S16" s="145">
        <f t="shared" si="8"/>
        <v>112672</v>
      </c>
      <c r="T16" s="146">
        <v>-0.13298551795250624</v>
      </c>
      <c r="U16" s="145">
        <v>33661</v>
      </c>
      <c r="V16" s="146">
        <v>-0.17068663923723171</v>
      </c>
      <c r="W16" s="145">
        <v>28996</v>
      </c>
      <c r="X16" s="146">
        <v>3.2474006551773238E-2</v>
      </c>
      <c r="Y16" s="145">
        <v>23338</v>
      </c>
      <c r="Z16" s="146">
        <v>-0.22793436548895063</v>
      </c>
      <c r="AA16" s="145">
        <v>26677</v>
      </c>
      <c r="AB16" s="146">
        <v>-0.14092036196180724</v>
      </c>
      <c r="AC16" s="145">
        <v>7258</v>
      </c>
      <c r="AD16" s="146">
        <v>-3.4455234801117451E-2</v>
      </c>
      <c r="AE16" s="145">
        <v>6216</v>
      </c>
      <c r="AF16" s="146">
        <v>-2.0948180815876571E-2</v>
      </c>
      <c r="AG16" s="145">
        <v>14133</v>
      </c>
      <c r="AH16" s="146">
        <v>0.19964349376114088</v>
      </c>
      <c r="AI16" s="145">
        <v>15976</v>
      </c>
      <c r="AJ16" s="146">
        <v>0.1776500073713696</v>
      </c>
      <c r="AK16" s="145">
        <v>17909</v>
      </c>
      <c r="AL16" s="146">
        <v>-6.1717399276994822E-2</v>
      </c>
      <c r="AM16" s="145">
        <v>2006</v>
      </c>
      <c r="AN16" s="146">
        <v>-0.26277104005880192</v>
      </c>
      <c r="AO16" s="145">
        <v>2857</v>
      </c>
      <c r="AP16" s="146">
        <v>0.13238208481965907</v>
      </c>
      <c r="AQ16" s="145">
        <v>11230</v>
      </c>
      <c r="AR16" s="146">
        <v>6.2843081582434124E-2</v>
      </c>
      <c r="AS16" s="145">
        <f t="shared" si="22"/>
        <v>858216</v>
      </c>
      <c r="AT16" s="146">
        <v>-1.1208374506359586E-3</v>
      </c>
      <c r="AU16" s="145">
        <v>1059828</v>
      </c>
      <c r="AV16" s="146">
        <v>1.0980457247187658E-2</v>
      </c>
    </row>
    <row r="17" spans="2:48" ht="15" hidden="1" customHeight="1" outlineLevel="1">
      <c r="B17" s="41" t="s">
        <v>72</v>
      </c>
      <c r="C17" s="29">
        <v>13156</v>
      </c>
      <c r="D17" s="142">
        <f t="shared" ref="D17:D68" si="25">IFERROR(C17/C30-1,"-")</f>
        <v>0.72605615324061934</v>
      </c>
      <c r="E17" s="29">
        <v>5170</v>
      </c>
      <c r="F17" s="142">
        <f t="shared" ref="F17:F68" si="26">IFERROR(E17/E30-1,"-")</f>
        <v>-8.6289549376797892E-3</v>
      </c>
      <c r="G17" s="29">
        <v>4031</v>
      </c>
      <c r="H17" s="142">
        <f t="shared" ref="H17:H68" si="27">IFERROR(G17/G30-1,"-")</f>
        <v>-3.8865045302813539E-2</v>
      </c>
      <c r="I17" s="29">
        <v>6458</v>
      </c>
      <c r="J17" s="142">
        <f t="shared" ref="J17:J68" si="28">IFERROR(I17/I30-1,"-")</f>
        <v>-8.5139538178212182E-2</v>
      </c>
      <c r="K17" s="29">
        <v>1372</v>
      </c>
      <c r="L17" s="142">
        <f t="shared" ref="L17:L68" si="29">IFERROR(K17/K30-1,"-")</f>
        <v>6.2742060418280454E-2</v>
      </c>
      <c r="M17" s="29">
        <v>40763</v>
      </c>
      <c r="N17" s="142">
        <f t="shared" ref="N17:N68" si="30">IFERROR(M17/M30-1,"-")</f>
        <v>-0.15422441696406342</v>
      </c>
      <c r="O17" s="29">
        <v>2074</v>
      </c>
      <c r="P17" s="142">
        <f t="shared" ref="P17:P68" si="31">IFERROR(O17/O30-1,"-")</f>
        <v>-0.14262091773460106</v>
      </c>
      <c r="Q17" s="29">
        <v>2397</v>
      </c>
      <c r="R17" s="142">
        <f t="shared" ref="R17:R68" si="32">IFERROR(Q17/Q30-1,"-")</f>
        <v>-0.1168017686072218</v>
      </c>
      <c r="S17" s="29">
        <f>U17+W17+Y17+AA17</f>
        <v>28355</v>
      </c>
      <c r="T17" s="142">
        <f t="shared" ref="T17:T68" si="33">IFERROR(S17/S30-1,"-")</f>
        <v>-0.14616519618175794</v>
      </c>
      <c r="U17" s="29">
        <v>8532</v>
      </c>
      <c r="V17" s="142">
        <f t="shared" ref="V17:V68" si="34">IFERROR(U17/U30-1,"-")</f>
        <v>-0.24788434414668548</v>
      </c>
      <c r="W17" s="29">
        <v>6521</v>
      </c>
      <c r="X17" s="142">
        <f t="shared" ref="X17:X68" si="35">IFERROR(W17/W30-1,"-")</f>
        <v>-2.7006863622799138E-2</v>
      </c>
      <c r="Y17" s="29">
        <v>5566</v>
      </c>
      <c r="Z17" s="142">
        <f t="shared" ref="Z17:Z68" si="36">IFERROR(Y17/Y30-1,"-")</f>
        <v>-0.120695102685624</v>
      </c>
      <c r="AA17" s="29">
        <v>7736</v>
      </c>
      <c r="AB17" s="142">
        <f t="shared" ref="AB17:AB68" si="37">IFERROR(AA17/AA30-1,"-")</f>
        <v>-0.12419336578738815</v>
      </c>
      <c r="AC17" s="29">
        <v>587</v>
      </c>
      <c r="AD17" s="142">
        <f t="shared" ref="AD17:AD68" si="38">IFERROR(AC17/AC30-1,"-")</f>
        <v>-1.8394648829431426E-2</v>
      </c>
      <c r="AE17" s="29">
        <v>858</v>
      </c>
      <c r="AF17" s="142">
        <f t="shared" ref="AF17:AF68" si="39">IFERROR(AE17/AE30-1,"-")</f>
        <v>-2.1664766248574718E-2</v>
      </c>
      <c r="AG17" s="29">
        <v>903</v>
      </c>
      <c r="AH17" s="142">
        <f t="shared" ref="AH17:AH68" si="40">IFERROR(AG17/AG30-1,"-")</f>
        <v>-0.1723189734188818</v>
      </c>
      <c r="AI17" s="29">
        <v>1633</v>
      </c>
      <c r="AJ17" s="142">
        <f t="shared" ref="AJ17:AJ68" si="41">IFERROR(AI17/AI30-1,"-")</f>
        <v>0.21142433234421354</v>
      </c>
      <c r="AK17" s="29">
        <v>1297</v>
      </c>
      <c r="AL17" s="142">
        <f t="shared" ref="AL17:AL68" si="42">IFERROR(AK17/AK30-1,"-")</f>
        <v>-0.25970319634703198</v>
      </c>
      <c r="AM17" s="29">
        <v>322</v>
      </c>
      <c r="AN17" s="142">
        <f t="shared" ref="AN17:AN68" si="43">IFERROR(AM17/AM30-1,"-")</f>
        <v>0.8089887640449438</v>
      </c>
      <c r="AO17" s="29">
        <v>295</v>
      </c>
      <c r="AP17" s="142">
        <f t="shared" ref="AP17:AP68" si="44">IFERROR(AO17/AO30-1,"-")</f>
        <v>0.1216730038022813</v>
      </c>
      <c r="AQ17" s="29">
        <v>897</v>
      </c>
      <c r="AR17" s="142">
        <f t="shared" ref="AR17:AR68" si="45">IFERROR(AQ17/AQ30-1,"-")</f>
        <v>1.0248306997742662</v>
      </c>
      <c r="AS17" s="29">
        <f>AU17-C17</f>
        <v>97412</v>
      </c>
      <c r="AT17" s="142">
        <f t="shared" ref="AT17:AT68" si="46">IFERROR(AS17/AS30-1,"-")</f>
        <v>-0.12120309976814891</v>
      </c>
      <c r="AU17" s="143">
        <v>110568</v>
      </c>
      <c r="AV17" s="144">
        <f t="shared" ref="AV17:AV68" si="47">IFERROR(AU17/AU30-1,"-")</f>
        <v>-6.6692552482083944E-2</v>
      </c>
    </row>
    <row r="18" spans="2:48" ht="15" hidden="1" customHeight="1" outlineLevel="1">
      <c r="B18" s="41" t="s">
        <v>73</v>
      </c>
      <c r="C18" s="29">
        <v>9385</v>
      </c>
      <c r="D18" s="142">
        <f t="shared" si="25"/>
        <v>9.9332318144547349E-2</v>
      </c>
      <c r="E18" s="29">
        <v>4272</v>
      </c>
      <c r="F18" s="142">
        <f t="shared" si="26"/>
        <v>-5.6537102473498191E-2</v>
      </c>
      <c r="G18" s="29">
        <v>4039</v>
      </c>
      <c r="H18" s="142">
        <f t="shared" si="27"/>
        <v>6.5418095489316874E-2</v>
      </c>
      <c r="I18" s="29">
        <v>7018</v>
      </c>
      <c r="J18" s="142">
        <f t="shared" si="28"/>
        <v>-0.26735567386992376</v>
      </c>
      <c r="K18" s="29">
        <v>1188</v>
      </c>
      <c r="L18" s="142">
        <f t="shared" si="29"/>
        <v>1.799485861182526E-2</v>
      </c>
      <c r="M18" s="29">
        <v>39694</v>
      </c>
      <c r="N18" s="142">
        <f t="shared" si="30"/>
        <v>-0.21885270097412179</v>
      </c>
      <c r="O18" s="29">
        <v>2010</v>
      </c>
      <c r="P18" s="142">
        <f t="shared" si="31"/>
        <v>-0.41974595842956119</v>
      </c>
      <c r="Q18" s="29">
        <v>1965</v>
      </c>
      <c r="R18" s="142">
        <f t="shared" si="32"/>
        <v>0.17453676031081899</v>
      </c>
      <c r="S18" s="29">
        <f t="shared" ref="S18:S29" si="48">U18+W18+Y18+AA18</f>
        <v>30575</v>
      </c>
      <c r="T18" s="142">
        <f t="shared" si="33"/>
        <v>-0.24091958588842821</v>
      </c>
      <c r="U18" s="29">
        <v>9426</v>
      </c>
      <c r="V18" s="142">
        <f t="shared" si="34"/>
        <v>-0.29329734592892487</v>
      </c>
      <c r="W18" s="29">
        <v>7797</v>
      </c>
      <c r="X18" s="142">
        <f t="shared" si="35"/>
        <v>-0.20713849908480786</v>
      </c>
      <c r="Y18" s="29">
        <v>5368</v>
      </c>
      <c r="Z18" s="142">
        <f t="shared" si="36"/>
        <v>-0.35004237801186588</v>
      </c>
      <c r="AA18" s="29">
        <v>7984</v>
      </c>
      <c r="AB18" s="142">
        <f t="shared" si="37"/>
        <v>-9.7649186256781206E-2</v>
      </c>
      <c r="AC18" s="29">
        <v>631</v>
      </c>
      <c r="AD18" s="142">
        <f t="shared" si="38"/>
        <v>-0.40583804143126179</v>
      </c>
      <c r="AE18" s="29">
        <v>813</v>
      </c>
      <c r="AF18" s="142">
        <f t="shared" si="39"/>
        <v>-0.29732065687121867</v>
      </c>
      <c r="AG18" s="29">
        <v>891</v>
      </c>
      <c r="AH18" s="142">
        <f t="shared" si="40"/>
        <v>-0.17500000000000004</v>
      </c>
      <c r="AI18" s="29">
        <v>1376</v>
      </c>
      <c r="AJ18" s="142">
        <f t="shared" si="41"/>
        <v>-0.20782959124928035</v>
      </c>
      <c r="AK18" s="29">
        <v>1200</v>
      </c>
      <c r="AL18" s="142">
        <f t="shared" si="42"/>
        <v>-0.14590747330960852</v>
      </c>
      <c r="AM18" s="29">
        <v>254</v>
      </c>
      <c r="AN18" s="142">
        <f t="shared" si="43"/>
        <v>0.86764705882352944</v>
      </c>
      <c r="AO18" s="29">
        <v>200</v>
      </c>
      <c r="AP18" s="142">
        <f t="shared" si="44"/>
        <v>-0.11111111111111116</v>
      </c>
      <c r="AQ18" s="29">
        <v>645</v>
      </c>
      <c r="AR18" s="142">
        <f t="shared" si="45"/>
        <v>0.86956521739130443</v>
      </c>
      <c r="AS18" s="29">
        <f t="shared" ref="AS18:AS29" si="49">AU18-C18</f>
        <v>96771</v>
      </c>
      <c r="AT18" s="142">
        <f t="shared" si="46"/>
        <v>-0.20966490530287563</v>
      </c>
      <c r="AU18" s="143">
        <v>106156</v>
      </c>
      <c r="AV18" s="144">
        <f t="shared" si="47"/>
        <v>-0.18952511833867769</v>
      </c>
    </row>
    <row r="19" spans="2:48" ht="15" hidden="1" customHeight="1" outlineLevel="1">
      <c r="B19" s="41" t="s">
        <v>74</v>
      </c>
      <c r="C19" s="29">
        <v>17095</v>
      </c>
      <c r="D19" s="142">
        <f t="shared" si="25"/>
        <v>0.32314241486068118</v>
      </c>
      <c r="E19" s="29">
        <v>6336</v>
      </c>
      <c r="F19" s="142">
        <f t="shared" si="26"/>
        <v>-0.14018184285520419</v>
      </c>
      <c r="G19" s="29">
        <v>3660</v>
      </c>
      <c r="H19" s="142">
        <f t="shared" si="27"/>
        <v>0.24872057318321383</v>
      </c>
      <c r="I19" s="29">
        <v>7076</v>
      </c>
      <c r="J19" s="142">
        <f t="shared" si="28"/>
        <v>-8.2690960056062135E-3</v>
      </c>
      <c r="K19" s="29">
        <v>1948</v>
      </c>
      <c r="L19" s="142">
        <f t="shared" si="29"/>
        <v>0.33791208791208782</v>
      </c>
      <c r="M19" s="29">
        <v>59190</v>
      </c>
      <c r="N19" s="142">
        <f t="shared" si="30"/>
        <v>-6.8152836159259489E-2</v>
      </c>
      <c r="O19" s="29">
        <v>2899</v>
      </c>
      <c r="P19" s="142">
        <f t="shared" si="31"/>
        <v>-0.29635922330097086</v>
      </c>
      <c r="Q19" s="29">
        <v>1522</v>
      </c>
      <c r="R19" s="142">
        <f t="shared" si="32"/>
        <v>-7.701637355973312E-2</v>
      </c>
      <c r="S19" s="29">
        <f t="shared" si="48"/>
        <v>13865</v>
      </c>
      <c r="T19" s="142">
        <f t="shared" si="33"/>
        <v>-0.2886460417628649</v>
      </c>
      <c r="U19" s="29">
        <v>3031</v>
      </c>
      <c r="V19" s="142">
        <f t="shared" si="34"/>
        <v>-0.48522418478260865</v>
      </c>
      <c r="W19" s="29">
        <v>3487</v>
      </c>
      <c r="X19" s="142">
        <f t="shared" si="35"/>
        <v>-0.36193961573650502</v>
      </c>
      <c r="Y19" s="29">
        <v>3673</v>
      </c>
      <c r="Z19" s="142">
        <f t="shared" si="36"/>
        <v>-0.11536608863198461</v>
      </c>
      <c r="AA19" s="29">
        <v>3674</v>
      </c>
      <c r="AB19" s="142">
        <f t="shared" si="37"/>
        <v>-7.8273958855995973E-2</v>
      </c>
      <c r="AC19" s="29">
        <v>1153</v>
      </c>
      <c r="AD19" s="142">
        <f t="shared" si="38"/>
        <v>-0.10342146189735613</v>
      </c>
      <c r="AE19" s="29">
        <v>747</v>
      </c>
      <c r="AF19" s="142">
        <f t="shared" si="39"/>
        <v>-9.7826086956521729E-2</v>
      </c>
      <c r="AG19" s="29">
        <v>1650</v>
      </c>
      <c r="AH19" s="142">
        <f t="shared" si="40"/>
        <v>-0.4126023495906016</v>
      </c>
      <c r="AI19" s="29">
        <v>1500</v>
      </c>
      <c r="AJ19" s="142">
        <f t="shared" si="41"/>
        <v>-0.2707826932425863</v>
      </c>
      <c r="AK19" s="29">
        <v>1363</v>
      </c>
      <c r="AL19" s="142">
        <f t="shared" si="42"/>
        <v>-0.39124609200535954</v>
      </c>
      <c r="AM19" s="29">
        <v>226</v>
      </c>
      <c r="AN19" s="142">
        <f t="shared" si="43"/>
        <v>0.11881188118811892</v>
      </c>
      <c r="AO19" s="29">
        <v>156</v>
      </c>
      <c r="AP19" s="142">
        <f t="shared" si="44"/>
        <v>-0.24637681159420288</v>
      </c>
      <c r="AQ19" s="29">
        <v>1174</v>
      </c>
      <c r="AR19" s="142">
        <f t="shared" si="45"/>
        <v>2.1223404255319149</v>
      </c>
      <c r="AS19" s="29">
        <f t="shared" si="49"/>
        <v>104465</v>
      </c>
      <c r="AT19" s="142">
        <f t="shared" si="46"/>
        <v>-0.11225079456804388</v>
      </c>
      <c r="AU19" s="143">
        <v>121560</v>
      </c>
      <c r="AV19" s="144">
        <f t="shared" si="47"/>
        <v>-6.9176225554007043E-2</v>
      </c>
    </row>
    <row r="20" spans="2:48" ht="15" hidden="1" customHeight="1" outlineLevel="1">
      <c r="B20" s="41" t="s">
        <v>75</v>
      </c>
      <c r="C20" s="29">
        <v>24836</v>
      </c>
      <c r="D20" s="142">
        <f t="shared" si="25"/>
        <v>0.33713793474749654</v>
      </c>
      <c r="E20" s="29">
        <v>4630</v>
      </c>
      <c r="F20" s="142">
        <f t="shared" si="26"/>
        <v>-0.17820376286829964</v>
      </c>
      <c r="G20" s="29">
        <v>3783</v>
      </c>
      <c r="H20" s="142">
        <f t="shared" si="27"/>
        <v>0.40893854748603342</v>
      </c>
      <c r="I20" s="29">
        <v>5724</v>
      </c>
      <c r="J20" s="142">
        <f t="shared" si="28"/>
        <v>-0.14015322217214965</v>
      </c>
      <c r="K20" s="29">
        <v>1290</v>
      </c>
      <c r="L20" s="142">
        <f t="shared" si="29"/>
        <v>0.6433121019108281</v>
      </c>
      <c r="M20" s="29">
        <v>50118</v>
      </c>
      <c r="N20" s="142">
        <f t="shared" si="30"/>
        <v>-8.7685446436697956E-2</v>
      </c>
      <c r="O20" s="29">
        <v>2334</v>
      </c>
      <c r="P20" s="142">
        <f t="shared" si="31"/>
        <v>-0.32072176949941789</v>
      </c>
      <c r="Q20" s="29">
        <v>1725</v>
      </c>
      <c r="R20" s="142">
        <f t="shared" si="32"/>
        <v>-0.22227231740306586</v>
      </c>
      <c r="S20" s="29">
        <f t="shared" si="48"/>
        <v>2422</v>
      </c>
      <c r="T20" s="142">
        <f t="shared" si="33"/>
        <v>-0.37753790799280396</v>
      </c>
      <c r="U20" s="29">
        <v>461</v>
      </c>
      <c r="V20" s="142">
        <f t="shared" si="34"/>
        <v>-0.40439276485788112</v>
      </c>
      <c r="W20" s="29">
        <v>739</v>
      </c>
      <c r="X20" s="142">
        <f t="shared" si="35"/>
        <v>-0.56834112149532712</v>
      </c>
      <c r="Y20" s="29">
        <v>962</v>
      </c>
      <c r="Z20" s="142">
        <f t="shared" si="36"/>
        <v>-0.30441070137382498</v>
      </c>
      <c r="AA20" s="29">
        <v>260</v>
      </c>
      <c r="AB20" s="142">
        <f t="shared" si="37"/>
        <v>10.818181818181818</v>
      </c>
      <c r="AC20" s="29">
        <v>896</v>
      </c>
      <c r="AD20" s="142">
        <f t="shared" si="38"/>
        <v>-0.10756972111553786</v>
      </c>
      <c r="AE20" s="29">
        <v>568</v>
      </c>
      <c r="AF20" s="142">
        <f t="shared" si="39"/>
        <v>-6.5789473684210509E-2</v>
      </c>
      <c r="AG20" s="29">
        <v>1279</v>
      </c>
      <c r="AH20" s="142">
        <f t="shared" si="40"/>
        <v>-0.43556928508384818</v>
      </c>
      <c r="AI20" s="29">
        <v>1709</v>
      </c>
      <c r="AJ20" s="142">
        <f t="shared" si="41"/>
        <v>-0.21389144434222629</v>
      </c>
      <c r="AK20" s="29">
        <v>1732</v>
      </c>
      <c r="AL20" s="142">
        <f t="shared" si="42"/>
        <v>-0.48681481481481481</v>
      </c>
      <c r="AM20" s="29">
        <v>384</v>
      </c>
      <c r="AN20" s="142">
        <f t="shared" si="43"/>
        <v>1.6482758620689655</v>
      </c>
      <c r="AO20" s="29">
        <v>242</v>
      </c>
      <c r="AP20" s="142">
        <f t="shared" si="44"/>
        <v>-0.3202247191011236</v>
      </c>
      <c r="AQ20" s="29">
        <v>1362</v>
      </c>
      <c r="AR20" s="142">
        <f t="shared" si="45"/>
        <v>1.7570850202429149</v>
      </c>
      <c r="AS20" s="29">
        <f t="shared" si="49"/>
        <v>80198</v>
      </c>
      <c r="AT20" s="142">
        <f t="shared" si="46"/>
        <v>-0.11542746214001298</v>
      </c>
      <c r="AU20" s="143">
        <v>105034</v>
      </c>
      <c r="AV20" s="144">
        <f t="shared" si="47"/>
        <v>-3.8475974257806467E-2</v>
      </c>
    </row>
    <row r="21" spans="2:48" ht="15" hidden="1" customHeight="1" outlineLevel="1">
      <c r="B21" s="41" t="s">
        <v>76</v>
      </c>
      <c r="C21" s="29">
        <v>43437</v>
      </c>
      <c r="D21" s="142">
        <f t="shared" si="25"/>
        <v>0.19545892390257325</v>
      </c>
      <c r="E21" s="29">
        <v>7906</v>
      </c>
      <c r="F21" s="142">
        <f t="shared" si="26"/>
        <v>4.1222178322138703E-2</v>
      </c>
      <c r="G21" s="29">
        <v>3696</v>
      </c>
      <c r="H21" s="142">
        <f t="shared" si="27"/>
        <v>0.17110266159695819</v>
      </c>
      <c r="I21" s="29">
        <v>5596</v>
      </c>
      <c r="J21" s="142">
        <f t="shared" si="28"/>
        <v>-0.21094190637337851</v>
      </c>
      <c r="K21" s="29">
        <v>2723</v>
      </c>
      <c r="L21" s="142">
        <f t="shared" si="29"/>
        <v>0.18442801217920834</v>
      </c>
      <c r="M21" s="29">
        <v>50424</v>
      </c>
      <c r="N21" s="142">
        <f t="shared" si="30"/>
        <v>-0.17568782593058807</v>
      </c>
      <c r="O21" s="29">
        <v>2619</v>
      </c>
      <c r="P21" s="142">
        <f t="shared" si="31"/>
        <v>-0.25575447570332477</v>
      </c>
      <c r="Q21" s="29">
        <v>6147</v>
      </c>
      <c r="R21" s="142">
        <f t="shared" si="32"/>
        <v>-0.25246260488872674</v>
      </c>
      <c r="S21" s="29">
        <f t="shared" si="48"/>
        <v>1518</v>
      </c>
      <c r="T21" s="142">
        <f t="shared" si="33"/>
        <v>-0.34597156398104267</v>
      </c>
      <c r="U21" s="29">
        <v>305</v>
      </c>
      <c r="V21" s="142">
        <f t="shared" si="34"/>
        <v>-5.5727554179566541E-2</v>
      </c>
      <c r="W21" s="29">
        <v>516</v>
      </c>
      <c r="X21" s="142">
        <f t="shared" si="35"/>
        <v>-0.49805447470817121</v>
      </c>
      <c r="Y21" s="29">
        <v>690</v>
      </c>
      <c r="Z21" s="142">
        <f t="shared" si="36"/>
        <v>-0.23925027563395806</v>
      </c>
      <c r="AA21" s="29">
        <v>7</v>
      </c>
      <c r="AB21" s="142">
        <f t="shared" si="37"/>
        <v>-0.88888888888888884</v>
      </c>
      <c r="AC21" s="29">
        <v>777</v>
      </c>
      <c r="AD21" s="142">
        <f t="shared" si="38"/>
        <v>4.1554959785522705E-2</v>
      </c>
      <c r="AE21" s="29">
        <v>689</v>
      </c>
      <c r="AF21" s="142">
        <f t="shared" si="39"/>
        <v>-5.7455540355677126E-2</v>
      </c>
      <c r="AG21" s="29">
        <v>1610</v>
      </c>
      <c r="AH21" s="142">
        <f t="shared" si="40"/>
        <v>-0.45772987537891541</v>
      </c>
      <c r="AI21" s="29">
        <v>1578</v>
      </c>
      <c r="AJ21" s="142">
        <f t="shared" si="41"/>
        <v>-0.33947258267057345</v>
      </c>
      <c r="AK21" s="29">
        <v>3514</v>
      </c>
      <c r="AL21" s="142">
        <f t="shared" si="42"/>
        <v>-0.34962058115861561</v>
      </c>
      <c r="AM21" s="29">
        <v>240</v>
      </c>
      <c r="AN21" s="142">
        <f t="shared" si="43"/>
        <v>0.53846153846153855</v>
      </c>
      <c r="AO21" s="29">
        <v>545</v>
      </c>
      <c r="AP21" s="142">
        <f t="shared" si="44"/>
        <v>-0.15372670807453415</v>
      </c>
      <c r="AQ21" s="29">
        <v>1581</v>
      </c>
      <c r="AR21" s="142">
        <f t="shared" si="45"/>
        <v>1.558252427184466</v>
      </c>
      <c r="AS21" s="29">
        <f t="shared" si="49"/>
        <v>91163</v>
      </c>
      <c r="AT21" s="142">
        <f t="shared" si="46"/>
        <v>-0.16387232871686697</v>
      </c>
      <c r="AU21" s="143">
        <v>134600</v>
      </c>
      <c r="AV21" s="144">
        <f t="shared" si="47"/>
        <v>-7.405496508788223E-2</v>
      </c>
    </row>
    <row r="22" spans="2:48" ht="15" hidden="1" customHeight="1" outlineLevel="1">
      <c r="B22" s="41" t="s">
        <v>77</v>
      </c>
      <c r="C22" s="29">
        <v>33146</v>
      </c>
      <c r="D22" s="142">
        <f t="shared" si="25"/>
        <v>0.22400295420974881</v>
      </c>
      <c r="E22" s="29">
        <v>8124</v>
      </c>
      <c r="F22" s="142">
        <f t="shared" si="26"/>
        <v>6.2933403113960562E-2</v>
      </c>
      <c r="G22" s="29">
        <v>4488</v>
      </c>
      <c r="H22" s="142">
        <f t="shared" si="27"/>
        <v>0.30351437699680517</v>
      </c>
      <c r="I22" s="29">
        <v>5616</v>
      </c>
      <c r="J22" s="142">
        <f t="shared" si="28"/>
        <v>-3.1223046403312082E-2</v>
      </c>
      <c r="K22" s="29">
        <v>2161</v>
      </c>
      <c r="L22" s="142">
        <f t="shared" si="29"/>
        <v>0.67389620449264132</v>
      </c>
      <c r="M22" s="29">
        <v>55756</v>
      </c>
      <c r="N22" s="142">
        <f t="shared" si="30"/>
        <v>-0.12247788724857567</v>
      </c>
      <c r="O22" s="29">
        <v>3288</v>
      </c>
      <c r="P22" s="142">
        <f t="shared" si="31"/>
        <v>-0.11422413793103448</v>
      </c>
      <c r="Q22" s="29">
        <v>2451</v>
      </c>
      <c r="R22" s="142">
        <f t="shared" si="32"/>
        <v>-0.27784325279905719</v>
      </c>
      <c r="S22" s="29">
        <f t="shared" si="48"/>
        <v>2297</v>
      </c>
      <c r="T22" s="142">
        <f t="shared" si="33"/>
        <v>-0.45139718175304511</v>
      </c>
      <c r="U22" s="29">
        <v>579</v>
      </c>
      <c r="V22" s="142">
        <f t="shared" si="34"/>
        <v>-2.5252525252525304E-2</v>
      </c>
      <c r="W22" s="29">
        <v>835</v>
      </c>
      <c r="X22" s="142">
        <f t="shared" si="35"/>
        <v>-0.57571138211382111</v>
      </c>
      <c r="Y22" s="29">
        <v>810</v>
      </c>
      <c r="Z22" s="142">
        <f t="shared" si="36"/>
        <v>-0.47538860103626945</v>
      </c>
      <c r="AA22" s="29">
        <v>73</v>
      </c>
      <c r="AB22" s="142">
        <f t="shared" si="37"/>
        <v>-9.8765432098765427E-2</v>
      </c>
      <c r="AC22" s="29">
        <v>1355</v>
      </c>
      <c r="AD22" s="142">
        <f t="shared" si="38"/>
        <v>0.11798679867986794</v>
      </c>
      <c r="AE22" s="29">
        <v>845</v>
      </c>
      <c r="AF22" s="142">
        <f t="shared" si="39"/>
        <v>-4.0862656072644721E-2</v>
      </c>
      <c r="AG22" s="29">
        <v>1567</v>
      </c>
      <c r="AH22" s="142">
        <f t="shared" si="40"/>
        <v>-0.26500938086303938</v>
      </c>
      <c r="AI22" s="29">
        <v>1744</v>
      </c>
      <c r="AJ22" s="142">
        <f t="shared" si="41"/>
        <v>-0.30044123545928603</v>
      </c>
      <c r="AK22" s="29">
        <v>3051</v>
      </c>
      <c r="AL22" s="142">
        <f t="shared" si="42"/>
        <v>-0.3046946216955333</v>
      </c>
      <c r="AM22" s="29">
        <v>497</v>
      </c>
      <c r="AN22" s="142">
        <f t="shared" si="43"/>
        <v>1.9583333333333335</v>
      </c>
      <c r="AO22" s="29">
        <v>368</v>
      </c>
      <c r="AP22" s="142">
        <f t="shared" si="44"/>
        <v>-0.18584070796460173</v>
      </c>
      <c r="AQ22" s="29">
        <v>1845</v>
      </c>
      <c r="AR22" s="142">
        <f t="shared" si="45"/>
        <v>0.78260869565217384</v>
      </c>
      <c r="AS22" s="29">
        <f t="shared" si="49"/>
        <v>95453</v>
      </c>
      <c r="AT22" s="142">
        <f t="shared" si="46"/>
        <v>-9.7507705689919288E-2</v>
      </c>
      <c r="AU22" s="143">
        <v>128599</v>
      </c>
      <c r="AV22" s="144">
        <f t="shared" si="47"/>
        <v>-3.1969347966818717E-2</v>
      </c>
    </row>
    <row r="23" spans="2:48" ht="15" hidden="1" customHeight="1" outlineLevel="1">
      <c r="B23" s="41" t="s">
        <v>78</v>
      </c>
      <c r="C23" s="29">
        <v>20291</v>
      </c>
      <c r="D23" s="142">
        <f t="shared" si="25"/>
        <v>-0.19030327214684761</v>
      </c>
      <c r="E23" s="29">
        <v>5316</v>
      </c>
      <c r="F23" s="142">
        <f t="shared" si="26"/>
        <v>-0.11311311311311312</v>
      </c>
      <c r="G23" s="29">
        <v>3685</v>
      </c>
      <c r="H23" s="142">
        <f t="shared" si="27"/>
        <v>0.28173913043478271</v>
      </c>
      <c r="I23" s="29">
        <v>5676</v>
      </c>
      <c r="J23" s="142">
        <f t="shared" si="28"/>
        <v>-6.7061143984220917E-2</v>
      </c>
      <c r="K23" s="29">
        <v>1314</v>
      </c>
      <c r="L23" s="142">
        <f t="shared" si="29"/>
        <v>0.4567627494456763</v>
      </c>
      <c r="M23" s="29">
        <v>49120</v>
      </c>
      <c r="N23" s="142">
        <f t="shared" si="30"/>
        <v>-0.18142883330278137</v>
      </c>
      <c r="O23" s="29">
        <v>3085</v>
      </c>
      <c r="P23" s="142">
        <f t="shared" si="31"/>
        <v>-0.29790623577605824</v>
      </c>
      <c r="Q23" s="29">
        <v>1796</v>
      </c>
      <c r="R23" s="142">
        <f t="shared" si="32"/>
        <v>-0.25446243254462431</v>
      </c>
      <c r="S23" s="29">
        <f t="shared" si="48"/>
        <v>1859</v>
      </c>
      <c r="T23" s="142">
        <f t="shared" si="33"/>
        <v>-0.26811023622047248</v>
      </c>
      <c r="U23" s="29">
        <v>352</v>
      </c>
      <c r="V23" s="142">
        <f t="shared" si="34"/>
        <v>0.19322033898305091</v>
      </c>
      <c r="W23" s="29">
        <v>466</v>
      </c>
      <c r="X23" s="142">
        <f t="shared" si="35"/>
        <v>-0.54268891069676151</v>
      </c>
      <c r="Y23" s="29">
        <v>997</v>
      </c>
      <c r="Z23" s="142">
        <f t="shared" si="36"/>
        <v>-0.15722738799661873</v>
      </c>
      <c r="AA23" s="29">
        <v>44</v>
      </c>
      <c r="AB23" s="142">
        <f t="shared" si="37"/>
        <v>2.3255813953488413E-2</v>
      </c>
      <c r="AC23" s="29">
        <v>710</v>
      </c>
      <c r="AD23" s="142">
        <f t="shared" si="38"/>
        <v>-0.16568742655699176</v>
      </c>
      <c r="AE23" s="29">
        <v>578</v>
      </c>
      <c r="AF23" s="142">
        <f t="shared" si="39"/>
        <v>-0.24444444444444446</v>
      </c>
      <c r="AG23" s="29">
        <v>1443</v>
      </c>
      <c r="AH23" s="142">
        <f t="shared" si="40"/>
        <v>0.17988552739165975</v>
      </c>
      <c r="AI23" s="29">
        <v>1636</v>
      </c>
      <c r="AJ23" s="142">
        <f t="shared" si="41"/>
        <v>-0.24643021649009678</v>
      </c>
      <c r="AK23" s="29">
        <v>2287</v>
      </c>
      <c r="AL23" s="142">
        <f t="shared" si="42"/>
        <v>-0.43010216795414902</v>
      </c>
      <c r="AM23" s="29">
        <v>393</v>
      </c>
      <c r="AN23" s="142">
        <f t="shared" si="43"/>
        <v>0.7623318385650224</v>
      </c>
      <c r="AO23" s="29">
        <v>274</v>
      </c>
      <c r="AP23" s="142">
        <f t="shared" si="44"/>
        <v>-0.41327623126338331</v>
      </c>
      <c r="AQ23" s="29">
        <v>1703</v>
      </c>
      <c r="AR23" s="142">
        <f t="shared" si="45"/>
        <v>0.9330306469920544</v>
      </c>
      <c r="AS23" s="29">
        <f t="shared" si="49"/>
        <v>80875</v>
      </c>
      <c r="AT23" s="142">
        <f t="shared" si="46"/>
        <v>-0.15578450714516856</v>
      </c>
      <c r="AU23" s="143">
        <v>101166</v>
      </c>
      <c r="AV23" s="144">
        <f t="shared" si="47"/>
        <v>-0.16294194060847766</v>
      </c>
    </row>
    <row r="24" spans="2:48" ht="15" hidden="1" customHeight="1" outlineLevel="1">
      <c r="B24" s="41" t="s">
        <v>79</v>
      </c>
      <c r="C24" s="29">
        <v>22307</v>
      </c>
      <c r="D24" s="142">
        <f t="shared" si="25"/>
        <v>3.3544919612658042E-2</v>
      </c>
      <c r="E24" s="29">
        <v>5289</v>
      </c>
      <c r="F24" s="142">
        <f t="shared" si="26"/>
        <v>-5.2661275155162501E-3</v>
      </c>
      <c r="G24" s="29">
        <v>3780</v>
      </c>
      <c r="H24" s="142">
        <f t="shared" si="27"/>
        <v>6.3291139240506222E-2</v>
      </c>
      <c r="I24" s="29">
        <v>5933</v>
      </c>
      <c r="J24" s="142">
        <f t="shared" si="28"/>
        <v>-0.17505561735261399</v>
      </c>
      <c r="K24" s="29">
        <v>1596</v>
      </c>
      <c r="L24" s="142">
        <f t="shared" si="29"/>
        <v>-7.6923076923076872E-2</v>
      </c>
      <c r="M24" s="29">
        <v>46670</v>
      </c>
      <c r="N24" s="142">
        <f t="shared" si="30"/>
        <v>-0.19127330699383105</v>
      </c>
      <c r="O24" s="29">
        <v>4754</v>
      </c>
      <c r="P24" s="142">
        <f t="shared" si="31"/>
        <v>0.1674852652259331</v>
      </c>
      <c r="Q24" s="29">
        <v>1589</v>
      </c>
      <c r="R24" s="142">
        <f t="shared" si="32"/>
        <v>-0.22374206155349297</v>
      </c>
      <c r="S24" s="29">
        <f t="shared" si="48"/>
        <v>1517</v>
      </c>
      <c r="T24" s="142">
        <f t="shared" si="33"/>
        <v>-0.35364294844482314</v>
      </c>
      <c r="U24" s="29">
        <v>126</v>
      </c>
      <c r="V24" s="142">
        <f t="shared" si="34"/>
        <v>-0.43243243243243246</v>
      </c>
      <c r="W24" s="29">
        <v>52</v>
      </c>
      <c r="X24" s="142">
        <f t="shared" si="35"/>
        <v>-0.90441176470588236</v>
      </c>
      <c r="Y24" s="29">
        <v>968</v>
      </c>
      <c r="Z24" s="142">
        <f t="shared" si="36"/>
        <v>-0.38107416879795397</v>
      </c>
      <c r="AA24" s="29">
        <v>371</v>
      </c>
      <c r="AB24" s="142">
        <f t="shared" si="37"/>
        <v>20.823529411764707</v>
      </c>
      <c r="AC24" s="29">
        <v>709</v>
      </c>
      <c r="AD24" s="142">
        <f t="shared" si="38"/>
        <v>-0.23018458197611291</v>
      </c>
      <c r="AE24" s="29">
        <v>509</v>
      </c>
      <c r="AF24" s="142">
        <f t="shared" si="39"/>
        <v>-0.30559345156889495</v>
      </c>
      <c r="AG24" s="29">
        <v>1669</v>
      </c>
      <c r="AH24" s="142">
        <f t="shared" si="40"/>
        <v>-7.4320576816417128E-2</v>
      </c>
      <c r="AI24" s="29">
        <v>1186</v>
      </c>
      <c r="AJ24" s="142">
        <f t="shared" si="41"/>
        <v>1.5410958904109595E-2</v>
      </c>
      <c r="AK24" s="29">
        <v>1309</v>
      </c>
      <c r="AL24" s="142">
        <f t="shared" si="42"/>
        <v>-0.36301703163017029</v>
      </c>
      <c r="AM24" s="29">
        <v>394</v>
      </c>
      <c r="AN24" s="142">
        <f t="shared" si="43"/>
        <v>1.5584415584415585</v>
      </c>
      <c r="AO24" s="29">
        <v>267</v>
      </c>
      <c r="AP24" s="142">
        <f t="shared" si="44"/>
        <v>-0.24788732394366197</v>
      </c>
      <c r="AQ24" s="29">
        <v>1040</v>
      </c>
      <c r="AR24" s="142">
        <f t="shared" si="45"/>
        <v>9.3585699263932787E-2</v>
      </c>
      <c r="AS24" s="29">
        <f t="shared" si="49"/>
        <v>78211</v>
      </c>
      <c r="AT24" s="142">
        <f t="shared" si="46"/>
        <v>-0.15086801220319845</v>
      </c>
      <c r="AU24" s="143">
        <v>100518</v>
      </c>
      <c r="AV24" s="144">
        <f t="shared" si="47"/>
        <v>-0.11585891459231246</v>
      </c>
    </row>
    <row r="25" spans="2:48" ht="15" hidden="1" customHeight="1" outlineLevel="1">
      <c r="B25" s="41" t="s">
        <v>80</v>
      </c>
      <c r="C25" s="29">
        <v>24722</v>
      </c>
      <c r="D25" s="142">
        <f t="shared" si="25"/>
        <v>0.65708157383202637</v>
      </c>
      <c r="E25" s="29">
        <v>5877</v>
      </c>
      <c r="F25" s="142">
        <f t="shared" si="26"/>
        <v>-0.10438890582139593</v>
      </c>
      <c r="G25" s="29">
        <v>4186</v>
      </c>
      <c r="H25" s="142">
        <f t="shared" si="27"/>
        <v>0.4971387696709586</v>
      </c>
      <c r="I25" s="29">
        <v>8255</v>
      </c>
      <c r="J25" s="142">
        <f t="shared" si="28"/>
        <v>-9.3952365272747196E-2</v>
      </c>
      <c r="K25" s="29">
        <v>2582</v>
      </c>
      <c r="L25" s="142">
        <f t="shared" si="29"/>
        <v>4.7464503042596418E-2</v>
      </c>
      <c r="M25" s="29">
        <v>49822</v>
      </c>
      <c r="N25" s="142">
        <f t="shared" si="30"/>
        <v>-0.13660861277185687</v>
      </c>
      <c r="O25" s="29">
        <v>3524</v>
      </c>
      <c r="P25" s="142">
        <f t="shared" si="31"/>
        <v>0.39952343129467827</v>
      </c>
      <c r="Q25" s="29">
        <v>2208</v>
      </c>
      <c r="R25" s="142">
        <f t="shared" si="32"/>
        <v>0.11346444780635401</v>
      </c>
      <c r="S25" s="29">
        <f t="shared" si="48"/>
        <v>14335</v>
      </c>
      <c r="T25" s="142">
        <f t="shared" si="33"/>
        <v>0.18795060909919625</v>
      </c>
      <c r="U25" s="29">
        <v>4901</v>
      </c>
      <c r="V25" s="142">
        <f t="shared" si="34"/>
        <v>0.14965986394557818</v>
      </c>
      <c r="W25" s="29">
        <v>2522</v>
      </c>
      <c r="X25" s="142">
        <f t="shared" si="35"/>
        <v>0.15794306703397609</v>
      </c>
      <c r="Y25" s="29">
        <v>3631</v>
      </c>
      <c r="Z25" s="142">
        <f t="shared" si="36"/>
        <v>0.18737737083060835</v>
      </c>
      <c r="AA25" s="29">
        <v>3281</v>
      </c>
      <c r="AB25" s="142">
        <f t="shared" si="37"/>
        <v>0.27764797507788153</v>
      </c>
      <c r="AC25" s="29">
        <v>1033</v>
      </c>
      <c r="AD25" s="142">
        <f t="shared" si="38"/>
        <v>-0.17293835068054442</v>
      </c>
      <c r="AE25" s="29">
        <v>787</v>
      </c>
      <c r="AF25" s="142">
        <f t="shared" si="39"/>
        <v>-5.0663449939686411E-2</v>
      </c>
      <c r="AG25" s="29">
        <v>1374</v>
      </c>
      <c r="AH25" s="142">
        <f t="shared" si="40"/>
        <v>-0.21034482758620687</v>
      </c>
      <c r="AI25" s="29">
        <v>1418</v>
      </c>
      <c r="AJ25" s="142">
        <f t="shared" si="41"/>
        <v>-6.5260382333553024E-2</v>
      </c>
      <c r="AK25" s="29">
        <v>1878</v>
      </c>
      <c r="AL25" s="142">
        <f t="shared" si="42"/>
        <v>-0.14363885088919293</v>
      </c>
      <c r="AM25" s="29">
        <v>315</v>
      </c>
      <c r="AN25" s="142">
        <f t="shared" si="43"/>
        <v>0.47196261682243001</v>
      </c>
      <c r="AO25" s="29">
        <v>308</v>
      </c>
      <c r="AP25" s="142">
        <f t="shared" si="44"/>
        <v>0.65591397849462374</v>
      </c>
      <c r="AQ25" s="29">
        <v>1049</v>
      </c>
      <c r="AR25" s="142">
        <f t="shared" si="45"/>
        <v>0.2982673267326732</v>
      </c>
      <c r="AS25" s="29">
        <f t="shared" si="49"/>
        <v>98951</v>
      </c>
      <c r="AT25" s="142">
        <f t="shared" si="46"/>
        <v>-4.8026322118853604E-2</v>
      </c>
      <c r="AU25" s="143">
        <v>123673</v>
      </c>
      <c r="AV25" s="144">
        <f t="shared" si="47"/>
        <v>4.0475509414278799E-2</v>
      </c>
    </row>
    <row r="26" spans="2:48" ht="15" hidden="1" customHeight="1" outlineLevel="1">
      <c r="B26" s="41" t="s">
        <v>81</v>
      </c>
      <c r="C26" s="29">
        <v>6950</v>
      </c>
      <c r="D26" s="142">
        <f t="shared" si="25"/>
        <v>-0.45792059901723736</v>
      </c>
      <c r="E26" s="29">
        <v>5297</v>
      </c>
      <c r="F26" s="142">
        <f t="shared" si="26"/>
        <v>-5.6969912764821107E-2</v>
      </c>
      <c r="G26" s="29">
        <v>3938</v>
      </c>
      <c r="H26" s="142">
        <f t="shared" si="27"/>
        <v>0.20244274809160312</v>
      </c>
      <c r="I26" s="29">
        <v>7514</v>
      </c>
      <c r="J26" s="142">
        <f t="shared" si="28"/>
        <v>-0.1737409280844513</v>
      </c>
      <c r="K26" s="29">
        <v>1595</v>
      </c>
      <c r="L26" s="142">
        <f t="shared" si="29"/>
        <v>-2.5061124694376491E-2</v>
      </c>
      <c r="M26" s="29">
        <v>49459</v>
      </c>
      <c r="N26" s="142">
        <f t="shared" si="30"/>
        <v>-0.15968942199870872</v>
      </c>
      <c r="O26" s="29">
        <v>2931</v>
      </c>
      <c r="P26" s="142">
        <f t="shared" si="31"/>
        <v>-0.20179738562091498</v>
      </c>
      <c r="Q26" s="29">
        <v>2017</v>
      </c>
      <c r="R26" s="142">
        <f t="shared" si="32"/>
        <v>-0.24172932330827068</v>
      </c>
      <c r="S26" s="29">
        <f t="shared" si="48"/>
        <v>39367</v>
      </c>
      <c r="T26" s="142">
        <f t="shared" si="33"/>
        <v>-5.2470695838447989E-2</v>
      </c>
      <c r="U26" s="29">
        <v>12023</v>
      </c>
      <c r="V26" s="142">
        <f t="shared" si="34"/>
        <v>-0.14821112291888061</v>
      </c>
      <c r="W26" s="29">
        <v>8576</v>
      </c>
      <c r="X26" s="142">
        <f t="shared" si="35"/>
        <v>-6.467444650452614E-2</v>
      </c>
      <c r="Y26" s="29">
        <v>8277</v>
      </c>
      <c r="Z26" s="142">
        <f t="shared" si="36"/>
        <v>-8.3591674047829967E-2</v>
      </c>
      <c r="AA26" s="29">
        <v>10491</v>
      </c>
      <c r="AB26" s="142">
        <f t="shared" si="37"/>
        <v>0.13649658758531036</v>
      </c>
      <c r="AC26" s="29">
        <v>672</v>
      </c>
      <c r="AD26" s="142">
        <f t="shared" si="38"/>
        <v>-0.37254901960784315</v>
      </c>
      <c r="AE26" s="29">
        <v>633</v>
      </c>
      <c r="AF26" s="142">
        <f t="shared" si="39"/>
        <v>-0.32873806998939559</v>
      </c>
      <c r="AG26" s="29">
        <v>824</v>
      </c>
      <c r="AH26" s="142">
        <f t="shared" si="40"/>
        <v>-0.31618257261410787</v>
      </c>
      <c r="AI26" s="29">
        <v>1409</v>
      </c>
      <c r="AJ26" s="142">
        <f t="shared" si="41"/>
        <v>-0.12375621890547261</v>
      </c>
      <c r="AK26" s="29">
        <v>1481</v>
      </c>
      <c r="AL26" s="142">
        <f t="shared" si="42"/>
        <v>-0.27187807276302856</v>
      </c>
      <c r="AM26" s="29">
        <v>206</v>
      </c>
      <c r="AN26" s="142">
        <f t="shared" si="43"/>
        <v>-0.49385749385749389</v>
      </c>
      <c r="AO26" s="29">
        <v>160</v>
      </c>
      <c r="AP26" s="142">
        <f t="shared" si="44"/>
        <v>-0.375</v>
      </c>
      <c r="AQ26" s="29">
        <v>748</v>
      </c>
      <c r="AR26" s="142">
        <f t="shared" si="45"/>
        <v>0.25714285714285712</v>
      </c>
      <c r="AS26" s="29">
        <f t="shared" si="49"/>
        <v>118251</v>
      </c>
      <c r="AT26" s="142">
        <f t="shared" si="46"/>
        <v>-0.1206665774327399</v>
      </c>
      <c r="AU26" s="143">
        <v>125201</v>
      </c>
      <c r="AV26" s="144">
        <f t="shared" si="47"/>
        <v>-0.15002138507389728</v>
      </c>
    </row>
    <row r="27" spans="2:48" ht="15" hidden="1" customHeight="1" outlineLevel="1">
      <c r="B27" s="41" t="s">
        <v>82</v>
      </c>
      <c r="C27" s="29">
        <v>6733</v>
      </c>
      <c r="D27" s="142">
        <f t="shared" si="25"/>
        <v>-8.9396808222883428E-2</v>
      </c>
      <c r="E27" s="29">
        <v>5758</v>
      </c>
      <c r="F27" s="142">
        <f t="shared" si="26"/>
        <v>0</v>
      </c>
      <c r="G27" s="29">
        <v>3583</v>
      </c>
      <c r="H27" s="142">
        <f t="shared" si="27"/>
        <v>0.31582813073815652</v>
      </c>
      <c r="I27" s="29">
        <v>6667</v>
      </c>
      <c r="J27" s="142">
        <f t="shared" si="28"/>
        <v>-0.12632682479360502</v>
      </c>
      <c r="K27" s="29">
        <v>2555</v>
      </c>
      <c r="L27" s="142">
        <f t="shared" si="29"/>
        <v>5.7095573024410484E-2</v>
      </c>
      <c r="M27" s="29">
        <v>43882</v>
      </c>
      <c r="N27" s="142">
        <f t="shared" si="30"/>
        <v>-0.27639997361651603</v>
      </c>
      <c r="O27" s="29">
        <v>3089</v>
      </c>
      <c r="P27" s="142">
        <f t="shared" si="31"/>
        <v>5.3187862257074725E-2</v>
      </c>
      <c r="Q27" s="29">
        <v>2770</v>
      </c>
      <c r="R27" s="142">
        <f t="shared" si="32"/>
        <v>-0.13084405396925003</v>
      </c>
      <c r="S27" s="29">
        <f t="shared" si="48"/>
        <v>33334</v>
      </c>
      <c r="T27" s="142">
        <f t="shared" si="33"/>
        <v>-0.14184944907836472</v>
      </c>
      <c r="U27" s="29">
        <v>11426</v>
      </c>
      <c r="V27" s="142">
        <f t="shared" si="34"/>
        <v>-6.734144151497834E-2</v>
      </c>
      <c r="W27" s="29">
        <v>7497</v>
      </c>
      <c r="X27" s="142">
        <f t="shared" si="35"/>
        <v>-2.6995457495132991E-2</v>
      </c>
      <c r="Y27" s="29">
        <v>6630</v>
      </c>
      <c r="Z27" s="142">
        <f t="shared" si="36"/>
        <v>-0.25639300134589504</v>
      </c>
      <c r="AA27" s="29">
        <v>7781</v>
      </c>
      <c r="AB27" s="142">
        <f t="shared" si="37"/>
        <v>-0.21971520256718813</v>
      </c>
      <c r="AC27" s="29">
        <v>616</v>
      </c>
      <c r="AD27" s="142">
        <f t="shared" si="38"/>
        <v>-1.1235955056179803E-2</v>
      </c>
      <c r="AE27" s="29">
        <v>859</v>
      </c>
      <c r="AF27" s="142">
        <f t="shared" si="39"/>
        <v>0.22017045454545459</v>
      </c>
      <c r="AG27" s="29">
        <v>664</v>
      </c>
      <c r="AH27" s="142">
        <f t="shared" si="40"/>
        <v>-0.34645669291338588</v>
      </c>
      <c r="AI27" s="29">
        <v>1635</v>
      </c>
      <c r="AJ27" s="142">
        <f t="shared" si="41"/>
        <v>0.74493062966915691</v>
      </c>
      <c r="AK27" s="29">
        <v>1637</v>
      </c>
      <c r="AL27" s="142">
        <f t="shared" si="42"/>
        <v>0.13601665510062455</v>
      </c>
      <c r="AM27" s="29">
        <v>142</v>
      </c>
      <c r="AN27" s="142">
        <f t="shared" si="43"/>
        <v>-0.36322869955156956</v>
      </c>
      <c r="AO27" s="29">
        <v>131</v>
      </c>
      <c r="AP27" s="142">
        <f t="shared" si="44"/>
        <v>-0.38207547169811318</v>
      </c>
      <c r="AQ27" s="29">
        <v>723</v>
      </c>
      <c r="AR27" s="142">
        <f t="shared" si="45"/>
        <v>1.2246153846153844</v>
      </c>
      <c r="AS27" s="29">
        <f t="shared" si="49"/>
        <v>108045</v>
      </c>
      <c r="AT27" s="142">
        <f t="shared" si="46"/>
        <v>-0.16643521733092626</v>
      </c>
      <c r="AU27" s="143">
        <v>114778</v>
      </c>
      <c r="AV27" s="144">
        <f t="shared" si="47"/>
        <v>-0.16227775669284439</v>
      </c>
    </row>
    <row r="28" spans="2:48" ht="15" hidden="1" customHeight="1" outlineLevel="1">
      <c r="B28" s="41" t="s">
        <v>83</v>
      </c>
      <c r="C28" s="29">
        <v>6716</v>
      </c>
      <c r="D28" s="142">
        <f t="shared" si="25"/>
        <v>1.3735849056603744E-2</v>
      </c>
      <c r="E28" s="29">
        <v>4425</v>
      </c>
      <c r="F28" s="142">
        <f t="shared" si="26"/>
        <v>-4.9613402061855716E-2</v>
      </c>
      <c r="G28" s="29">
        <v>3315</v>
      </c>
      <c r="H28" s="142">
        <f t="shared" si="27"/>
        <v>-0.12138881526636625</v>
      </c>
      <c r="I28" s="29">
        <v>6955</v>
      </c>
      <c r="J28" s="142">
        <f t="shared" si="28"/>
        <v>-0.14996333414813001</v>
      </c>
      <c r="K28" s="29">
        <v>1478</v>
      </c>
      <c r="L28" s="142">
        <f t="shared" si="29"/>
        <v>-0.33692238672050245</v>
      </c>
      <c r="M28" s="29">
        <v>44558</v>
      </c>
      <c r="N28" s="142">
        <f t="shared" si="30"/>
        <v>-0.15007820547056805</v>
      </c>
      <c r="O28" s="29">
        <v>3284</v>
      </c>
      <c r="P28" s="142">
        <f t="shared" si="31"/>
        <v>0.28081123244929795</v>
      </c>
      <c r="Q28" s="29">
        <v>3389</v>
      </c>
      <c r="R28" s="142">
        <f t="shared" si="32"/>
        <v>-0.28168715557439594</v>
      </c>
      <c r="S28" s="29">
        <f t="shared" si="48"/>
        <v>33305</v>
      </c>
      <c r="T28" s="142">
        <f t="shared" si="33"/>
        <v>1.5086863761048397E-2</v>
      </c>
      <c r="U28" s="29">
        <v>10416</v>
      </c>
      <c r="V28" s="142">
        <f t="shared" si="34"/>
        <v>9.6074923708302729E-2</v>
      </c>
      <c r="W28" s="29">
        <v>6881</v>
      </c>
      <c r="X28" s="142">
        <f t="shared" si="35"/>
        <v>-1.3759495485165529E-2</v>
      </c>
      <c r="Y28" s="29">
        <v>7263</v>
      </c>
      <c r="Z28" s="142">
        <f t="shared" si="36"/>
        <v>-0.11663828752128436</v>
      </c>
      <c r="AA28" s="29">
        <v>8745</v>
      </c>
      <c r="AB28" s="142">
        <f t="shared" si="37"/>
        <v>7.8564380858411553E-2</v>
      </c>
      <c r="AC28" s="29">
        <v>749</v>
      </c>
      <c r="AD28" s="142">
        <f t="shared" si="38"/>
        <v>0.10798816568047331</v>
      </c>
      <c r="AE28" s="29">
        <v>881</v>
      </c>
      <c r="AF28" s="142">
        <f t="shared" si="39"/>
        <v>0.22873082287308222</v>
      </c>
      <c r="AG28" s="29">
        <v>1351</v>
      </c>
      <c r="AH28" s="142">
        <f t="shared" si="40"/>
        <v>-0.18220338983050843</v>
      </c>
      <c r="AI28" s="29">
        <v>1251</v>
      </c>
      <c r="AJ28" s="142">
        <f t="shared" si="41"/>
        <v>0.15833333333333344</v>
      </c>
      <c r="AK28" s="29">
        <v>2198</v>
      </c>
      <c r="AL28" s="142">
        <f t="shared" si="42"/>
        <v>-2.0062416406598338E-2</v>
      </c>
      <c r="AM28" s="29">
        <v>150</v>
      </c>
      <c r="AN28" s="142">
        <f t="shared" si="43"/>
        <v>-0.33333333333333337</v>
      </c>
      <c r="AO28" s="29">
        <v>228</v>
      </c>
      <c r="AP28" s="142">
        <f t="shared" si="44"/>
        <v>-0.17391304347826086</v>
      </c>
      <c r="AQ28" s="29">
        <v>515</v>
      </c>
      <c r="AR28" s="142">
        <f t="shared" si="45"/>
        <v>-0.31968295904887711</v>
      </c>
      <c r="AS28" s="29">
        <f t="shared" si="49"/>
        <v>108032</v>
      </c>
      <c r="AT28" s="142">
        <f t="shared" si="46"/>
        <v>-9.2045989376722925E-2</v>
      </c>
      <c r="AU28" s="143">
        <v>114748</v>
      </c>
      <c r="AV28" s="144">
        <f t="shared" si="47"/>
        <v>-8.6466734071603102E-2</v>
      </c>
    </row>
    <row r="29" spans="2:48" collapsed="1">
      <c r="B29" s="147">
        <v>2009</v>
      </c>
      <c r="C29" s="148">
        <v>228774</v>
      </c>
      <c r="D29" s="149">
        <f t="shared" si="25"/>
        <v>0.1469093096706271</v>
      </c>
      <c r="E29" s="148">
        <v>68400</v>
      </c>
      <c r="F29" s="149">
        <f t="shared" si="26"/>
        <v>-4.8493447959268798E-2</v>
      </c>
      <c r="G29" s="148">
        <v>46184</v>
      </c>
      <c r="H29" s="149">
        <f t="shared" si="27"/>
        <v>0.17825343776309421</v>
      </c>
      <c r="I29" s="148">
        <v>78488</v>
      </c>
      <c r="J29" s="149">
        <f t="shared" si="28"/>
        <v>-0.13381082184675486</v>
      </c>
      <c r="K29" s="148">
        <v>21802</v>
      </c>
      <c r="L29" s="149">
        <f t="shared" si="29"/>
        <v>0.1085574820765749</v>
      </c>
      <c r="M29" s="148">
        <v>579456</v>
      </c>
      <c r="N29" s="149">
        <f t="shared" si="30"/>
        <v>-0.15962652388176157</v>
      </c>
      <c r="O29" s="148">
        <v>35891</v>
      </c>
      <c r="P29" s="149">
        <f t="shared" si="31"/>
        <v>-0.12081424687063669</v>
      </c>
      <c r="Q29" s="148">
        <v>29976</v>
      </c>
      <c r="R29" s="149">
        <f t="shared" si="32"/>
        <v>-0.18709152542372887</v>
      </c>
      <c r="S29" s="148">
        <f t="shared" si="48"/>
        <v>202749</v>
      </c>
      <c r="T29" s="149">
        <f t="shared" si="33"/>
        <v>-0.13181862948705325</v>
      </c>
      <c r="U29" s="148">
        <v>61578</v>
      </c>
      <c r="V29" s="149">
        <f t="shared" si="34"/>
        <v>-0.15542449595391583</v>
      </c>
      <c r="W29" s="148">
        <v>45889</v>
      </c>
      <c r="X29" s="149">
        <f t="shared" si="35"/>
        <v>-0.15491427413859782</v>
      </c>
      <c r="Y29" s="148">
        <v>44835</v>
      </c>
      <c r="Z29" s="149">
        <f t="shared" si="36"/>
        <v>-0.17809349220898263</v>
      </c>
      <c r="AA29" s="148">
        <v>50447</v>
      </c>
      <c r="AB29" s="149">
        <f t="shared" si="37"/>
        <v>-2.5592984624893789E-2</v>
      </c>
      <c r="AC29" s="148">
        <v>9888</v>
      </c>
      <c r="AD29" s="149">
        <f t="shared" si="38"/>
        <v>-0.12487830781485088</v>
      </c>
      <c r="AE29" s="148">
        <v>8767</v>
      </c>
      <c r="AF29" s="149">
        <f t="shared" si="39"/>
        <v>-0.10293666223268183</v>
      </c>
      <c r="AG29" s="148">
        <v>15225</v>
      </c>
      <c r="AH29" s="149">
        <f t="shared" si="40"/>
        <v>-0.27451634422948634</v>
      </c>
      <c r="AI29" s="148">
        <v>18075</v>
      </c>
      <c r="AJ29" s="149">
        <f t="shared" si="41"/>
        <v>-0.12592485129841868</v>
      </c>
      <c r="AK29" s="148">
        <v>22947</v>
      </c>
      <c r="AL29" s="149">
        <f t="shared" si="42"/>
        <v>-0.29482806305891029</v>
      </c>
      <c r="AM29" s="148">
        <v>3523</v>
      </c>
      <c r="AN29" s="149">
        <f t="shared" si="43"/>
        <v>0.44919786096256686</v>
      </c>
      <c r="AO29" s="148">
        <v>3174</v>
      </c>
      <c r="AP29" s="149">
        <f t="shared" si="44"/>
        <v>-0.18594511413182868</v>
      </c>
      <c r="AQ29" s="148">
        <v>13282</v>
      </c>
      <c r="AR29" s="149">
        <f t="shared" si="45"/>
        <v>0.74121657052962764</v>
      </c>
      <c r="AS29" s="148">
        <f t="shared" si="49"/>
        <v>1157827</v>
      </c>
      <c r="AT29" s="149">
        <f t="shared" si="46"/>
        <v>-0.13033743142309473</v>
      </c>
      <c r="AU29" s="150">
        <v>1386601</v>
      </c>
      <c r="AV29" s="151">
        <f t="shared" si="47"/>
        <v>-9.4211475926005761E-2</v>
      </c>
    </row>
    <row r="30" spans="2:48" ht="15" hidden="1" customHeight="1" outlineLevel="1">
      <c r="B30" s="41" t="s">
        <v>72</v>
      </c>
      <c r="C30" s="29">
        <v>7622</v>
      </c>
      <c r="D30" s="142">
        <f t="shared" si="25"/>
        <v>-0.17367736339982653</v>
      </c>
      <c r="E30" s="29">
        <v>5215</v>
      </c>
      <c r="F30" s="142">
        <f t="shared" si="26"/>
        <v>0.140139921294272</v>
      </c>
      <c r="G30" s="29">
        <v>4194</v>
      </c>
      <c r="H30" s="142">
        <f t="shared" si="27"/>
        <v>9.7331240188383017E-2</v>
      </c>
      <c r="I30" s="29">
        <v>7059</v>
      </c>
      <c r="J30" s="142">
        <f t="shared" si="28"/>
        <v>-1.6989277259434665E-2</v>
      </c>
      <c r="K30" s="29">
        <v>1291</v>
      </c>
      <c r="L30" s="142">
        <f t="shared" si="29"/>
        <v>6.2353858144972296E-3</v>
      </c>
      <c r="M30" s="29">
        <v>48196</v>
      </c>
      <c r="N30" s="142">
        <f t="shared" si="30"/>
        <v>-7.2850739664890418E-2</v>
      </c>
      <c r="O30" s="29">
        <v>2419</v>
      </c>
      <c r="P30" s="142">
        <f t="shared" si="31"/>
        <v>7.2251773049645474E-2</v>
      </c>
      <c r="Q30" s="29">
        <v>2714</v>
      </c>
      <c r="R30" s="142">
        <f t="shared" si="32"/>
        <v>0.25764596848934196</v>
      </c>
      <c r="S30" s="29">
        <f>U30+W30+Y30+AA30</f>
        <v>33209</v>
      </c>
      <c r="T30" s="142">
        <f t="shared" si="33"/>
        <v>-0.1767316178293421</v>
      </c>
      <c r="U30" s="29">
        <v>11344</v>
      </c>
      <c r="V30" s="142">
        <f t="shared" si="34"/>
        <v>-0.10971590017265731</v>
      </c>
      <c r="W30" s="29">
        <v>6702</v>
      </c>
      <c r="X30" s="142">
        <f t="shared" si="35"/>
        <v>-0.11769352290679302</v>
      </c>
      <c r="Y30" s="29">
        <v>6330</v>
      </c>
      <c r="Z30" s="142">
        <f t="shared" si="36"/>
        <v>-0.30008845643520565</v>
      </c>
      <c r="AA30" s="29">
        <v>8833</v>
      </c>
      <c r="AB30" s="142">
        <f t="shared" si="37"/>
        <v>-0.19377510040160639</v>
      </c>
      <c r="AC30" s="29">
        <v>598</v>
      </c>
      <c r="AD30" s="142">
        <f t="shared" si="38"/>
        <v>-0.13832853025936598</v>
      </c>
      <c r="AE30" s="29">
        <v>877</v>
      </c>
      <c r="AF30" s="142">
        <f t="shared" si="39"/>
        <v>0.11012658227848093</v>
      </c>
      <c r="AG30" s="29">
        <v>1091</v>
      </c>
      <c r="AH30" s="142">
        <f t="shared" si="40"/>
        <v>-0.13412698412698409</v>
      </c>
      <c r="AI30" s="29">
        <v>1348</v>
      </c>
      <c r="AJ30" s="142">
        <f t="shared" si="41"/>
        <v>9.5044679122664455E-2</v>
      </c>
      <c r="AK30" s="29">
        <v>1752</v>
      </c>
      <c r="AL30" s="142">
        <f t="shared" si="42"/>
        <v>4.597014925373144E-2</v>
      </c>
      <c r="AM30" s="29">
        <v>178</v>
      </c>
      <c r="AN30" s="142">
        <f t="shared" si="43"/>
        <v>-0.11881188118811881</v>
      </c>
      <c r="AO30" s="29">
        <v>263</v>
      </c>
      <c r="AP30" s="142">
        <f t="shared" si="44"/>
        <v>0.11440677966101687</v>
      </c>
      <c r="AQ30" s="29">
        <v>443</v>
      </c>
      <c r="AR30" s="142">
        <f t="shared" si="45"/>
        <v>-0.464328899637243</v>
      </c>
      <c r="AS30" s="29">
        <f>AU30-C30</f>
        <v>110847</v>
      </c>
      <c r="AT30" s="142">
        <f t="shared" si="46"/>
        <v>-8.0184217077420961E-2</v>
      </c>
      <c r="AU30" s="143">
        <v>118469</v>
      </c>
      <c r="AV30" s="144">
        <f t="shared" si="47"/>
        <v>-8.6831516795905506E-2</v>
      </c>
    </row>
    <row r="31" spans="2:48" ht="15" hidden="1" customHeight="1" outlineLevel="1">
      <c r="B31" s="41" t="s">
        <v>73</v>
      </c>
      <c r="C31" s="29">
        <v>8537</v>
      </c>
      <c r="D31" s="142">
        <f t="shared" si="25"/>
        <v>-0.17301172139881815</v>
      </c>
      <c r="E31" s="29">
        <v>4528</v>
      </c>
      <c r="F31" s="142">
        <f t="shared" si="26"/>
        <v>-5.3115851108322842E-2</v>
      </c>
      <c r="G31" s="29">
        <v>3791</v>
      </c>
      <c r="H31" s="142">
        <f t="shared" si="27"/>
        <v>0.33017543859649123</v>
      </c>
      <c r="I31" s="29">
        <v>9579</v>
      </c>
      <c r="J31" s="142">
        <f t="shared" si="28"/>
        <v>3.6015574302401099E-2</v>
      </c>
      <c r="K31" s="29">
        <v>1167</v>
      </c>
      <c r="L31" s="142">
        <f t="shared" si="29"/>
        <v>0.19815195071868574</v>
      </c>
      <c r="M31" s="29">
        <v>50815</v>
      </c>
      <c r="N31" s="142">
        <f t="shared" si="30"/>
        <v>-0.10860260323474724</v>
      </c>
      <c r="O31" s="29">
        <v>3464</v>
      </c>
      <c r="P31" s="142">
        <f t="shared" si="31"/>
        <v>0.57168784029038111</v>
      </c>
      <c r="Q31" s="29">
        <v>1673</v>
      </c>
      <c r="R31" s="142">
        <f t="shared" si="32"/>
        <v>-3.5735556879095132E-3</v>
      </c>
      <c r="S31" s="29">
        <f t="shared" ref="S31:S42" si="50">U31+W31+Y31+AA31</f>
        <v>40279</v>
      </c>
      <c r="T31" s="142">
        <f t="shared" si="33"/>
        <v>0.15221122489844952</v>
      </c>
      <c r="U31" s="29">
        <v>13338</v>
      </c>
      <c r="V31" s="142">
        <f t="shared" si="34"/>
        <v>0.14824380165289264</v>
      </c>
      <c r="W31" s="29">
        <v>9834</v>
      </c>
      <c r="X31" s="142">
        <f t="shared" si="35"/>
        <v>0.29462875197472349</v>
      </c>
      <c r="Y31" s="29">
        <v>8259</v>
      </c>
      <c r="Z31" s="142">
        <f t="shared" si="36"/>
        <v>5.6813819577735014E-2</v>
      </c>
      <c r="AA31" s="29">
        <v>8848</v>
      </c>
      <c r="AB31" s="142">
        <f t="shared" si="37"/>
        <v>0.11562224183583414</v>
      </c>
      <c r="AC31" s="29">
        <v>1062</v>
      </c>
      <c r="AD31" s="142">
        <f t="shared" si="38"/>
        <v>7.5987841945288848E-2</v>
      </c>
      <c r="AE31" s="29">
        <v>1157</v>
      </c>
      <c r="AF31" s="142">
        <f t="shared" si="39"/>
        <v>3.488372093023262E-2</v>
      </c>
      <c r="AG31" s="29">
        <v>1080</v>
      </c>
      <c r="AH31" s="142">
        <f t="shared" si="40"/>
        <v>-0.28476821192052981</v>
      </c>
      <c r="AI31" s="29">
        <v>1737</v>
      </c>
      <c r="AJ31" s="142">
        <f t="shared" si="41"/>
        <v>0.73526473526473524</v>
      </c>
      <c r="AK31" s="29">
        <v>1405</v>
      </c>
      <c r="AL31" s="142">
        <f t="shared" si="42"/>
        <v>-0.34222846441947563</v>
      </c>
      <c r="AM31" s="29">
        <v>136</v>
      </c>
      <c r="AN31" s="142">
        <f t="shared" si="43"/>
        <v>0.19298245614035081</v>
      </c>
      <c r="AO31" s="29">
        <v>225</v>
      </c>
      <c r="AP31" s="142">
        <f t="shared" si="44"/>
        <v>0.33136094674556205</v>
      </c>
      <c r="AQ31" s="29">
        <v>345</v>
      </c>
      <c r="AR31" s="142">
        <f t="shared" si="45"/>
        <v>-0.48736998514115903</v>
      </c>
      <c r="AS31" s="29">
        <f t="shared" ref="AS31:AS42" si="51">AU31-C31</f>
        <v>122443</v>
      </c>
      <c r="AT31" s="142">
        <f t="shared" si="46"/>
        <v>8.5332806180862253E-3</v>
      </c>
      <c r="AU31" s="143">
        <v>130980</v>
      </c>
      <c r="AV31" s="144">
        <f t="shared" si="47"/>
        <v>-5.6934639034388335E-3</v>
      </c>
    </row>
    <row r="32" spans="2:48" ht="15" hidden="1" customHeight="1" outlineLevel="1">
      <c r="B32" s="41" t="s">
        <v>74</v>
      </c>
      <c r="C32" s="29">
        <v>12920</v>
      </c>
      <c r="D32" s="142">
        <f t="shared" si="25"/>
        <v>-0.12371134020618557</v>
      </c>
      <c r="E32" s="29">
        <v>7369</v>
      </c>
      <c r="F32" s="142">
        <f t="shared" si="26"/>
        <v>-1.1535881958417149E-2</v>
      </c>
      <c r="G32" s="29">
        <v>2931</v>
      </c>
      <c r="H32" s="142">
        <f t="shared" si="27"/>
        <v>-0.1764540601292498</v>
      </c>
      <c r="I32" s="29">
        <v>7135</v>
      </c>
      <c r="J32" s="142">
        <f t="shared" si="28"/>
        <v>1.3350376366993322E-2</v>
      </c>
      <c r="K32" s="29">
        <v>1456</v>
      </c>
      <c r="L32" s="142">
        <f t="shared" si="29"/>
        <v>-0.12183353437876965</v>
      </c>
      <c r="M32" s="29">
        <v>63519</v>
      </c>
      <c r="N32" s="142">
        <f t="shared" si="30"/>
        <v>-4.4295322209349508E-2</v>
      </c>
      <c r="O32" s="29">
        <v>4120</v>
      </c>
      <c r="P32" s="142">
        <f t="shared" si="31"/>
        <v>0.60373686259244841</v>
      </c>
      <c r="Q32" s="29">
        <v>1649</v>
      </c>
      <c r="R32" s="142">
        <f t="shared" si="32"/>
        <v>-0.24357798165137612</v>
      </c>
      <c r="S32" s="29">
        <f t="shared" si="50"/>
        <v>19491</v>
      </c>
      <c r="T32" s="142">
        <f t="shared" si="33"/>
        <v>1.0577072639601726E-2</v>
      </c>
      <c r="U32" s="29">
        <v>5888</v>
      </c>
      <c r="V32" s="142">
        <f t="shared" si="34"/>
        <v>-0.15523672883787665</v>
      </c>
      <c r="W32" s="29">
        <v>5465</v>
      </c>
      <c r="X32" s="142">
        <f t="shared" si="35"/>
        <v>0.19636602451838869</v>
      </c>
      <c r="Y32" s="29">
        <v>4152</v>
      </c>
      <c r="Z32" s="142">
        <f t="shared" si="36"/>
        <v>6.7901234567901314E-2</v>
      </c>
      <c r="AA32" s="29">
        <v>3986</v>
      </c>
      <c r="AB32" s="142">
        <f t="shared" si="37"/>
        <v>3.2375032375032475E-2</v>
      </c>
      <c r="AC32" s="29">
        <v>1286</v>
      </c>
      <c r="AD32" s="142">
        <f t="shared" si="38"/>
        <v>0.15751575157515751</v>
      </c>
      <c r="AE32" s="29">
        <v>828</v>
      </c>
      <c r="AF32" s="142">
        <f t="shared" si="39"/>
        <v>1.346389228886169E-2</v>
      </c>
      <c r="AG32" s="29">
        <v>2809</v>
      </c>
      <c r="AH32" s="142">
        <f t="shared" si="40"/>
        <v>0.91609822646657579</v>
      </c>
      <c r="AI32" s="29">
        <v>2057</v>
      </c>
      <c r="AJ32" s="142">
        <f t="shared" si="41"/>
        <v>1.2855555555555553</v>
      </c>
      <c r="AK32" s="29">
        <v>2239</v>
      </c>
      <c r="AL32" s="142">
        <f t="shared" si="42"/>
        <v>-6.1609388097233819E-2</v>
      </c>
      <c r="AM32" s="29">
        <v>202</v>
      </c>
      <c r="AN32" s="142">
        <f t="shared" si="43"/>
        <v>0.3202614379084967</v>
      </c>
      <c r="AO32" s="29">
        <v>207</v>
      </c>
      <c r="AP32" s="142">
        <f t="shared" si="44"/>
        <v>-0.14462809917355368</v>
      </c>
      <c r="AQ32" s="29">
        <v>376</v>
      </c>
      <c r="AR32" s="142">
        <f t="shared" si="45"/>
        <v>-0.5890710382513662</v>
      </c>
      <c r="AS32" s="29">
        <f t="shared" si="51"/>
        <v>117674</v>
      </c>
      <c r="AT32" s="142">
        <f t="shared" si="46"/>
        <v>-4.4669294935787418E-3</v>
      </c>
      <c r="AU32" s="143">
        <v>130594</v>
      </c>
      <c r="AV32" s="144">
        <f t="shared" si="47"/>
        <v>-1.7691393498111996E-2</v>
      </c>
    </row>
    <row r="33" spans="2:48" ht="15" hidden="1" customHeight="1" outlineLevel="1">
      <c r="B33" s="41" t="s">
        <v>75</v>
      </c>
      <c r="C33" s="29">
        <v>18574</v>
      </c>
      <c r="D33" s="142">
        <f t="shared" si="25"/>
        <v>-0.17194953412687797</v>
      </c>
      <c r="E33" s="29">
        <v>5634</v>
      </c>
      <c r="F33" s="142">
        <f t="shared" si="26"/>
        <v>0.13041733547351519</v>
      </c>
      <c r="G33" s="29">
        <v>2685</v>
      </c>
      <c r="H33" s="142">
        <f t="shared" si="27"/>
        <v>-0.18215047212915014</v>
      </c>
      <c r="I33" s="29">
        <v>6657</v>
      </c>
      <c r="J33" s="142">
        <f t="shared" si="28"/>
        <v>-7.6186511240632804E-2</v>
      </c>
      <c r="K33" s="29">
        <v>785</v>
      </c>
      <c r="L33" s="142">
        <f t="shared" si="29"/>
        <v>-0.29215509467989176</v>
      </c>
      <c r="M33" s="29">
        <v>54935</v>
      </c>
      <c r="N33" s="142">
        <f t="shared" si="30"/>
        <v>1.5040372498660304E-2</v>
      </c>
      <c r="O33" s="29">
        <v>3436</v>
      </c>
      <c r="P33" s="142">
        <f t="shared" si="31"/>
        <v>2.9050613956274285E-2</v>
      </c>
      <c r="Q33" s="29">
        <v>2218</v>
      </c>
      <c r="R33" s="142">
        <f t="shared" si="32"/>
        <v>0.26598173515981727</v>
      </c>
      <c r="S33" s="29">
        <f t="shared" si="50"/>
        <v>3891</v>
      </c>
      <c r="T33" s="142">
        <f t="shared" si="33"/>
        <v>0.68077753779697625</v>
      </c>
      <c r="U33" s="29">
        <v>774</v>
      </c>
      <c r="V33" s="142">
        <f t="shared" si="34"/>
        <v>1.4339622641509435</v>
      </c>
      <c r="W33" s="29">
        <v>1712</v>
      </c>
      <c r="X33" s="142">
        <f t="shared" si="35"/>
        <v>1.2918340026773762</v>
      </c>
      <c r="Y33" s="29">
        <v>1383</v>
      </c>
      <c r="Z33" s="142">
        <f t="shared" si="36"/>
        <v>0.1534612176814012</v>
      </c>
      <c r="AA33" s="29">
        <v>22</v>
      </c>
      <c r="AB33" s="142">
        <f t="shared" si="37"/>
        <v>-0.56862745098039214</v>
      </c>
      <c r="AC33" s="29">
        <v>1004</v>
      </c>
      <c r="AD33" s="142">
        <f t="shared" si="38"/>
        <v>3.7190082644628086E-2</v>
      </c>
      <c r="AE33" s="29">
        <v>608</v>
      </c>
      <c r="AF33" s="142">
        <f t="shared" si="39"/>
        <v>-8.7087087087087123E-2</v>
      </c>
      <c r="AG33" s="29">
        <v>2266</v>
      </c>
      <c r="AH33" s="142">
        <f t="shared" si="40"/>
        <v>0.71666666666666656</v>
      </c>
      <c r="AI33" s="29">
        <v>2174</v>
      </c>
      <c r="AJ33" s="142">
        <f t="shared" si="41"/>
        <v>0.29636255217650564</v>
      </c>
      <c r="AK33" s="29">
        <v>3375</v>
      </c>
      <c r="AL33" s="142">
        <f t="shared" si="42"/>
        <v>0.30712625871417498</v>
      </c>
      <c r="AM33" s="29">
        <v>145</v>
      </c>
      <c r="AN33" s="142">
        <f t="shared" si="43"/>
        <v>0.1328125</v>
      </c>
      <c r="AO33" s="29">
        <v>356</v>
      </c>
      <c r="AP33" s="142">
        <f t="shared" si="44"/>
        <v>-0.15439429928741089</v>
      </c>
      <c r="AQ33" s="29">
        <v>494</v>
      </c>
      <c r="AR33" s="142">
        <f t="shared" si="45"/>
        <v>-0.69543773119605423</v>
      </c>
      <c r="AS33" s="29">
        <f t="shared" si="51"/>
        <v>90663</v>
      </c>
      <c r="AT33" s="142">
        <f t="shared" si="46"/>
        <v>3.6231469946167216E-2</v>
      </c>
      <c r="AU33" s="143">
        <v>109237</v>
      </c>
      <c r="AV33" s="144">
        <f t="shared" si="47"/>
        <v>-6.2497725701393669E-3</v>
      </c>
    </row>
    <row r="34" spans="2:48" ht="15" hidden="1" customHeight="1" outlineLevel="1">
      <c r="B34" s="41" t="s">
        <v>76</v>
      </c>
      <c r="C34" s="29">
        <v>36335</v>
      </c>
      <c r="D34" s="142">
        <f t="shared" si="25"/>
        <v>0.13892110459831364</v>
      </c>
      <c r="E34" s="29">
        <v>7593</v>
      </c>
      <c r="F34" s="142">
        <f t="shared" si="26"/>
        <v>5.3851492019430847E-2</v>
      </c>
      <c r="G34" s="29">
        <v>3156</v>
      </c>
      <c r="H34" s="142">
        <f t="shared" si="27"/>
        <v>-0.26978250809810278</v>
      </c>
      <c r="I34" s="29">
        <v>7092</v>
      </c>
      <c r="J34" s="142">
        <f t="shared" si="28"/>
        <v>-7.7283372365339553E-2</v>
      </c>
      <c r="K34" s="29">
        <v>2299</v>
      </c>
      <c r="L34" s="142">
        <f t="shared" si="29"/>
        <v>2.1777777777777674E-2</v>
      </c>
      <c r="M34" s="29">
        <v>61171</v>
      </c>
      <c r="N34" s="142">
        <f t="shared" si="30"/>
        <v>4.2025773618976636E-3</v>
      </c>
      <c r="O34" s="29">
        <v>3519</v>
      </c>
      <c r="P34" s="142">
        <f t="shared" si="31"/>
        <v>-0.13175425610658775</v>
      </c>
      <c r="Q34" s="29">
        <v>8223</v>
      </c>
      <c r="R34" s="142">
        <f t="shared" si="32"/>
        <v>0.15103583426651745</v>
      </c>
      <c r="S34" s="29">
        <f t="shared" si="50"/>
        <v>2321</v>
      </c>
      <c r="T34" s="142">
        <f t="shared" si="33"/>
        <v>-4.4069192751235553E-2</v>
      </c>
      <c r="U34" s="29">
        <v>323</v>
      </c>
      <c r="V34" s="142">
        <f t="shared" si="34"/>
        <v>0.2234848484848484</v>
      </c>
      <c r="W34" s="29">
        <v>1028</v>
      </c>
      <c r="X34" s="142">
        <f t="shared" si="35"/>
        <v>0.78472222222222232</v>
      </c>
      <c r="Y34" s="29">
        <v>907</v>
      </c>
      <c r="Z34" s="142">
        <f t="shared" si="36"/>
        <v>-0.40132013201320127</v>
      </c>
      <c r="AA34" s="29">
        <v>63</v>
      </c>
      <c r="AB34" s="142">
        <f t="shared" si="37"/>
        <v>-0.13698630136986301</v>
      </c>
      <c r="AC34" s="29">
        <v>746</v>
      </c>
      <c r="AD34" s="142">
        <f t="shared" si="38"/>
        <v>6.7238912732475065E-2</v>
      </c>
      <c r="AE34" s="29">
        <v>731</v>
      </c>
      <c r="AF34" s="142">
        <f t="shared" si="39"/>
        <v>0.11432926829268286</v>
      </c>
      <c r="AG34" s="29">
        <v>2969</v>
      </c>
      <c r="AH34" s="142">
        <f t="shared" si="40"/>
        <v>0.44899951195705223</v>
      </c>
      <c r="AI34" s="29">
        <v>2389</v>
      </c>
      <c r="AJ34" s="142">
        <f t="shared" si="41"/>
        <v>0.16423001949317739</v>
      </c>
      <c r="AK34" s="29">
        <v>5403</v>
      </c>
      <c r="AL34" s="142">
        <f t="shared" si="42"/>
        <v>0.27489381783860312</v>
      </c>
      <c r="AM34" s="29">
        <v>156</v>
      </c>
      <c r="AN34" s="142">
        <f t="shared" si="43"/>
        <v>0.11428571428571432</v>
      </c>
      <c r="AO34" s="29">
        <v>644</v>
      </c>
      <c r="AP34" s="142">
        <f t="shared" si="44"/>
        <v>0.96941896024464835</v>
      </c>
      <c r="AQ34" s="29">
        <v>618</v>
      </c>
      <c r="AR34" s="142">
        <f t="shared" si="45"/>
        <v>-0.1428571428571429</v>
      </c>
      <c r="AS34" s="29">
        <f t="shared" si="51"/>
        <v>109030</v>
      </c>
      <c r="AT34" s="142">
        <f t="shared" si="46"/>
        <v>2.0068297703138782E-2</v>
      </c>
      <c r="AU34" s="143">
        <v>145365</v>
      </c>
      <c r="AV34" s="144">
        <f t="shared" si="47"/>
        <v>4.7388823241202305E-2</v>
      </c>
    </row>
    <row r="35" spans="2:48" ht="15" hidden="1" customHeight="1" outlineLevel="1">
      <c r="B35" s="41" t="s">
        <v>77</v>
      </c>
      <c r="C35" s="29">
        <v>27080</v>
      </c>
      <c r="D35" s="142">
        <f t="shared" si="25"/>
        <v>-5.2529111413143204E-3</v>
      </c>
      <c r="E35" s="29">
        <v>7643</v>
      </c>
      <c r="F35" s="142">
        <f t="shared" si="26"/>
        <v>-5.7350764676862398E-2</v>
      </c>
      <c r="G35" s="29">
        <v>3443</v>
      </c>
      <c r="H35" s="142">
        <f t="shared" si="27"/>
        <v>-5.6453822965195966E-2</v>
      </c>
      <c r="I35" s="29">
        <v>5797</v>
      </c>
      <c r="J35" s="142">
        <f t="shared" si="28"/>
        <v>-9.6899828633743579E-2</v>
      </c>
      <c r="K35" s="29">
        <v>1291</v>
      </c>
      <c r="L35" s="142">
        <f t="shared" si="29"/>
        <v>-0.20846106683016552</v>
      </c>
      <c r="M35" s="29">
        <v>63538</v>
      </c>
      <c r="N35" s="142">
        <f t="shared" si="30"/>
        <v>0.12057988395266395</v>
      </c>
      <c r="O35" s="29">
        <v>3712</v>
      </c>
      <c r="P35" s="142">
        <f t="shared" si="31"/>
        <v>-8.8184721198722671E-2</v>
      </c>
      <c r="Q35" s="29">
        <v>3394</v>
      </c>
      <c r="R35" s="142">
        <f t="shared" si="32"/>
        <v>-6.7310506292068695E-3</v>
      </c>
      <c r="S35" s="29">
        <f t="shared" si="50"/>
        <v>4187</v>
      </c>
      <c r="T35" s="142">
        <f t="shared" si="33"/>
        <v>0.44578729281767959</v>
      </c>
      <c r="U35" s="29">
        <v>594</v>
      </c>
      <c r="V35" s="142">
        <f t="shared" si="34"/>
        <v>0.73684210526315796</v>
      </c>
      <c r="W35" s="29">
        <v>1968</v>
      </c>
      <c r="X35" s="142">
        <f t="shared" si="35"/>
        <v>1.0081632653061225</v>
      </c>
      <c r="Y35" s="29">
        <v>1544</v>
      </c>
      <c r="Z35" s="142">
        <f t="shared" si="36"/>
        <v>4.5543266102796576E-3</v>
      </c>
      <c r="AA35" s="29">
        <v>81</v>
      </c>
      <c r="AB35" s="142">
        <f t="shared" si="37"/>
        <v>1.189189189189189</v>
      </c>
      <c r="AC35" s="29">
        <v>1212</v>
      </c>
      <c r="AD35" s="142">
        <f t="shared" si="38"/>
        <v>0.26249999999999996</v>
      </c>
      <c r="AE35" s="29">
        <v>881</v>
      </c>
      <c r="AF35" s="142">
        <f t="shared" si="39"/>
        <v>7.1776155717761636E-2</v>
      </c>
      <c r="AG35" s="29">
        <v>2132</v>
      </c>
      <c r="AH35" s="142">
        <f t="shared" si="40"/>
        <v>0.27283582089552239</v>
      </c>
      <c r="AI35" s="29">
        <v>2493</v>
      </c>
      <c r="AJ35" s="142">
        <f t="shared" si="41"/>
        <v>0.48658318425760294</v>
      </c>
      <c r="AK35" s="29">
        <v>4388</v>
      </c>
      <c r="AL35" s="142">
        <f t="shared" si="42"/>
        <v>5.836951278340563E-2</v>
      </c>
      <c r="AM35" s="29">
        <v>168</v>
      </c>
      <c r="AN35" s="142">
        <f t="shared" si="43"/>
        <v>-0.20754716981132071</v>
      </c>
      <c r="AO35" s="29">
        <v>452</v>
      </c>
      <c r="AP35" s="142">
        <f t="shared" si="44"/>
        <v>0.68656716417910446</v>
      </c>
      <c r="AQ35" s="29">
        <v>1035</v>
      </c>
      <c r="AR35" s="142">
        <f t="shared" si="45"/>
        <v>-0.16464891041162233</v>
      </c>
      <c r="AS35" s="29">
        <f t="shared" si="51"/>
        <v>105766</v>
      </c>
      <c r="AT35" s="142">
        <f t="shared" si="46"/>
        <v>8.0446619198904834E-2</v>
      </c>
      <c r="AU35" s="143">
        <v>132846</v>
      </c>
      <c r="AV35" s="144">
        <f t="shared" si="47"/>
        <v>6.1799638729478801E-2</v>
      </c>
    </row>
    <row r="36" spans="2:48" ht="15" hidden="1" customHeight="1" outlineLevel="1">
      <c r="B36" s="41" t="s">
        <v>78</v>
      </c>
      <c r="C36" s="29">
        <v>25060</v>
      </c>
      <c r="D36" s="142">
        <f t="shared" si="25"/>
        <v>0.16217594954319892</v>
      </c>
      <c r="E36" s="29">
        <v>5994</v>
      </c>
      <c r="F36" s="142">
        <f t="shared" si="26"/>
        <v>0.24382652002490146</v>
      </c>
      <c r="G36" s="29">
        <v>2875</v>
      </c>
      <c r="H36" s="142">
        <f t="shared" si="27"/>
        <v>-0.11347517730496459</v>
      </c>
      <c r="I36" s="29">
        <v>6084</v>
      </c>
      <c r="J36" s="142">
        <f t="shared" si="28"/>
        <v>-9.4508111326090161E-2</v>
      </c>
      <c r="K36" s="29">
        <v>902</v>
      </c>
      <c r="L36" s="142">
        <f t="shared" si="29"/>
        <v>-0.45200486026731468</v>
      </c>
      <c r="M36" s="29">
        <v>60007</v>
      </c>
      <c r="N36" s="142">
        <f t="shared" si="30"/>
        <v>3.9010285001904732E-2</v>
      </c>
      <c r="O36" s="29">
        <v>4394</v>
      </c>
      <c r="P36" s="142">
        <f t="shared" si="31"/>
        <v>-2.9164825452938525E-2</v>
      </c>
      <c r="Q36" s="29">
        <v>2409</v>
      </c>
      <c r="R36" s="142">
        <f t="shared" si="32"/>
        <v>0.15428845232390986</v>
      </c>
      <c r="S36" s="29">
        <f t="shared" si="50"/>
        <v>2540</v>
      </c>
      <c r="T36" s="142">
        <f t="shared" si="33"/>
        <v>0.5592387968078576</v>
      </c>
      <c r="U36" s="29">
        <v>295</v>
      </c>
      <c r="V36" s="142">
        <f t="shared" si="34"/>
        <v>9.259259259259256E-2</v>
      </c>
      <c r="W36" s="29">
        <v>1019</v>
      </c>
      <c r="X36" s="142">
        <f t="shared" si="35"/>
        <v>2.3741721854304636</v>
      </c>
      <c r="Y36" s="29">
        <v>1183</v>
      </c>
      <c r="Z36" s="142">
        <f t="shared" si="36"/>
        <v>0.18655967903711135</v>
      </c>
      <c r="AA36" s="29">
        <v>43</v>
      </c>
      <c r="AB36" s="142">
        <f t="shared" si="37"/>
        <v>-0.28333333333333333</v>
      </c>
      <c r="AC36" s="29">
        <v>851</v>
      </c>
      <c r="AD36" s="142">
        <f t="shared" si="38"/>
        <v>0.44727891156462585</v>
      </c>
      <c r="AE36" s="29">
        <v>765</v>
      </c>
      <c r="AF36" s="142">
        <f t="shared" si="39"/>
        <v>6.25E-2</v>
      </c>
      <c r="AG36" s="29">
        <v>1223</v>
      </c>
      <c r="AH36" s="142">
        <f t="shared" si="40"/>
        <v>-0.23848069738480693</v>
      </c>
      <c r="AI36" s="29">
        <v>2171</v>
      </c>
      <c r="AJ36" s="142">
        <f t="shared" si="41"/>
        <v>1.1929292929292927</v>
      </c>
      <c r="AK36" s="29">
        <v>4013</v>
      </c>
      <c r="AL36" s="142">
        <f t="shared" si="42"/>
        <v>0.52122820318423058</v>
      </c>
      <c r="AM36" s="29">
        <v>223</v>
      </c>
      <c r="AN36" s="142">
        <f t="shared" si="43"/>
        <v>0.7421875</v>
      </c>
      <c r="AO36" s="29">
        <v>467</v>
      </c>
      <c r="AP36" s="142">
        <f t="shared" si="44"/>
        <v>1.3118811881188117</v>
      </c>
      <c r="AQ36" s="29">
        <v>881</v>
      </c>
      <c r="AR36" s="142">
        <f t="shared" si="45"/>
        <v>0.23389355742296924</v>
      </c>
      <c r="AS36" s="29">
        <f t="shared" si="51"/>
        <v>95799</v>
      </c>
      <c r="AT36" s="142">
        <f t="shared" si="46"/>
        <v>6.4326900643268958E-2</v>
      </c>
      <c r="AU36" s="143">
        <v>120859</v>
      </c>
      <c r="AV36" s="144">
        <f t="shared" si="47"/>
        <v>8.3237729896389778E-2</v>
      </c>
    </row>
    <row r="37" spans="2:48" ht="15" hidden="1" customHeight="1" outlineLevel="1">
      <c r="B37" s="41" t="s">
        <v>79</v>
      </c>
      <c r="C37" s="29">
        <v>21583</v>
      </c>
      <c r="D37" s="142">
        <f t="shared" si="25"/>
        <v>0.74042415934198846</v>
      </c>
      <c r="E37" s="29">
        <v>5317</v>
      </c>
      <c r="F37" s="142">
        <f t="shared" si="26"/>
        <v>0.10037251655629142</v>
      </c>
      <c r="G37" s="29">
        <v>3555</v>
      </c>
      <c r="H37" s="142">
        <f t="shared" si="27"/>
        <v>7.3369565217391353E-2</v>
      </c>
      <c r="I37" s="29">
        <v>7192</v>
      </c>
      <c r="J37" s="142">
        <f t="shared" si="28"/>
        <v>8.0691209616829518E-2</v>
      </c>
      <c r="K37" s="29">
        <v>1729</v>
      </c>
      <c r="L37" s="142">
        <f t="shared" si="29"/>
        <v>0.21163279607568319</v>
      </c>
      <c r="M37" s="29">
        <v>57708</v>
      </c>
      <c r="N37" s="142">
        <f t="shared" si="30"/>
        <v>4.0852767707375115E-2</v>
      </c>
      <c r="O37" s="29">
        <v>4072</v>
      </c>
      <c r="P37" s="142">
        <f t="shared" si="31"/>
        <v>6.4853556485355623E-2</v>
      </c>
      <c r="Q37" s="29">
        <v>2047</v>
      </c>
      <c r="R37" s="142">
        <f t="shared" si="32"/>
        <v>0.21483679525222543</v>
      </c>
      <c r="S37" s="29">
        <f t="shared" si="50"/>
        <v>2347</v>
      </c>
      <c r="T37" s="142">
        <f t="shared" si="33"/>
        <v>5.199462124607801E-2</v>
      </c>
      <c r="U37" s="29">
        <v>222</v>
      </c>
      <c r="V37" s="142">
        <f t="shared" si="34"/>
        <v>0.39622641509433953</v>
      </c>
      <c r="W37" s="29">
        <v>544</v>
      </c>
      <c r="X37" s="142">
        <f t="shared" si="35"/>
        <v>14.542857142857143</v>
      </c>
      <c r="Y37" s="29">
        <v>1564</v>
      </c>
      <c r="Z37" s="142">
        <f t="shared" si="36"/>
        <v>-0.22612568035625924</v>
      </c>
      <c r="AA37" s="29">
        <v>17</v>
      </c>
      <c r="AB37" s="142">
        <f t="shared" si="37"/>
        <v>6.25E-2</v>
      </c>
      <c r="AC37" s="29">
        <v>921</v>
      </c>
      <c r="AD37" s="142">
        <f t="shared" si="38"/>
        <v>0.41910631741140225</v>
      </c>
      <c r="AE37" s="29">
        <v>733</v>
      </c>
      <c r="AF37" s="142">
        <f t="shared" si="39"/>
        <v>0.32072072072072078</v>
      </c>
      <c r="AG37" s="29">
        <v>1803</v>
      </c>
      <c r="AH37" s="142">
        <f t="shared" si="40"/>
        <v>0.52151898734177204</v>
      </c>
      <c r="AI37" s="29">
        <v>1168</v>
      </c>
      <c r="AJ37" s="142">
        <f t="shared" si="41"/>
        <v>0.76168929110105577</v>
      </c>
      <c r="AK37" s="29">
        <v>2055</v>
      </c>
      <c r="AL37" s="142">
        <f t="shared" si="42"/>
        <v>0.25688073394495414</v>
      </c>
      <c r="AM37" s="29">
        <v>154</v>
      </c>
      <c r="AN37" s="142">
        <f t="shared" si="43"/>
        <v>-0.18085106382978722</v>
      </c>
      <c r="AO37" s="29">
        <v>355</v>
      </c>
      <c r="AP37" s="142">
        <f t="shared" si="44"/>
        <v>0.6435185185185186</v>
      </c>
      <c r="AQ37" s="29">
        <v>951</v>
      </c>
      <c r="AR37" s="142">
        <f t="shared" si="45"/>
        <v>0.72909090909090901</v>
      </c>
      <c r="AS37" s="29">
        <f t="shared" si="51"/>
        <v>92107</v>
      </c>
      <c r="AT37" s="142">
        <f t="shared" si="46"/>
        <v>8.2974720752498454E-2</v>
      </c>
      <c r="AU37" s="143">
        <v>113690</v>
      </c>
      <c r="AV37" s="144">
        <f t="shared" si="47"/>
        <v>0.16663759222583652</v>
      </c>
    </row>
    <row r="38" spans="2:48" ht="15" hidden="1" customHeight="1" outlineLevel="1">
      <c r="B38" s="41" t="s">
        <v>80</v>
      </c>
      <c r="C38" s="29">
        <v>14919</v>
      </c>
      <c r="D38" s="142">
        <f t="shared" si="25"/>
        <v>-0.24742736077481842</v>
      </c>
      <c r="E38" s="29">
        <v>6562</v>
      </c>
      <c r="F38" s="142">
        <f t="shared" si="26"/>
        <v>0.2078041597644027</v>
      </c>
      <c r="G38" s="29">
        <v>2796</v>
      </c>
      <c r="H38" s="142">
        <f t="shared" si="27"/>
        <v>-0.22333333333333338</v>
      </c>
      <c r="I38" s="29">
        <v>9111</v>
      </c>
      <c r="J38" s="142">
        <f t="shared" si="28"/>
        <v>0.10610659220590013</v>
      </c>
      <c r="K38" s="29">
        <v>2465</v>
      </c>
      <c r="L38" s="142">
        <f t="shared" si="29"/>
        <v>-0.2384924312635156</v>
      </c>
      <c r="M38" s="29">
        <v>57705</v>
      </c>
      <c r="N38" s="142">
        <f t="shared" si="30"/>
        <v>0.25029792212857238</v>
      </c>
      <c r="O38" s="29">
        <v>2518</v>
      </c>
      <c r="P38" s="142">
        <f t="shared" si="31"/>
        <v>0.17279925477410329</v>
      </c>
      <c r="Q38" s="29">
        <v>1983</v>
      </c>
      <c r="R38" s="142">
        <f t="shared" si="32"/>
        <v>-0.45296551724137935</v>
      </c>
      <c r="S38" s="29">
        <f t="shared" si="50"/>
        <v>12067</v>
      </c>
      <c r="T38" s="142">
        <f t="shared" si="33"/>
        <v>-0.17184819161347886</v>
      </c>
      <c r="U38" s="29">
        <v>4263</v>
      </c>
      <c r="V38" s="142">
        <f t="shared" si="34"/>
        <v>-0.17158958414302372</v>
      </c>
      <c r="W38" s="29">
        <v>2178</v>
      </c>
      <c r="X38" s="142">
        <f t="shared" si="35"/>
        <v>-0.186706497386109</v>
      </c>
      <c r="Y38" s="29">
        <v>3058</v>
      </c>
      <c r="Z38" s="142">
        <f t="shared" si="36"/>
        <v>-0.22875157629255993</v>
      </c>
      <c r="AA38" s="29">
        <v>2568</v>
      </c>
      <c r="AB38" s="142">
        <f t="shared" si="37"/>
        <v>-7.6923076923076872E-2</v>
      </c>
      <c r="AC38" s="29">
        <v>1249</v>
      </c>
      <c r="AD38" s="142">
        <f t="shared" si="38"/>
        <v>0.44059976931949252</v>
      </c>
      <c r="AE38" s="29">
        <v>829</v>
      </c>
      <c r="AF38" s="142">
        <f t="shared" si="39"/>
        <v>0.18938307030129131</v>
      </c>
      <c r="AG38" s="29">
        <v>1740</v>
      </c>
      <c r="AH38" s="142">
        <f t="shared" si="40"/>
        <v>8.6820737039350337E-2</v>
      </c>
      <c r="AI38" s="29">
        <v>1517</v>
      </c>
      <c r="AJ38" s="142">
        <f t="shared" si="41"/>
        <v>0.37409420289855078</v>
      </c>
      <c r="AK38" s="29">
        <v>2193</v>
      </c>
      <c r="AL38" s="142">
        <f t="shared" si="42"/>
        <v>0.58683068017366136</v>
      </c>
      <c r="AM38" s="29">
        <v>214</v>
      </c>
      <c r="AN38" s="142">
        <f t="shared" si="43"/>
        <v>-0.16731517509727623</v>
      </c>
      <c r="AO38" s="29">
        <v>186</v>
      </c>
      <c r="AP38" s="142">
        <f t="shared" si="44"/>
        <v>-0.23140495867768596</v>
      </c>
      <c r="AQ38" s="29">
        <v>808</v>
      </c>
      <c r="AR38" s="142">
        <f t="shared" si="45"/>
        <v>-0.13024757804090414</v>
      </c>
      <c r="AS38" s="29">
        <f t="shared" si="51"/>
        <v>103943</v>
      </c>
      <c r="AT38" s="142">
        <f t="shared" si="46"/>
        <v>0.10481282285665694</v>
      </c>
      <c r="AU38" s="143">
        <v>118862</v>
      </c>
      <c r="AV38" s="144">
        <f t="shared" si="47"/>
        <v>4.3509560514810364E-2</v>
      </c>
    </row>
    <row r="39" spans="2:48" ht="15" hidden="1" customHeight="1" outlineLevel="1">
      <c r="B39" s="41" t="s">
        <v>81</v>
      </c>
      <c r="C39" s="29">
        <v>12821</v>
      </c>
      <c r="D39" s="142">
        <f t="shared" si="25"/>
        <v>6.1604703154757079E-2</v>
      </c>
      <c r="E39" s="29">
        <v>5617</v>
      </c>
      <c r="F39" s="142">
        <f t="shared" si="26"/>
        <v>-7.7213734187612904E-2</v>
      </c>
      <c r="G39" s="29">
        <v>3275</v>
      </c>
      <c r="H39" s="142">
        <f t="shared" si="27"/>
        <v>-0.14109624967217416</v>
      </c>
      <c r="I39" s="29">
        <v>9094</v>
      </c>
      <c r="J39" s="142">
        <f t="shared" si="28"/>
        <v>-9.359114920761491E-2</v>
      </c>
      <c r="K39" s="29">
        <v>1636</v>
      </c>
      <c r="L39" s="142">
        <f t="shared" si="29"/>
        <v>-0.41340982430978845</v>
      </c>
      <c r="M39" s="29">
        <v>58858</v>
      </c>
      <c r="N39" s="142">
        <f t="shared" si="30"/>
        <v>-4.8175040833158156E-2</v>
      </c>
      <c r="O39" s="29">
        <v>3672</v>
      </c>
      <c r="P39" s="142">
        <f t="shared" si="31"/>
        <v>0.644424540976265</v>
      </c>
      <c r="Q39" s="29">
        <v>2660</v>
      </c>
      <c r="R39" s="142">
        <f t="shared" si="32"/>
        <v>-0.29179978700745479</v>
      </c>
      <c r="S39" s="29">
        <f t="shared" si="50"/>
        <v>41547</v>
      </c>
      <c r="T39" s="142">
        <f t="shared" si="33"/>
        <v>0.40703738824166891</v>
      </c>
      <c r="U39" s="29">
        <v>14115</v>
      </c>
      <c r="V39" s="142">
        <f t="shared" si="34"/>
        <v>0.53074503849907817</v>
      </c>
      <c r="W39" s="29">
        <v>9169</v>
      </c>
      <c r="X39" s="142">
        <f t="shared" si="35"/>
        <v>0.63966380543633772</v>
      </c>
      <c r="Y39" s="29">
        <v>9032</v>
      </c>
      <c r="Z39" s="142">
        <f t="shared" si="36"/>
        <v>0.38463896979917211</v>
      </c>
      <c r="AA39" s="29">
        <v>9231</v>
      </c>
      <c r="AB39" s="142">
        <f t="shared" si="37"/>
        <v>0.1268310546875</v>
      </c>
      <c r="AC39" s="29">
        <v>1071</v>
      </c>
      <c r="AD39" s="142">
        <f t="shared" si="38"/>
        <v>0.70270270270270263</v>
      </c>
      <c r="AE39" s="29">
        <v>943</v>
      </c>
      <c r="AF39" s="142">
        <f t="shared" si="39"/>
        <v>0.12799043062200965</v>
      </c>
      <c r="AG39" s="29">
        <v>1205</v>
      </c>
      <c r="AH39" s="142">
        <f t="shared" si="40"/>
        <v>0.31406761177753539</v>
      </c>
      <c r="AI39" s="29">
        <v>1608</v>
      </c>
      <c r="AJ39" s="142">
        <f t="shared" si="41"/>
        <v>1.1213720316622693</v>
      </c>
      <c r="AK39" s="29">
        <v>2034</v>
      </c>
      <c r="AL39" s="142">
        <f t="shared" si="42"/>
        <v>0.16628440366972486</v>
      </c>
      <c r="AM39" s="29">
        <v>407</v>
      </c>
      <c r="AN39" s="142">
        <f t="shared" si="43"/>
        <v>-4.8899755501222719E-3</v>
      </c>
      <c r="AO39" s="29">
        <v>256</v>
      </c>
      <c r="AP39" s="142">
        <f t="shared" si="44"/>
        <v>-4.1198501872659166E-2</v>
      </c>
      <c r="AQ39" s="29">
        <v>595</v>
      </c>
      <c r="AR39" s="142">
        <f t="shared" si="45"/>
        <v>0.13117870722433467</v>
      </c>
      <c r="AS39" s="29">
        <f t="shared" si="51"/>
        <v>134478</v>
      </c>
      <c r="AT39" s="142">
        <f t="shared" si="46"/>
        <v>6.5915251819089749E-2</v>
      </c>
      <c r="AU39" s="143">
        <v>147299</v>
      </c>
      <c r="AV39" s="144">
        <f t="shared" si="47"/>
        <v>6.5538668537822087E-2</v>
      </c>
    </row>
    <row r="40" spans="2:48" ht="15" hidden="1" customHeight="1" outlineLevel="1">
      <c r="B40" s="41" t="s">
        <v>82</v>
      </c>
      <c r="C40" s="29">
        <v>7394</v>
      </c>
      <c r="D40" s="142">
        <f t="shared" si="25"/>
        <v>-0.21432366379768353</v>
      </c>
      <c r="E40" s="29">
        <v>5758</v>
      </c>
      <c r="F40" s="142">
        <f t="shared" si="26"/>
        <v>6.1186877994839683E-2</v>
      </c>
      <c r="G40" s="29">
        <v>2723</v>
      </c>
      <c r="H40" s="142">
        <f t="shared" si="27"/>
        <v>-8.8992974238875866E-2</v>
      </c>
      <c r="I40" s="29">
        <v>7631</v>
      </c>
      <c r="J40" s="142">
        <f t="shared" si="28"/>
        <v>0.10786875725900114</v>
      </c>
      <c r="K40" s="29">
        <v>2417</v>
      </c>
      <c r="L40" s="142">
        <f t="shared" si="29"/>
        <v>-0.17900815217391308</v>
      </c>
      <c r="M40" s="29">
        <v>60644</v>
      </c>
      <c r="N40" s="142">
        <f t="shared" si="30"/>
        <v>0.10745069393718043</v>
      </c>
      <c r="O40" s="29">
        <v>2933</v>
      </c>
      <c r="P40" s="142">
        <f t="shared" si="31"/>
        <v>0.61419922949917449</v>
      </c>
      <c r="Q40" s="29">
        <v>3187</v>
      </c>
      <c r="R40" s="142">
        <f t="shared" si="32"/>
        <v>-0.26920431093785824</v>
      </c>
      <c r="S40" s="29">
        <f t="shared" si="50"/>
        <v>38844</v>
      </c>
      <c r="T40" s="142">
        <f t="shared" si="33"/>
        <v>0.26701024202492007</v>
      </c>
      <c r="U40" s="29">
        <v>12251</v>
      </c>
      <c r="V40" s="142">
        <f t="shared" si="34"/>
        <v>0.22046224347479582</v>
      </c>
      <c r="W40" s="29">
        <v>7705</v>
      </c>
      <c r="X40" s="142">
        <f t="shared" si="35"/>
        <v>0.25795918367346937</v>
      </c>
      <c r="Y40" s="29">
        <v>8916</v>
      </c>
      <c r="Z40" s="142">
        <f t="shared" si="36"/>
        <v>0.19277591973244146</v>
      </c>
      <c r="AA40" s="29">
        <v>9972</v>
      </c>
      <c r="AB40" s="142">
        <f t="shared" si="37"/>
        <v>0.42051282051282057</v>
      </c>
      <c r="AC40" s="29">
        <v>623</v>
      </c>
      <c r="AD40" s="142">
        <f t="shared" si="38"/>
        <v>5.2364864864864913E-2</v>
      </c>
      <c r="AE40" s="29">
        <v>704</v>
      </c>
      <c r="AF40" s="142">
        <f t="shared" si="39"/>
        <v>-0.15384615384615385</v>
      </c>
      <c r="AG40" s="29">
        <v>1016</v>
      </c>
      <c r="AH40" s="142">
        <f t="shared" si="40"/>
        <v>0.22409638554216871</v>
      </c>
      <c r="AI40" s="29">
        <v>937</v>
      </c>
      <c r="AJ40" s="142">
        <f t="shared" si="41"/>
        <v>-2.0898641588296796E-2</v>
      </c>
      <c r="AK40" s="29">
        <v>1441</v>
      </c>
      <c r="AL40" s="142">
        <f t="shared" si="42"/>
        <v>0.27409372236958451</v>
      </c>
      <c r="AM40" s="29">
        <v>223</v>
      </c>
      <c r="AN40" s="142">
        <f t="shared" si="43"/>
        <v>1.8264840182648401E-2</v>
      </c>
      <c r="AO40" s="29">
        <v>212</v>
      </c>
      <c r="AP40" s="142">
        <f t="shared" si="44"/>
        <v>-1.851851851851849E-2</v>
      </c>
      <c r="AQ40" s="29">
        <v>325</v>
      </c>
      <c r="AR40" s="142">
        <f t="shared" si="45"/>
        <v>-0.49139280125195617</v>
      </c>
      <c r="AS40" s="29">
        <f t="shared" si="51"/>
        <v>129618</v>
      </c>
      <c r="AT40" s="142">
        <f t="shared" si="46"/>
        <v>0.12458029307906537</v>
      </c>
      <c r="AU40" s="143">
        <v>137012</v>
      </c>
      <c r="AV40" s="144">
        <f t="shared" si="47"/>
        <v>9.899735301195145E-2</v>
      </c>
    </row>
    <row r="41" spans="2:48" ht="15" hidden="1" customHeight="1" outlineLevel="1">
      <c r="B41" s="41" t="s">
        <v>83</v>
      </c>
      <c r="C41" s="29">
        <v>6625</v>
      </c>
      <c r="D41" s="142">
        <f t="shared" si="25"/>
        <v>-0.30744302738866824</v>
      </c>
      <c r="E41" s="29">
        <v>4656</v>
      </c>
      <c r="F41" s="142">
        <f t="shared" si="26"/>
        <v>-8.8667058132707033E-2</v>
      </c>
      <c r="G41" s="29">
        <v>3773</v>
      </c>
      <c r="H41" s="142">
        <f t="shared" si="27"/>
        <v>5.656678801456172E-2</v>
      </c>
      <c r="I41" s="29">
        <v>8182</v>
      </c>
      <c r="J41" s="142">
        <f t="shared" si="28"/>
        <v>-1.951695535496456E-3</v>
      </c>
      <c r="K41" s="29">
        <v>2229</v>
      </c>
      <c r="L41" s="142">
        <f t="shared" si="29"/>
        <v>0.14719505918682452</v>
      </c>
      <c r="M41" s="29">
        <v>52426</v>
      </c>
      <c r="N41" s="142">
        <f t="shared" si="30"/>
        <v>5.7935627081021179E-2</v>
      </c>
      <c r="O41" s="29">
        <v>2564</v>
      </c>
      <c r="P41" s="142">
        <f t="shared" si="31"/>
        <v>0.59254658385093162</v>
      </c>
      <c r="Q41" s="29">
        <v>4718</v>
      </c>
      <c r="R41" s="142">
        <f t="shared" si="32"/>
        <v>-0.14868278599783469</v>
      </c>
      <c r="S41" s="29">
        <f t="shared" si="50"/>
        <v>32810</v>
      </c>
      <c r="T41" s="142">
        <f t="shared" si="33"/>
        <v>0.12613694868714598</v>
      </c>
      <c r="U41" s="29">
        <v>9503</v>
      </c>
      <c r="V41" s="142">
        <f t="shared" si="34"/>
        <v>-6.7144399725139858E-2</v>
      </c>
      <c r="W41" s="29">
        <v>6977</v>
      </c>
      <c r="X41" s="142">
        <f t="shared" si="35"/>
        <v>0.39763621794871784</v>
      </c>
      <c r="Y41" s="29">
        <v>8222</v>
      </c>
      <c r="Z41" s="142">
        <f t="shared" si="36"/>
        <v>6.2823164426059952E-2</v>
      </c>
      <c r="AA41" s="29">
        <v>8108</v>
      </c>
      <c r="AB41" s="142">
        <f t="shared" si="37"/>
        <v>0.3035369774919614</v>
      </c>
      <c r="AC41" s="29">
        <v>676</v>
      </c>
      <c r="AD41" s="142">
        <f t="shared" si="38"/>
        <v>0.35200000000000009</v>
      </c>
      <c r="AE41" s="29">
        <v>717</v>
      </c>
      <c r="AF41" s="142">
        <f t="shared" si="39"/>
        <v>-0.11699507389162567</v>
      </c>
      <c r="AG41" s="29">
        <v>1652</v>
      </c>
      <c r="AH41" s="142">
        <f t="shared" si="40"/>
        <v>-0.29881154499151108</v>
      </c>
      <c r="AI41" s="29">
        <v>1080</v>
      </c>
      <c r="AJ41" s="142">
        <f t="shared" si="41"/>
        <v>-4.5092838196286511E-2</v>
      </c>
      <c r="AK41" s="29">
        <v>2243</v>
      </c>
      <c r="AL41" s="142">
        <f t="shared" si="42"/>
        <v>1.0826369545032497</v>
      </c>
      <c r="AM41" s="29">
        <v>225</v>
      </c>
      <c r="AN41" s="142">
        <f t="shared" si="43"/>
        <v>0.21621621621621623</v>
      </c>
      <c r="AO41" s="29">
        <v>276</v>
      </c>
      <c r="AP41" s="142">
        <f t="shared" si="44"/>
        <v>0.26605504587155959</v>
      </c>
      <c r="AQ41" s="29">
        <v>757</v>
      </c>
      <c r="AR41" s="142">
        <f t="shared" si="45"/>
        <v>0.5705394190871369</v>
      </c>
      <c r="AS41" s="29">
        <f t="shared" si="51"/>
        <v>118984</v>
      </c>
      <c r="AT41" s="142">
        <f t="shared" si="46"/>
        <v>6.7848937392303243E-2</v>
      </c>
      <c r="AU41" s="143">
        <v>125609</v>
      </c>
      <c r="AV41" s="144">
        <f t="shared" si="47"/>
        <v>3.8176708818910665E-2</v>
      </c>
    </row>
    <row r="42" spans="2:48" collapsed="1">
      <c r="B42" s="152">
        <v>2008</v>
      </c>
      <c r="C42" s="153">
        <v>199470</v>
      </c>
      <c r="D42" s="154">
        <f t="shared" si="25"/>
        <v>-6.0790273556230456E-3</v>
      </c>
      <c r="E42" s="153">
        <v>71886</v>
      </c>
      <c r="F42" s="154">
        <f t="shared" si="26"/>
        <v>4.4642078646786931E-2</v>
      </c>
      <c r="G42" s="153">
        <v>39197</v>
      </c>
      <c r="H42" s="154">
        <f t="shared" si="27"/>
        <v>-6.7026872634660672E-2</v>
      </c>
      <c r="I42" s="153">
        <v>90613</v>
      </c>
      <c r="J42" s="154">
        <f t="shared" si="28"/>
        <v>-9.7913866395654692E-3</v>
      </c>
      <c r="K42" s="153">
        <v>19667</v>
      </c>
      <c r="L42" s="154">
        <f t="shared" si="29"/>
        <v>-0.14084137870778912</v>
      </c>
      <c r="M42" s="153">
        <v>689522</v>
      </c>
      <c r="N42" s="154">
        <f t="shared" si="30"/>
        <v>2.5020403127141488E-2</v>
      </c>
      <c r="O42" s="153">
        <v>40823</v>
      </c>
      <c r="P42" s="154">
        <f t="shared" si="31"/>
        <v>0.17818696066264539</v>
      </c>
      <c r="Q42" s="153">
        <v>36875</v>
      </c>
      <c r="R42" s="154">
        <f t="shared" si="32"/>
        <v>-6.3753618036865856E-2</v>
      </c>
      <c r="S42" s="153">
        <f t="shared" si="50"/>
        <v>233533</v>
      </c>
      <c r="T42" s="154">
        <f t="shared" si="33"/>
        <v>0.11219960566546328</v>
      </c>
      <c r="U42" s="153">
        <v>72910</v>
      </c>
      <c r="V42" s="154">
        <f t="shared" si="34"/>
        <v>8.3792903542282859E-2</v>
      </c>
      <c r="W42" s="153">
        <v>54301</v>
      </c>
      <c r="X42" s="154">
        <f t="shared" si="35"/>
        <v>0.29947112738411463</v>
      </c>
      <c r="Y42" s="153">
        <v>54550</v>
      </c>
      <c r="Z42" s="154">
        <f t="shared" si="36"/>
        <v>1.5545006050451393E-2</v>
      </c>
      <c r="AA42" s="153">
        <v>51772</v>
      </c>
      <c r="AB42" s="154">
        <f t="shared" si="37"/>
        <v>9.6887645924701893E-2</v>
      </c>
      <c r="AC42" s="153">
        <v>11299</v>
      </c>
      <c r="AD42" s="154">
        <f t="shared" si="38"/>
        <v>0.2223063608827347</v>
      </c>
      <c r="AE42" s="153">
        <v>9773</v>
      </c>
      <c r="AF42" s="154">
        <f t="shared" si="39"/>
        <v>4.8492651003111176E-2</v>
      </c>
      <c r="AG42" s="153">
        <v>20986</v>
      </c>
      <c r="AH42" s="154">
        <f t="shared" si="40"/>
        <v>0.18064697609001401</v>
      </c>
      <c r="AI42" s="153">
        <v>20679</v>
      </c>
      <c r="AJ42" s="154">
        <f t="shared" si="41"/>
        <v>0.46234354006081602</v>
      </c>
      <c r="AK42" s="153">
        <v>32541</v>
      </c>
      <c r="AL42" s="154">
        <f t="shared" si="42"/>
        <v>0.21557713858797167</v>
      </c>
      <c r="AM42" s="153">
        <v>2431</v>
      </c>
      <c r="AN42" s="154">
        <f t="shared" si="43"/>
        <v>4.1113490364025784E-2</v>
      </c>
      <c r="AO42" s="153">
        <v>3899</v>
      </c>
      <c r="AP42" s="154">
        <f t="shared" si="44"/>
        <v>0.28935185185185186</v>
      </c>
      <c r="AQ42" s="153">
        <v>7628</v>
      </c>
      <c r="AR42" s="154">
        <f t="shared" si="45"/>
        <v>-0.22456033343499038</v>
      </c>
      <c r="AS42" s="153">
        <f t="shared" si="51"/>
        <v>1331352</v>
      </c>
      <c r="AT42" s="154">
        <f t="shared" si="46"/>
        <v>4.4710579468821621E-2</v>
      </c>
      <c r="AU42" s="150">
        <v>1530822</v>
      </c>
      <c r="AV42" s="151">
        <f t="shared" si="47"/>
        <v>3.780039374562727E-2</v>
      </c>
    </row>
    <row r="43" spans="2:48" hidden="1" outlineLevel="1">
      <c r="B43" s="41" t="s">
        <v>72</v>
      </c>
      <c r="C43" s="155">
        <v>9224</v>
      </c>
      <c r="D43" s="156">
        <f t="shared" si="25"/>
        <v>-0.28161993769470406</v>
      </c>
      <c r="E43" s="155">
        <v>4574</v>
      </c>
      <c r="F43" s="156">
        <f t="shared" si="26"/>
        <v>-9.5511172631995267E-2</v>
      </c>
      <c r="G43" s="155">
        <v>3822</v>
      </c>
      <c r="H43" s="156">
        <f t="shared" si="27"/>
        <v>-9.1082045184304405E-2</v>
      </c>
      <c r="I43" s="155">
        <v>7181</v>
      </c>
      <c r="J43" s="156">
        <f t="shared" si="28"/>
        <v>-8.4289722009691426E-2</v>
      </c>
      <c r="K43" s="155">
        <v>1283</v>
      </c>
      <c r="L43" s="156">
        <f t="shared" si="29"/>
        <v>-0.23539928486293205</v>
      </c>
      <c r="M43" s="155">
        <v>51983</v>
      </c>
      <c r="N43" s="156">
        <f t="shared" si="30"/>
        <v>-0.14977101733725873</v>
      </c>
      <c r="O43" s="155">
        <v>2256</v>
      </c>
      <c r="P43" s="156">
        <f t="shared" si="31"/>
        <v>0.3672727272727272</v>
      </c>
      <c r="Q43" s="155">
        <v>2158</v>
      </c>
      <c r="R43" s="156">
        <f t="shared" si="32"/>
        <v>-9.0219224283305199E-2</v>
      </c>
      <c r="S43" s="155">
        <f>U43+W43+Y43+AA43</f>
        <v>40338</v>
      </c>
      <c r="T43" s="156">
        <f t="shared" si="33"/>
        <v>0.39848842046872823</v>
      </c>
      <c r="U43" s="155">
        <v>12742</v>
      </c>
      <c r="V43" s="156">
        <f t="shared" si="34"/>
        <v>0.22992277992277987</v>
      </c>
      <c r="W43" s="155">
        <v>7596</v>
      </c>
      <c r="X43" s="156">
        <f t="shared" si="35"/>
        <v>0.25844930417495027</v>
      </c>
      <c r="Y43" s="155">
        <v>9044</v>
      </c>
      <c r="Z43" s="156">
        <f t="shared" si="36"/>
        <v>0.5271867612293144</v>
      </c>
      <c r="AA43" s="155">
        <v>10956</v>
      </c>
      <c r="AB43" s="156">
        <f t="shared" si="37"/>
        <v>0.67882316886300953</v>
      </c>
      <c r="AC43" s="155">
        <v>694</v>
      </c>
      <c r="AD43" s="156">
        <f t="shared" si="38"/>
        <v>8.6071987480438095E-2</v>
      </c>
      <c r="AE43" s="155">
        <v>790</v>
      </c>
      <c r="AF43" s="156">
        <f t="shared" si="39"/>
        <v>-3.3047735618115026E-2</v>
      </c>
      <c r="AG43" s="155">
        <v>1260</v>
      </c>
      <c r="AH43" s="156">
        <f t="shared" si="40"/>
        <v>0.43671607753705821</v>
      </c>
      <c r="AI43" s="155">
        <v>1231</v>
      </c>
      <c r="AJ43" s="156">
        <f t="shared" si="41"/>
        <v>2.8404344193817987E-2</v>
      </c>
      <c r="AK43" s="155">
        <v>1675</v>
      </c>
      <c r="AL43" s="156">
        <f t="shared" si="42"/>
        <v>0.60287081339712922</v>
      </c>
      <c r="AM43" s="155">
        <v>202</v>
      </c>
      <c r="AN43" s="156">
        <f t="shared" si="43"/>
        <v>-0.21400778210116733</v>
      </c>
      <c r="AO43" s="155">
        <v>236</v>
      </c>
      <c r="AP43" s="156">
        <f t="shared" si="44"/>
        <v>-0.40253164556962029</v>
      </c>
      <c r="AQ43" s="155">
        <v>827</v>
      </c>
      <c r="AR43" s="156">
        <f t="shared" si="45"/>
        <v>-0.54734537493158175</v>
      </c>
      <c r="AS43" s="155">
        <f>AU43-C43</f>
        <v>120510</v>
      </c>
      <c r="AT43" s="156">
        <f t="shared" si="46"/>
        <v>5.5740057742694749E-3</v>
      </c>
      <c r="AU43" s="143">
        <v>129734</v>
      </c>
      <c r="AV43" s="144">
        <f t="shared" si="47"/>
        <v>-2.2218537555960816E-2</v>
      </c>
    </row>
    <row r="44" spans="2:48" hidden="1" outlineLevel="1">
      <c r="B44" s="41" t="s">
        <v>73</v>
      </c>
      <c r="C44" s="155">
        <v>10323</v>
      </c>
      <c r="D44" s="156">
        <f t="shared" si="25"/>
        <v>-0.14939024390243905</v>
      </c>
      <c r="E44" s="155">
        <v>4782</v>
      </c>
      <c r="F44" s="156">
        <f t="shared" si="26"/>
        <v>-7.4719800747198306E-3</v>
      </c>
      <c r="G44" s="155">
        <v>2850</v>
      </c>
      <c r="H44" s="156">
        <f t="shared" si="27"/>
        <v>-0.2021276595744681</v>
      </c>
      <c r="I44" s="155">
        <v>9246</v>
      </c>
      <c r="J44" s="156">
        <f t="shared" si="28"/>
        <v>-0.14555031882450786</v>
      </c>
      <c r="K44" s="155">
        <v>974</v>
      </c>
      <c r="L44" s="156">
        <f t="shared" si="29"/>
        <v>-0.26546003016591246</v>
      </c>
      <c r="M44" s="155">
        <v>57006</v>
      </c>
      <c r="N44" s="156">
        <f t="shared" si="30"/>
        <v>3.0812628838016609E-2</v>
      </c>
      <c r="O44" s="155">
        <v>2204</v>
      </c>
      <c r="P44" s="156">
        <f t="shared" si="31"/>
        <v>0.44904667981591051</v>
      </c>
      <c r="Q44" s="155">
        <v>1679</v>
      </c>
      <c r="R44" s="156">
        <f t="shared" si="32"/>
        <v>-0.37257100149476829</v>
      </c>
      <c r="S44" s="155">
        <f t="shared" ref="S44:S55" si="52">U44+W44+Y44+AA44</f>
        <v>34958</v>
      </c>
      <c r="T44" s="156">
        <f t="shared" si="33"/>
        <v>0.45023853972204941</v>
      </c>
      <c r="U44" s="155">
        <v>11616</v>
      </c>
      <c r="V44" s="156">
        <f t="shared" si="34"/>
        <v>0.41039339485186987</v>
      </c>
      <c r="W44" s="155">
        <v>7596</v>
      </c>
      <c r="X44" s="156">
        <f t="shared" si="35"/>
        <v>0.50445632798573969</v>
      </c>
      <c r="Y44" s="155">
        <v>7815</v>
      </c>
      <c r="Z44" s="156">
        <f t="shared" si="36"/>
        <v>0.51014492753623197</v>
      </c>
      <c r="AA44" s="155">
        <v>7931</v>
      </c>
      <c r="AB44" s="156">
        <f t="shared" si="37"/>
        <v>0.40496014171833483</v>
      </c>
      <c r="AC44" s="155">
        <v>987</v>
      </c>
      <c r="AD44" s="156">
        <f t="shared" si="38"/>
        <v>-0.19821283509342003</v>
      </c>
      <c r="AE44" s="155">
        <v>1118</v>
      </c>
      <c r="AF44" s="156">
        <f t="shared" si="39"/>
        <v>4.9765258215962449E-2</v>
      </c>
      <c r="AG44" s="155">
        <v>1510</v>
      </c>
      <c r="AH44" s="156">
        <f t="shared" si="40"/>
        <v>4.2817679558011079E-2</v>
      </c>
      <c r="AI44" s="155">
        <v>1001</v>
      </c>
      <c r="AJ44" s="156">
        <f t="shared" si="41"/>
        <v>0.14925373134328357</v>
      </c>
      <c r="AK44" s="155">
        <v>2136</v>
      </c>
      <c r="AL44" s="156">
        <f t="shared" si="42"/>
        <v>1.3242655059847661</v>
      </c>
      <c r="AM44" s="155">
        <v>114</v>
      </c>
      <c r="AN44" s="156">
        <f t="shared" si="43"/>
        <v>-0.1428571428571429</v>
      </c>
      <c r="AO44" s="155">
        <v>169</v>
      </c>
      <c r="AP44" s="156">
        <f t="shared" si="44"/>
        <v>-0.47839506172839508</v>
      </c>
      <c r="AQ44" s="155">
        <v>673</v>
      </c>
      <c r="AR44" s="156">
        <f t="shared" si="45"/>
        <v>0.11608623548922048</v>
      </c>
      <c r="AS44" s="155">
        <f t="shared" ref="AS44:AS55" si="53">AU44-C44</f>
        <v>121407</v>
      </c>
      <c r="AT44" s="156">
        <f t="shared" si="46"/>
        <v>9.6374226757574455E-2</v>
      </c>
      <c r="AU44" s="143">
        <v>131730</v>
      </c>
      <c r="AV44" s="144">
        <f t="shared" si="47"/>
        <v>7.21000073247553E-2</v>
      </c>
    </row>
    <row r="45" spans="2:48" hidden="1" outlineLevel="1">
      <c r="B45" s="41" t="s">
        <v>74</v>
      </c>
      <c r="C45" s="155">
        <v>14744</v>
      </c>
      <c r="D45" s="156">
        <f t="shared" si="25"/>
        <v>-0.21707731520815632</v>
      </c>
      <c r="E45" s="155">
        <v>7455</v>
      </c>
      <c r="F45" s="156">
        <f t="shared" si="26"/>
        <v>0.15241923017467918</v>
      </c>
      <c r="G45" s="155">
        <v>3559</v>
      </c>
      <c r="H45" s="156">
        <f t="shared" si="27"/>
        <v>1.1366865586814434E-2</v>
      </c>
      <c r="I45" s="155">
        <v>7041</v>
      </c>
      <c r="J45" s="156">
        <f t="shared" si="28"/>
        <v>-0.21003029283069674</v>
      </c>
      <c r="K45" s="155">
        <v>1658</v>
      </c>
      <c r="L45" s="156">
        <f t="shared" si="29"/>
        <v>-0.33440385387394622</v>
      </c>
      <c r="M45" s="155">
        <v>66463</v>
      </c>
      <c r="N45" s="156">
        <f t="shared" si="30"/>
        <v>-9.2246336233388404E-2</v>
      </c>
      <c r="O45" s="155">
        <v>2569</v>
      </c>
      <c r="P45" s="156">
        <f t="shared" si="31"/>
        <v>-0.28836565096952904</v>
      </c>
      <c r="Q45" s="155">
        <v>2180</v>
      </c>
      <c r="R45" s="156">
        <f t="shared" si="32"/>
        <v>-0.37338315607933314</v>
      </c>
      <c r="S45" s="155">
        <f t="shared" si="52"/>
        <v>19287</v>
      </c>
      <c r="T45" s="156">
        <f t="shared" si="33"/>
        <v>0.12908324552160177</v>
      </c>
      <c r="U45" s="155">
        <v>6970</v>
      </c>
      <c r="V45" s="156">
        <f t="shared" si="34"/>
        <v>1.960210649502625E-2</v>
      </c>
      <c r="W45" s="155">
        <v>4568</v>
      </c>
      <c r="X45" s="156">
        <f t="shared" si="35"/>
        <v>0.34550810014727551</v>
      </c>
      <c r="Y45" s="155">
        <v>3888</v>
      </c>
      <c r="Z45" s="156">
        <f t="shared" si="36"/>
        <v>0.20297029702970293</v>
      </c>
      <c r="AA45" s="155">
        <v>3861</v>
      </c>
      <c r="AB45" s="156">
        <f t="shared" si="37"/>
        <v>6.6869300911854168E-2</v>
      </c>
      <c r="AC45" s="155">
        <v>1111</v>
      </c>
      <c r="AD45" s="156">
        <f t="shared" si="38"/>
        <v>-0.24524456521739135</v>
      </c>
      <c r="AE45" s="155">
        <v>817</v>
      </c>
      <c r="AF45" s="156">
        <f t="shared" si="39"/>
        <v>-0.1119565217391304</v>
      </c>
      <c r="AG45" s="155">
        <v>1466</v>
      </c>
      <c r="AH45" s="156">
        <f t="shared" si="40"/>
        <v>5.6957462148522042E-2</v>
      </c>
      <c r="AI45" s="155">
        <v>900</v>
      </c>
      <c r="AJ45" s="156">
        <f t="shared" si="41"/>
        <v>-7.6923076923076872E-2</v>
      </c>
      <c r="AK45" s="155">
        <v>2386</v>
      </c>
      <c r="AL45" s="156">
        <f t="shared" si="42"/>
        <v>0.36264991433466598</v>
      </c>
      <c r="AM45" s="155">
        <v>153</v>
      </c>
      <c r="AN45" s="156">
        <f t="shared" si="43"/>
        <v>-0.23115577889447236</v>
      </c>
      <c r="AO45" s="155">
        <v>242</v>
      </c>
      <c r="AP45" s="156">
        <f t="shared" si="44"/>
        <v>-0.3202247191011236</v>
      </c>
      <c r="AQ45" s="155">
        <v>915</v>
      </c>
      <c r="AR45" s="156">
        <f t="shared" si="45"/>
        <v>0.31844380403458206</v>
      </c>
      <c r="AS45" s="155">
        <f t="shared" si="53"/>
        <v>118202</v>
      </c>
      <c r="AT45" s="156">
        <f t="shared" si="46"/>
        <v>-6.5847914394550067E-2</v>
      </c>
      <c r="AU45" s="143">
        <v>132946</v>
      </c>
      <c r="AV45" s="144">
        <f t="shared" si="47"/>
        <v>-8.5439511302505378E-2</v>
      </c>
    </row>
    <row r="46" spans="2:48" hidden="1" outlineLevel="1">
      <c r="B46" s="41" t="s">
        <v>75</v>
      </c>
      <c r="C46" s="155">
        <v>22431</v>
      </c>
      <c r="D46" s="156">
        <f t="shared" si="25"/>
        <v>-4.4825137582105157E-3</v>
      </c>
      <c r="E46" s="155">
        <v>4984</v>
      </c>
      <c r="F46" s="156">
        <f t="shared" si="26"/>
        <v>-0.15682625613263412</v>
      </c>
      <c r="G46" s="155">
        <v>3283</v>
      </c>
      <c r="H46" s="156">
        <f t="shared" si="27"/>
        <v>2.0516008703761246E-2</v>
      </c>
      <c r="I46" s="155">
        <v>7206</v>
      </c>
      <c r="J46" s="156">
        <f t="shared" si="28"/>
        <v>-9.9700149925037507E-2</v>
      </c>
      <c r="K46" s="155">
        <v>1109</v>
      </c>
      <c r="L46" s="156">
        <f t="shared" si="29"/>
        <v>-0.43331630045988756</v>
      </c>
      <c r="M46" s="155">
        <v>54121</v>
      </c>
      <c r="N46" s="156">
        <f t="shared" si="30"/>
        <v>-0.19708927988606351</v>
      </c>
      <c r="O46" s="155">
        <v>3339</v>
      </c>
      <c r="P46" s="156">
        <f t="shared" si="31"/>
        <v>2.6437134952351782E-2</v>
      </c>
      <c r="Q46" s="155">
        <v>1752</v>
      </c>
      <c r="R46" s="156">
        <f t="shared" si="32"/>
        <v>-0.38396624472573837</v>
      </c>
      <c r="S46" s="155">
        <f t="shared" si="52"/>
        <v>2315</v>
      </c>
      <c r="T46" s="156">
        <f t="shared" si="33"/>
        <v>0.72375279225614286</v>
      </c>
      <c r="U46" s="155">
        <v>318</v>
      </c>
      <c r="V46" s="156">
        <f t="shared" si="34"/>
        <v>3.9215686274509887E-2</v>
      </c>
      <c r="W46" s="155">
        <v>747</v>
      </c>
      <c r="X46" s="156">
        <f t="shared" si="35"/>
        <v>1.0465753424657533</v>
      </c>
      <c r="Y46" s="155">
        <v>1199</v>
      </c>
      <c r="Z46" s="156">
        <f t="shared" si="36"/>
        <v>1.4173387096774195</v>
      </c>
      <c r="AA46" s="155">
        <v>51</v>
      </c>
      <c r="AB46" s="156">
        <f t="shared" si="37"/>
        <v>-0.71022727272727271</v>
      </c>
      <c r="AC46" s="155">
        <v>968</v>
      </c>
      <c r="AD46" s="156">
        <f t="shared" si="38"/>
        <v>0.16346153846153855</v>
      </c>
      <c r="AE46" s="155">
        <v>666</v>
      </c>
      <c r="AF46" s="156">
        <f t="shared" si="39"/>
        <v>-0.13842173350582143</v>
      </c>
      <c r="AG46" s="155">
        <v>1320</v>
      </c>
      <c r="AH46" s="156">
        <f t="shared" si="40"/>
        <v>-6.1833688699360345E-2</v>
      </c>
      <c r="AI46" s="155">
        <v>1677</v>
      </c>
      <c r="AJ46" s="156">
        <f t="shared" si="41"/>
        <v>-4.6075085324232101E-2</v>
      </c>
      <c r="AK46" s="155">
        <v>2582</v>
      </c>
      <c r="AL46" s="156">
        <f t="shared" si="42"/>
        <v>-0.25761932144910871</v>
      </c>
      <c r="AM46" s="155">
        <v>128</v>
      </c>
      <c r="AN46" s="156">
        <f t="shared" si="43"/>
        <v>-0.43111111111111111</v>
      </c>
      <c r="AO46" s="155">
        <v>421</v>
      </c>
      <c r="AP46" s="156">
        <f t="shared" si="44"/>
        <v>0.36688311688311681</v>
      </c>
      <c r="AQ46" s="155">
        <v>1622</v>
      </c>
      <c r="AR46" s="156">
        <f t="shared" si="45"/>
        <v>1.8861209964412811</v>
      </c>
      <c r="AS46" s="155">
        <f t="shared" si="53"/>
        <v>87493</v>
      </c>
      <c r="AT46" s="156">
        <f t="shared" si="46"/>
        <v>-0.15283990782160772</v>
      </c>
      <c r="AU46" s="143">
        <v>109924</v>
      </c>
      <c r="AV46" s="144">
        <f t="shared" si="47"/>
        <v>-0.12626977187822908</v>
      </c>
    </row>
    <row r="47" spans="2:48" hidden="1" outlineLevel="1">
      <c r="B47" s="41" t="s">
        <v>76</v>
      </c>
      <c r="C47" s="155">
        <v>31903</v>
      </c>
      <c r="D47" s="156">
        <f t="shared" si="25"/>
        <v>1.7217740649810187E-2</v>
      </c>
      <c r="E47" s="155">
        <v>7205</v>
      </c>
      <c r="F47" s="156">
        <f t="shared" si="26"/>
        <v>0.10709895513214507</v>
      </c>
      <c r="G47" s="155">
        <v>4322</v>
      </c>
      <c r="H47" s="156">
        <f t="shared" si="27"/>
        <v>0.32495401594114037</v>
      </c>
      <c r="I47" s="155">
        <v>7686</v>
      </c>
      <c r="J47" s="156">
        <f t="shared" si="28"/>
        <v>5.6059356966199569E-2</v>
      </c>
      <c r="K47" s="155">
        <v>2250</v>
      </c>
      <c r="L47" s="156">
        <f t="shared" si="29"/>
        <v>-0.16013437849944012</v>
      </c>
      <c r="M47" s="155">
        <v>60915</v>
      </c>
      <c r="N47" s="156">
        <f t="shared" si="30"/>
        <v>-0.1024885444446082</v>
      </c>
      <c r="O47" s="155">
        <v>4053</v>
      </c>
      <c r="P47" s="156">
        <f t="shared" si="31"/>
        <v>-0.17822384428223847</v>
      </c>
      <c r="Q47" s="155">
        <v>7144</v>
      </c>
      <c r="R47" s="156">
        <f t="shared" si="32"/>
        <v>-5.6274768824306487E-2</v>
      </c>
      <c r="S47" s="155">
        <f t="shared" si="52"/>
        <v>2428</v>
      </c>
      <c r="T47" s="156">
        <f t="shared" si="33"/>
        <v>1.0216486261448794</v>
      </c>
      <c r="U47" s="155">
        <v>264</v>
      </c>
      <c r="V47" s="156">
        <f t="shared" si="34"/>
        <v>0.29411764705882359</v>
      </c>
      <c r="W47" s="155">
        <v>576</v>
      </c>
      <c r="X47" s="156">
        <f t="shared" si="35"/>
        <v>0.19750519750519757</v>
      </c>
      <c r="Y47" s="155">
        <v>1515</v>
      </c>
      <c r="Z47" s="156">
        <f t="shared" si="36"/>
        <v>2.0299999999999998</v>
      </c>
      <c r="AA47" s="155">
        <v>73</v>
      </c>
      <c r="AB47" s="156">
        <f t="shared" si="37"/>
        <v>3.5625</v>
      </c>
      <c r="AC47" s="155">
        <v>699</v>
      </c>
      <c r="AD47" s="156">
        <f t="shared" si="38"/>
        <v>0.37328094302554038</v>
      </c>
      <c r="AE47" s="155">
        <v>656</v>
      </c>
      <c r="AF47" s="156">
        <f t="shared" si="39"/>
        <v>-0.21248499399759901</v>
      </c>
      <c r="AG47" s="155">
        <v>2049</v>
      </c>
      <c r="AH47" s="156">
        <f t="shared" si="40"/>
        <v>0.10398706896551735</v>
      </c>
      <c r="AI47" s="155">
        <v>2052</v>
      </c>
      <c r="AJ47" s="156">
        <f t="shared" si="41"/>
        <v>0.1362126245847175</v>
      </c>
      <c r="AK47" s="155">
        <v>4238</v>
      </c>
      <c r="AL47" s="156">
        <f t="shared" si="42"/>
        <v>-0.20398196844477834</v>
      </c>
      <c r="AM47" s="155">
        <v>140</v>
      </c>
      <c r="AN47" s="156">
        <f t="shared" si="43"/>
        <v>-0.18128654970760238</v>
      </c>
      <c r="AO47" s="155">
        <v>327</v>
      </c>
      <c r="AP47" s="156">
        <f t="shared" si="44"/>
        <v>-1.2084592145015116E-2</v>
      </c>
      <c r="AQ47" s="155">
        <v>721</v>
      </c>
      <c r="AR47" s="156">
        <f t="shared" si="45"/>
        <v>-0.15076560659599525</v>
      </c>
      <c r="AS47" s="155">
        <f t="shared" si="53"/>
        <v>106885</v>
      </c>
      <c r="AT47" s="156">
        <f t="shared" si="46"/>
        <v>-5.394760134537091E-2</v>
      </c>
      <c r="AU47" s="143">
        <v>138788</v>
      </c>
      <c r="AV47" s="144">
        <f t="shared" si="47"/>
        <v>-3.8484720422881646E-2</v>
      </c>
    </row>
    <row r="48" spans="2:48" hidden="1" outlineLevel="1">
      <c r="B48" s="41" t="s">
        <v>77</v>
      </c>
      <c r="C48" s="155">
        <v>27223</v>
      </c>
      <c r="D48" s="156">
        <f t="shared" si="25"/>
        <v>0.13908531737729612</v>
      </c>
      <c r="E48" s="155">
        <v>8108</v>
      </c>
      <c r="F48" s="156">
        <f t="shared" si="26"/>
        <v>3.1158590868625158E-2</v>
      </c>
      <c r="G48" s="155">
        <v>3649</v>
      </c>
      <c r="H48" s="156">
        <f t="shared" si="27"/>
        <v>-2.848775292864747E-2</v>
      </c>
      <c r="I48" s="155">
        <v>6419</v>
      </c>
      <c r="J48" s="156">
        <f t="shared" si="28"/>
        <v>-0.10921454343602555</v>
      </c>
      <c r="K48" s="155">
        <v>1631</v>
      </c>
      <c r="L48" s="156">
        <f t="shared" si="29"/>
        <v>-0.31441782261454387</v>
      </c>
      <c r="M48" s="155">
        <v>56701</v>
      </c>
      <c r="N48" s="156">
        <f t="shared" si="30"/>
        <v>-9.3103227663862365E-2</v>
      </c>
      <c r="O48" s="155">
        <v>4071</v>
      </c>
      <c r="P48" s="156">
        <f t="shared" si="31"/>
        <v>-0.17807389460932765</v>
      </c>
      <c r="Q48" s="155">
        <v>3417</v>
      </c>
      <c r="R48" s="156">
        <f t="shared" si="32"/>
        <v>-0.12294661190965095</v>
      </c>
      <c r="S48" s="155">
        <f t="shared" si="52"/>
        <v>2896</v>
      </c>
      <c r="T48" s="156">
        <f t="shared" si="33"/>
        <v>0.73933933933933926</v>
      </c>
      <c r="U48" s="155">
        <v>342</v>
      </c>
      <c r="V48" s="156">
        <f t="shared" si="34"/>
        <v>0.1399999999999999</v>
      </c>
      <c r="W48" s="155">
        <v>980</v>
      </c>
      <c r="X48" s="156">
        <f t="shared" si="35"/>
        <v>0.3049267643142477</v>
      </c>
      <c r="Y48" s="155">
        <v>1537</v>
      </c>
      <c r="Z48" s="156">
        <f t="shared" si="36"/>
        <v>2.2771855010660982</v>
      </c>
      <c r="AA48" s="155">
        <v>37</v>
      </c>
      <c r="AB48" s="156">
        <f t="shared" si="37"/>
        <v>-0.74482758620689649</v>
      </c>
      <c r="AC48" s="155">
        <v>960</v>
      </c>
      <c r="AD48" s="156">
        <f t="shared" si="38"/>
        <v>0.24513618677042803</v>
      </c>
      <c r="AE48" s="155">
        <v>822</v>
      </c>
      <c r="AF48" s="156">
        <f t="shared" si="39"/>
        <v>1.606922126081578E-2</v>
      </c>
      <c r="AG48" s="155">
        <v>1675</v>
      </c>
      <c r="AH48" s="156">
        <f t="shared" si="40"/>
        <v>-2.3892773892773889E-2</v>
      </c>
      <c r="AI48" s="155">
        <v>1677</v>
      </c>
      <c r="AJ48" s="156">
        <f t="shared" si="41"/>
        <v>6.5438373570521069E-2</v>
      </c>
      <c r="AK48" s="155">
        <v>4146</v>
      </c>
      <c r="AL48" s="156">
        <f t="shared" si="42"/>
        <v>0.21263527347177535</v>
      </c>
      <c r="AM48" s="155">
        <v>212</v>
      </c>
      <c r="AN48" s="156">
        <f t="shared" si="43"/>
        <v>-7.423580786026196E-2</v>
      </c>
      <c r="AO48" s="155">
        <v>268</v>
      </c>
      <c r="AP48" s="156">
        <f t="shared" si="44"/>
        <v>-6.6202090592334506E-2</v>
      </c>
      <c r="AQ48" s="155">
        <v>1239</v>
      </c>
      <c r="AR48" s="156">
        <f t="shared" si="45"/>
        <v>0.69726027397260282</v>
      </c>
      <c r="AS48" s="155">
        <f t="shared" si="53"/>
        <v>97891</v>
      </c>
      <c r="AT48" s="156">
        <f t="shared" si="46"/>
        <v>-5.6699590460130067E-2</v>
      </c>
      <c r="AU48" s="143">
        <v>125114</v>
      </c>
      <c r="AV48" s="144">
        <f t="shared" si="47"/>
        <v>-2.0051067562698699E-2</v>
      </c>
    </row>
    <row r="49" spans="2:48" hidden="1" outlineLevel="1">
      <c r="B49" s="41" t="s">
        <v>78</v>
      </c>
      <c r="C49" s="155">
        <v>21563</v>
      </c>
      <c r="D49" s="156">
        <f t="shared" si="25"/>
        <v>0.22482249360977002</v>
      </c>
      <c r="E49" s="155">
        <v>4819</v>
      </c>
      <c r="F49" s="156">
        <f t="shared" si="26"/>
        <v>9.2743764172335652E-2</v>
      </c>
      <c r="G49" s="155">
        <v>3243</v>
      </c>
      <c r="H49" s="156">
        <f t="shared" si="27"/>
        <v>-6.3528732313023362E-2</v>
      </c>
      <c r="I49" s="155">
        <v>6719</v>
      </c>
      <c r="J49" s="156">
        <f t="shared" si="28"/>
        <v>-4.9511953600226311E-2</v>
      </c>
      <c r="K49" s="155">
        <v>1646</v>
      </c>
      <c r="L49" s="156">
        <f t="shared" si="29"/>
        <v>6.2621045836023237E-2</v>
      </c>
      <c r="M49" s="155">
        <v>57754</v>
      </c>
      <c r="N49" s="156">
        <f t="shared" si="30"/>
        <v>-0.10833552052616136</v>
      </c>
      <c r="O49" s="155">
        <v>4526</v>
      </c>
      <c r="P49" s="156">
        <f t="shared" si="31"/>
        <v>-3.166452717158752E-2</v>
      </c>
      <c r="Q49" s="155">
        <v>2087</v>
      </c>
      <c r="R49" s="156">
        <f t="shared" si="32"/>
        <v>-6.8303571428571463E-2</v>
      </c>
      <c r="S49" s="155">
        <f t="shared" si="52"/>
        <v>1629</v>
      </c>
      <c r="T49" s="156">
        <f t="shared" si="33"/>
        <v>0.15123674911660778</v>
      </c>
      <c r="U49" s="155">
        <v>270</v>
      </c>
      <c r="V49" s="156">
        <f t="shared" si="34"/>
        <v>0.30434782608695654</v>
      </c>
      <c r="W49" s="155">
        <v>302</v>
      </c>
      <c r="X49" s="156">
        <f t="shared" si="35"/>
        <v>-0.14689265536723162</v>
      </c>
      <c r="Y49" s="155">
        <v>997</v>
      </c>
      <c r="Z49" s="156">
        <f t="shared" si="36"/>
        <v>1.3458823529411763</v>
      </c>
      <c r="AA49" s="155">
        <v>60</v>
      </c>
      <c r="AB49" s="156">
        <f t="shared" si="37"/>
        <v>-0.8601398601398601</v>
      </c>
      <c r="AC49" s="155">
        <v>588</v>
      </c>
      <c r="AD49" s="156">
        <f t="shared" si="38"/>
        <v>-8.4317032040471807E-3</v>
      </c>
      <c r="AE49" s="155">
        <v>720</v>
      </c>
      <c r="AF49" s="156">
        <f t="shared" si="39"/>
        <v>0.32596685082872923</v>
      </c>
      <c r="AG49" s="155">
        <v>1606</v>
      </c>
      <c r="AH49" s="156">
        <f t="shared" si="40"/>
        <v>0.10075394105551738</v>
      </c>
      <c r="AI49" s="155">
        <v>990</v>
      </c>
      <c r="AJ49" s="156">
        <f t="shared" si="41"/>
        <v>-7.129455909943716E-2</v>
      </c>
      <c r="AK49" s="155">
        <v>2638</v>
      </c>
      <c r="AL49" s="156">
        <f t="shared" si="42"/>
        <v>-3.8629737609329418E-2</v>
      </c>
      <c r="AM49" s="155">
        <v>128</v>
      </c>
      <c r="AN49" s="156">
        <f t="shared" si="43"/>
        <v>-0.50387596899224807</v>
      </c>
      <c r="AO49" s="155">
        <v>202</v>
      </c>
      <c r="AP49" s="156">
        <f t="shared" si="44"/>
        <v>-0.27598566308243733</v>
      </c>
      <c r="AQ49" s="155">
        <v>714</v>
      </c>
      <c r="AR49" s="156">
        <f t="shared" si="45"/>
        <v>0.71634615384615374</v>
      </c>
      <c r="AS49" s="155">
        <f t="shared" si="53"/>
        <v>90009</v>
      </c>
      <c r="AT49" s="156">
        <f t="shared" si="46"/>
        <v>-7.1584028716129122E-2</v>
      </c>
      <c r="AU49" s="143">
        <v>111572</v>
      </c>
      <c r="AV49" s="144">
        <f t="shared" si="47"/>
        <v>-2.6031391308902307E-2</v>
      </c>
    </row>
    <row r="50" spans="2:48" hidden="1" outlineLevel="1">
      <c r="B50" s="41" t="s">
        <v>79</v>
      </c>
      <c r="C50" s="155">
        <v>12401</v>
      </c>
      <c r="D50" s="156">
        <f t="shared" si="25"/>
        <v>-0.12055882561520459</v>
      </c>
      <c r="E50" s="155">
        <v>4832</v>
      </c>
      <c r="F50" s="156">
        <f t="shared" si="26"/>
        <v>-8.1194143373264915E-2</v>
      </c>
      <c r="G50" s="155">
        <v>3312</v>
      </c>
      <c r="H50" s="156">
        <f t="shared" si="27"/>
        <v>1.5950920245398681E-2</v>
      </c>
      <c r="I50" s="155">
        <v>6655</v>
      </c>
      <c r="J50" s="156">
        <f t="shared" si="28"/>
        <v>-7.8382495499238369E-2</v>
      </c>
      <c r="K50" s="155">
        <v>1427</v>
      </c>
      <c r="L50" s="156">
        <f t="shared" si="29"/>
        <v>-0.2036830357142857</v>
      </c>
      <c r="M50" s="155">
        <v>55443</v>
      </c>
      <c r="N50" s="156">
        <f t="shared" si="30"/>
        <v>-4.9706048711927742E-2</v>
      </c>
      <c r="O50" s="155">
        <v>3824</v>
      </c>
      <c r="P50" s="156">
        <f t="shared" si="31"/>
        <v>9.6644680240894676E-2</v>
      </c>
      <c r="Q50" s="155">
        <v>1685</v>
      </c>
      <c r="R50" s="156">
        <f t="shared" si="32"/>
        <v>-0.43607764390896919</v>
      </c>
      <c r="S50" s="155">
        <f t="shared" si="52"/>
        <v>2231</v>
      </c>
      <c r="T50" s="156">
        <f t="shared" si="33"/>
        <v>0.44494818652849744</v>
      </c>
      <c r="U50" s="155">
        <v>159</v>
      </c>
      <c r="V50" s="156">
        <f t="shared" si="34"/>
        <v>8.9041095890410871E-2</v>
      </c>
      <c r="W50" s="155">
        <v>35</v>
      </c>
      <c r="X50" s="156">
        <f t="shared" si="35"/>
        <v>-0.38596491228070173</v>
      </c>
      <c r="Y50" s="155">
        <v>2021</v>
      </c>
      <c r="Z50" s="156">
        <f t="shared" si="36"/>
        <v>1.1614973262032087</v>
      </c>
      <c r="AA50" s="155">
        <v>16</v>
      </c>
      <c r="AB50" s="156">
        <f t="shared" si="37"/>
        <v>-0.96059113300492616</v>
      </c>
      <c r="AC50" s="155">
        <v>649</v>
      </c>
      <c r="AD50" s="156">
        <f t="shared" si="38"/>
        <v>-1.0670731707317027E-2</v>
      </c>
      <c r="AE50" s="155">
        <v>555</v>
      </c>
      <c r="AF50" s="156">
        <f t="shared" si="39"/>
        <v>0.11670020120724356</v>
      </c>
      <c r="AG50" s="155">
        <v>1185</v>
      </c>
      <c r="AH50" s="156">
        <f t="shared" si="40"/>
        <v>6.1827956989247257E-2</v>
      </c>
      <c r="AI50" s="155">
        <v>663</v>
      </c>
      <c r="AJ50" s="156">
        <f t="shared" si="41"/>
        <v>7.8048780487804947E-2</v>
      </c>
      <c r="AK50" s="155">
        <v>1635</v>
      </c>
      <c r="AL50" s="156">
        <f t="shared" si="42"/>
        <v>0.13462873004857734</v>
      </c>
      <c r="AM50" s="155">
        <v>188</v>
      </c>
      <c r="AN50" s="156">
        <f t="shared" si="43"/>
        <v>0.11242603550295849</v>
      </c>
      <c r="AO50" s="155">
        <v>216</v>
      </c>
      <c r="AP50" s="156">
        <f t="shared" si="44"/>
        <v>-0.23943661971830987</v>
      </c>
      <c r="AQ50" s="155">
        <v>550</v>
      </c>
      <c r="AR50" s="156">
        <f t="shared" si="45"/>
        <v>1.6066350710900474</v>
      </c>
      <c r="AS50" s="155">
        <f t="shared" si="53"/>
        <v>85050</v>
      </c>
      <c r="AT50" s="156">
        <f t="shared" si="46"/>
        <v>-4.3124106972086906E-2</v>
      </c>
      <c r="AU50" s="143">
        <v>97451</v>
      </c>
      <c r="AV50" s="144">
        <f t="shared" si="47"/>
        <v>-5.3726792511458066E-2</v>
      </c>
    </row>
    <row r="51" spans="2:48" hidden="1" outlineLevel="1">
      <c r="B51" s="41" t="s">
        <v>80</v>
      </c>
      <c r="C51" s="155">
        <v>19824</v>
      </c>
      <c r="D51" s="156">
        <f t="shared" si="25"/>
        <v>-0.18610666338218995</v>
      </c>
      <c r="E51" s="155">
        <v>5433</v>
      </c>
      <c r="F51" s="156">
        <f t="shared" si="26"/>
        <v>0.10719380476869778</v>
      </c>
      <c r="G51" s="155">
        <v>3600</v>
      </c>
      <c r="H51" s="156">
        <f t="shared" si="27"/>
        <v>-9.5704596834966127E-2</v>
      </c>
      <c r="I51" s="155">
        <v>8237</v>
      </c>
      <c r="J51" s="156">
        <f t="shared" si="28"/>
        <v>-0.26218201361519167</v>
      </c>
      <c r="K51" s="155">
        <v>3237</v>
      </c>
      <c r="L51" s="156">
        <f t="shared" si="29"/>
        <v>-0.11436388508891926</v>
      </c>
      <c r="M51" s="155">
        <v>46153</v>
      </c>
      <c r="N51" s="156">
        <f t="shared" si="30"/>
        <v>-0.1976042698934265</v>
      </c>
      <c r="O51" s="155">
        <v>2147</v>
      </c>
      <c r="P51" s="156">
        <f t="shared" si="31"/>
        <v>0.22336182336182331</v>
      </c>
      <c r="Q51" s="155">
        <v>3625</v>
      </c>
      <c r="R51" s="156">
        <f t="shared" si="32"/>
        <v>0.18001302083333326</v>
      </c>
      <c r="S51" s="155">
        <f t="shared" si="52"/>
        <v>14571</v>
      </c>
      <c r="T51" s="156">
        <f t="shared" si="33"/>
        <v>-5.4199662469167853E-2</v>
      </c>
      <c r="U51" s="155">
        <v>5146</v>
      </c>
      <c r="V51" s="156">
        <f t="shared" si="34"/>
        <v>-3.7951018882034004E-2</v>
      </c>
      <c r="W51" s="155">
        <v>2678</v>
      </c>
      <c r="X51" s="156">
        <f t="shared" si="35"/>
        <v>0.11212624584717612</v>
      </c>
      <c r="Y51" s="155">
        <v>3965</v>
      </c>
      <c r="Z51" s="156">
        <f t="shared" si="36"/>
        <v>-7.1428571428571397E-2</v>
      </c>
      <c r="AA51" s="155">
        <v>2782</v>
      </c>
      <c r="AB51" s="156">
        <f t="shared" si="37"/>
        <v>-0.17667949097366087</v>
      </c>
      <c r="AC51" s="155">
        <v>867</v>
      </c>
      <c r="AD51" s="156">
        <f t="shared" si="38"/>
        <v>-1.0273972602739767E-2</v>
      </c>
      <c r="AE51" s="155">
        <v>697</v>
      </c>
      <c r="AF51" s="156">
        <f t="shared" si="39"/>
        <v>-0.27471383975026009</v>
      </c>
      <c r="AG51" s="155">
        <v>1601</v>
      </c>
      <c r="AH51" s="156">
        <f t="shared" si="40"/>
        <v>-0.11790633608815426</v>
      </c>
      <c r="AI51" s="155">
        <v>1104</v>
      </c>
      <c r="AJ51" s="156">
        <f t="shared" si="41"/>
        <v>-4.5808124459809862E-2</v>
      </c>
      <c r="AK51" s="155">
        <v>1382</v>
      </c>
      <c r="AL51" s="156">
        <f t="shared" si="42"/>
        <v>0.11182622687047461</v>
      </c>
      <c r="AM51" s="155">
        <v>257</v>
      </c>
      <c r="AN51" s="156">
        <f t="shared" si="43"/>
        <v>-9.8245614035087692E-2</v>
      </c>
      <c r="AO51" s="155">
        <v>242</v>
      </c>
      <c r="AP51" s="156">
        <f t="shared" si="44"/>
        <v>8.0357142857142794E-2</v>
      </c>
      <c r="AQ51" s="155">
        <v>929</v>
      </c>
      <c r="AR51" s="156">
        <f t="shared" si="45"/>
        <v>2.9364406779661016</v>
      </c>
      <c r="AS51" s="155">
        <f t="shared" si="53"/>
        <v>94082</v>
      </c>
      <c r="AT51" s="156">
        <f t="shared" si="46"/>
        <v>-0.13093038723026895</v>
      </c>
      <c r="AU51" s="143">
        <v>113906</v>
      </c>
      <c r="AV51" s="144">
        <f t="shared" si="47"/>
        <v>-0.14106460150965594</v>
      </c>
    </row>
    <row r="52" spans="2:48" hidden="1" outlineLevel="1">
      <c r="B52" s="41" t="s">
        <v>81</v>
      </c>
      <c r="C52" s="155">
        <v>12077</v>
      </c>
      <c r="D52" s="156">
        <f t="shared" si="25"/>
        <v>0.35255907716429613</v>
      </c>
      <c r="E52" s="155">
        <v>6087</v>
      </c>
      <c r="F52" s="156">
        <f t="shared" si="26"/>
        <v>0.16542217116599645</v>
      </c>
      <c r="G52" s="155">
        <v>3813</v>
      </c>
      <c r="H52" s="156">
        <f t="shared" si="27"/>
        <v>8.4470989761092241E-2</v>
      </c>
      <c r="I52" s="155">
        <v>10033</v>
      </c>
      <c r="J52" s="156">
        <f t="shared" si="28"/>
        <v>-1.896939473941528E-2</v>
      </c>
      <c r="K52" s="155">
        <v>2789</v>
      </c>
      <c r="L52" s="156">
        <f t="shared" si="29"/>
        <v>-0.1176842771274913</v>
      </c>
      <c r="M52" s="155">
        <v>61837</v>
      </c>
      <c r="N52" s="156">
        <f t="shared" si="30"/>
        <v>-1.3763955342902756E-2</v>
      </c>
      <c r="O52" s="155">
        <v>2233</v>
      </c>
      <c r="P52" s="156">
        <f t="shared" si="31"/>
        <v>0.49664879356568359</v>
      </c>
      <c r="Q52" s="155">
        <v>3756</v>
      </c>
      <c r="R52" s="156">
        <f t="shared" si="32"/>
        <v>0.23187930469006224</v>
      </c>
      <c r="S52" s="155">
        <f t="shared" si="52"/>
        <v>29528</v>
      </c>
      <c r="T52" s="156">
        <f t="shared" si="33"/>
        <v>-5.8027881455960717E-2</v>
      </c>
      <c r="U52" s="155">
        <v>9221</v>
      </c>
      <c r="V52" s="156">
        <f t="shared" si="34"/>
        <v>5.5879995419672479E-2</v>
      </c>
      <c r="W52" s="155">
        <v>5592</v>
      </c>
      <c r="X52" s="156">
        <f t="shared" si="35"/>
        <v>-2.2206679489421233E-2</v>
      </c>
      <c r="Y52" s="155">
        <v>6523</v>
      </c>
      <c r="Z52" s="156">
        <f t="shared" si="36"/>
        <v>-0.15120364346128823</v>
      </c>
      <c r="AA52" s="155">
        <v>8192</v>
      </c>
      <c r="AB52" s="156">
        <f t="shared" si="37"/>
        <v>-0.1105320304017372</v>
      </c>
      <c r="AC52" s="155">
        <v>629</v>
      </c>
      <c r="AD52" s="156">
        <f t="shared" si="38"/>
        <v>-0.2205700123915737</v>
      </c>
      <c r="AE52" s="155">
        <v>836</v>
      </c>
      <c r="AF52" s="156">
        <f t="shared" si="39"/>
        <v>2.8290282902829089E-2</v>
      </c>
      <c r="AG52" s="155">
        <v>917</v>
      </c>
      <c r="AH52" s="156">
        <f t="shared" si="40"/>
        <v>-8.9374379344587918E-2</v>
      </c>
      <c r="AI52" s="155">
        <v>758</v>
      </c>
      <c r="AJ52" s="156">
        <f t="shared" si="41"/>
        <v>-0.1624309392265193</v>
      </c>
      <c r="AK52" s="155">
        <v>1744</v>
      </c>
      <c r="AL52" s="156">
        <f t="shared" si="42"/>
        <v>1.0069044879171463</v>
      </c>
      <c r="AM52" s="155">
        <v>409</v>
      </c>
      <c r="AN52" s="156">
        <f t="shared" si="43"/>
        <v>0.26625386996904021</v>
      </c>
      <c r="AO52" s="155">
        <v>267</v>
      </c>
      <c r="AP52" s="156">
        <f t="shared" si="44"/>
        <v>0.82876712328767121</v>
      </c>
      <c r="AQ52" s="155">
        <v>526</v>
      </c>
      <c r="AR52" s="156">
        <f t="shared" si="45"/>
        <v>0.22610722610722611</v>
      </c>
      <c r="AS52" s="155">
        <f t="shared" si="53"/>
        <v>126162</v>
      </c>
      <c r="AT52" s="156">
        <f t="shared" si="46"/>
        <v>1.174472677639038E-3</v>
      </c>
      <c r="AU52" s="143">
        <v>138239</v>
      </c>
      <c r="AV52" s="144">
        <f t="shared" si="47"/>
        <v>2.4425127646487743E-2</v>
      </c>
    </row>
    <row r="53" spans="2:48" hidden="1" outlineLevel="1">
      <c r="B53" s="41" t="s">
        <v>82</v>
      </c>
      <c r="C53" s="155">
        <v>9411</v>
      </c>
      <c r="D53" s="156">
        <f t="shared" si="25"/>
        <v>4.4738010657193517E-2</v>
      </c>
      <c r="E53" s="155">
        <v>5426</v>
      </c>
      <c r="F53" s="156">
        <f t="shared" si="26"/>
        <v>6.6011787819253431E-2</v>
      </c>
      <c r="G53" s="155">
        <v>2989</v>
      </c>
      <c r="H53" s="156">
        <f t="shared" si="27"/>
        <v>-8.0307692307692302E-2</v>
      </c>
      <c r="I53" s="155">
        <v>6888</v>
      </c>
      <c r="J53" s="156">
        <f t="shared" si="28"/>
        <v>-0.14868372265480168</v>
      </c>
      <c r="K53" s="155">
        <v>2944</v>
      </c>
      <c r="L53" s="156">
        <f t="shared" si="29"/>
        <v>-2.6132980482963974E-2</v>
      </c>
      <c r="M53" s="155">
        <v>54760</v>
      </c>
      <c r="N53" s="156">
        <f t="shared" si="30"/>
        <v>8.3433907761707893E-2</v>
      </c>
      <c r="O53" s="155">
        <v>1817</v>
      </c>
      <c r="P53" s="156">
        <f t="shared" si="31"/>
        <v>0.52817493692178297</v>
      </c>
      <c r="Q53" s="155">
        <v>4361</v>
      </c>
      <c r="R53" s="156">
        <f t="shared" si="32"/>
        <v>0.15400899708917692</v>
      </c>
      <c r="S53" s="155">
        <f t="shared" si="52"/>
        <v>30658</v>
      </c>
      <c r="T53" s="156">
        <f t="shared" si="33"/>
        <v>3.5680382336573668E-3</v>
      </c>
      <c r="U53" s="155">
        <v>10038</v>
      </c>
      <c r="V53" s="156">
        <f t="shared" si="34"/>
        <v>0.16598908119409916</v>
      </c>
      <c r="W53" s="155">
        <v>6125</v>
      </c>
      <c r="X53" s="156">
        <f t="shared" si="35"/>
        <v>0.14678899082568808</v>
      </c>
      <c r="Y53" s="155">
        <v>7475</v>
      </c>
      <c r="Z53" s="156">
        <f t="shared" si="36"/>
        <v>-5.0914169629253436E-2</v>
      </c>
      <c r="AA53" s="155">
        <v>7020</v>
      </c>
      <c r="AB53" s="156">
        <f t="shared" si="37"/>
        <v>-0.19523099850968706</v>
      </c>
      <c r="AC53" s="155">
        <v>592</v>
      </c>
      <c r="AD53" s="156">
        <f t="shared" si="38"/>
        <v>-0.10843373493975905</v>
      </c>
      <c r="AE53" s="155">
        <v>832</v>
      </c>
      <c r="AF53" s="156">
        <f t="shared" si="39"/>
        <v>-7.3496659242761719E-2</v>
      </c>
      <c r="AG53" s="155">
        <v>830</v>
      </c>
      <c r="AH53" s="156">
        <f t="shared" si="40"/>
        <v>0.43598615916955019</v>
      </c>
      <c r="AI53" s="155">
        <v>957</v>
      </c>
      <c r="AJ53" s="156">
        <f t="shared" si="41"/>
        <v>0.14473684210526305</v>
      </c>
      <c r="AK53" s="155">
        <v>1131</v>
      </c>
      <c r="AL53" s="156">
        <f t="shared" si="42"/>
        <v>0.71363636363636362</v>
      </c>
      <c r="AM53" s="155">
        <v>219</v>
      </c>
      <c r="AN53" s="156">
        <f t="shared" si="43"/>
        <v>-0.32407407407407407</v>
      </c>
      <c r="AO53" s="155">
        <v>216</v>
      </c>
      <c r="AP53" s="156">
        <f t="shared" si="44"/>
        <v>0.11340206185567014</v>
      </c>
      <c r="AQ53" s="155">
        <v>639</v>
      </c>
      <c r="AR53" s="156">
        <f t="shared" si="45"/>
        <v>2</v>
      </c>
      <c r="AS53" s="155">
        <f t="shared" si="53"/>
        <v>115259</v>
      </c>
      <c r="AT53" s="156">
        <f t="shared" si="46"/>
        <v>4.8943857445782335E-2</v>
      </c>
      <c r="AU53" s="143">
        <v>124670</v>
      </c>
      <c r="AV53" s="144">
        <f t="shared" si="47"/>
        <v>4.8625188200758673E-2</v>
      </c>
    </row>
    <row r="54" spans="2:48" hidden="1" outlineLevel="1">
      <c r="B54" s="41" t="s">
        <v>83</v>
      </c>
      <c r="C54" s="155">
        <v>9566</v>
      </c>
      <c r="D54" s="156">
        <f t="shared" si="25"/>
        <v>0.11323170022111029</v>
      </c>
      <c r="E54" s="155">
        <v>5109</v>
      </c>
      <c r="F54" s="156">
        <f t="shared" si="26"/>
        <v>7.5805432722678479E-2</v>
      </c>
      <c r="G54" s="155">
        <v>3571</v>
      </c>
      <c r="H54" s="156">
        <f t="shared" si="27"/>
        <v>-3.7206794284173617E-2</v>
      </c>
      <c r="I54" s="155">
        <v>8198</v>
      </c>
      <c r="J54" s="156">
        <f t="shared" si="28"/>
        <v>-0.10257252326217847</v>
      </c>
      <c r="K54" s="155">
        <v>1943</v>
      </c>
      <c r="L54" s="156">
        <f t="shared" si="29"/>
        <v>-3.3814022874191996E-2</v>
      </c>
      <c r="M54" s="155">
        <v>49555</v>
      </c>
      <c r="N54" s="156">
        <f t="shared" si="30"/>
        <v>-8.1430266182249578E-2</v>
      </c>
      <c r="O54" s="155">
        <v>1610</v>
      </c>
      <c r="P54" s="156">
        <f t="shared" si="31"/>
        <v>0.44654088050314455</v>
      </c>
      <c r="Q54" s="155">
        <v>5542</v>
      </c>
      <c r="R54" s="156">
        <f t="shared" si="32"/>
        <v>6.5974225812656329E-2</v>
      </c>
      <c r="S54" s="155">
        <f t="shared" si="52"/>
        <v>29135</v>
      </c>
      <c r="T54" s="156">
        <f t="shared" si="33"/>
        <v>-0.18848532115202499</v>
      </c>
      <c r="U54" s="155">
        <v>10187</v>
      </c>
      <c r="V54" s="156">
        <f t="shared" si="34"/>
        <v>-4.1674506114769527E-2</v>
      </c>
      <c r="W54" s="155">
        <v>4992</v>
      </c>
      <c r="X54" s="156">
        <f t="shared" si="35"/>
        <v>-0.26835702770042502</v>
      </c>
      <c r="Y54" s="155">
        <v>7736</v>
      </c>
      <c r="Z54" s="156">
        <f t="shared" si="36"/>
        <v>-0.10473324846661269</v>
      </c>
      <c r="AA54" s="155">
        <v>6220</v>
      </c>
      <c r="AB54" s="156">
        <f t="shared" si="37"/>
        <v>-0.36582381729200653</v>
      </c>
      <c r="AC54" s="155">
        <v>500</v>
      </c>
      <c r="AD54" s="156">
        <f t="shared" si="38"/>
        <v>-0.35233160621761661</v>
      </c>
      <c r="AE54" s="155">
        <v>812</v>
      </c>
      <c r="AF54" s="156">
        <f t="shared" si="39"/>
        <v>-5.9096176129779798E-2</v>
      </c>
      <c r="AG54" s="155">
        <v>2356</v>
      </c>
      <c r="AH54" s="156">
        <f t="shared" si="40"/>
        <v>0.8624505928853754</v>
      </c>
      <c r="AI54" s="155">
        <v>1131</v>
      </c>
      <c r="AJ54" s="156">
        <f t="shared" si="41"/>
        <v>0.24696802646086002</v>
      </c>
      <c r="AK54" s="155">
        <v>1077</v>
      </c>
      <c r="AL54" s="156">
        <f t="shared" si="42"/>
        <v>0.14209968186638378</v>
      </c>
      <c r="AM54" s="155">
        <v>185</v>
      </c>
      <c r="AN54" s="156">
        <f t="shared" si="43"/>
        <v>-0.19913419913419916</v>
      </c>
      <c r="AO54" s="155">
        <v>218</v>
      </c>
      <c r="AP54" s="156">
        <f t="shared" si="44"/>
        <v>4.3062200956937691E-2</v>
      </c>
      <c r="AQ54" s="155">
        <v>482</v>
      </c>
      <c r="AR54" s="156">
        <f t="shared" si="45"/>
        <v>1.1422222222222222</v>
      </c>
      <c r="AS54" s="155">
        <f t="shared" si="53"/>
        <v>111424</v>
      </c>
      <c r="AT54" s="156">
        <f t="shared" si="46"/>
        <v>-8.051592246309236E-2</v>
      </c>
      <c r="AU54" s="143">
        <v>120990</v>
      </c>
      <c r="AV54" s="144">
        <f t="shared" si="47"/>
        <v>-6.7686901844745462E-2</v>
      </c>
    </row>
    <row r="55" spans="2:48" collapsed="1">
      <c r="B55" s="152">
        <v>2007</v>
      </c>
      <c r="C55" s="153">
        <v>200690</v>
      </c>
      <c r="D55" s="154">
        <f t="shared" si="25"/>
        <v>-1.7164964862019128E-2</v>
      </c>
      <c r="E55" s="153">
        <v>68814</v>
      </c>
      <c r="F55" s="154">
        <f t="shared" si="26"/>
        <v>3.848243390076056E-2</v>
      </c>
      <c r="G55" s="153">
        <v>42013</v>
      </c>
      <c r="H55" s="154">
        <f t="shared" si="27"/>
        <v>-1.6319363146804045E-2</v>
      </c>
      <c r="I55" s="153">
        <v>91509</v>
      </c>
      <c r="J55" s="154">
        <f t="shared" si="28"/>
        <v>-0.11131289392158961</v>
      </c>
      <c r="K55" s="153">
        <v>22891</v>
      </c>
      <c r="L55" s="154">
        <f t="shared" si="29"/>
        <v>-0.17363994079636114</v>
      </c>
      <c r="M55" s="153">
        <v>672691</v>
      </c>
      <c r="N55" s="154">
        <f t="shared" si="30"/>
        <v>-8.5125162862684012E-2</v>
      </c>
      <c r="O55" s="153">
        <v>34649</v>
      </c>
      <c r="P55" s="154">
        <f t="shared" si="31"/>
        <v>3.0330964346248823E-2</v>
      </c>
      <c r="Q55" s="153">
        <v>39386</v>
      </c>
      <c r="R55" s="154">
        <f t="shared" si="32"/>
        <v>-8.752664257251408E-2</v>
      </c>
      <c r="S55" s="153">
        <f t="shared" si="52"/>
        <v>209974</v>
      </c>
      <c r="T55" s="154">
        <f t="shared" si="33"/>
        <v>0.10278724599927513</v>
      </c>
      <c r="U55" s="153">
        <v>67273</v>
      </c>
      <c r="V55" s="154">
        <f t="shared" si="34"/>
        <v>0.12278857066559845</v>
      </c>
      <c r="W55" s="153">
        <v>41787</v>
      </c>
      <c r="X55" s="154">
        <f t="shared" si="35"/>
        <v>0.13616465918051057</v>
      </c>
      <c r="Y55" s="153">
        <v>53715</v>
      </c>
      <c r="Z55" s="154">
        <f t="shared" si="36"/>
        <v>0.17728926489282437</v>
      </c>
      <c r="AA55" s="153">
        <v>47199</v>
      </c>
      <c r="AB55" s="154">
        <f t="shared" si="37"/>
        <v>-1.8364460712948727E-2</v>
      </c>
      <c r="AC55" s="153">
        <v>9244</v>
      </c>
      <c r="AD55" s="154">
        <f t="shared" si="38"/>
        <v>-5.8847485237222608E-2</v>
      </c>
      <c r="AE55" s="153">
        <v>9321</v>
      </c>
      <c r="AF55" s="154">
        <f t="shared" si="39"/>
        <v>-4.8100490196078427E-2</v>
      </c>
      <c r="AG55" s="153">
        <v>17775</v>
      </c>
      <c r="AH55" s="154">
        <f t="shared" si="40"/>
        <v>0.115749168288243</v>
      </c>
      <c r="AI55" s="153">
        <v>14141</v>
      </c>
      <c r="AJ55" s="154">
        <f t="shared" si="41"/>
        <v>3.4682080924855585E-2</v>
      </c>
      <c r="AK55" s="153">
        <v>26770</v>
      </c>
      <c r="AL55" s="154">
        <f t="shared" si="42"/>
        <v>0.12309112267158917</v>
      </c>
      <c r="AM55" s="153">
        <v>2335</v>
      </c>
      <c r="AN55" s="154">
        <f t="shared" si="43"/>
        <v>-0.16726105563480742</v>
      </c>
      <c r="AO55" s="153">
        <v>3024</v>
      </c>
      <c r="AP55" s="154">
        <f t="shared" si="44"/>
        <v>-9.3796823494156412E-2</v>
      </c>
      <c r="AQ55" s="153">
        <v>9837</v>
      </c>
      <c r="AR55" s="154">
        <f t="shared" si="45"/>
        <v>0.40629020729092202</v>
      </c>
      <c r="AS55" s="153">
        <f t="shared" si="53"/>
        <v>1274374</v>
      </c>
      <c r="AT55" s="154">
        <f t="shared" si="46"/>
        <v>-4.0603534722368662E-2</v>
      </c>
      <c r="AU55" s="150">
        <v>1475064</v>
      </c>
      <c r="AV55" s="151">
        <f t="shared" si="47"/>
        <v>-3.7480513904377344E-2</v>
      </c>
    </row>
    <row r="56" spans="2:48" hidden="1" outlineLevel="1">
      <c r="B56" s="41" t="s">
        <v>72</v>
      </c>
      <c r="C56" s="155">
        <v>12840</v>
      </c>
      <c r="D56" s="156" t="str">
        <f t="shared" si="25"/>
        <v>-</v>
      </c>
      <c r="E56" s="155">
        <v>5057</v>
      </c>
      <c r="F56" s="156" t="str">
        <f t="shared" si="26"/>
        <v>-</v>
      </c>
      <c r="G56" s="155">
        <v>4205</v>
      </c>
      <c r="H56" s="156" t="str">
        <f t="shared" si="27"/>
        <v>-</v>
      </c>
      <c r="I56" s="155">
        <v>7842</v>
      </c>
      <c r="J56" s="156" t="str">
        <f t="shared" si="28"/>
        <v>-</v>
      </c>
      <c r="K56" s="155">
        <v>1678</v>
      </c>
      <c r="L56" s="156" t="str">
        <f t="shared" si="29"/>
        <v>-</v>
      </c>
      <c r="M56" s="155">
        <v>61140</v>
      </c>
      <c r="N56" s="156" t="str">
        <f t="shared" si="30"/>
        <v>-</v>
      </c>
      <c r="O56" s="155">
        <v>1650</v>
      </c>
      <c r="P56" s="156" t="str">
        <f t="shared" si="31"/>
        <v>-</v>
      </c>
      <c r="Q56" s="155">
        <v>2372</v>
      </c>
      <c r="R56" s="156" t="str">
        <f t="shared" si="32"/>
        <v>-</v>
      </c>
      <c r="S56" s="155">
        <f>U56+W56+Y56+AA56</f>
        <v>28844</v>
      </c>
      <c r="T56" s="156" t="str">
        <f t="shared" si="33"/>
        <v>-</v>
      </c>
      <c r="U56" s="155">
        <v>10360</v>
      </c>
      <c r="V56" s="156" t="str">
        <f t="shared" si="34"/>
        <v>-</v>
      </c>
      <c r="W56" s="155">
        <v>6036</v>
      </c>
      <c r="X56" s="156" t="str">
        <f t="shared" si="35"/>
        <v>-</v>
      </c>
      <c r="Y56" s="155">
        <v>5922</v>
      </c>
      <c r="Z56" s="156" t="str">
        <f t="shared" si="36"/>
        <v>-</v>
      </c>
      <c r="AA56" s="155">
        <v>6526</v>
      </c>
      <c r="AB56" s="156" t="str">
        <f t="shared" si="37"/>
        <v>-</v>
      </c>
      <c r="AC56" s="155">
        <v>639</v>
      </c>
      <c r="AD56" s="156" t="str">
        <f t="shared" si="38"/>
        <v>-</v>
      </c>
      <c r="AE56" s="155">
        <v>817</v>
      </c>
      <c r="AF56" s="156" t="str">
        <f t="shared" si="39"/>
        <v>-</v>
      </c>
      <c r="AG56" s="155">
        <v>877</v>
      </c>
      <c r="AH56" s="156" t="str">
        <f t="shared" si="40"/>
        <v>-</v>
      </c>
      <c r="AI56" s="155">
        <v>1197</v>
      </c>
      <c r="AJ56" s="156" t="str">
        <f t="shared" si="41"/>
        <v>-</v>
      </c>
      <c r="AK56" s="155">
        <v>1045</v>
      </c>
      <c r="AL56" s="156" t="str">
        <f t="shared" si="42"/>
        <v>-</v>
      </c>
      <c r="AM56" s="155">
        <v>257</v>
      </c>
      <c r="AN56" s="156" t="str">
        <f t="shared" si="43"/>
        <v>-</v>
      </c>
      <c r="AO56" s="155">
        <v>395</v>
      </c>
      <c r="AP56" s="156" t="str">
        <f t="shared" si="44"/>
        <v>-</v>
      </c>
      <c r="AQ56" s="155">
        <v>1827</v>
      </c>
      <c r="AR56" s="156" t="str">
        <f t="shared" si="45"/>
        <v>-</v>
      </c>
      <c r="AS56" s="155">
        <f>AU56-C56</f>
        <v>119842</v>
      </c>
      <c r="AT56" s="156" t="str">
        <f t="shared" si="46"/>
        <v>-</v>
      </c>
      <c r="AU56" s="143">
        <v>132682</v>
      </c>
      <c r="AV56" s="144" t="str">
        <f t="shared" si="47"/>
        <v>-</v>
      </c>
    </row>
    <row r="57" spans="2:48" hidden="1" outlineLevel="1">
      <c r="B57" s="41" t="s">
        <v>73</v>
      </c>
      <c r="C57" s="155">
        <v>12136</v>
      </c>
      <c r="D57" s="156" t="str">
        <f t="shared" si="25"/>
        <v>-</v>
      </c>
      <c r="E57" s="155">
        <v>4818</v>
      </c>
      <c r="F57" s="156" t="str">
        <f t="shared" si="26"/>
        <v>-</v>
      </c>
      <c r="G57" s="155">
        <v>3572</v>
      </c>
      <c r="H57" s="156" t="str">
        <f t="shared" si="27"/>
        <v>-</v>
      </c>
      <c r="I57" s="155">
        <v>10821</v>
      </c>
      <c r="J57" s="156" t="str">
        <f t="shared" si="28"/>
        <v>-</v>
      </c>
      <c r="K57" s="155">
        <v>1326</v>
      </c>
      <c r="L57" s="156" t="str">
        <f t="shared" si="29"/>
        <v>-</v>
      </c>
      <c r="M57" s="155">
        <v>55302</v>
      </c>
      <c r="N57" s="156" t="str">
        <f t="shared" si="30"/>
        <v>-</v>
      </c>
      <c r="O57" s="155">
        <v>1521</v>
      </c>
      <c r="P57" s="156" t="str">
        <f t="shared" si="31"/>
        <v>-</v>
      </c>
      <c r="Q57" s="155">
        <v>2676</v>
      </c>
      <c r="R57" s="156" t="str">
        <f t="shared" si="32"/>
        <v>-</v>
      </c>
      <c r="S57" s="155">
        <f t="shared" ref="S57:S68" si="54">U57+W57+Y57+AA57</f>
        <v>24105</v>
      </c>
      <c r="T57" s="156" t="str">
        <f t="shared" si="33"/>
        <v>-</v>
      </c>
      <c r="U57" s="155">
        <v>8236</v>
      </c>
      <c r="V57" s="156" t="str">
        <f t="shared" si="34"/>
        <v>-</v>
      </c>
      <c r="W57" s="155">
        <v>5049</v>
      </c>
      <c r="X57" s="156" t="str">
        <f t="shared" si="35"/>
        <v>-</v>
      </c>
      <c r="Y57" s="155">
        <v>5175</v>
      </c>
      <c r="Z57" s="156" t="str">
        <f t="shared" si="36"/>
        <v>-</v>
      </c>
      <c r="AA57" s="155">
        <v>5645</v>
      </c>
      <c r="AB57" s="156" t="str">
        <f t="shared" si="37"/>
        <v>-</v>
      </c>
      <c r="AC57" s="155">
        <v>1231</v>
      </c>
      <c r="AD57" s="156" t="str">
        <f t="shared" si="38"/>
        <v>-</v>
      </c>
      <c r="AE57" s="155">
        <v>1065</v>
      </c>
      <c r="AF57" s="156" t="str">
        <f t="shared" si="39"/>
        <v>-</v>
      </c>
      <c r="AG57" s="155">
        <v>1448</v>
      </c>
      <c r="AH57" s="156" t="str">
        <f t="shared" si="40"/>
        <v>-</v>
      </c>
      <c r="AI57" s="155">
        <v>871</v>
      </c>
      <c r="AJ57" s="156" t="str">
        <f t="shared" si="41"/>
        <v>-</v>
      </c>
      <c r="AK57" s="155">
        <v>919</v>
      </c>
      <c r="AL57" s="156" t="str">
        <f t="shared" si="42"/>
        <v>-</v>
      </c>
      <c r="AM57" s="155">
        <v>133</v>
      </c>
      <c r="AN57" s="156" t="str">
        <f t="shared" si="43"/>
        <v>-</v>
      </c>
      <c r="AO57" s="155">
        <v>324</v>
      </c>
      <c r="AP57" s="156" t="str">
        <f t="shared" si="44"/>
        <v>-</v>
      </c>
      <c r="AQ57" s="155">
        <v>603</v>
      </c>
      <c r="AR57" s="156" t="str">
        <f t="shared" si="45"/>
        <v>-</v>
      </c>
      <c r="AS57" s="155">
        <f t="shared" ref="AS57:AS68" si="55">AU57-C57</f>
        <v>110735</v>
      </c>
      <c r="AT57" s="156" t="str">
        <f t="shared" si="46"/>
        <v>-</v>
      </c>
      <c r="AU57" s="143">
        <v>122871</v>
      </c>
      <c r="AV57" s="144" t="str">
        <f t="shared" si="47"/>
        <v>-</v>
      </c>
    </row>
    <row r="58" spans="2:48" hidden="1" outlineLevel="1">
      <c r="B58" s="41" t="s">
        <v>74</v>
      </c>
      <c r="C58" s="155">
        <v>18832</v>
      </c>
      <c r="D58" s="156" t="str">
        <f t="shared" si="25"/>
        <v>-</v>
      </c>
      <c r="E58" s="155">
        <v>6469</v>
      </c>
      <c r="F58" s="156" t="str">
        <f t="shared" si="26"/>
        <v>-</v>
      </c>
      <c r="G58" s="155">
        <v>3519</v>
      </c>
      <c r="H58" s="156" t="str">
        <f t="shared" si="27"/>
        <v>-</v>
      </c>
      <c r="I58" s="155">
        <v>8913</v>
      </c>
      <c r="J58" s="156" t="str">
        <f t="shared" si="28"/>
        <v>-</v>
      </c>
      <c r="K58" s="155">
        <v>2491</v>
      </c>
      <c r="L58" s="156" t="str">
        <f t="shared" si="29"/>
        <v>-</v>
      </c>
      <c r="M58" s="155">
        <v>73217</v>
      </c>
      <c r="N58" s="156" t="str">
        <f t="shared" si="30"/>
        <v>-</v>
      </c>
      <c r="O58" s="155">
        <v>3610</v>
      </c>
      <c r="P58" s="156" t="str">
        <f t="shared" si="31"/>
        <v>-</v>
      </c>
      <c r="Q58" s="155">
        <v>3479</v>
      </c>
      <c r="R58" s="156" t="str">
        <f t="shared" si="32"/>
        <v>-</v>
      </c>
      <c r="S58" s="155">
        <f t="shared" si="54"/>
        <v>17082</v>
      </c>
      <c r="T58" s="156" t="str">
        <f t="shared" si="33"/>
        <v>-</v>
      </c>
      <c r="U58" s="155">
        <v>6836</v>
      </c>
      <c r="V58" s="156" t="str">
        <f t="shared" si="34"/>
        <v>-</v>
      </c>
      <c r="W58" s="155">
        <v>3395</v>
      </c>
      <c r="X58" s="156" t="str">
        <f t="shared" si="35"/>
        <v>-</v>
      </c>
      <c r="Y58" s="155">
        <v>3232</v>
      </c>
      <c r="Z58" s="156" t="str">
        <f t="shared" si="36"/>
        <v>-</v>
      </c>
      <c r="AA58" s="155">
        <v>3619</v>
      </c>
      <c r="AB58" s="156" t="str">
        <f t="shared" si="37"/>
        <v>-</v>
      </c>
      <c r="AC58" s="155">
        <v>1472</v>
      </c>
      <c r="AD58" s="156" t="str">
        <f t="shared" si="38"/>
        <v>-</v>
      </c>
      <c r="AE58" s="155">
        <v>920</v>
      </c>
      <c r="AF58" s="156" t="str">
        <f t="shared" si="39"/>
        <v>-</v>
      </c>
      <c r="AG58" s="155">
        <v>1387</v>
      </c>
      <c r="AH58" s="156" t="str">
        <f t="shared" si="40"/>
        <v>-</v>
      </c>
      <c r="AI58" s="155">
        <v>975</v>
      </c>
      <c r="AJ58" s="156" t="str">
        <f t="shared" si="41"/>
        <v>-</v>
      </c>
      <c r="AK58" s="155">
        <v>1751</v>
      </c>
      <c r="AL58" s="156" t="str">
        <f t="shared" si="42"/>
        <v>-</v>
      </c>
      <c r="AM58" s="155">
        <v>199</v>
      </c>
      <c r="AN58" s="156" t="str">
        <f t="shared" si="43"/>
        <v>-</v>
      </c>
      <c r="AO58" s="155">
        <v>356</v>
      </c>
      <c r="AP58" s="156" t="str">
        <f t="shared" si="44"/>
        <v>-</v>
      </c>
      <c r="AQ58" s="155">
        <v>694</v>
      </c>
      <c r="AR58" s="156" t="str">
        <f t="shared" si="45"/>
        <v>-</v>
      </c>
      <c r="AS58" s="155">
        <f t="shared" si="55"/>
        <v>126534</v>
      </c>
      <c r="AT58" s="156" t="str">
        <f t="shared" si="46"/>
        <v>-</v>
      </c>
      <c r="AU58" s="143">
        <v>145366</v>
      </c>
      <c r="AV58" s="144" t="str">
        <f t="shared" si="47"/>
        <v>-</v>
      </c>
    </row>
    <row r="59" spans="2:48" hidden="1" outlineLevel="1">
      <c r="B59" s="41" t="s">
        <v>75</v>
      </c>
      <c r="C59" s="155">
        <v>22532</v>
      </c>
      <c r="D59" s="156" t="str">
        <f t="shared" si="25"/>
        <v>-</v>
      </c>
      <c r="E59" s="155">
        <v>5911</v>
      </c>
      <c r="F59" s="156" t="str">
        <f t="shared" si="26"/>
        <v>-</v>
      </c>
      <c r="G59" s="155">
        <v>3217</v>
      </c>
      <c r="H59" s="156" t="str">
        <f t="shared" si="27"/>
        <v>-</v>
      </c>
      <c r="I59" s="155">
        <v>8004</v>
      </c>
      <c r="J59" s="156" t="str">
        <f t="shared" si="28"/>
        <v>-</v>
      </c>
      <c r="K59" s="155">
        <v>1957</v>
      </c>
      <c r="L59" s="156" t="str">
        <f t="shared" si="29"/>
        <v>-</v>
      </c>
      <c r="M59" s="155">
        <v>67406</v>
      </c>
      <c r="N59" s="156" t="str">
        <f t="shared" si="30"/>
        <v>-</v>
      </c>
      <c r="O59" s="155">
        <v>3253</v>
      </c>
      <c r="P59" s="156" t="str">
        <f t="shared" si="31"/>
        <v>-</v>
      </c>
      <c r="Q59" s="155">
        <v>2844</v>
      </c>
      <c r="R59" s="156" t="str">
        <f t="shared" si="32"/>
        <v>-</v>
      </c>
      <c r="S59" s="155">
        <f t="shared" si="54"/>
        <v>1343</v>
      </c>
      <c r="T59" s="156" t="str">
        <f t="shared" si="33"/>
        <v>-</v>
      </c>
      <c r="U59" s="155">
        <v>306</v>
      </c>
      <c r="V59" s="156" t="str">
        <f t="shared" si="34"/>
        <v>-</v>
      </c>
      <c r="W59" s="155">
        <v>365</v>
      </c>
      <c r="X59" s="156" t="str">
        <f t="shared" si="35"/>
        <v>-</v>
      </c>
      <c r="Y59" s="155">
        <v>496</v>
      </c>
      <c r="Z59" s="156" t="str">
        <f t="shared" si="36"/>
        <v>-</v>
      </c>
      <c r="AA59" s="155">
        <v>176</v>
      </c>
      <c r="AB59" s="156" t="str">
        <f t="shared" si="37"/>
        <v>-</v>
      </c>
      <c r="AC59" s="155">
        <v>832</v>
      </c>
      <c r="AD59" s="156" t="str">
        <f t="shared" si="38"/>
        <v>-</v>
      </c>
      <c r="AE59" s="155">
        <v>773</v>
      </c>
      <c r="AF59" s="156" t="str">
        <f t="shared" si="39"/>
        <v>-</v>
      </c>
      <c r="AG59" s="155">
        <v>1407</v>
      </c>
      <c r="AH59" s="156" t="str">
        <f t="shared" si="40"/>
        <v>-</v>
      </c>
      <c r="AI59" s="155">
        <v>1758</v>
      </c>
      <c r="AJ59" s="156" t="str">
        <f t="shared" si="41"/>
        <v>-</v>
      </c>
      <c r="AK59" s="155">
        <v>3478</v>
      </c>
      <c r="AL59" s="156" t="str">
        <f t="shared" si="42"/>
        <v>-</v>
      </c>
      <c r="AM59" s="155">
        <v>225</v>
      </c>
      <c r="AN59" s="156" t="str">
        <f t="shared" si="43"/>
        <v>-</v>
      </c>
      <c r="AO59" s="155">
        <v>308</v>
      </c>
      <c r="AP59" s="156" t="str">
        <f t="shared" si="44"/>
        <v>-</v>
      </c>
      <c r="AQ59" s="155">
        <v>562</v>
      </c>
      <c r="AR59" s="156" t="str">
        <f t="shared" si="45"/>
        <v>-</v>
      </c>
      <c r="AS59" s="155">
        <f t="shared" si="55"/>
        <v>103278</v>
      </c>
      <c r="AT59" s="156" t="str">
        <f t="shared" si="46"/>
        <v>-</v>
      </c>
      <c r="AU59" s="143">
        <v>125810</v>
      </c>
      <c r="AV59" s="144" t="str">
        <f t="shared" si="47"/>
        <v>-</v>
      </c>
    </row>
    <row r="60" spans="2:48" hidden="1" outlineLevel="1">
      <c r="B60" s="41" t="s">
        <v>76</v>
      </c>
      <c r="C60" s="155">
        <v>31363</v>
      </c>
      <c r="D60" s="156" t="str">
        <f t="shared" si="25"/>
        <v>-</v>
      </c>
      <c r="E60" s="155">
        <v>6508</v>
      </c>
      <c r="F60" s="156" t="str">
        <f t="shared" si="26"/>
        <v>-</v>
      </c>
      <c r="G60" s="155">
        <v>3262</v>
      </c>
      <c r="H60" s="156" t="str">
        <f t="shared" si="27"/>
        <v>-</v>
      </c>
      <c r="I60" s="155">
        <v>7278</v>
      </c>
      <c r="J60" s="156" t="str">
        <f t="shared" si="28"/>
        <v>-</v>
      </c>
      <c r="K60" s="155">
        <v>2679</v>
      </c>
      <c r="L60" s="156" t="str">
        <f t="shared" si="29"/>
        <v>-</v>
      </c>
      <c r="M60" s="155">
        <v>67871</v>
      </c>
      <c r="N60" s="156" t="str">
        <f t="shared" si="30"/>
        <v>-</v>
      </c>
      <c r="O60" s="155">
        <v>4932</v>
      </c>
      <c r="P60" s="156" t="str">
        <f t="shared" si="31"/>
        <v>-</v>
      </c>
      <c r="Q60" s="155">
        <v>7570</v>
      </c>
      <c r="R60" s="156" t="str">
        <f t="shared" si="32"/>
        <v>-</v>
      </c>
      <c r="S60" s="155">
        <f t="shared" si="54"/>
        <v>1201</v>
      </c>
      <c r="T60" s="156" t="str">
        <f t="shared" si="33"/>
        <v>-</v>
      </c>
      <c r="U60" s="155">
        <v>204</v>
      </c>
      <c r="V60" s="156" t="str">
        <f t="shared" si="34"/>
        <v>-</v>
      </c>
      <c r="W60" s="155">
        <v>481</v>
      </c>
      <c r="X60" s="156" t="str">
        <f t="shared" si="35"/>
        <v>-</v>
      </c>
      <c r="Y60" s="155">
        <v>500</v>
      </c>
      <c r="Z60" s="156" t="str">
        <f t="shared" si="36"/>
        <v>-</v>
      </c>
      <c r="AA60" s="155">
        <v>16</v>
      </c>
      <c r="AB60" s="156" t="str">
        <f t="shared" si="37"/>
        <v>-</v>
      </c>
      <c r="AC60" s="155">
        <v>509</v>
      </c>
      <c r="AD60" s="156" t="str">
        <f t="shared" si="38"/>
        <v>-</v>
      </c>
      <c r="AE60" s="155">
        <v>833</v>
      </c>
      <c r="AF60" s="156" t="str">
        <f t="shared" si="39"/>
        <v>-</v>
      </c>
      <c r="AG60" s="155">
        <v>1856</v>
      </c>
      <c r="AH60" s="156" t="str">
        <f t="shared" si="40"/>
        <v>-</v>
      </c>
      <c r="AI60" s="155">
        <v>1806</v>
      </c>
      <c r="AJ60" s="156" t="str">
        <f t="shared" si="41"/>
        <v>-</v>
      </c>
      <c r="AK60" s="155">
        <v>5324</v>
      </c>
      <c r="AL60" s="156" t="str">
        <f t="shared" si="42"/>
        <v>-</v>
      </c>
      <c r="AM60" s="155">
        <v>171</v>
      </c>
      <c r="AN60" s="156" t="str">
        <f t="shared" si="43"/>
        <v>-</v>
      </c>
      <c r="AO60" s="155">
        <v>331</v>
      </c>
      <c r="AP60" s="156" t="str">
        <f t="shared" si="44"/>
        <v>-</v>
      </c>
      <c r="AQ60" s="155">
        <v>849</v>
      </c>
      <c r="AR60" s="156" t="str">
        <f t="shared" si="45"/>
        <v>-</v>
      </c>
      <c r="AS60" s="155">
        <f t="shared" si="55"/>
        <v>112980</v>
      </c>
      <c r="AT60" s="156" t="str">
        <f t="shared" si="46"/>
        <v>-</v>
      </c>
      <c r="AU60" s="143">
        <v>144343</v>
      </c>
      <c r="AV60" s="144" t="str">
        <f t="shared" si="47"/>
        <v>-</v>
      </c>
    </row>
    <row r="61" spans="2:48" hidden="1" outlineLevel="1">
      <c r="B61" s="41" t="s">
        <v>77</v>
      </c>
      <c r="C61" s="155">
        <v>23899</v>
      </c>
      <c r="D61" s="156" t="str">
        <f t="shared" si="25"/>
        <v>-</v>
      </c>
      <c r="E61" s="155">
        <v>7863</v>
      </c>
      <c r="F61" s="156" t="str">
        <f t="shared" si="26"/>
        <v>-</v>
      </c>
      <c r="G61" s="155">
        <v>3756</v>
      </c>
      <c r="H61" s="156" t="str">
        <f t="shared" si="27"/>
        <v>-</v>
      </c>
      <c r="I61" s="155">
        <v>7206</v>
      </c>
      <c r="J61" s="156" t="str">
        <f t="shared" si="28"/>
        <v>-</v>
      </c>
      <c r="K61" s="155">
        <v>2379</v>
      </c>
      <c r="L61" s="156" t="str">
        <f t="shared" si="29"/>
        <v>-</v>
      </c>
      <c r="M61" s="155">
        <v>62522</v>
      </c>
      <c r="N61" s="156" t="str">
        <f t="shared" si="30"/>
        <v>-</v>
      </c>
      <c r="O61" s="155">
        <v>4953</v>
      </c>
      <c r="P61" s="156" t="str">
        <f t="shared" si="31"/>
        <v>-</v>
      </c>
      <c r="Q61" s="155">
        <v>3896</v>
      </c>
      <c r="R61" s="156" t="str">
        <f t="shared" si="32"/>
        <v>-</v>
      </c>
      <c r="S61" s="155">
        <f t="shared" si="54"/>
        <v>1665</v>
      </c>
      <c r="T61" s="156" t="str">
        <f t="shared" si="33"/>
        <v>-</v>
      </c>
      <c r="U61" s="155">
        <v>300</v>
      </c>
      <c r="V61" s="156" t="str">
        <f t="shared" si="34"/>
        <v>-</v>
      </c>
      <c r="W61" s="155">
        <v>751</v>
      </c>
      <c r="X61" s="156" t="str">
        <f t="shared" si="35"/>
        <v>-</v>
      </c>
      <c r="Y61" s="155">
        <v>469</v>
      </c>
      <c r="Z61" s="156" t="str">
        <f t="shared" si="36"/>
        <v>-</v>
      </c>
      <c r="AA61" s="155">
        <v>145</v>
      </c>
      <c r="AB61" s="156" t="str">
        <f t="shared" si="37"/>
        <v>-</v>
      </c>
      <c r="AC61" s="155">
        <v>771</v>
      </c>
      <c r="AD61" s="156" t="str">
        <f t="shared" si="38"/>
        <v>-</v>
      </c>
      <c r="AE61" s="155">
        <v>809</v>
      </c>
      <c r="AF61" s="156" t="str">
        <f t="shared" si="39"/>
        <v>-</v>
      </c>
      <c r="AG61" s="155">
        <v>1716</v>
      </c>
      <c r="AH61" s="156" t="str">
        <f t="shared" si="40"/>
        <v>-</v>
      </c>
      <c r="AI61" s="155">
        <v>1574</v>
      </c>
      <c r="AJ61" s="156" t="str">
        <f t="shared" si="41"/>
        <v>-</v>
      </c>
      <c r="AK61" s="155">
        <v>3419</v>
      </c>
      <c r="AL61" s="156" t="str">
        <f t="shared" si="42"/>
        <v>-</v>
      </c>
      <c r="AM61" s="155">
        <v>229</v>
      </c>
      <c r="AN61" s="156" t="str">
        <f t="shared" si="43"/>
        <v>-</v>
      </c>
      <c r="AO61" s="155">
        <v>287</v>
      </c>
      <c r="AP61" s="156" t="str">
        <f t="shared" si="44"/>
        <v>-</v>
      </c>
      <c r="AQ61" s="155">
        <v>730</v>
      </c>
      <c r="AR61" s="156" t="str">
        <f t="shared" si="45"/>
        <v>-</v>
      </c>
      <c r="AS61" s="155">
        <f t="shared" si="55"/>
        <v>103775</v>
      </c>
      <c r="AT61" s="156" t="str">
        <f t="shared" si="46"/>
        <v>-</v>
      </c>
      <c r="AU61" s="143">
        <v>127674</v>
      </c>
      <c r="AV61" s="144" t="str">
        <f t="shared" si="47"/>
        <v>-</v>
      </c>
    </row>
    <row r="62" spans="2:48" hidden="1" outlineLevel="1">
      <c r="B62" s="41" t="s">
        <v>78</v>
      </c>
      <c r="C62" s="155">
        <v>17605</v>
      </c>
      <c r="D62" s="156" t="str">
        <f t="shared" si="25"/>
        <v>-</v>
      </c>
      <c r="E62" s="155">
        <v>4410</v>
      </c>
      <c r="F62" s="156" t="str">
        <f t="shared" si="26"/>
        <v>-</v>
      </c>
      <c r="G62" s="155">
        <v>3463</v>
      </c>
      <c r="H62" s="156" t="str">
        <f t="shared" si="27"/>
        <v>-</v>
      </c>
      <c r="I62" s="155">
        <v>7069</v>
      </c>
      <c r="J62" s="156" t="str">
        <f t="shared" si="28"/>
        <v>-</v>
      </c>
      <c r="K62" s="155">
        <v>1549</v>
      </c>
      <c r="L62" s="156" t="str">
        <f t="shared" si="29"/>
        <v>-</v>
      </c>
      <c r="M62" s="155">
        <v>64771</v>
      </c>
      <c r="N62" s="156" t="str">
        <f t="shared" si="30"/>
        <v>-</v>
      </c>
      <c r="O62" s="155">
        <v>4674</v>
      </c>
      <c r="P62" s="156" t="str">
        <f t="shared" si="31"/>
        <v>-</v>
      </c>
      <c r="Q62" s="155">
        <v>2240</v>
      </c>
      <c r="R62" s="156" t="str">
        <f t="shared" si="32"/>
        <v>-</v>
      </c>
      <c r="S62" s="155">
        <f t="shared" si="54"/>
        <v>1415</v>
      </c>
      <c r="T62" s="156" t="str">
        <f t="shared" si="33"/>
        <v>-</v>
      </c>
      <c r="U62" s="155">
        <v>207</v>
      </c>
      <c r="V62" s="156" t="str">
        <f t="shared" si="34"/>
        <v>-</v>
      </c>
      <c r="W62" s="155">
        <v>354</v>
      </c>
      <c r="X62" s="156" t="str">
        <f t="shared" si="35"/>
        <v>-</v>
      </c>
      <c r="Y62" s="155">
        <v>425</v>
      </c>
      <c r="Z62" s="156" t="str">
        <f t="shared" si="36"/>
        <v>-</v>
      </c>
      <c r="AA62" s="155">
        <v>429</v>
      </c>
      <c r="AB62" s="156" t="str">
        <f t="shared" si="37"/>
        <v>-</v>
      </c>
      <c r="AC62" s="155">
        <v>593</v>
      </c>
      <c r="AD62" s="156" t="str">
        <f t="shared" si="38"/>
        <v>-</v>
      </c>
      <c r="AE62" s="155">
        <v>543</v>
      </c>
      <c r="AF62" s="156" t="str">
        <f t="shared" si="39"/>
        <v>-</v>
      </c>
      <c r="AG62" s="155">
        <v>1459</v>
      </c>
      <c r="AH62" s="156" t="str">
        <f t="shared" si="40"/>
        <v>-</v>
      </c>
      <c r="AI62" s="155">
        <v>1066</v>
      </c>
      <c r="AJ62" s="156" t="str">
        <f t="shared" si="41"/>
        <v>-</v>
      </c>
      <c r="AK62" s="155">
        <v>2744</v>
      </c>
      <c r="AL62" s="156" t="str">
        <f t="shared" si="42"/>
        <v>-</v>
      </c>
      <c r="AM62" s="155">
        <v>258</v>
      </c>
      <c r="AN62" s="156" t="str">
        <f t="shared" si="43"/>
        <v>-</v>
      </c>
      <c r="AO62" s="155">
        <v>279</v>
      </c>
      <c r="AP62" s="156" t="str">
        <f t="shared" si="44"/>
        <v>-</v>
      </c>
      <c r="AQ62" s="155">
        <v>416</v>
      </c>
      <c r="AR62" s="156" t="str">
        <f t="shared" si="45"/>
        <v>-</v>
      </c>
      <c r="AS62" s="155">
        <f t="shared" si="55"/>
        <v>96949</v>
      </c>
      <c r="AT62" s="156" t="str">
        <f t="shared" si="46"/>
        <v>-</v>
      </c>
      <c r="AU62" s="143">
        <v>114554</v>
      </c>
      <c r="AV62" s="144" t="str">
        <f t="shared" si="47"/>
        <v>-</v>
      </c>
    </row>
    <row r="63" spans="2:48" hidden="1" outlineLevel="1">
      <c r="B63" s="41" t="s">
        <v>79</v>
      </c>
      <c r="C63" s="155">
        <v>14101</v>
      </c>
      <c r="D63" s="156" t="str">
        <f t="shared" si="25"/>
        <v>-</v>
      </c>
      <c r="E63" s="155">
        <v>5259</v>
      </c>
      <c r="F63" s="156" t="str">
        <f t="shared" si="26"/>
        <v>-</v>
      </c>
      <c r="G63" s="155">
        <v>3260</v>
      </c>
      <c r="H63" s="156" t="str">
        <f t="shared" si="27"/>
        <v>-</v>
      </c>
      <c r="I63" s="155">
        <v>7221</v>
      </c>
      <c r="J63" s="156" t="str">
        <f t="shared" si="28"/>
        <v>-</v>
      </c>
      <c r="K63" s="155">
        <v>1792</v>
      </c>
      <c r="L63" s="156" t="str">
        <f t="shared" si="29"/>
        <v>-</v>
      </c>
      <c r="M63" s="155">
        <v>58343</v>
      </c>
      <c r="N63" s="156" t="str">
        <f t="shared" si="30"/>
        <v>-</v>
      </c>
      <c r="O63" s="155">
        <v>3487</v>
      </c>
      <c r="P63" s="156" t="str">
        <f t="shared" si="31"/>
        <v>-</v>
      </c>
      <c r="Q63" s="155">
        <v>2988</v>
      </c>
      <c r="R63" s="156" t="str">
        <f t="shared" si="32"/>
        <v>-</v>
      </c>
      <c r="S63" s="155">
        <f t="shared" si="54"/>
        <v>1544</v>
      </c>
      <c r="T63" s="156" t="str">
        <f t="shared" si="33"/>
        <v>-</v>
      </c>
      <c r="U63" s="155">
        <v>146</v>
      </c>
      <c r="V63" s="156" t="str">
        <f t="shared" si="34"/>
        <v>-</v>
      </c>
      <c r="W63" s="155">
        <v>57</v>
      </c>
      <c r="X63" s="156" t="str">
        <f t="shared" si="35"/>
        <v>-</v>
      </c>
      <c r="Y63" s="155">
        <v>935</v>
      </c>
      <c r="Z63" s="156" t="str">
        <f t="shared" si="36"/>
        <v>-</v>
      </c>
      <c r="AA63" s="155">
        <v>406</v>
      </c>
      <c r="AB63" s="156" t="str">
        <f t="shared" si="37"/>
        <v>-</v>
      </c>
      <c r="AC63" s="155">
        <v>656</v>
      </c>
      <c r="AD63" s="156" t="str">
        <f t="shared" si="38"/>
        <v>-</v>
      </c>
      <c r="AE63" s="155">
        <v>497</v>
      </c>
      <c r="AF63" s="156" t="str">
        <f t="shared" si="39"/>
        <v>-</v>
      </c>
      <c r="AG63" s="155">
        <v>1116</v>
      </c>
      <c r="AH63" s="156" t="str">
        <f t="shared" si="40"/>
        <v>-</v>
      </c>
      <c r="AI63" s="155">
        <v>615</v>
      </c>
      <c r="AJ63" s="156" t="str">
        <f t="shared" si="41"/>
        <v>-</v>
      </c>
      <c r="AK63" s="155">
        <v>1441</v>
      </c>
      <c r="AL63" s="156" t="str">
        <f t="shared" si="42"/>
        <v>-</v>
      </c>
      <c r="AM63" s="155">
        <v>169</v>
      </c>
      <c r="AN63" s="156" t="str">
        <f t="shared" si="43"/>
        <v>-</v>
      </c>
      <c r="AO63" s="155">
        <v>284</v>
      </c>
      <c r="AP63" s="156" t="str">
        <f t="shared" si="44"/>
        <v>-</v>
      </c>
      <c r="AQ63" s="155">
        <v>211</v>
      </c>
      <c r="AR63" s="156" t="str">
        <f t="shared" si="45"/>
        <v>-</v>
      </c>
      <c r="AS63" s="155">
        <f t="shared" si="55"/>
        <v>88883</v>
      </c>
      <c r="AT63" s="156" t="str">
        <f t="shared" si="46"/>
        <v>-</v>
      </c>
      <c r="AU63" s="143">
        <v>102984</v>
      </c>
      <c r="AV63" s="144" t="str">
        <f t="shared" si="47"/>
        <v>-</v>
      </c>
    </row>
    <row r="64" spans="2:48" hidden="1" outlineLevel="1">
      <c r="B64" s="41" t="s">
        <v>80</v>
      </c>
      <c r="C64" s="155">
        <v>24357</v>
      </c>
      <c r="D64" s="156" t="str">
        <f t="shared" si="25"/>
        <v>-</v>
      </c>
      <c r="E64" s="155">
        <v>4907</v>
      </c>
      <c r="F64" s="156" t="str">
        <f t="shared" si="26"/>
        <v>-</v>
      </c>
      <c r="G64" s="155">
        <v>3981</v>
      </c>
      <c r="H64" s="156" t="str">
        <f t="shared" si="27"/>
        <v>-</v>
      </c>
      <c r="I64" s="155">
        <v>11164</v>
      </c>
      <c r="J64" s="156" t="str">
        <f t="shared" si="28"/>
        <v>-</v>
      </c>
      <c r="K64" s="155">
        <v>3655</v>
      </c>
      <c r="L64" s="156" t="str">
        <f t="shared" si="29"/>
        <v>-</v>
      </c>
      <c r="M64" s="155">
        <v>57519</v>
      </c>
      <c r="N64" s="156" t="str">
        <f t="shared" si="30"/>
        <v>-</v>
      </c>
      <c r="O64" s="155">
        <v>1755</v>
      </c>
      <c r="P64" s="156" t="str">
        <f t="shared" si="31"/>
        <v>-</v>
      </c>
      <c r="Q64" s="155">
        <v>3072</v>
      </c>
      <c r="R64" s="156" t="str">
        <f t="shared" si="32"/>
        <v>-</v>
      </c>
      <c r="S64" s="155">
        <f t="shared" si="54"/>
        <v>15406</v>
      </c>
      <c r="T64" s="156" t="str">
        <f t="shared" si="33"/>
        <v>-</v>
      </c>
      <c r="U64" s="155">
        <v>5349</v>
      </c>
      <c r="V64" s="156" t="str">
        <f t="shared" si="34"/>
        <v>-</v>
      </c>
      <c r="W64" s="155">
        <v>2408</v>
      </c>
      <c r="X64" s="156" t="str">
        <f t="shared" si="35"/>
        <v>-</v>
      </c>
      <c r="Y64" s="155">
        <v>4270</v>
      </c>
      <c r="Z64" s="156" t="str">
        <f t="shared" si="36"/>
        <v>-</v>
      </c>
      <c r="AA64" s="155">
        <v>3379</v>
      </c>
      <c r="AB64" s="156" t="str">
        <f t="shared" si="37"/>
        <v>-</v>
      </c>
      <c r="AC64" s="155">
        <v>876</v>
      </c>
      <c r="AD64" s="156" t="str">
        <f t="shared" si="38"/>
        <v>-</v>
      </c>
      <c r="AE64" s="155">
        <v>961</v>
      </c>
      <c r="AF64" s="156" t="str">
        <f t="shared" si="39"/>
        <v>-</v>
      </c>
      <c r="AG64" s="155">
        <v>1815</v>
      </c>
      <c r="AH64" s="156" t="str">
        <f t="shared" si="40"/>
        <v>-</v>
      </c>
      <c r="AI64" s="155">
        <v>1157</v>
      </c>
      <c r="AJ64" s="156" t="str">
        <f t="shared" si="41"/>
        <v>-</v>
      </c>
      <c r="AK64" s="155">
        <v>1243</v>
      </c>
      <c r="AL64" s="156" t="str">
        <f t="shared" si="42"/>
        <v>-</v>
      </c>
      <c r="AM64" s="155">
        <v>285</v>
      </c>
      <c r="AN64" s="156" t="str">
        <f t="shared" si="43"/>
        <v>-</v>
      </c>
      <c r="AO64" s="155">
        <v>224</v>
      </c>
      <c r="AP64" s="156" t="str">
        <f t="shared" si="44"/>
        <v>-</v>
      </c>
      <c r="AQ64" s="155">
        <v>236</v>
      </c>
      <c r="AR64" s="156" t="str">
        <f t="shared" si="45"/>
        <v>-</v>
      </c>
      <c r="AS64" s="155">
        <f t="shared" si="55"/>
        <v>108256</v>
      </c>
      <c r="AT64" s="156" t="str">
        <f t="shared" si="46"/>
        <v>-</v>
      </c>
      <c r="AU64" s="143">
        <v>132613</v>
      </c>
      <c r="AV64" s="144" t="str">
        <f t="shared" si="47"/>
        <v>-</v>
      </c>
    </row>
    <row r="65" spans="2:48" hidden="1" outlineLevel="1">
      <c r="B65" s="41" t="s">
        <v>81</v>
      </c>
      <c r="C65" s="155">
        <v>8929</v>
      </c>
      <c r="D65" s="156" t="str">
        <f t="shared" si="25"/>
        <v>-</v>
      </c>
      <c r="E65" s="155">
        <v>5223</v>
      </c>
      <c r="F65" s="156" t="str">
        <f t="shared" si="26"/>
        <v>-</v>
      </c>
      <c r="G65" s="155">
        <v>3516</v>
      </c>
      <c r="H65" s="156" t="str">
        <f t="shared" si="27"/>
        <v>-</v>
      </c>
      <c r="I65" s="155">
        <v>10227</v>
      </c>
      <c r="J65" s="156" t="str">
        <f t="shared" si="28"/>
        <v>-</v>
      </c>
      <c r="K65" s="155">
        <v>3161</v>
      </c>
      <c r="L65" s="156" t="str">
        <f t="shared" si="29"/>
        <v>-</v>
      </c>
      <c r="M65" s="155">
        <v>62700</v>
      </c>
      <c r="N65" s="156" t="str">
        <f t="shared" si="30"/>
        <v>-</v>
      </c>
      <c r="O65" s="155">
        <v>1492</v>
      </c>
      <c r="P65" s="156" t="str">
        <f t="shared" si="31"/>
        <v>-</v>
      </c>
      <c r="Q65" s="155">
        <v>3049</v>
      </c>
      <c r="R65" s="156" t="str">
        <f t="shared" si="32"/>
        <v>-</v>
      </c>
      <c r="S65" s="155">
        <f t="shared" si="54"/>
        <v>31347</v>
      </c>
      <c r="T65" s="156" t="str">
        <f t="shared" si="33"/>
        <v>-</v>
      </c>
      <c r="U65" s="155">
        <v>8733</v>
      </c>
      <c r="V65" s="156" t="str">
        <f t="shared" si="34"/>
        <v>-</v>
      </c>
      <c r="W65" s="155">
        <v>5719</v>
      </c>
      <c r="X65" s="156" t="str">
        <f t="shared" si="35"/>
        <v>-</v>
      </c>
      <c r="Y65" s="155">
        <v>7685</v>
      </c>
      <c r="Z65" s="156" t="str">
        <f t="shared" si="36"/>
        <v>-</v>
      </c>
      <c r="AA65" s="155">
        <v>9210</v>
      </c>
      <c r="AB65" s="156" t="str">
        <f t="shared" si="37"/>
        <v>-</v>
      </c>
      <c r="AC65" s="155">
        <v>807</v>
      </c>
      <c r="AD65" s="156" t="str">
        <f t="shared" si="38"/>
        <v>-</v>
      </c>
      <c r="AE65" s="155">
        <v>813</v>
      </c>
      <c r="AF65" s="156" t="str">
        <f t="shared" si="39"/>
        <v>-</v>
      </c>
      <c r="AG65" s="155">
        <v>1007</v>
      </c>
      <c r="AH65" s="156" t="str">
        <f t="shared" si="40"/>
        <v>-</v>
      </c>
      <c r="AI65" s="155">
        <v>905</v>
      </c>
      <c r="AJ65" s="156" t="str">
        <f t="shared" si="41"/>
        <v>-</v>
      </c>
      <c r="AK65" s="155">
        <v>869</v>
      </c>
      <c r="AL65" s="156" t="str">
        <f t="shared" si="42"/>
        <v>-</v>
      </c>
      <c r="AM65" s="155">
        <v>323</v>
      </c>
      <c r="AN65" s="156" t="str">
        <f t="shared" si="43"/>
        <v>-</v>
      </c>
      <c r="AO65" s="155">
        <v>146</v>
      </c>
      <c r="AP65" s="156" t="str">
        <f t="shared" si="44"/>
        <v>-</v>
      </c>
      <c r="AQ65" s="155">
        <v>429</v>
      </c>
      <c r="AR65" s="156" t="str">
        <f t="shared" si="45"/>
        <v>-</v>
      </c>
      <c r="AS65" s="155">
        <f t="shared" si="55"/>
        <v>126014</v>
      </c>
      <c r="AT65" s="156" t="str">
        <f t="shared" si="46"/>
        <v>-</v>
      </c>
      <c r="AU65" s="143">
        <v>134943</v>
      </c>
      <c r="AV65" s="144" t="str">
        <f t="shared" si="47"/>
        <v>-</v>
      </c>
    </row>
    <row r="66" spans="2:48" hidden="1" outlineLevel="1">
      <c r="B66" s="41" t="s">
        <v>82</v>
      </c>
      <c r="C66" s="155">
        <v>9008</v>
      </c>
      <c r="D66" s="156" t="str">
        <f t="shared" si="25"/>
        <v>-</v>
      </c>
      <c r="E66" s="155">
        <v>5090</v>
      </c>
      <c r="F66" s="156" t="str">
        <f t="shared" si="26"/>
        <v>-</v>
      </c>
      <c r="G66" s="155">
        <v>3250</v>
      </c>
      <c r="H66" s="156" t="str">
        <f t="shared" si="27"/>
        <v>-</v>
      </c>
      <c r="I66" s="155">
        <v>8091</v>
      </c>
      <c r="J66" s="156" t="str">
        <f t="shared" si="28"/>
        <v>-</v>
      </c>
      <c r="K66" s="155">
        <v>3023</v>
      </c>
      <c r="L66" s="156" t="str">
        <f t="shared" si="29"/>
        <v>-</v>
      </c>
      <c r="M66" s="155">
        <v>50543</v>
      </c>
      <c r="N66" s="156" t="str">
        <f t="shared" si="30"/>
        <v>-</v>
      </c>
      <c r="O66" s="155">
        <v>1189</v>
      </c>
      <c r="P66" s="156" t="str">
        <f t="shared" si="31"/>
        <v>-</v>
      </c>
      <c r="Q66" s="155">
        <v>3779</v>
      </c>
      <c r="R66" s="156" t="str">
        <f t="shared" si="32"/>
        <v>-</v>
      </c>
      <c r="S66" s="155">
        <f t="shared" si="54"/>
        <v>30549</v>
      </c>
      <c r="T66" s="156" t="str">
        <f t="shared" si="33"/>
        <v>-</v>
      </c>
      <c r="U66" s="155">
        <v>8609</v>
      </c>
      <c r="V66" s="156" t="str">
        <f t="shared" si="34"/>
        <v>-</v>
      </c>
      <c r="W66" s="155">
        <v>5341</v>
      </c>
      <c r="X66" s="156" t="str">
        <f t="shared" si="35"/>
        <v>-</v>
      </c>
      <c r="Y66" s="155">
        <v>7876</v>
      </c>
      <c r="Z66" s="156" t="str">
        <f t="shared" si="36"/>
        <v>-</v>
      </c>
      <c r="AA66" s="155">
        <v>8723</v>
      </c>
      <c r="AB66" s="156" t="str">
        <f t="shared" si="37"/>
        <v>-</v>
      </c>
      <c r="AC66" s="155">
        <v>664</v>
      </c>
      <c r="AD66" s="156" t="str">
        <f t="shared" si="38"/>
        <v>-</v>
      </c>
      <c r="AE66" s="155">
        <v>898</v>
      </c>
      <c r="AF66" s="156" t="str">
        <f t="shared" si="39"/>
        <v>-</v>
      </c>
      <c r="AG66" s="155">
        <v>578</v>
      </c>
      <c r="AH66" s="156" t="str">
        <f t="shared" si="40"/>
        <v>-</v>
      </c>
      <c r="AI66" s="155">
        <v>836</v>
      </c>
      <c r="AJ66" s="156" t="str">
        <f t="shared" si="41"/>
        <v>-</v>
      </c>
      <c r="AK66" s="155">
        <v>660</v>
      </c>
      <c r="AL66" s="156" t="str">
        <f t="shared" si="42"/>
        <v>-</v>
      </c>
      <c r="AM66" s="155">
        <v>324</v>
      </c>
      <c r="AN66" s="156" t="str">
        <f t="shared" si="43"/>
        <v>-</v>
      </c>
      <c r="AO66" s="155">
        <v>194</v>
      </c>
      <c r="AP66" s="156" t="str">
        <f t="shared" si="44"/>
        <v>-</v>
      </c>
      <c r="AQ66" s="155">
        <v>213</v>
      </c>
      <c r="AR66" s="156" t="str">
        <f t="shared" si="45"/>
        <v>-</v>
      </c>
      <c r="AS66" s="155">
        <f t="shared" si="55"/>
        <v>109881</v>
      </c>
      <c r="AT66" s="156" t="str">
        <f t="shared" si="46"/>
        <v>-</v>
      </c>
      <c r="AU66" s="143">
        <v>118889</v>
      </c>
      <c r="AV66" s="144" t="str">
        <f t="shared" si="47"/>
        <v>-</v>
      </c>
    </row>
    <row r="67" spans="2:48" hidden="1" outlineLevel="1">
      <c r="B67" s="41" t="s">
        <v>83</v>
      </c>
      <c r="C67" s="155">
        <v>8593</v>
      </c>
      <c r="D67" s="156" t="str">
        <f t="shared" si="25"/>
        <v>-</v>
      </c>
      <c r="E67" s="155">
        <v>4749</v>
      </c>
      <c r="F67" s="156" t="str">
        <f t="shared" si="26"/>
        <v>-</v>
      </c>
      <c r="G67" s="155">
        <v>3709</v>
      </c>
      <c r="H67" s="156" t="str">
        <f t="shared" si="27"/>
        <v>-</v>
      </c>
      <c r="I67" s="155">
        <v>9135</v>
      </c>
      <c r="J67" s="156" t="str">
        <f t="shared" si="28"/>
        <v>-</v>
      </c>
      <c r="K67" s="155">
        <v>2011</v>
      </c>
      <c r="L67" s="156" t="str">
        <f t="shared" si="29"/>
        <v>-</v>
      </c>
      <c r="M67" s="155">
        <v>53948</v>
      </c>
      <c r="N67" s="156" t="str">
        <f t="shared" si="30"/>
        <v>-</v>
      </c>
      <c r="O67" s="155">
        <v>1113</v>
      </c>
      <c r="P67" s="156" t="str">
        <f t="shared" si="31"/>
        <v>-</v>
      </c>
      <c r="Q67" s="155">
        <v>5199</v>
      </c>
      <c r="R67" s="156" t="str">
        <f t="shared" si="32"/>
        <v>-</v>
      </c>
      <c r="S67" s="155">
        <f t="shared" si="54"/>
        <v>35902</v>
      </c>
      <c r="T67" s="156" t="str">
        <f t="shared" si="33"/>
        <v>-</v>
      </c>
      <c r="U67" s="155">
        <v>10630</v>
      </c>
      <c r="V67" s="156" t="str">
        <f t="shared" si="34"/>
        <v>-</v>
      </c>
      <c r="W67" s="155">
        <v>6823</v>
      </c>
      <c r="X67" s="156" t="str">
        <f t="shared" si="35"/>
        <v>-</v>
      </c>
      <c r="Y67" s="155">
        <v>8641</v>
      </c>
      <c r="Z67" s="156" t="str">
        <f t="shared" si="36"/>
        <v>-</v>
      </c>
      <c r="AA67" s="155">
        <v>9808</v>
      </c>
      <c r="AB67" s="156" t="str">
        <f t="shared" si="37"/>
        <v>-</v>
      </c>
      <c r="AC67" s="155">
        <v>772</v>
      </c>
      <c r="AD67" s="156" t="str">
        <f t="shared" si="38"/>
        <v>-</v>
      </c>
      <c r="AE67" s="155">
        <v>863</v>
      </c>
      <c r="AF67" s="156" t="str">
        <f t="shared" si="39"/>
        <v>-</v>
      </c>
      <c r="AG67" s="155">
        <v>1265</v>
      </c>
      <c r="AH67" s="156" t="str">
        <f t="shared" si="40"/>
        <v>-</v>
      </c>
      <c r="AI67" s="155">
        <v>907</v>
      </c>
      <c r="AJ67" s="156" t="str">
        <f t="shared" si="41"/>
        <v>-</v>
      </c>
      <c r="AK67" s="155">
        <v>943</v>
      </c>
      <c r="AL67" s="156" t="str">
        <f t="shared" si="42"/>
        <v>-</v>
      </c>
      <c r="AM67" s="155">
        <v>231</v>
      </c>
      <c r="AN67" s="156" t="str">
        <f t="shared" si="43"/>
        <v>-</v>
      </c>
      <c r="AO67" s="155">
        <v>209</v>
      </c>
      <c r="AP67" s="156" t="str">
        <f t="shared" si="44"/>
        <v>-</v>
      </c>
      <c r="AQ67" s="155">
        <v>225</v>
      </c>
      <c r="AR67" s="156" t="str">
        <f t="shared" si="45"/>
        <v>-</v>
      </c>
      <c r="AS67" s="155">
        <f t="shared" si="55"/>
        <v>121181</v>
      </c>
      <c r="AT67" s="156" t="str">
        <f t="shared" si="46"/>
        <v>-</v>
      </c>
      <c r="AU67" s="143">
        <v>129774</v>
      </c>
      <c r="AV67" s="144" t="str">
        <f t="shared" si="47"/>
        <v>-</v>
      </c>
    </row>
    <row r="68" spans="2:48" collapsed="1">
      <c r="B68" s="152">
        <v>2006</v>
      </c>
      <c r="C68" s="153">
        <v>204195</v>
      </c>
      <c r="D68" s="154" t="str">
        <f t="shared" si="25"/>
        <v>-</v>
      </c>
      <c r="E68" s="153">
        <v>66264</v>
      </c>
      <c r="F68" s="154" t="str">
        <f t="shared" si="26"/>
        <v>-</v>
      </c>
      <c r="G68" s="153">
        <v>42710</v>
      </c>
      <c r="H68" s="154" t="str">
        <f t="shared" si="27"/>
        <v>-</v>
      </c>
      <c r="I68" s="153">
        <v>102971</v>
      </c>
      <c r="J68" s="154" t="str">
        <f t="shared" si="28"/>
        <v>-</v>
      </c>
      <c r="K68" s="153">
        <v>27701</v>
      </c>
      <c r="L68" s="154" t="str">
        <f t="shared" si="29"/>
        <v>-</v>
      </c>
      <c r="M68" s="153">
        <v>735282</v>
      </c>
      <c r="N68" s="154" t="str">
        <f t="shared" si="30"/>
        <v>-</v>
      </c>
      <c r="O68" s="153">
        <v>33629</v>
      </c>
      <c r="P68" s="154" t="str">
        <f t="shared" si="31"/>
        <v>-</v>
      </c>
      <c r="Q68" s="153">
        <v>43164</v>
      </c>
      <c r="R68" s="154" t="str">
        <f t="shared" si="32"/>
        <v>-</v>
      </c>
      <c r="S68" s="153">
        <f t="shared" si="54"/>
        <v>190403</v>
      </c>
      <c r="T68" s="154" t="str">
        <f t="shared" si="33"/>
        <v>-</v>
      </c>
      <c r="U68" s="153">
        <v>59916</v>
      </c>
      <c r="V68" s="154" t="str">
        <f t="shared" si="34"/>
        <v>-</v>
      </c>
      <c r="W68" s="153">
        <v>36779</v>
      </c>
      <c r="X68" s="154" t="str">
        <f t="shared" si="35"/>
        <v>-</v>
      </c>
      <c r="Y68" s="153">
        <v>45626</v>
      </c>
      <c r="Z68" s="154" t="str">
        <f t="shared" si="36"/>
        <v>-</v>
      </c>
      <c r="AA68" s="153">
        <v>48082</v>
      </c>
      <c r="AB68" s="154" t="str">
        <f t="shared" si="37"/>
        <v>-</v>
      </c>
      <c r="AC68" s="153">
        <v>9822</v>
      </c>
      <c r="AD68" s="154" t="str">
        <f t="shared" si="38"/>
        <v>-</v>
      </c>
      <c r="AE68" s="153">
        <v>9792</v>
      </c>
      <c r="AF68" s="154" t="str">
        <f t="shared" si="39"/>
        <v>-</v>
      </c>
      <c r="AG68" s="153">
        <v>15931</v>
      </c>
      <c r="AH68" s="154" t="str">
        <f t="shared" si="40"/>
        <v>-</v>
      </c>
      <c r="AI68" s="153">
        <v>13667</v>
      </c>
      <c r="AJ68" s="154" t="str">
        <f t="shared" si="41"/>
        <v>-</v>
      </c>
      <c r="AK68" s="153">
        <v>23836</v>
      </c>
      <c r="AL68" s="154" t="str">
        <f t="shared" si="42"/>
        <v>-</v>
      </c>
      <c r="AM68" s="153">
        <v>2804</v>
      </c>
      <c r="AN68" s="154" t="str">
        <f t="shared" si="43"/>
        <v>-</v>
      </c>
      <c r="AO68" s="153">
        <v>3337</v>
      </c>
      <c r="AP68" s="154" t="str">
        <f t="shared" si="44"/>
        <v>-</v>
      </c>
      <c r="AQ68" s="153">
        <v>6995</v>
      </c>
      <c r="AR68" s="154" t="str">
        <f t="shared" si="45"/>
        <v>-</v>
      </c>
      <c r="AS68" s="153">
        <f t="shared" si="55"/>
        <v>1328308</v>
      </c>
      <c r="AT68" s="154" t="str">
        <f t="shared" si="46"/>
        <v>-</v>
      </c>
      <c r="AU68" s="150">
        <v>1532503</v>
      </c>
      <c r="AV68" s="151" t="str">
        <f t="shared" si="47"/>
        <v>-</v>
      </c>
    </row>
  </sheetData>
  <mergeCells count="1">
    <mergeCell ref="B5:AV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fitToWidth="3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12" min="4" max="70" man="1"/>
  </colBreaks>
  <ignoredErrors>
    <ignoredError sqref="D68:E68 AT68:AW68" emptyCellReference="1"/>
    <ignoredError sqref="F68:AS68" formula="1" emptyCellReference="1"/>
    <ignoredError sqref="F7:AS67 F69:AS69" formula="1"/>
  </ignoredError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4:L55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0.7109375" style="2" customWidth="1"/>
    <col min="7" max="7" width="11.570312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10" ht="33.75" customHeight="1">
      <c r="C4" s="546" t="s">
        <v>199</v>
      </c>
      <c r="D4" s="547"/>
      <c r="E4" s="547"/>
      <c r="F4" s="547"/>
      <c r="G4" s="547"/>
    </row>
    <row r="5" spans="3:10" ht="36">
      <c r="C5" s="157" t="s">
        <v>175</v>
      </c>
      <c r="D5" s="158" t="str">
        <f>actualizaciones!A3</f>
        <v>acumulado septiembre 2009</v>
      </c>
      <c r="E5" s="158" t="str">
        <f>actualizaciones!A2</f>
        <v xml:space="preserve">acumulado septiembre 2010 </v>
      </c>
      <c r="F5" s="159" t="s">
        <v>63</v>
      </c>
      <c r="G5" s="159" t="s">
        <v>200</v>
      </c>
    </row>
    <row r="6" spans="3:10">
      <c r="C6" s="160" t="s">
        <v>176</v>
      </c>
      <c r="D6" s="161">
        <v>189138</v>
      </c>
      <c r="E6" s="161">
        <v>201612</v>
      </c>
      <c r="F6" s="162">
        <f t="shared" ref="F6:F28" si="0">(E6-D6)/D6</f>
        <v>6.5951844684833297E-2</v>
      </c>
      <c r="G6" s="162">
        <f>E6/$E$28</f>
        <v>0.19023086765022248</v>
      </c>
      <c r="I6" s="163"/>
      <c r="J6" s="163"/>
    </row>
    <row r="7" spans="3:10">
      <c r="C7" s="28" t="s">
        <v>178</v>
      </c>
      <c r="D7" s="29">
        <v>52622</v>
      </c>
      <c r="E7" s="29">
        <v>49300</v>
      </c>
      <c r="F7" s="31">
        <f t="shared" si="0"/>
        <v>-6.312948956710121E-2</v>
      </c>
      <c r="G7" s="31">
        <f t="shared" ref="G7:G28" si="1">E7/$E$28</f>
        <v>4.6516982000852969E-2</v>
      </c>
      <c r="I7" s="163"/>
      <c r="J7" s="163"/>
    </row>
    <row r="8" spans="3:10">
      <c r="C8" s="28" t="s">
        <v>179</v>
      </c>
      <c r="D8" s="29">
        <v>34454</v>
      </c>
      <c r="E8" s="29">
        <v>36145</v>
      </c>
      <c r="F8" s="31">
        <f t="shared" si="0"/>
        <v>4.9079932663841641E-2</v>
      </c>
      <c r="G8" s="31">
        <f t="shared" si="1"/>
        <v>3.4104590556203462E-2</v>
      </c>
      <c r="I8" s="163"/>
      <c r="J8" s="163"/>
    </row>
    <row r="9" spans="3:10">
      <c r="C9" s="28" t="s">
        <v>180</v>
      </c>
      <c r="D9" s="29">
        <v>57936</v>
      </c>
      <c r="E9" s="29">
        <v>60671</v>
      </c>
      <c r="F9" s="31">
        <f t="shared" si="0"/>
        <v>4.7207263186964929E-2</v>
      </c>
      <c r="G9" s="31">
        <f t="shared" si="1"/>
        <v>5.724608143962983E-2</v>
      </c>
      <c r="I9" s="163"/>
      <c r="J9" s="163"/>
    </row>
    <row r="10" spans="3:10">
      <c r="C10" s="164" t="s">
        <v>181</v>
      </c>
      <c r="D10" s="29">
        <v>17294</v>
      </c>
      <c r="E10" s="29">
        <v>22441</v>
      </c>
      <c r="F10" s="31">
        <f t="shared" si="0"/>
        <v>0.29761767086850932</v>
      </c>
      <c r="G10" s="31">
        <f t="shared" si="1"/>
        <v>2.117419052902924E-2</v>
      </c>
      <c r="I10" s="163"/>
      <c r="J10" s="163"/>
    </row>
    <row r="11" spans="3:10">
      <c r="C11" s="164" t="s">
        <v>182</v>
      </c>
      <c r="D11" s="29">
        <v>439809</v>
      </c>
      <c r="E11" s="29">
        <v>445067</v>
      </c>
      <c r="F11" s="31">
        <f t="shared" si="0"/>
        <v>1.1955189639138808E-2</v>
      </c>
      <c r="G11" s="31">
        <f t="shared" si="1"/>
        <v>0.41994266994266993</v>
      </c>
      <c r="I11" s="163"/>
      <c r="J11" s="163"/>
    </row>
    <row r="12" spans="3:10">
      <c r="C12" s="164" t="s">
        <v>183</v>
      </c>
      <c r="D12" s="29">
        <v>28908</v>
      </c>
      <c r="E12" s="29">
        <v>28614</v>
      </c>
      <c r="F12" s="31">
        <f t="shared" si="0"/>
        <v>-1.0170195101701951E-2</v>
      </c>
      <c r="G12" s="31">
        <f t="shared" si="1"/>
        <v>2.6998720547107644E-2</v>
      </c>
      <c r="I12" s="163"/>
      <c r="J12" s="163"/>
    </row>
    <row r="13" spans="3:10">
      <c r="C13" s="164" t="s">
        <v>184</v>
      </c>
      <c r="D13" s="29">
        <v>24092</v>
      </c>
      <c r="E13" s="29">
        <v>25721</v>
      </c>
      <c r="F13" s="31">
        <f t="shared" si="0"/>
        <v>6.7615806076705962E-2</v>
      </c>
      <c r="G13" s="31">
        <f t="shared" si="1"/>
        <v>2.4269032333548463E-2</v>
      </c>
      <c r="I13" s="163"/>
      <c r="J13" s="163"/>
    </row>
    <row r="14" spans="3:10">
      <c r="C14" s="28" t="s">
        <v>185</v>
      </c>
      <c r="D14" s="29">
        <f>D15+D16+D18</f>
        <v>99726</v>
      </c>
      <c r="E14" s="29">
        <f>E15+E16+E18</f>
        <v>89334</v>
      </c>
      <c r="F14" s="31">
        <f>(E14-D14)/D14</f>
        <v>-0.10420552313338548</v>
      </c>
      <c r="G14" s="31">
        <f t="shared" si="1"/>
        <v>8.4291035903939132E-2</v>
      </c>
      <c r="I14" s="163"/>
      <c r="J14" s="163"/>
    </row>
    <row r="15" spans="3:10">
      <c r="C15" s="165" t="s">
        <v>186</v>
      </c>
      <c r="D15" s="29">
        <v>40589</v>
      </c>
      <c r="E15" s="29">
        <v>33661</v>
      </c>
      <c r="F15" s="31">
        <f t="shared" si="0"/>
        <v>-0.17068663923723176</v>
      </c>
      <c r="G15" s="31">
        <f t="shared" si="1"/>
        <v>3.1760814018878536E-2</v>
      </c>
      <c r="I15" s="163"/>
      <c r="J15" s="163"/>
    </row>
    <row r="16" spans="3:10">
      <c r="C16" s="165" t="s">
        <v>187</v>
      </c>
      <c r="D16" s="29">
        <v>28084</v>
      </c>
      <c r="E16" s="29">
        <v>28996</v>
      </c>
      <c r="F16" s="31">
        <f t="shared" si="0"/>
        <v>3.2474006551773252E-2</v>
      </c>
      <c r="G16" s="31">
        <f t="shared" si="1"/>
        <v>2.7359156391414455E-2</v>
      </c>
      <c r="I16" s="163"/>
      <c r="J16" s="163"/>
    </row>
    <row r="17" spans="2:12">
      <c r="C17" s="165" t="s">
        <v>188</v>
      </c>
      <c r="D17" s="29">
        <v>30228</v>
      </c>
      <c r="E17" s="29">
        <v>23338</v>
      </c>
      <c r="F17" s="31">
        <f t="shared" si="0"/>
        <v>-0.22793436548895063</v>
      </c>
      <c r="G17" s="31">
        <f t="shared" si="1"/>
        <v>2.2020554278618796E-2</v>
      </c>
      <c r="I17" s="163"/>
      <c r="J17" s="163"/>
    </row>
    <row r="18" spans="2:12">
      <c r="C18" s="165" t="s">
        <v>189</v>
      </c>
      <c r="D18" s="29">
        <v>31053</v>
      </c>
      <c r="E18" s="29">
        <v>26677</v>
      </c>
      <c r="F18" s="31">
        <f t="shared" si="0"/>
        <v>-0.14092036196180724</v>
      </c>
      <c r="G18" s="31">
        <f t="shared" si="1"/>
        <v>2.5171065493646137E-2</v>
      </c>
      <c r="I18" s="163"/>
      <c r="J18" s="163"/>
    </row>
    <row r="19" spans="2:12">
      <c r="C19" s="28" t="s">
        <v>190</v>
      </c>
      <c r="D19" s="29">
        <v>7517</v>
      </c>
      <c r="E19" s="29">
        <v>7258</v>
      </c>
      <c r="F19" s="31">
        <f t="shared" si="0"/>
        <v>-3.4455234801117465E-2</v>
      </c>
      <c r="G19" s="31">
        <f t="shared" si="1"/>
        <v>6.8482810418294291E-3</v>
      </c>
      <c r="I19" s="163"/>
      <c r="J19" s="163"/>
    </row>
    <row r="20" spans="2:12">
      <c r="C20" s="28" t="s">
        <v>191</v>
      </c>
      <c r="D20" s="29">
        <v>6349</v>
      </c>
      <c r="E20" s="29">
        <v>6216</v>
      </c>
      <c r="F20" s="31">
        <f t="shared" si="0"/>
        <v>-2.0948180815876516E-2</v>
      </c>
      <c r="G20" s="31">
        <f t="shared" si="1"/>
        <v>5.8651026392961877E-3</v>
      </c>
      <c r="I20" s="163"/>
      <c r="J20" s="163"/>
    </row>
    <row r="21" spans="2:12">
      <c r="C21" s="28" t="s">
        <v>192</v>
      </c>
      <c r="D21" s="29">
        <v>11781</v>
      </c>
      <c r="E21" s="29">
        <v>14133</v>
      </c>
      <c r="F21" s="31">
        <f t="shared" si="0"/>
        <v>0.19964349376114082</v>
      </c>
      <c r="G21" s="31">
        <f t="shared" si="1"/>
        <v>1.33351826900214E-2</v>
      </c>
      <c r="I21" s="163"/>
      <c r="J21" s="163"/>
    </row>
    <row r="22" spans="2:12">
      <c r="C22" s="166" t="s">
        <v>193</v>
      </c>
      <c r="D22" s="29">
        <v>13566</v>
      </c>
      <c r="E22" s="29">
        <v>15976</v>
      </c>
      <c r="F22" s="31">
        <f t="shared" si="0"/>
        <v>0.1776500073713696</v>
      </c>
      <c r="G22" s="31">
        <f t="shared" si="1"/>
        <v>1.5074144106402171E-2</v>
      </c>
      <c r="I22" s="163"/>
      <c r="J22" s="163"/>
    </row>
    <row r="23" spans="2:12">
      <c r="C23" s="166" t="s">
        <v>194</v>
      </c>
      <c r="D23" s="29">
        <v>19087</v>
      </c>
      <c r="E23" s="29">
        <v>17909</v>
      </c>
      <c r="F23" s="31">
        <f t="shared" si="0"/>
        <v>-6.1717399276994815E-2</v>
      </c>
      <c r="G23" s="31">
        <f t="shared" si="1"/>
        <v>1.6898024962541093E-2</v>
      </c>
      <c r="I23" s="163"/>
      <c r="J23" s="163"/>
    </row>
    <row r="24" spans="2:12">
      <c r="C24" s="166" t="s">
        <v>195</v>
      </c>
      <c r="D24" s="29">
        <v>2721</v>
      </c>
      <c r="E24" s="29">
        <v>2006</v>
      </c>
      <c r="F24" s="31">
        <f t="shared" si="0"/>
        <v>-0.26277104005880192</v>
      </c>
      <c r="G24" s="31">
        <f t="shared" si="1"/>
        <v>1.8927599572760862E-3</v>
      </c>
      <c r="I24" s="163"/>
      <c r="J24" s="163"/>
    </row>
    <row r="25" spans="2:12">
      <c r="C25" s="166" t="s">
        <v>196</v>
      </c>
      <c r="D25" s="29">
        <v>2523</v>
      </c>
      <c r="E25" s="29">
        <v>2857</v>
      </c>
      <c r="F25" s="31">
        <f t="shared" si="0"/>
        <v>0.13238208481965913</v>
      </c>
      <c r="G25" s="31">
        <f t="shared" si="1"/>
        <v>2.6957204376559215E-3</v>
      </c>
      <c r="I25" s="163"/>
      <c r="J25" s="163"/>
    </row>
    <row r="26" spans="2:12">
      <c r="C26" s="166" t="s">
        <v>197</v>
      </c>
      <c r="D26" s="29">
        <v>10566</v>
      </c>
      <c r="E26" s="29">
        <v>11230</v>
      </c>
      <c r="F26" s="31">
        <f t="shared" si="0"/>
        <v>6.2843081582434221E-2</v>
      </c>
      <c r="G26" s="31">
        <f t="shared" si="1"/>
        <v>1.0596058983155757E-2</v>
      </c>
      <c r="I26" s="163"/>
      <c r="J26" s="163"/>
    </row>
    <row r="27" spans="2:12">
      <c r="C27" s="167" t="s">
        <v>198</v>
      </c>
      <c r="D27" s="155">
        <f>D28-D6</f>
        <v>859179</v>
      </c>
      <c r="E27" s="155">
        <f t="shared" ref="E27" si="2">E28-E6</f>
        <v>858216</v>
      </c>
      <c r="F27" s="168">
        <f t="shared" si="0"/>
        <v>-1.1208374506360141E-3</v>
      </c>
      <c r="G27" s="168">
        <f t="shared" si="1"/>
        <v>0.80976913234977754</v>
      </c>
      <c r="I27" s="163"/>
      <c r="J27" s="163"/>
    </row>
    <row r="28" spans="2:12">
      <c r="C28" s="169" t="s">
        <v>136</v>
      </c>
      <c r="D28" s="150">
        <v>1048317</v>
      </c>
      <c r="E28" s="150">
        <v>1059828</v>
      </c>
      <c r="F28" s="170">
        <f t="shared" si="0"/>
        <v>1.0980457247187636E-2</v>
      </c>
      <c r="G28" s="170">
        <f t="shared" si="1"/>
        <v>1</v>
      </c>
      <c r="I28" s="163"/>
      <c r="J28" s="163"/>
    </row>
    <row r="29" spans="2:12" ht="23.25" customHeight="1">
      <c r="B29" s="17"/>
      <c r="C29" s="548" t="s">
        <v>201</v>
      </c>
      <c r="D29" s="549"/>
      <c r="E29" s="549"/>
      <c r="F29" s="549"/>
      <c r="G29" s="550"/>
      <c r="H29" s="17"/>
      <c r="I29" s="17"/>
      <c r="J29" s="17"/>
      <c r="K29" s="17"/>
      <c r="L29" s="17"/>
    </row>
    <row r="32" spans="2:12" ht="13.5" thickBot="1"/>
    <row r="33" spans="3:8" ht="29.25" customHeight="1" thickBot="1">
      <c r="G33" s="50" t="s">
        <v>84</v>
      </c>
    </row>
    <row r="38" spans="3:8">
      <c r="C38" s="171"/>
      <c r="D38" s="171"/>
      <c r="E38" s="171"/>
      <c r="F38" s="171"/>
      <c r="G38" s="171"/>
      <c r="H38" s="171"/>
    </row>
    <row r="39" spans="3:8">
      <c r="C39" s="171"/>
      <c r="D39" s="171"/>
      <c r="E39" s="171"/>
      <c r="F39" s="171"/>
      <c r="G39" s="171"/>
      <c r="H39" s="171"/>
    </row>
    <row r="40" spans="3:8">
      <c r="C40" s="171"/>
      <c r="D40" s="171"/>
      <c r="E40" s="171"/>
      <c r="F40" s="171"/>
      <c r="G40" s="171"/>
      <c r="H40" s="171"/>
    </row>
    <row r="41" spans="3:8">
      <c r="C41" s="172"/>
      <c r="D41" s="173"/>
      <c r="E41" s="171"/>
      <c r="F41" s="172"/>
      <c r="G41" s="173"/>
      <c r="H41" s="171"/>
    </row>
    <row r="42" spans="3:8">
      <c r="C42" s="172"/>
      <c r="D42" s="173"/>
      <c r="E42" s="171"/>
      <c r="F42" s="172"/>
      <c r="G42" s="173"/>
      <c r="H42" s="171"/>
    </row>
    <row r="43" spans="3:8">
      <c r="C43" s="174"/>
      <c r="D43" s="173"/>
      <c r="E43" s="171"/>
      <c r="F43" s="174"/>
      <c r="G43" s="173"/>
      <c r="H43" s="171"/>
    </row>
    <row r="44" spans="3:8">
      <c r="C44" s="174"/>
      <c r="D44" s="173"/>
      <c r="E44" s="171"/>
      <c r="F44" s="172"/>
      <c r="G44" s="173"/>
      <c r="H44" s="171"/>
    </row>
    <row r="45" spans="3:8">
      <c r="C45" s="174"/>
      <c r="D45" s="173"/>
      <c r="E45" s="171"/>
      <c r="F45" s="172"/>
      <c r="G45" s="173"/>
      <c r="H45" s="171"/>
    </row>
    <row r="46" spans="3:8">
      <c r="C46" s="172"/>
      <c r="D46" s="173"/>
      <c r="E46" s="171"/>
      <c r="F46" s="175"/>
      <c r="G46" s="173"/>
      <c r="H46" s="171"/>
    </row>
    <row r="47" spans="3:8">
      <c r="C47" s="172"/>
      <c r="D47" s="173"/>
      <c r="E47" s="171"/>
      <c r="F47" s="175"/>
      <c r="G47" s="173"/>
      <c r="H47" s="171"/>
    </row>
    <row r="48" spans="3:8">
      <c r="C48" s="175"/>
      <c r="D48" s="173"/>
      <c r="E48" s="171"/>
      <c r="F48" s="171"/>
      <c r="G48" s="171"/>
      <c r="H48" s="171"/>
    </row>
    <row r="49" spans="3:8">
      <c r="C49" s="175"/>
      <c r="D49" s="173"/>
      <c r="E49" s="171"/>
      <c r="F49" s="171"/>
      <c r="G49" s="171"/>
      <c r="H49" s="171"/>
    </row>
    <row r="50" spans="3:8">
      <c r="C50" s="175"/>
      <c r="D50" s="173"/>
      <c r="E50" s="171"/>
      <c r="F50" s="171"/>
      <c r="G50" s="171"/>
      <c r="H50" s="171"/>
    </row>
    <row r="51" spans="3:8">
      <c r="C51" s="171"/>
      <c r="D51" s="171"/>
      <c r="E51" s="171"/>
      <c r="F51" s="171"/>
      <c r="G51" s="171"/>
      <c r="H51" s="171"/>
    </row>
    <row r="55" spans="3:8" ht="23.25" customHeight="1"/>
  </sheetData>
  <mergeCells count="2">
    <mergeCell ref="C4:G4"/>
    <mergeCell ref="C29:G29"/>
  </mergeCells>
  <hyperlinks>
    <hyperlink ref="G33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4:L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2.5703125" style="2" customWidth="1"/>
    <col min="7" max="7" width="4.710937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6" ht="36.75" customHeight="1">
      <c r="C4" s="551" t="s">
        <v>202</v>
      </c>
      <c r="D4" s="552"/>
      <c r="E4" s="553"/>
    </row>
    <row r="5" spans="3:6" ht="43.5" customHeight="1">
      <c r="C5" s="157" t="s">
        <v>175</v>
      </c>
      <c r="D5" s="158" t="str">
        <f>actualizaciones!A3</f>
        <v>acumulado septiembre 2009</v>
      </c>
      <c r="E5" s="158" t="str">
        <f>actualizaciones!A2</f>
        <v xml:space="preserve">acumulado septiembre 2010 </v>
      </c>
    </row>
    <row r="6" spans="3:6" ht="15">
      <c r="C6" s="160" t="s">
        <v>176</v>
      </c>
      <c r="D6" s="176">
        <f>'Nacionalidades '!D6/'Nacionalidades '!$D$28</f>
        <v>0.18042061704617973</v>
      </c>
      <c r="E6" s="177">
        <f>'Nacionalidades '!E6/'Nacionalidades '!$E$28</f>
        <v>0.19023086765022248</v>
      </c>
      <c r="F6" s="178"/>
    </row>
    <row r="7" spans="3:6" ht="15">
      <c r="C7" s="28" t="s">
        <v>178</v>
      </c>
      <c r="D7" s="179">
        <f>'Nacionalidades '!D7/'Nacionalidades '!$D$28</f>
        <v>5.0196648532838825E-2</v>
      </c>
      <c r="E7" s="180">
        <f>'Nacionalidades '!E7/'Nacionalidades '!$E$28</f>
        <v>4.6516982000852969E-2</v>
      </c>
      <c r="F7" s="178"/>
    </row>
    <row r="8" spans="3:6" ht="15">
      <c r="C8" s="28" t="s">
        <v>179</v>
      </c>
      <c r="D8" s="179">
        <f>'Nacionalidades '!D8/'Nacionalidades '!$D$28</f>
        <v>3.2866012856798084E-2</v>
      </c>
      <c r="E8" s="180">
        <f>'Nacionalidades '!E8/'Nacionalidades '!$E$28</f>
        <v>3.4104590556203462E-2</v>
      </c>
      <c r="F8" s="178"/>
    </row>
    <row r="9" spans="3:6" ht="15">
      <c r="C9" s="28" t="s">
        <v>180</v>
      </c>
      <c r="D9" s="179">
        <f>'Nacionalidades '!D9/'Nacionalidades '!$D$28</f>
        <v>5.5265725920690019E-2</v>
      </c>
      <c r="E9" s="180">
        <f>'Nacionalidades '!E9/'Nacionalidades '!$E$28</f>
        <v>5.724608143962983E-2</v>
      </c>
      <c r="F9" s="178"/>
    </row>
    <row r="10" spans="3:6">
      <c r="C10" s="164" t="s">
        <v>181</v>
      </c>
      <c r="D10" s="179">
        <f>'Nacionalidades '!D10/'Nacionalidades '!$D$28</f>
        <v>1.649691839395908E-2</v>
      </c>
      <c r="E10" s="180">
        <f>'Nacionalidades '!E10/'Nacionalidades '!$E$28</f>
        <v>2.117419052902924E-2</v>
      </c>
    </row>
    <row r="11" spans="3:6">
      <c r="C11" s="164" t="s">
        <v>182</v>
      </c>
      <c r="D11" s="179">
        <f>'Nacionalidades '!D11/'Nacionalidades '!$D$28</f>
        <v>0.41953817404468308</v>
      </c>
      <c r="E11" s="180">
        <f>'Nacionalidades '!E11/'Nacionalidades '!$E$28</f>
        <v>0.41994266994266993</v>
      </c>
    </row>
    <row r="12" spans="3:6">
      <c r="C12" s="164" t="s">
        <v>183</v>
      </c>
      <c r="D12" s="179">
        <f>'Nacionalidades '!D12/'Nacionalidades '!$D$28</f>
        <v>2.7575628364321099E-2</v>
      </c>
      <c r="E12" s="180">
        <f>'Nacionalidades '!E12/'Nacionalidades '!$E$28</f>
        <v>2.6998720547107644E-2</v>
      </c>
    </row>
    <row r="13" spans="3:6" ht="15">
      <c r="C13" s="164" t="s">
        <v>184</v>
      </c>
      <c r="D13" s="179">
        <f>'Nacionalidades '!D13/'Nacionalidades '!$D$28</f>
        <v>2.2981598123468377E-2</v>
      </c>
      <c r="E13" s="180">
        <f>'Nacionalidades '!E13/'Nacionalidades '!$E$28</f>
        <v>2.4269032333548463E-2</v>
      </c>
      <c r="F13" s="178"/>
    </row>
    <row r="14" spans="3:6" ht="15">
      <c r="C14" s="28" t="s">
        <v>185</v>
      </c>
      <c r="D14" s="179">
        <f>'Nacionalidades '!D14/'Nacionalidades '!$D$28</f>
        <v>9.5129622051345161E-2</v>
      </c>
      <c r="E14" s="180">
        <f>'Nacionalidades '!E14/'Nacionalidades '!$E$28</f>
        <v>8.4291035903939132E-2</v>
      </c>
      <c r="F14" s="178"/>
    </row>
    <row r="15" spans="3:6" ht="15">
      <c r="C15" s="165" t="s">
        <v>186</v>
      </c>
      <c r="D15" s="179">
        <f>'Nacionalidades '!D15/'Nacionalidades '!$D$28</f>
        <v>3.8718250300243152E-2</v>
      </c>
      <c r="E15" s="180">
        <f>'Nacionalidades '!E15/'Nacionalidades '!$E$28</f>
        <v>3.1760814018878536E-2</v>
      </c>
      <c r="F15" s="178"/>
    </row>
    <row r="16" spans="3:6" ht="15">
      <c r="C16" s="165" t="s">
        <v>187</v>
      </c>
      <c r="D16" s="179">
        <f>'Nacionalidades '!D16/'Nacionalidades '!$D$28</f>
        <v>2.6789606578926033E-2</v>
      </c>
      <c r="E16" s="180">
        <f>'Nacionalidades '!E16/'Nacionalidades '!$E$28</f>
        <v>2.7359156391414455E-2</v>
      </c>
      <c r="F16" s="178"/>
    </row>
    <row r="17" spans="2:12" ht="15">
      <c r="C17" s="165" t="s">
        <v>188</v>
      </c>
      <c r="D17" s="179">
        <f>'Nacionalidades '!D17/'Nacionalidades '!$D$28</f>
        <v>2.8834789476847176E-2</v>
      </c>
      <c r="E17" s="180">
        <f>'Nacionalidades '!E17/'Nacionalidades '!$E$28</f>
        <v>2.2020554278618796E-2</v>
      </c>
      <c r="F17" s="178"/>
    </row>
    <row r="18" spans="2:12" ht="15">
      <c r="C18" s="165" t="s">
        <v>189</v>
      </c>
      <c r="D18" s="179">
        <f>'Nacionalidades '!D18/'Nacionalidades '!$D$28</f>
        <v>2.9621765172175973E-2</v>
      </c>
      <c r="E18" s="180">
        <f>'Nacionalidades '!E18/'Nacionalidades '!$E$28</f>
        <v>2.5171065493646137E-2</v>
      </c>
      <c r="F18" s="178"/>
    </row>
    <row r="19" spans="2:12">
      <c r="C19" s="28" t="s">
        <v>190</v>
      </c>
      <c r="D19" s="179">
        <f>'Nacionalidades '!D19/'Nacionalidades '!$D$28</f>
        <v>7.1705409718625188E-3</v>
      </c>
      <c r="E19" s="180">
        <f>'Nacionalidades '!E19/'Nacionalidades '!$E$28</f>
        <v>6.8482810418294291E-3</v>
      </c>
    </row>
    <row r="20" spans="2:12">
      <c r="C20" s="28" t="s">
        <v>191</v>
      </c>
      <c r="D20" s="179">
        <f>'Nacionalidades '!D20/'Nacionalidades '!$D$28</f>
        <v>6.0563741692636862E-3</v>
      </c>
      <c r="E20" s="180">
        <f>'Nacionalidades '!E20/'Nacionalidades '!$E$28</f>
        <v>5.8651026392961877E-3</v>
      </c>
    </row>
    <row r="21" spans="2:12">
      <c r="C21" s="28" t="s">
        <v>192</v>
      </c>
      <c r="D21" s="179">
        <f>'Nacionalidades '!D21/'Nacionalidades '!$D$28</f>
        <v>1.1238012929295242E-2</v>
      </c>
      <c r="E21" s="180">
        <f>'Nacionalidades '!E21/'Nacionalidades '!$E$28</f>
        <v>1.33351826900214E-2</v>
      </c>
    </row>
    <row r="22" spans="2:12">
      <c r="C22" s="166" t="s">
        <v>193</v>
      </c>
      <c r="D22" s="179">
        <f>'Nacionalidades '!D22/'Nacionalidades '!$D$28</f>
        <v>1.2940742161006642E-2</v>
      </c>
      <c r="E22" s="180">
        <f>'Nacionalidades '!E22/'Nacionalidades '!$E$28</f>
        <v>1.5074144106402171E-2</v>
      </c>
    </row>
    <row r="23" spans="2:12">
      <c r="C23" s="166" t="s">
        <v>194</v>
      </c>
      <c r="D23" s="179">
        <f>'Nacionalidades '!D23/'Nacionalidades '!$D$28</f>
        <v>1.8207278905140335E-2</v>
      </c>
      <c r="E23" s="180">
        <f>'Nacionalidades '!E23/'Nacionalidades '!$E$28</f>
        <v>1.6898024962541093E-2</v>
      </c>
    </row>
    <row r="24" spans="2:12">
      <c r="C24" s="166" t="s">
        <v>195</v>
      </c>
      <c r="D24" s="179">
        <f>'Nacionalidades '!D24/'Nacionalidades '!$D$28</f>
        <v>2.5955889296844369E-3</v>
      </c>
      <c r="E24" s="180">
        <f>'Nacionalidades '!E24/'Nacionalidades '!$E$28</f>
        <v>1.8927599572760862E-3</v>
      </c>
    </row>
    <row r="25" spans="2:12">
      <c r="C25" s="166" t="s">
        <v>196</v>
      </c>
      <c r="D25" s="179">
        <f>'Nacionalidades '!D25/'Nacionalidades '!$D$28</f>
        <v>2.4067147628055252E-3</v>
      </c>
      <c r="E25" s="180">
        <f>'Nacionalidades '!E25/'Nacionalidades '!$E$28</f>
        <v>2.6957204376559215E-3</v>
      </c>
    </row>
    <row r="26" spans="2:12">
      <c r="C26" s="166" t="s">
        <v>197</v>
      </c>
      <c r="D26" s="179">
        <f>'Nacionalidades '!D26/'Nacionalidades '!$D$28</f>
        <v>1.0079012359811011E-2</v>
      </c>
      <c r="E26" s="180">
        <f>'Nacionalidades '!E26/'Nacionalidades '!$E$28</f>
        <v>1.0596058983155757E-2</v>
      </c>
    </row>
    <row r="27" spans="2:12">
      <c r="C27" s="167" t="s">
        <v>198</v>
      </c>
      <c r="D27" s="181">
        <f>'Nacionalidades '!D27/'Nacionalidades '!$D$28</f>
        <v>0.81957938295382027</v>
      </c>
      <c r="E27" s="182">
        <f>'Nacionalidades '!E27/'Nacionalidades '!$E$28</f>
        <v>0.80976913234977754</v>
      </c>
    </row>
    <row r="28" spans="2:12">
      <c r="C28" s="169" t="s">
        <v>136</v>
      </c>
      <c r="D28" s="183">
        <f>'Nacionalidades '!D28/'Nacionalidades '!$D$28</f>
        <v>1</v>
      </c>
      <c r="E28" s="184">
        <f>'Nacionalidades '!E28/'Nacionalidades '!$E$28</f>
        <v>1</v>
      </c>
    </row>
    <row r="29" spans="2:12" ht="22.5" customHeight="1">
      <c r="B29" s="17"/>
      <c r="C29" s="548" t="s">
        <v>203</v>
      </c>
      <c r="D29" s="549"/>
      <c r="E29" s="550"/>
      <c r="F29" s="17"/>
      <c r="G29" s="17"/>
      <c r="H29" s="17"/>
      <c r="I29" s="17"/>
      <c r="J29" s="17"/>
      <c r="K29" s="17"/>
      <c r="L29" s="17"/>
    </row>
  </sheetData>
  <mergeCells count="2">
    <mergeCell ref="C4:E4"/>
    <mergeCell ref="C29:E2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7:K34"/>
  <sheetViews>
    <sheetView showGridLines="0" showRowColHeaders="0" showOutlineSymbols="0" zoomScaleNormal="100" workbookViewId="0">
      <selection activeCell="B32" sqref="B32"/>
    </sheetView>
  </sheetViews>
  <sheetFormatPr baseColWidth="10" defaultRowHeight="12"/>
  <cols>
    <col min="1" max="1" width="11.42578125" style="185"/>
    <col min="2" max="2" width="15.85546875" style="185" bestFit="1" customWidth="1"/>
    <col min="3" max="3" width="8.7109375" style="185" customWidth="1"/>
    <col min="4" max="4" width="11.28515625" style="185" customWidth="1"/>
    <col min="5" max="5" width="9.85546875" style="185" bestFit="1" customWidth="1"/>
    <col min="6" max="6" width="11.5703125" style="185" bestFit="1" customWidth="1"/>
    <col min="7" max="8" width="9.85546875" style="185" bestFit="1" customWidth="1"/>
    <col min="9" max="9" width="15.140625" style="185" customWidth="1"/>
    <col min="10" max="256" width="11.42578125" style="185"/>
    <col min="257" max="257" width="15.85546875" style="185" bestFit="1" customWidth="1"/>
    <col min="258" max="258" width="8.7109375" style="185" customWidth="1"/>
    <col min="259" max="259" width="11.28515625" style="185" customWidth="1"/>
    <col min="260" max="264" width="9.7109375" style="185" bestFit="1" customWidth="1"/>
    <col min="265" max="265" width="15.140625" style="185" customWidth="1"/>
    <col min="266" max="512" width="11.42578125" style="185"/>
    <col min="513" max="513" width="15.85546875" style="185" bestFit="1" customWidth="1"/>
    <col min="514" max="514" width="8.7109375" style="185" customWidth="1"/>
    <col min="515" max="515" width="11.28515625" style="185" customWidth="1"/>
    <col min="516" max="520" width="9.7109375" style="185" bestFit="1" customWidth="1"/>
    <col min="521" max="521" width="15.140625" style="185" customWidth="1"/>
    <col min="522" max="768" width="11.42578125" style="185"/>
    <col min="769" max="769" width="15.85546875" style="185" bestFit="1" customWidth="1"/>
    <col min="770" max="770" width="8.7109375" style="185" customWidth="1"/>
    <col min="771" max="771" width="11.28515625" style="185" customWidth="1"/>
    <col min="772" max="776" width="9.7109375" style="185" bestFit="1" customWidth="1"/>
    <col min="777" max="777" width="15.140625" style="185" customWidth="1"/>
    <col min="778" max="1024" width="11.42578125" style="185"/>
    <col min="1025" max="1025" width="15.85546875" style="185" bestFit="1" customWidth="1"/>
    <col min="1026" max="1026" width="8.7109375" style="185" customWidth="1"/>
    <col min="1027" max="1027" width="11.28515625" style="185" customWidth="1"/>
    <col min="1028" max="1032" width="9.7109375" style="185" bestFit="1" customWidth="1"/>
    <col min="1033" max="1033" width="15.140625" style="185" customWidth="1"/>
    <col min="1034" max="1280" width="11.42578125" style="185"/>
    <col min="1281" max="1281" width="15.85546875" style="185" bestFit="1" customWidth="1"/>
    <col min="1282" max="1282" width="8.7109375" style="185" customWidth="1"/>
    <col min="1283" max="1283" width="11.28515625" style="185" customWidth="1"/>
    <col min="1284" max="1288" width="9.7109375" style="185" bestFit="1" customWidth="1"/>
    <col min="1289" max="1289" width="15.140625" style="185" customWidth="1"/>
    <col min="1290" max="1536" width="11.42578125" style="185"/>
    <col min="1537" max="1537" width="15.85546875" style="185" bestFit="1" customWidth="1"/>
    <col min="1538" max="1538" width="8.7109375" style="185" customWidth="1"/>
    <col min="1539" max="1539" width="11.28515625" style="185" customWidth="1"/>
    <col min="1540" max="1544" width="9.7109375" style="185" bestFit="1" customWidth="1"/>
    <col min="1545" max="1545" width="15.140625" style="185" customWidth="1"/>
    <col min="1546" max="1792" width="11.42578125" style="185"/>
    <col min="1793" max="1793" width="15.85546875" style="185" bestFit="1" customWidth="1"/>
    <col min="1794" max="1794" width="8.7109375" style="185" customWidth="1"/>
    <col min="1795" max="1795" width="11.28515625" style="185" customWidth="1"/>
    <col min="1796" max="1800" width="9.7109375" style="185" bestFit="1" customWidth="1"/>
    <col min="1801" max="1801" width="15.140625" style="185" customWidth="1"/>
    <col min="1802" max="2048" width="11.42578125" style="185"/>
    <col min="2049" max="2049" width="15.85546875" style="185" bestFit="1" customWidth="1"/>
    <col min="2050" max="2050" width="8.7109375" style="185" customWidth="1"/>
    <col min="2051" max="2051" width="11.28515625" style="185" customWidth="1"/>
    <col min="2052" max="2056" width="9.7109375" style="185" bestFit="1" customWidth="1"/>
    <col min="2057" max="2057" width="15.140625" style="185" customWidth="1"/>
    <col min="2058" max="2304" width="11.42578125" style="185"/>
    <col min="2305" max="2305" width="15.85546875" style="185" bestFit="1" customWidth="1"/>
    <col min="2306" max="2306" width="8.7109375" style="185" customWidth="1"/>
    <col min="2307" max="2307" width="11.28515625" style="185" customWidth="1"/>
    <col min="2308" max="2312" width="9.7109375" style="185" bestFit="1" customWidth="1"/>
    <col min="2313" max="2313" width="15.140625" style="185" customWidth="1"/>
    <col min="2314" max="2560" width="11.42578125" style="185"/>
    <col min="2561" max="2561" width="15.85546875" style="185" bestFit="1" customWidth="1"/>
    <col min="2562" max="2562" width="8.7109375" style="185" customWidth="1"/>
    <col min="2563" max="2563" width="11.28515625" style="185" customWidth="1"/>
    <col min="2564" max="2568" width="9.7109375" style="185" bestFit="1" customWidth="1"/>
    <col min="2569" max="2569" width="15.140625" style="185" customWidth="1"/>
    <col min="2570" max="2816" width="11.42578125" style="185"/>
    <col min="2817" max="2817" width="15.85546875" style="185" bestFit="1" customWidth="1"/>
    <col min="2818" max="2818" width="8.7109375" style="185" customWidth="1"/>
    <col min="2819" max="2819" width="11.28515625" style="185" customWidth="1"/>
    <col min="2820" max="2824" width="9.7109375" style="185" bestFit="1" customWidth="1"/>
    <col min="2825" max="2825" width="15.140625" style="185" customWidth="1"/>
    <col min="2826" max="3072" width="11.42578125" style="185"/>
    <col min="3073" max="3073" width="15.85546875" style="185" bestFit="1" customWidth="1"/>
    <col min="3074" max="3074" width="8.7109375" style="185" customWidth="1"/>
    <col min="3075" max="3075" width="11.28515625" style="185" customWidth="1"/>
    <col min="3076" max="3080" width="9.7109375" style="185" bestFit="1" customWidth="1"/>
    <col min="3081" max="3081" width="15.140625" style="185" customWidth="1"/>
    <col min="3082" max="3328" width="11.42578125" style="185"/>
    <col min="3329" max="3329" width="15.85546875" style="185" bestFit="1" customWidth="1"/>
    <col min="3330" max="3330" width="8.7109375" style="185" customWidth="1"/>
    <col min="3331" max="3331" width="11.28515625" style="185" customWidth="1"/>
    <col min="3332" max="3336" width="9.7109375" style="185" bestFit="1" customWidth="1"/>
    <col min="3337" max="3337" width="15.140625" style="185" customWidth="1"/>
    <col min="3338" max="3584" width="11.42578125" style="185"/>
    <col min="3585" max="3585" width="15.85546875" style="185" bestFit="1" customWidth="1"/>
    <col min="3586" max="3586" width="8.7109375" style="185" customWidth="1"/>
    <col min="3587" max="3587" width="11.28515625" style="185" customWidth="1"/>
    <col min="3588" max="3592" width="9.7109375" style="185" bestFit="1" customWidth="1"/>
    <col min="3593" max="3593" width="15.140625" style="185" customWidth="1"/>
    <col min="3594" max="3840" width="11.42578125" style="185"/>
    <col min="3841" max="3841" width="15.85546875" style="185" bestFit="1" customWidth="1"/>
    <col min="3842" max="3842" width="8.7109375" style="185" customWidth="1"/>
    <col min="3843" max="3843" width="11.28515625" style="185" customWidth="1"/>
    <col min="3844" max="3848" width="9.7109375" style="185" bestFit="1" customWidth="1"/>
    <col min="3849" max="3849" width="15.140625" style="185" customWidth="1"/>
    <col min="3850" max="4096" width="11.42578125" style="185"/>
    <col min="4097" max="4097" width="15.85546875" style="185" bestFit="1" customWidth="1"/>
    <col min="4098" max="4098" width="8.7109375" style="185" customWidth="1"/>
    <col min="4099" max="4099" width="11.28515625" style="185" customWidth="1"/>
    <col min="4100" max="4104" width="9.7109375" style="185" bestFit="1" customWidth="1"/>
    <col min="4105" max="4105" width="15.140625" style="185" customWidth="1"/>
    <col min="4106" max="4352" width="11.42578125" style="185"/>
    <col min="4353" max="4353" width="15.85546875" style="185" bestFit="1" customWidth="1"/>
    <col min="4354" max="4354" width="8.7109375" style="185" customWidth="1"/>
    <col min="4355" max="4355" width="11.28515625" style="185" customWidth="1"/>
    <col min="4356" max="4360" width="9.7109375" style="185" bestFit="1" customWidth="1"/>
    <col min="4361" max="4361" width="15.140625" style="185" customWidth="1"/>
    <col min="4362" max="4608" width="11.42578125" style="185"/>
    <col min="4609" max="4609" width="15.85546875" style="185" bestFit="1" customWidth="1"/>
    <col min="4610" max="4610" width="8.7109375" style="185" customWidth="1"/>
    <col min="4611" max="4611" width="11.28515625" style="185" customWidth="1"/>
    <col min="4612" max="4616" width="9.7109375" style="185" bestFit="1" customWidth="1"/>
    <col min="4617" max="4617" width="15.140625" style="185" customWidth="1"/>
    <col min="4618" max="4864" width="11.42578125" style="185"/>
    <col min="4865" max="4865" width="15.85546875" style="185" bestFit="1" customWidth="1"/>
    <col min="4866" max="4866" width="8.7109375" style="185" customWidth="1"/>
    <col min="4867" max="4867" width="11.28515625" style="185" customWidth="1"/>
    <col min="4868" max="4872" width="9.7109375" style="185" bestFit="1" customWidth="1"/>
    <col min="4873" max="4873" width="15.140625" style="185" customWidth="1"/>
    <col min="4874" max="5120" width="11.42578125" style="185"/>
    <col min="5121" max="5121" width="15.85546875" style="185" bestFit="1" customWidth="1"/>
    <col min="5122" max="5122" width="8.7109375" style="185" customWidth="1"/>
    <col min="5123" max="5123" width="11.28515625" style="185" customWidth="1"/>
    <col min="5124" max="5128" width="9.7109375" style="185" bestFit="1" customWidth="1"/>
    <col min="5129" max="5129" width="15.140625" style="185" customWidth="1"/>
    <col min="5130" max="5376" width="11.42578125" style="185"/>
    <col min="5377" max="5377" width="15.85546875" style="185" bestFit="1" customWidth="1"/>
    <col min="5378" max="5378" width="8.7109375" style="185" customWidth="1"/>
    <col min="5379" max="5379" width="11.28515625" style="185" customWidth="1"/>
    <col min="5380" max="5384" width="9.7109375" style="185" bestFit="1" customWidth="1"/>
    <col min="5385" max="5385" width="15.140625" style="185" customWidth="1"/>
    <col min="5386" max="5632" width="11.42578125" style="185"/>
    <col min="5633" max="5633" width="15.85546875" style="185" bestFit="1" customWidth="1"/>
    <col min="5634" max="5634" width="8.7109375" style="185" customWidth="1"/>
    <col min="5635" max="5635" width="11.28515625" style="185" customWidth="1"/>
    <col min="5636" max="5640" width="9.7109375" style="185" bestFit="1" customWidth="1"/>
    <col min="5641" max="5641" width="15.140625" style="185" customWidth="1"/>
    <col min="5642" max="5888" width="11.42578125" style="185"/>
    <col min="5889" max="5889" width="15.85546875" style="185" bestFit="1" customWidth="1"/>
    <col min="5890" max="5890" width="8.7109375" style="185" customWidth="1"/>
    <col min="5891" max="5891" width="11.28515625" style="185" customWidth="1"/>
    <col min="5892" max="5896" width="9.7109375" style="185" bestFit="1" customWidth="1"/>
    <col min="5897" max="5897" width="15.140625" style="185" customWidth="1"/>
    <col min="5898" max="6144" width="11.42578125" style="185"/>
    <col min="6145" max="6145" width="15.85546875" style="185" bestFit="1" customWidth="1"/>
    <col min="6146" max="6146" width="8.7109375" style="185" customWidth="1"/>
    <col min="6147" max="6147" width="11.28515625" style="185" customWidth="1"/>
    <col min="6148" max="6152" width="9.7109375" style="185" bestFit="1" customWidth="1"/>
    <col min="6153" max="6153" width="15.140625" style="185" customWidth="1"/>
    <col min="6154" max="6400" width="11.42578125" style="185"/>
    <col min="6401" max="6401" width="15.85546875" style="185" bestFit="1" customWidth="1"/>
    <col min="6402" max="6402" width="8.7109375" style="185" customWidth="1"/>
    <col min="6403" max="6403" width="11.28515625" style="185" customWidth="1"/>
    <col min="6404" max="6408" width="9.7109375" style="185" bestFit="1" customWidth="1"/>
    <col min="6409" max="6409" width="15.140625" style="185" customWidth="1"/>
    <col min="6410" max="6656" width="11.42578125" style="185"/>
    <col min="6657" max="6657" width="15.85546875" style="185" bestFit="1" customWidth="1"/>
    <col min="6658" max="6658" width="8.7109375" style="185" customWidth="1"/>
    <col min="6659" max="6659" width="11.28515625" style="185" customWidth="1"/>
    <col min="6660" max="6664" width="9.7109375" style="185" bestFit="1" customWidth="1"/>
    <col min="6665" max="6665" width="15.140625" style="185" customWidth="1"/>
    <col min="6666" max="6912" width="11.42578125" style="185"/>
    <col min="6913" max="6913" width="15.85546875" style="185" bestFit="1" customWidth="1"/>
    <col min="6914" max="6914" width="8.7109375" style="185" customWidth="1"/>
    <col min="6915" max="6915" width="11.28515625" style="185" customWidth="1"/>
    <col min="6916" max="6920" width="9.7109375" style="185" bestFit="1" customWidth="1"/>
    <col min="6921" max="6921" width="15.140625" style="185" customWidth="1"/>
    <col min="6922" max="7168" width="11.42578125" style="185"/>
    <col min="7169" max="7169" width="15.85546875" style="185" bestFit="1" customWidth="1"/>
    <col min="7170" max="7170" width="8.7109375" style="185" customWidth="1"/>
    <col min="7171" max="7171" width="11.28515625" style="185" customWidth="1"/>
    <col min="7172" max="7176" width="9.7109375" style="185" bestFit="1" customWidth="1"/>
    <col min="7177" max="7177" width="15.140625" style="185" customWidth="1"/>
    <col min="7178" max="7424" width="11.42578125" style="185"/>
    <col min="7425" max="7425" width="15.85546875" style="185" bestFit="1" customWidth="1"/>
    <col min="7426" max="7426" width="8.7109375" style="185" customWidth="1"/>
    <col min="7427" max="7427" width="11.28515625" style="185" customWidth="1"/>
    <col min="7428" max="7432" width="9.7109375" style="185" bestFit="1" customWidth="1"/>
    <col min="7433" max="7433" width="15.140625" style="185" customWidth="1"/>
    <col min="7434" max="7680" width="11.42578125" style="185"/>
    <col min="7681" max="7681" width="15.85546875" style="185" bestFit="1" customWidth="1"/>
    <col min="7682" max="7682" width="8.7109375" style="185" customWidth="1"/>
    <col min="7683" max="7683" width="11.28515625" style="185" customWidth="1"/>
    <col min="7684" max="7688" width="9.7109375" style="185" bestFit="1" customWidth="1"/>
    <col min="7689" max="7689" width="15.140625" style="185" customWidth="1"/>
    <col min="7690" max="7936" width="11.42578125" style="185"/>
    <col min="7937" max="7937" width="15.85546875" style="185" bestFit="1" customWidth="1"/>
    <col min="7938" max="7938" width="8.7109375" style="185" customWidth="1"/>
    <col min="7939" max="7939" width="11.28515625" style="185" customWidth="1"/>
    <col min="7940" max="7944" width="9.7109375" style="185" bestFit="1" customWidth="1"/>
    <col min="7945" max="7945" width="15.140625" style="185" customWidth="1"/>
    <col min="7946" max="8192" width="11.42578125" style="185"/>
    <col min="8193" max="8193" width="15.85546875" style="185" bestFit="1" customWidth="1"/>
    <col min="8194" max="8194" width="8.7109375" style="185" customWidth="1"/>
    <col min="8195" max="8195" width="11.28515625" style="185" customWidth="1"/>
    <col min="8196" max="8200" width="9.7109375" style="185" bestFit="1" customWidth="1"/>
    <col min="8201" max="8201" width="15.140625" style="185" customWidth="1"/>
    <col min="8202" max="8448" width="11.42578125" style="185"/>
    <col min="8449" max="8449" width="15.85546875" style="185" bestFit="1" customWidth="1"/>
    <col min="8450" max="8450" width="8.7109375" style="185" customWidth="1"/>
    <col min="8451" max="8451" width="11.28515625" style="185" customWidth="1"/>
    <col min="8452" max="8456" width="9.7109375" style="185" bestFit="1" customWidth="1"/>
    <col min="8457" max="8457" width="15.140625" style="185" customWidth="1"/>
    <col min="8458" max="8704" width="11.42578125" style="185"/>
    <col min="8705" max="8705" width="15.85546875" style="185" bestFit="1" customWidth="1"/>
    <col min="8706" max="8706" width="8.7109375" style="185" customWidth="1"/>
    <col min="8707" max="8707" width="11.28515625" style="185" customWidth="1"/>
    <col min="8708" max="8712" width="9.7109375" style="185" bestFit="1" customWidth="1"/>
    <col min="8713" max="8713" width="15.140625" style="185" customWidth="1"/>
    <col min="8714" max="8960" width="11.42578125" style="185"/>
    <col min="8961" max="8961" width="15.85546875" style="185" bestFit="1" customWidth="1"/>
    <col min="8962" max="8962" width="8.7109375" style="185" customWidth="1"/>
    <col min="8963" max="8963" width="11.28515625" style="185" customWidth="1"/>
    <col min="8964" max="8968" width="9.7109375" style="185" bestFit="1" customWidth="1"/>
    <col min="8969" max="8969" width="15.140625" style="185" customWidth="1"/>
    <col min="8970" max="9216" width="11.42578125" style="185"/>
    <col min="9217" max="9217" width="15.85546875" style="185" bestFit="1" customWidth="1"/>
    <col min="9218" max="9218" width="8.7109375" style="185" customWidth="1"/>
    <col min="9219" max="9219" width="11.28515625" style="185" customWidth="1"/>
    <col min="9220" max="9224" width="9.7109375" style="185" bestFit="1" customWidth="1"/>
    <col min="9225" max="9225" width="15.140625" style="185" customWidth="1"/>
    <col min="9226" max="9472" width="11.42578125" style="185"/>
    <col min="9473" max="9473" width="15.85546875" style="185" bestFit="1" customWidth="1"/>
    <col min="9474" max="9474" width="8.7109375" style="185" customWidth="1"/>
    <col min="9475" max="9475" width="11.28515625" style="185" customWidth="1"/>
    <col min="9476" max="9480" width="9.7109375" style="185" bestFit="1" customWidth="1"/>
    <col min="9481" max="9481" width="15.140625" style="185" customWidth="1"/>
    <col min="9482" max="9728" width="11.42578125" style="185"/>
    <col min="9729" max="9729" width="15.85546875" style="185" bestFit="1" customWidth="1"/>
    <col min="9730" max="9730" width="8.7109375" style="185" customWidth="1"/>
    <col min="9731" max="9731" width="11.28515625" style="185" customWidth="1"/>
    <col min="9732" max="9736" width="9.7109375" style="185" bestFit="1" customWidth="1"/>
    <col min="9737" max="9737" width="15.140625" style="185" customWidth="1"/>
    <col min="9738" max="9984" width="11.42578125" style="185"/>
    <col min="9985" max="9985" width="15.85546875" style="185" bestFit="1" customWidth="1"/>
    <col min="9986" max="9986" width="8.7109375" style="185" customWidth="1"/>
    <col min="9987" max="9987" width="11.28515625" style="185" customWidth="1"/>
    <col min="9988" max="9992" width="9.7109375" style="185" bestFit="1" customWidth="1"/>
    <col min="9993" max="9993" width="15.140625" style="185" customWidth="1"/>
    <col min="9994" max="10240" width="11.42578125" style="185"/>
    <col min="10241" max="10241" width="15.85546875" style="185" bestFit="1" customWidth="1"/>
    <col min="10242" max="10242" width="8.7109375" style="185" customWidth="1"/>
    <col min="10243" max="10243" width="11.28515625" style="185" customWidth="1"/>
    <col min="10244" max="10248" width="9.7109375" style="185" bestFit="1" customWidth="1"/>
    <col min="10249" max="10249" width="15.140625" style="185" customWidth="1"/>
    <col min="10250" max="10496" width="11.42578125" style="185"/>
    <col min="10497" max="10497" width="15.85546875" style="185" bestFit="1" customWidth="1"/>
    <col min="10498" max="10498" width="8.7109375" style="185" customWidth="1"/>
    <col min="10499" max="10499" width="11.28515625" style="185" customWidth="1"/>
    <col min="10500" max="10504" width="9.7109375" style="185" bestFit="1" customWidth="1"/>
    <col min="10505" max="10505" width="15.140625" style="185" customWidth="1"/>
    <col min="10506" max="10752" width="11.42578125" style="185"/>
    <col min="10753" max="10753" width="15.85546875" style="185" bestFit="1" customWidth="1"/>
    <col min="10754" max="10754" width="8.7109375" style="185" customWidth="1"/>
    <col min="10755" max="10755" width="11.28515625" style="185" customWidth="1"/>
    <col min="10756" max="10760" width="9.7109375" style="185" bestFit="1" customWidth="1"/>
    <col min="10761" max="10761" width="15.140625" style="185" customWidth="1"/>
    <col min="10762" max="11008" width="11.42578125" style="185"/>
    <col min="11009" max="11009" width="15.85546875" style="185" bestFit="1" customWidth="1"/>
    <col min="11010" max="11010" width="8.7109375" style="185" customWidth="1"/>
    <col min="11011" max="11011" width="11.28515625" style="185" customWidth="1"/>
    <col min="11012" max="11016" width="9.7109375" style="185" bestFit="1" customWidth="1"/>
    <col min="11017" max="11017" width="15.140625" style="185" customWidth="1"/>
    <col min="11018" max="11264" width="11.42578125" style="185"/>
    <col min="11265" max="11265" width="15.85546875" style="185" bestFit="1" customWidth="1"/>
    <col min="11266" max="11266" width="8.7109375" style="185" customWidth="1"/>
    <col min="11267" max="11267" width="11.28515625" style="185" customWidth="1"/>
    <col min="11268" max="11272" width="9.7109375" style="185" bestFit="1" customWidth="1"/>
    <col min="11273" max="11273" width="15.140625" style="185" customWidth="1"/>
    <col min="11274" max="11520" width="11.42578125" style="185"/>
    <col min="11521" max="11521" width="15.85546875" style="185" bestFit="1" customWidth="1"/>
    <col min="11522" max="11522" width="8.7109375" style="185" customWidth="1"/>
    <col min="11523" max="11523" width="11.28515625" style="185" customWidth="1"/>
    <col min="11524" max="11528" width="9.7109375" style="185" bestFit="1" customWidth="1"/>
    <col min="11529" max="11529" width="15.140625" style="185" customWidth="1"/>
    <col min="11530" max="11776" width="11.42578125" style="185"/>
    <col min="11777" max="11777" width="15.85546875" style="185" bestFit="1" customWidth="1"/>
    <col min="11778" max="11778" width="8.7109375" style="185" customWidth="1"/>
    <col min="11779" max="11779" width="11.28515625" style="185" customWidth="1"/>
    <col min="11780" max="11784" width="9.7109375" style="185" bestFit="1" customWidth="1"/>
    <col min="11785" max="11785" width="15.140625" style="185" customWidth="1"/>
    <col min="11786" max="12032" width="11.42578125" style="185"/>
    <col min="12033" max="12033" width="15.85546875" style="185" bestFit="1" customWidth="1"/>
    <col min="12034" max="12034" width="8.7109375" style="185" customWidth="1"/>
    <col min="12035" max="12035" width="11.28515625" style="185" customWidth="1"/>
    <col min="12036" max="12040" width="9.7109375" style="185" bestFit="1" customWidth="1"/>
    <col min="12041" max="12041" width="15.140625" style="185" customWidth="1"/>
    <col min="12042" max="12288" width="11.42578125" style="185"/>
    <col min="12289" max="12289" width="15.85546875" style="185" bestFit="1" customWidth="1"/>
    <col min="12290" max="12290" width="8.7109375" style="185" customWidth="1"/>
    <col min="12291" max="12291" width="11.28515625" style="185" customWidth="1"/>
    <col min="12292" max="12296" width="9.7109375" style="185" bestFit="1" customWidth="1"/>
    <col min="12297" max="12297" width="15.140625" style="185" customWidth="1"/>
    <col min="12298" max="12544" width="11.42578125" style="185"/>
    <col min="12545" max="12545" width="15.85546875" style="185" bestFit="1" customWidth="1"/>
    <col min="12546" max="12546" width="8.7109375" style="185" customWidth="1"/>
    <col min="12547" max="12547" width="11.28515625" style="185" customWidth="1"/>
    <col min="12548" max="12552" width="9.7109375" style="185" bestFit="1" customWidth="1"/>
    <col min="12553" max="12553" width="15.140625" style="185" customWidth="1"/>
    <col min="12554" max="12800" width="11.42578125" style="185"/>
    <col min="12801" max="12801" width="15.85546875" style="185" bestFit="1" customWidth="1"/>
    <col min="12802" max="12802" width="8.7109375" style="185" customWidth="1"/>
    <col min="12803" max="12803" width="11.28515625" style="185" customWidth="1"/>
    <col min="12804" max="12808" width="9.7109375" style="185" bestFit="1" customWidth="1"/>
    <col min="12809" max="12809" width="15.140625" style="185" customWidth="1"/>
    <col min="12810" max="13056" width="11.42578125" style="185"/>
    <col min="13057" max="13057" width="15.85546875" style="185" bestFit="1" customWidth="1"/>
    <col min="13058" max="13058" width="8.7109375" style="185" customWidth="1"/>
    <col min="13059" max="13059" width="11.28515625" style="185" customWidth="1"/>
    <col min="13060" max="13064" width="9.7109375" style="185" bestFit="1" customWidth="1"/>
    <col min="13065" max="13065" width="15.140625" style="185" customWidth="1"/>
    <col min="13066" max="13312" width="11.42578125" style="185"/>
    <col min="13313" max="13313" width="15.85546875" style="185" bestFit="1" customWidth="1"/>
    <col min="13314" max="13314" width="8.7109375" style="185" customWidth="1"/>
    <col min="13315" max="13315" width="11.28515625" style="185" customWidth="1"/>
    <col min="13316" max="13320" width="9.7109375" style="185" bestFit="1" customWidth="1"/>
    <col min="13321" max="13321" width="15.140625" style="185" customWidth="1"/>
    <col min="13322" max="13568" width="11.42578125" style="185"/>
    <col min="13569" max="13569" width="15.85546875" style="185" bestFit="1" customWidth="1"/>
    <col min="13570" max="13570" width="8.7109375" style="185" customWidth="1"/>
    <col min="13571" max="13571" width="11.28515625" style="185" customWidth="1"/>
    <col min="13572" max="13576" width="9.7109375" style="185" bestFit="1" customWidth="1"/>
    <col min="13577" max="13577" width="15.140625" style="185" customWidth="1"/>
    <col min="13578" max="13824" width="11.42578125" style="185"/>
    <col min="13825" max="13825" width="15.85546875" style="185" bestFit="1" customWidth="1"/>
    <col min="13826" max="13826" width="8.7109375" style="185" customWidth="1"/>
    <col min="13827" max="13827" width="11.28515625" style="185" customWidth="1"/>
    <col min="13828" max="13832" width="9.7109375" style="185" bestFit="1" customWidth="1"/>
    <col min="13833" max="13833" width="15.140625" style="185" customWidth="1"/>
    <col min="13834" max="14080" width="11.42578125" style="185"/>
    <col min="14081" max="14081" width="15.85546875" style="185" bestFit="1" customWidth="1"/>
    <col min="14082" max="14082" width="8.7109375" style="185" customWidth="1"/>
    <col min="14083" max="14083" width="11.28515625" style="185" customWidth="1"/>
    <col min="14084" max="14088" width="9.7109375" style="185" bestFit="1" customWidth="1"/>
    <col min="14089" max="14089" width="15.140625" style="185" customWidth="1"/>
    <col min="14090" max="14336" width="11.42578125" style="185"/>
    <col min="14337" max="14337" width="15.85546875" style="185" bestFit="1" customWidth="1"/>
    <col min="14338" max="14338" width="8.7109375" style="185" customWidth="1"/>
    <col min="14339" max="14339" width="11.28515625" style="185" customWidth="1"/>
    <col min="14340" max="14344" width="9.7109375" style="185" bestFit="1" customWidth="1"/>
    <col min="14345" max="14345" width="15.140625" style="185" customWidth="1"/>
    <col min="14346" max="14592" width="11.42578125" style="185"/>
    <col min="14593" max="14593" width="15.85546875" style="185" bestFit="1" customWidth="1"/>
    <col min="14594" max="14594" width="8.7109375" style="185" customWidth="1"/>
    <col min="14595" max="14595" width="11.28515625" style="185" customWidth="1"/>
    <col min="14596" max="14600" width="9.7109375" style="185" bestFit="1" customWidth="1"/>
    <col min="14601" max="14601" width="15.140625" style="185" customWidth="1"/>
    <col min="14602" max="14848" width="11.42578125" style="185"/>
    <col min="14849" max="14849" width="15.85546875" style="185" bestFit="1" customWidth="1"/>
    <col min="14850" max="14850" width="8.7109375" style="185" customWidth="1"/>
    <col min="14851" max="14851" width="11.28515625" style="185" customWidth="1"/>
    <col min="14852" max="14856" width="9.7109375" style="185" bestFit="1" customWidth="1"/>
    <col min="14857" max="14857" width="15.140625" style="185" customWidth="1"/>
    <col min="14858" max="15104" width="11.42578125" style="185"/>
    <col min="15105" max="15105" width="15.85546875" style="185" bestFit="1" customWidth="1"/>
    <col min="15106" max="15106" width="8.7109375" style="185" customWidth="1"/>
    <col min="15107" max="15107" width="11.28515625" style="185" customWidth="1"/>
    <col min="15108" max="15112" width="9.7109375" style="185" bestFit="1" customWidth="1"/>
    <col min="15113" max="15113" width="15.140625" style="185" customWidth="1"/>
    <col min="15114" max="15360" width="11.42578125" style="185"/>
    <col min="15361" max="15361" width="15.85546875" style="185" bestFit="1" customWidth="1"/>
    <col min="15362" max="15362" width="8.7109375" style="185" customWidth="1"/>
    <col min="15363" max="15363" width="11.28515625" style="185" customWidth="1"/>
    <col min="15364" max="15368" width="9.7109375" style="185" bestFit="1" customWidth="1"/>
    <col min="15369" max="15369" width="15.140625" style="185" customWidth="1"/>
    <col min="15370" max="15616" width="11.42578125" style="185"/>
    <col min="15617" max="15617" width="15.85546875" style="185" bestFit="1" customWidth="1"/>
    <col min="15618" max="15618" width="8.7109375" style="185" customWidth="1"/>
    <col min="15619" max="15619" width="11.28515625" style="185" customWidth="1"/>
    <col min="15620" max="15624" width="9.7109375" style="185" bestFit="1" customWidth="1"/>
    <col min="15625" max="15625" width="15.140625" style="185" customWidth="1"/>
    <col min="15626" max="15872" width="11.42578125" style="185"/>
    <col min="15873" max="15873" width="15.85546875" style="185" bestFit="1" customWidth="1"/>
    <col min="15874" max="15874" width="8.7109375" style="185" customWidth="1"/>
    <col min="15875" max="15875" width="11.28515625" style="185" customWidth="1"/>
    <col min="15876" max="15880" width="9.7109375" style="185" bestFit="1" customWidth="1"/>
    <col min="15881" max="15881" width="15.140625" style="185" customWidth="1"/>
    <col min="15882" max="16128" width="11.42578125" style="185"/>
    <col min="16129" max="16129" width="15.85546875" style="185" bestFit="1" customWidth="1"/>
    <col min="16130" max="16130" width="8.7109375" style="185" customWidth="1"/>
    <col min="16131" max="16131" width="11.28515625" style="185" customWidth="1"/>
    <col min="16132" max="16136" width="9.7109375" style="185" bestFit="1" customWidth="1"/>
    <col min="16137" max="16137" width="15.140625" style="185" customWidth="1"/>
    <col min="16138" max="16384" width="11.42578125" style="185"/>
  </cols>
  <sheetData>
    <row r="7" spans="2:9" ht="30" customHeight="1">
      <c r="B7" s="557" t="s">
        <v>204</v>
      </c>
      <c r="C7" s="558"/>
      <c r="D7" s="558"/>
      <c r="E7" s="558"/>
      <c r="F7" s="558"/>
      <c r="G7" s="558"/>
      <c r="H7" s="558"/>
      <c r="I7" s="559"/>
    </row>
    <row r="8" spans="2:9" ht="12.75">
      <c r="B8" s="560" t="str">
        <f>actualizaciones!A2</f>
        <v xml:space="preserve">acumulado septiembre 2010 </v>
      </c>
      <c r="C8" s="561"/>
      <c r="D8" s="561"/>
      <c r="E8" s="561"/>
      <c r="F8" s="561"/>
      <c r="G8" s="561"/>
      <c r="H8" s="561"/>
      <c r="I8" s="562"/>
    </row>
    <row r="9" spans="2:9" ht="13.5" customHeight="1">
      <c r="B9" s="563" t="s">
        <v>175</v>
      </c>
      <c r="C9" s="564" t="s">
        <v>122</v>
      </c>
      <c r="D9" s="564" t="s">
        <v>205</v>
      </c>
      <c r="E9" s="564"/>
      <c r="F9" s="564"/>
      <c r="G9" s="564"/>
      <c r="H9" s="564"/>
      <c r="I9" s="566" t="s">
        <v>206</v>
      </c>
    </row>
    <row r="10" spans="2:9" ht="22.5" customHeight="1">
      <c r="B10" s="563"/>
      <c r="C10" s="565"/>
      <c r="D10" s="186" t="s">
        <v>207</v>
      </c>
      <c r="E10" s="186" t="s">
        <v>208</v>
      </c>
      <c r="F10" s="186" t="s">
        <v>209</v>
      </c>
      <c r="G10" s="186" t="s">
        <v>210</v>
      </c>
      <c r="H10" s="186" t="s">
        <v>211</v>
      </c>
      <c r="I10" s="567"/>
    </row>
    <row r="11" spans="2:9" ht="12.75">
      <c r="B11" s="187" t="s">
        <v>176</v>
      </c>
      <c r="C11" s="188">
        <v>201612</v>
      </c>
      <c r="D11" s="188">
        <v>112038</v>
      </c>
      <c r="E11" s="188">
        <v>19637</v>
      </c>
      <c r="F11" s="188">
        <v>61663</v>
      </c>
      <c r="G11" s="188">
        <v>28743</v>
      </c>
      <c r="H11" s="188">
        <v>1995</v>
      </c>
      <c r="I11" s="188">
        <v>89574</v>
      </c>
    </row>
    <row r="12" spans="2:9" ht="12.75">
      <c r="B12" s="189" t="s">
        <v>178</v>
      </c>
      <c r="C12" s="190">
        <v>49300</v>
      </c>
      <c r="D12" s="190">
        <v>16731</v>
      </c>
      <c r="E12" s="190">
        <v>693</v>
      </c>
      <c r="F12" s="190">
        <v>11763</v>
      </c>
      <c r="G12" s="190">
        <v>4144</v>
      </c>
      <c r="H12" s="190">
        <v>131</v>
      </c>
      <c r="I12" s="190">
        <v>32569</v>
      </c>
    </row>
    <row r="13" spans="2:9" ht="12.75">
      <c r="B13" s="189" t="s">
        <v>179</v>
      </c>
      <c r="C13" s="190">
        <v>36145</v>
      </c>
      <c r="D13" s="190">
        <v>28431</v>
      </c>
      <c r="E13" s="190">
        <v>1913</v>
      </c>
      <c r="F13" s="190">
        <v>22375</v>
      </c>
      <c r="G13" s="190">
        <v>3952</v>
      </c>
      <c r="H13" s="190">
        <v>191</v>
      </c>
      <c r="I13" s="190">
        <v>7714</v>
      </c>
    </row>
    <row r="14" spans="2:9" ht="12.75">
      <c r="B14" s="189" t="s">
        <v>180</v>
      </c>
      <c r="C14" s="190">
        <v>60671</v>
      </c>
      <c r="D14" s="190">
        <v>43869</v>
      </c>
      <c r="E14" s="190">
        <v>3675</v>
      </c>
      <c r="F14" s="190">
        <v>23395</v>
      </c>
      <c r="G14" s="190">
        <v>15970</v>
      </c>
      <c r="H14" s="190">
        <v>829</v>
      </c>
      <c r="I14" s="190">
        <v>16802</v>
      </c>
    </row>
    <row r="15" spans="2:9" ht="12.75">
      <c r="B15" s="191" t="s">
        <v>181</v>
      </c>
      <c r="C15" s="190">
        <v>22441</v>
      </c>
      <c r="D15" s="190">
        <v>10053</v>
      </c>
      <c r="E15" s="190">
        <v>897</v>
      </c>
      <c r="F15" s="190">
        <v>4859</v>
      </c>
      <c r="G15" s="190">
        <v>1280</v>
      </c>
      <c r="H15" s="190">
        <v>3017</v>
      </c>
      <c r="I15" s="190">
        <v>12388</v>
      </c>
    </row>
    <row r="16" spans="2:9" ht="12.75">
      <c r="B16" s="191" t="s">
        <v>182</v>
      </c>
      <c r="C16" s="190">
        <v>445067</v>
      </c>
      <c r="D16" s="190">
        <v>171709</v>
      </c>
      <c r="E16" s="190">
        <v>15535</v>
      </c>
      <c r="F16" s="190">
        <v>100807</v>
      </c>
      <c r="G16" s="190">
        <v>53927</v>
      </c>
      <c r="H16" s="190">
        <v>1440</v>
      </c>
      <c r="I16" s="190">
        <v>273358</v>
      </c>
    </row>
    <row r="17" spans="2:11" ht="12.75">
      <c r="B17" s="191" t="s">
        <v>183</v>
      </c>
      <c r="C17" s="190">
        <v>28614</v>
      </c>
      <c r="D17" s="190">
        <v>12958</v>
      </c>
      <c r="E17" s="190">
        <v>1668</v>
      </c>
      <c r="F17" s="190">
        <v>6432</v>
      </c>
      <c r="G17" s="190">
        <v>4715</v>
      </c>
      <c r="H17" s="190">
        <v>143</v>
      </c>
      <c r="I17" s="190">
        <v>15656</v>
      </c>
    </row>
    <row r="18" spans="2:11" ht="12.75">
      <c r="B18" s="191" t="s">
        <v>184</v>
      </c>
      <c r="C18" s="190">
        <v>25721</v>
      </c>
      <c r="D18" s="190">
        <v>18900</v>
      </c>
      <c r="E18" s="190">
        <v>2279</v>
      </c>
      <c r="F18" s="190">
        <v>10811</v>
      </c>
      <c r="G18" s="190">
        <v>5560</v>
      </c>
      <c r="H18" s="190">
        <v>250</v>
      </c>
      <c r="I18" s="190">
        <v>6821</v>
      </c>
    </row>
    <row r="19" spans="2:11" ht="12.75">
      <c r="B19" s="189" t="s">
        <v>185</v>
      </c>
      <c r="C19" s="190">
        <f>C20+C21+C22+C23</f>
        <v>112672</v>
      </c>
      <c r="D19" s="190">
        <f t="shared" ref="D19:I19" si="0">D20+D21+D22+D23</f>
        <v>24197</v>
      </c>
      <c r="E19" s="190">
        <f t="shared" si="0"/>
        <v>1419</v>
      </c>
      <c r="F19" s="190">
        <f t="shared" si="0"/>
        <v>12998</v>
      </c>
      <c r="G19" s="190">
        <f t="shared" si="0"/>
        <v>9611</v>
      </c>
      <c r="H19" s="190">
        <f t="shared" si="0"/>
        <v>169</v>
      </c>
      <c r="I19" s="190">
        <f t="shared" si="0"/>
        <v>88475</v>
      </c>
    </row>
    <row r="20" spans="2:11" ht="12.75">
      <c r="B20" s="192" t="s">
        <v>186</v>
      </c>
      <c r="C20" s="190">
        <v>33661</v>
      </c>
      <c r="D20" s="190">
        <v>9735</v>
      </c>
      <c r="E20" s="190">
        <v>276</v>
      </c>
      <c r="F20" s="190">
        <v>6624</v>
      </c>
      <c r="G20" s="190">
        <v>2768</v>
      </c>
      <c r="H20" s="190">
        <v>67</v>
      </c>
      <c r="I20" s="190">
        <v>23926</v>
      </c>
    </row>
    <row r="21" spans="2:11" ht="12.75">
      <c r="B21" s="192" t="s">
        <v>187</v>
      </c>
      <c r="C21" s="190">
        <v>28996</v>
      </c>
      <c r="D21" s="190">
        <v>4542</v>
      </c>
      <c r="E21" s="190">
        <v>548</v>
      </c>
      <c r="F21" s="190">
        <v>2038</v>
      </c>
      <c r="G21" s="190">
        <v>1933</v>
      </c>
      <c r="H21" s="190">
        <v>23</v>
      </c>
      <c r="I21" s="190">
        <v>24454</v>
      </c>
    </row>
    <row r="22" spans="2:11" ht="12.75">
      <c r="B22" s="192" t="s">
        <v>188</v>
      </c>
      <c r="C22" s="190">
        <v>23338</v>
      </c>
      <c r="D22" s="190">
        <v>3658</v>
      </c>
      <c r="E22" s="190">
        <v>279</v>
      </c>
      <c r="F22" s="190">
        <v>1883</v>
      </c>
      <c r="G22" s="190">
        <v>1448</v>
      </c>
      <c r="H22" s="190">
        <v>48</v>
      </c>
      <c r="I22" s="190">
        <v>19680</v>
      </c>
    </row>
    <row r="23" spans="2:11" ht="12.75">
      <c r="B23" s="192" t="s">
        <v>189</v>
      </c>
      <c r="C23" s="190">
        <v>26677</v>
      </c>
      <c r="D23" s="190">
        <v>6262</v>
      </c>
      <c r="E23" s="190">
        <v>316</v>
      </c>
      <c r="F23" s="190">
        <v>2453</v>
      </c>
      <c r="G23" s="190">
        <v>3462</v>
      </c>
      <c r="H23" s="190">
        <v>31</v>
      </c>
      <c r="I23" s="190">
        <v>20415</v>
      </c>
    </row>
    <row r="24" spans="2:11" ht="12.75">
      <c r="B24" s="189" t="s">
        <v>190</v>
      </c>
      <c r="C24" s="190">
        <v>7258</v>
      </c>
      <c r="D24" s="190">
        <v>4065</v>
      </c>
      <c r="E24" s="190">
        <v>561</v>
      </c>
      <c r="F24" s="190">
        <v>2938</v>
      </c>
      <c r="G24" s="190">
        <v>491</v>
      </c>
      <c r="H24" s="190">
        <v>75</v>
      </c>
      <c r="I24" s="190">
        <v>3193</v>
      </c>
    </row>
    <row r="25" spans="2:11" ht="12.75">
      <c r="B25" s="189" t="s">
        <v>191</v>
      </c>
      <c r="C25" s="190">
        <v>6216</v>
      </c>
      <c r="D25" s="190">
        <v>3724</v>
      </c>
      <c r="E25" s="190">
        <v>375</v>
      </c>
      <c r="F25" s="190">
        <v>3042</v>
      </c>
      <c r="G25" s="190">
        <v>248</v>
      </c>
      <c r="H25" s="190">
        <v>59</v>
      </c>
      <c r="I25" s="190">
        <v>2492</v>
      </c>
    </row>
    <row r="26" spans="2:11" ht="12.75">
      <c r="B26" s="189" t="s">
        <v>192</v>
      </c>
      <c r="C26" s="190">
        <v>14133</v>
      </c>
      <c r="D26" s="190">
        <v>9006</v>
      </c>
      <c r="E26" s="190">
        <v>3416</v>
      </c>
      <c r="F26" s="190">
        <v>4774</v>
      </c>
      <c r="G26" s="190">
        <v>776</v>
      </c>
      <c r="H26" s="190">
        <v>40</v>
      </c>
      <c r="I26" s="190">
        <v>5127</v>
      </c>
    </row>
    <row r="27" spans="2:11" ht="12.75">
      <c r="B27" s="193" t="s">
        <v>193</v>
      </c>
      <c r="C27" s="190">
        <v>15976</v>
      </c>
      <c r="D27" s="190">
        <v>10631</v>
      </c>
      <c r="E27" s="190">
        <v>2081</v>
      </c>
      <c r="F27" s="190">
        <v>3948</v>
      </c>
      <c r="G27" s="190">
        <v>3238</v>
      </c>
      <c r="H27" s="190">
        <v>1364</v>
      </c>
      <c r="I27" s="190">
        <v>5345</v>
      </c>
    </row>
    <row r="28" spans="2:11" ht="12.75">
      <c r="B28" s="193" t="s">
        <v>194</v>
      </c>
      <c r="C28" s="190">
        <v>17909</v>
      </c>
      <c r="D28" s="190">
        <v>12351</v>
      </c>
      <c r="E28" s="190">
        <v>1590</v>
      </c>
      <c r="F28" s="190">
        <v>6885</v>
      </c>
      <c r="G28" s="190">
        <v>3777</v>
      </c>
      <c r="H28" s="190">
        <v>99</v>
      </c>
      <c r="I28" s="190">
        <v>5558</v>
      </c>
    </row>
    <row r="29" spans="2:11" ht="12.75">
      <c r="B29" s="166" t="s">
        <v>195</v>
      </c>
      <c r="C29" s="190">
        <v>2006</v>
      </c>
      <c r="D29" s="190">
        <v>968</v>
      </c>
      <c r="E29" s="190">
        <v>261</v>
      </c>
      <c r="F29" s="190">
        <v>523</v>
      </c>
      <c r="G29" s="190">
        <v>170</v>
      </c>
      <c r="H29" s="190">
        <v>14</v>
      </c>
      <c r="I29" s="190">
        <v>1038</v>
      </c>
    </row>
    <row r="30" spans="2:11" ht="12.75">
      <c r="B30" s="193" t="s">
        <v>196</v>
      </c>
      <c r="C30" s="190">
        <v>2857</v>
      </c>
      <c r="D30" s="190">
        <v>1151</v>
      </c>
      <c r="E30" s="190">
        <v>145</v>
      </c>
      <c r="F30" s="190">
        <v>438</v>
      </c>
      <c r="G30" s="190">
        <v>327</v>
      </c>
      <c r="H30" s="190">
        <v>241</v>
      </c>
      <c r="I30" s="190">
        <v>1706</v>
      </c>
      <c r="J30" s="194"/>
      <c r="K30" s="194"/>
    </row>
    <row r="31" spans="2:11" ht="12.75">
      <c r="B31" s="193" t="s">
        <v>197</v>
      </c>
      <c r="C31" s="190">
        <v>11230</v>
      </c>
      <c r="D31" s="190">
        <v>8425</v>
      </c>
      <c r="E31" s="190">
        <v>830</v>
      </c>
      <c r="F31" s="190">
        <v>6611</v>
      </c>
      <c r="G31" s="190">
        <v>875</v>
      </c>
      <c r="H31" s="190">
        <v>109</v>
      </c>
      <c r="I31" s="190">
        <v>2805</v>
      </c>
    </row>
    <row r="32" spans="2:11" ht="25.5">
      <c r="B32" s="195" t="s">
        <v>198</v>
      </c>
      <c r="C32" s="196">
        <f>C33-C11</f>
        <v>858216</v>
      </c>
      <c r="D32" s="196">
        <f t="shared" ref="D32:I32" si="1">D33-D11</f>
        <v>377169</v>
      </c>
      <c r="E32" s="196">
        <f t="shared" si="1"/>
        <v>37338</v>
      </c>
      <c r="F32" s="196">
        <f t="shared" si="1"/>
        <v>222599</v>
      </c>
      <c r="G32" s="196">
        <f t="shared" si="1"/>
        <v>109061</v>
      </c>
      <c r="H32" s="196">
        <f t="shared" si="1"/>
        <v>8171</v>
      </c>
      <c r="I32" s="196">
        <f t="shared" si="1"/>
        <v>481047</v>
      </c>
    </row>
    <row r="33" spans="2:9" ht="12.75">
      <c r="B33" s="197" t="s">
        <v>136</v>
      </c>
      <c r="C33" s="198">
        <v>1059828</v>
      </c>
      <c r="D33" s="198">
        <v>489207</v>
      </c>
      <c r="E33" s="198">
        <v>56975</v>
      </c>
      <c r="F33" s="198">
        <v>284262</v>
      </c>
      <c r="G33" s="198">
        <v>137804</v>
      </c>
      <c r="H33" s="198">
        <v>10166</v>
      </c>
      <c r="I33" s="198">
        <v>570621</v>
      </c>
    </row>
    <row r="34" spans="2:9">
      <c r="B34" s="554" t="s">
        <v>119</v>
      </c>
      <c r="C34" s="555"/>
      <c r="D34" s="555"/>
      <c r="E34" s="555"/>
      <c r="F34" s="555"/>
      <c r="G34" s="555"/>
      <c r="H34" s="555"/>
      <c r="I34" s="556"/>
    </row>
  </sheetData>
  <mergeCells count="7">
    <mergeCell ref="B34:I34"/>
    <mergeCell ref="B7:I7"/>
    <mergeCell ref="B8:I8"/>
    <mergeCell ref="B9:B10"/>
    <mergeCell ref="C9:C10"/>
    <mergeCell ref="D9:H9"/>
    <mergeCell ref="I9:I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3:I31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5.85546875" customWidth="1"/>
    <col min="2" max="2" width="18.5703125" customWidth="1"/>
    <col min="6" max="8" width="11.5703125" bestFit="1" customWidth="1"/>
    <col min="9" max="9" width="11.7109375" bestFit="1" customWidth="1"/>
  </cols>
  <sheetData>
    <row r="3" spans="2:9" ht="33.75" customHeight="1"/>
    <row r="4" spans="2:9" ht="32.25" customHeight="1">
      <c r="B4" s="557" t="s">
        <v>212</v>
      </c>
      <c r="C4" s="558"/>
      <c r="D4" s="558"/>
      <c r="E4" s="558"/>
      <c r="F4" s="558"/>
      <c r="G4" s="558"/>
      <c r="H4" s="558"/>
      <c r="I4" s="559"/>
    </row>
    <row r="5" spans="2:9">
      <c r="B5" s="560" t="str">
        <f>actualizaciones!A2</f>
        <v xml:space="preserve">acumulado septiembre 2010 </v>
      </c>
      <c r="C5" s="561"/>
      <c r="D5" s="561"/>
      <c r="E5" s="561"/>
      <c r="F5" s="561"/>
      <c r="G5" s="561"/>
      <c r="H5" s="561"/>
      <c r="I5" s="562"/>
    </row>
    <row r="6" spans="2:9">
      <c r="B6" s="563" t="s">
        <v>175</v>
      </c>
      <c r="C6" s="564" t="s">
        <v>122</v>
      </c>
      <c r="D6" s="564" t="s">
        <v>205</v>
      </c>
      <c r="E6" s="564"/>
      <c r="F6" s="564"/>
      <c r="G6" s="564"/>
      <c r="H6" s="564"/>
      <c r="I6" s="566" t="s">
        <v>206</v>
      </c>
    </row>
    <row r="7" spans="2:9" ht="24">
      <c r="B7" s="563"/>
      <c r="C7" s="565"/>
      <c r="D7" s="186" t="s">
        <v>207</v>
      </c>
      <c r="E7" s="186" t="s">
        <v>208</v>
      </c>
      <c r="F7" s="186" t="s">
        <v>209</v>
      </c>
      <c r="G7" s="186" t="s">
        <v>210</v>
      </c>
      <c r="H7" s="186" t="s">
        <v>211</v>
      </c>
      <c r="I7" s="567"/>
    </row>
    <row r="8" spans="2:9">
      <c r="B8" s="187" t="s">
        <v>176</v>
      </c>
      <c r="C8" s="199">
        <v>-2.2406695339737048E-2</v>
      </c>
      <c r="D8" s="199">
        <v>-6.8521686714948515E-3</v>
      </c>
      <c r="E8" s="199">
        <v>-7.0789760090853138E-2</v>
      </c>
      <c r="F8" s="199">
        <v>-6.1560236196505747E-2</v>
      </c>
      <c r="G8" s="199">
        <v>0.17553474295529825</v>
      </c>
      <c r="H8" s="199">
        <v>0.31336405529953915</v>
      </c>
      <c r="I8" s="199">
        <v>-4.1189441459185239E-2</v>
      </c>
    </row>
    <row r="9" spans="2:9">
      <c r="B9" s="189" t="s">
        <v>178</v>
      </c>
      <c r="C9" s="200">
        <v>-0.16381152684962175</v>
      </c>
      <c r="D9" s="200">
        <v>-0.12859374999999995</v>
      </c>
      <c r="E9" s="200">
        <v>0.29532710280373831</v>
      </c>
      <c r="F9" s="200">
        <v>-3.5977708572365152E-2</v>
      </c>
      <c r="G9" s="200">
        <v>-0.34033747214262977</v>
      </c>
      <c r="H9" s="200">
        <v>-0.27624309392265189</v>
      </c>
      <c r="I9" s="200">
        <v>-0.18081895467578857</v>
      </c>
    </row>
    <row r="10" spans="2:9">
      <c r="B10" s="189" t="s">
        <v>179</v>
      </c>
      <c r="C10" s="200">
        <v>-5.1660807052526625E-2</v>
      </c>
      <c r="D10" s="200">
        <v>-7.2640093939591588E-2</v>
      </c>
      <c r="E10" s="200">
        <v>-1.6957862281603342E-2</v>
      </c>
      <c r="F10" s="200">
        <v>-1.0218526055029598E-2</v>
      </c>
      <c r="G10" s="200">
        <v>-0.33724635250712731</v>
      </c>
      <c r="H10" s="200">
        <v>0.33566433566433562</v>
      </c>
      <c r="I10" s="200">
        <v>3.4603004291845485E-2</v>
      </c>
    </row>
    <row r="11" spans="2:9">
      <c r="B11" s="189" t="s">
        <v>180</v>
      </c>
      <c r="C11" s="200">
        <v>-6.6772288192949003E-2</v>
      </c>
      <c r="D11" s="200">
        <v>-5.4425141182049441E-2</v>
      </c>
      <c r="E11" s="200">
        <v>-0.24630844954881048</v>
      </c>
      <c r="F11" s="200">
        <v>5.6255361415865179E-2</v>
      </c>
      <c r="G11" s="200">
        <v>-0.14255033557046981</v>
      </c>
      <c r="H11" s="200">
        <v>0.114247311827957</v>
      </c>
      <c r="I11" s="200">
        <v>-9.7540015039209393E-2</v>
      </c>
    </row>
    <row r="12" spans="2:9">
      <c r="B12" s="191" t="s">
        <v>181</v>
      </c>
      <c r="C12" s="200">
        <v>0.16625090946887022</v>
      </c>
      <c r="D12" s="200">
        <v>0.10375494071146241</v>
      </c>
      <c r="E12" s="200">
        <v>-0.1601123595505618</v>
      </c>
      <c r="F12" s="200">
        <v>0.22269753397081016</v>
      </c>
      <c r="G12" s="200">
        <v>0.23195380173243496</v>
      </c>
      <c r="H12" s="200">
        <v>-3.3036009250082543E-3</v>
      </c>
      <c r="I12" s="200">
        <v>0.22241957765936449</v>
      </c>
    </row>
    <row r="13" spans="2:9">
      <c r="B13" s="191" t="s">
        <v>182</v>
      </c>
      <c r="C13" s="200">
        <v>-0.10808037691458294</v>
      </c>
      <c r="D13" s="200">
        <v>-2.9618536309692023E-2</v>
      </c>
      <c r="E13" s="200">
        <v>-3.2147529748925319E-2</v>
      </c>
      <c r="F13" s="200">
        <v>5.5260191714960882E-3</v>
      </c>
      <c r="G13" s="200">
        <v>-8.2671338901457836E-2</v>
      </c>
      <c r="H13" s="200">
        <v>-0.22538999462076381</v>
      </c>
      <c r="I13" s="200">
        <v>-0.15119127834584178</v>
      </c>
    </row>
    <row r="14" spans="2:9">
      <c r="B14" s="191" t="s">
        <v>183</v>
      </c>
      <c r="C14" s="200">
        <v>-0.10038670732857546</v>
      </c>
      <c r="D14" s="200">
        <v>9.1016249894754653E-2</v>
      </c>
      <c r="E14" s="200">
        <v>0.31649565903709553</v>
      </c>
      <c r="F14" s="200">
        <v>8.6486486486486491E-2</v>
      </c>
      <c r="G14" s="200">
        <v>5.198572066041951E-2</v>
      </c>
      <c r="H14" s="200">
        <v>-0.3125</v>
      </c>
      <c r="I14" s="200">
        <v>-0.21445057701956849</v>
      </c>
    </row>
    <row r="15" spans="2:9">
      <c r="B15" s="191" t="s">
        <v>184</v>
      </c>
      <c r="C15" s="200">
        <v>4.1774029827437165E-3</v>
      </c>
      <c r="D15" s="200">
        <v>2.8739386022207603E-2</v>
      </c>
      <c r="E15" s="200">
        <v>-2.8973157221985568E-2</v>
      </c>
      <c r="F15" s="200">
        <v>8.6641873555131088E-2</v>
      </c>
      <c r="G15" s="200">
        <v>-4.7782154478506644E-2</v>
      </c>
      <c r="H15" s="200">
        <v>5.4852320675105481E-2</v>
      </c>
      <c r="I15" s="200">
        <v>-5.8133112399889497E-2</v>
      </c>
    </row>
    <row r="16" spans="2:9">
      <c r="B16" s="189" t="s">
        <v>185</v>
      </c>
      <c r="C16" s="200">
        <v>-0.21657082861096244</v>
      </c>
      <c r="D16" s="200">
        <v>-0.19978173159600499</v>
      </c>
      <c r="E16" s="200">
        <v>-0.11257035647279545</v>
      </c>
      <c r="F16" s="200">
        <v>4.4822256568779473E-3</v>
      </c>
      <c r="G16" s="200">
        <v>-0.3806148095637043</v>
      </c>
      <c r="H16" s="200">
        <v>-7.1428571428571397E-2</v>
      </c>
      <c r="I16" s="200">
        <v>-0.2210404909271797</v>
      </c>
    </row>
    <row r="17" spans="2:9">
      <c r="B17" s="192" t="s">
        <v>186</v>
      </c>
      <c r="C17" s="200">
        <v>-0.22831270059605691</v>
      </c>
      <c r="D17" s="200">
        <v>-9.1290954914589717E-2</v>
      </c>
      <c r="E17" s="200">
        <v>-0.31000000000000005</v>
      </c>
      <c r="F17" s="200">
        <v>-3.9443155452436152E-2</v>
      </c>
      <c r="G17" s="200">
        <v>-0.17887867101750221</v>
      </c>
      <c r="H17" s="200">
        <v>0.45652173913043481</v>
      </c>
      <c r="I17" s="200">
        <v>-0.27292065517974895</v>
      </c>
    </row>
    <row r="18" spans="2:9">
      <c r="B18" s="192" t="s">
        <v>187</v>
      </c>
      <c r="C18" s="200">
        <v>-8.1562193151943241E-2</v>
      </c>
      <c r="D18" s="200">
        <v>-0.17463201889878244</v>
      </c>
      <c r="E18" s="200">
        <v>0.49726775956284164</v>
      </c>
      <c r="F18" s="200">
        <v>-3.1828978622327808E-2</v>
      </c>
      <c r="G18" s="200">
        <v>-0.35199463627220917</v>
      </c>
      <c r="H18" s="200">
        <v>-0.53061224489795911</v>
      </c>
      <c r="I18" s="200">
        <v>-6.1914991560534038E-2</v>
      </c>
    </row>
    <row r="19" spans="2:9">
      <c r="B19" s="192" t="s">
        <v>188</v>
      </c>
      <c r="C19" s="200">
        <v>-0.31158372909353704</v>
      </c>
      <c r="D19" s="200">
        <v>-0.40655418559377032</v>
      </c>
      <c r="E19" s="200">
        <v>-3.7931034482758585E-2</v>
      </c>
      <c r="F19" s="200">
        <v>7.3546180159635099E-2</v>
      </c>
      <c r="G19" s="200">
        <v>-0.64299802761341218</v>
      </c>
      <c r="H19" s="200">
        <v>-0.25</v>
      </c>
      <c r="I19" s="200">
        <v>-0.29047842232397159</v>
      </c>
    </row>
    <row r="20" spans="2:9">
      <c r="B20" s="192" t="s">
        <v>189</v>
      </c>
      <c r="C20" s="200">
        <v>-0.23180810320499901</v>
      </c>
      <c r="D20" s="200">
        <v>-0.20310511580554846</v>
      </c>
      <c r="E20" s="200">
        <v>-0.41804788213627997</v>
      </c>
      <c r="F20" s="200">
        <v>0.12265446224256293</v>
      </c>
      <c r="G20" s="200">
        <v>-0.32210691208145681</v>
      </c>
      <c r="H20" s="200">
        <v>0.34782608695652173</v>
      </c>
      <c r="I20" s="200">
        <v>-0.24020246380587296</v>
      </c>
    </row>
    <row r="21" spans="2:9">
      <c r="B21" s="189" t="s">
        <v>190</v>
      </c>
      <c r="C21" s="200">
        <v>-0.16286043829296426</v>
      </c>
      <c r="D21" s="200">
        <v>-5.6187601578825186E-2</v>
      </c>
      <c r="E21" s="200">
        <v>5.3763440860215006E-3</v>
      </c>
      <c r="F21" s="200">
        <v>-4.1435562805872794E-2</v>
      </c>
      <c r="G21" s="200">
        <v>-0.19902120717781402</v>
      </c>
      <c r="H21" s="200">
        <v>5.6338028169014009E-2</v>
      </c>
      <c r="I21" s="200">
        <v>-0.26816410726564288</v>
      </c>
    </row>
    <row r="22" spans="2:9">
      <c r="B22" s="189" t="s">
        <v>191</v>
      </c>
      <c r="C22" s="200">
        <v>-0.12401352874859073</v>
      </c>
      <c r="D22" s="200">
        <v>-1.0101010101010055E-2</v>
      </c>
      <c r="E22" s="200">
        <v>-6.4837905236907689E-2</v>
      </c>
      <c r="F22" s="200">
        <v>5.3688950467613461E-2</v>
      </c>
      <c r="G22" s="200">
        <v>-0.33866666666666667</v>
      </c>
      <c r="H22" s="200">
        <v>-0.40404040404040409</v>
      </c>
      <c r="I22" s="200">
        <v>-0.25254949010197958</v>
      </c>
    </row>
    <row r="23" spans="2:9">
      <c r="B23" s="189" t="s">
        <v>192</v>
      </c>
      <c r="C23" s="200">
        <v>5.2267143176234043E-2</v>
      </c>
      <c r="D23" s="200">
        <v>7.0358925600190192E-2</v>
      </c>
      <c r="E23" s="200">
        <v>0.17347990381312273</v>
      </c>
      <c r="F23" s="200">
        <v>-9.7490147272349947E-3</v>
      </c>
      <c r="G23" s="200">
        <v>0.19753086419753085</v>
      </c>
      <c r="H23" s="200">
        <v>0.17647058823529416</v>
      </c>
      <c r="I23" s="200">
        <v>2.1925453458242039E-2</v>
      </c>
    </row>
    <row r="24" spans="2:9">
      <c r="B24" s="193" t="s">
        <v>193</v>
      </c>
      <c r="C24" s="200">
        <v>6.0400902694809577E-2</v>
      </c>
      <c r="D24" s="200">
        <v>7.8522877143146985E-2</v>
      </c>
      <c r="E24" s="200">
        <v>0.29415422885572129</v>
      </c>
      <c r="F24" s="200">
        <v>2.7055150884495394E-2</v>
      </c>
      <c r="G24" s="200">
        <v>0.21455363840960251</v>
      </c>
      <c r="H24" s="200">
        <v>-0.21564117308798159</v>
      </c>
      <c r="I24" s="200">
        <v>2.6108658091764214E-2</v>
      </c>
    </row>
    <row r="25" spans="2:9">
      <c r="B25" s="193" t="s">
        <v>194</v>
      </c>
      <c r="C25" s="200">
        <v>-0.12425427872860639</v>
      </c>
      <c r="D25" s="200">
        <v>-2.0200387847446599E-3</v>
      </c>
      <c r="E25" s="200">
        <v>6.9986541049798179E-2</v>
      </c>
      <c r="F25" s="200">
        <v>-1.7130620985010725E-2</v>
      </c>
      <c r="G25" s="200">
        <v>-8.1407563025209795E-3</v>
      </c>
      <c r="H25" s="200">
        <v>0.28571428571428581</v>
      </c>
      <c r="I25" s="200">
        <v>-0.31161753777557588</v>
      </c>
    </row>
    <row r="26" spans="2:9">
      <c r="B26" s="166" t="s">
        <v>195</v>
      </c>
      <c r="C26" s="200">
        <v>-0.31930777061418392</v>
      </c>
      <c r="D26" s="200">
        <v>-0.17194183062446533</v>
      </c>
      <c r="E26" s="200">
        <v>0.38829787234042556</v>
      </c>
      <c r="F26" s="200">
        <v>-0.30728476821192052</v>
      </c>
      <c r="G26" s="200">
        <v>-0.18269230769230771</v>
      </c>
      <c r="H26" s="200">
        <v>-0.22222222222222221</v>
      </c>
      <c r="I26" s="200">
        <v>-0.41619797525309332</v>
      </c>
    </row>
    <row r="27" spans="2:9">
      <c r="B27" s="193" t="s">
        <v>196</v>
      </c>
      <c r="C27" s="200">
        <v>6.6442702500933093E-2</v>
      </c>
      <c r="D27" s="200">
        <v>0.20271682340647867</v>
      </c>
      <c r="E27" s="200">
        <v>0.31818181818181812</v>
      </c>
      <c r="F27" s="200">
        <v>-7.2033898305084776E-2</v>
      </c>
      <c r="G27" s="200">
        <v>0.22471910112359561</v>
      </c>
      <c r="H27" s="200">
        <v>1.2314814814814814</v>
      </c>
      <c r="I27" s="200">
        <v>-9.2915214866434725E-3</v>
      </c>
    </row>
    <row r="28" spans="2:9">
      <c r="B28" s="193" t="s">
        <v>197</v>
      </c>
      <c r="C28" s="200">
        <v>-4.3441226575809178E-2</v>
      </c>
      <c r="D28" s="200">
        <v>-6.1595010024504293E-2</v>
      </c>
      <c r="E28" s="200">
        <v>1.2554347826086958</v>
      </c>
      <c r="F28" s="200">
        <v>-0.13784559207094416</v>
      </c>
      <c r="G28" s="200">
        <v>0.24821683309557785</v>
      </c>
      <c r="H28" s="200">
        <v>-0.5477178423236515</v>
      </c>
      <c r="I28" s="200">
        <v>1.556842867487318E-2</v>
      </c>
    </row>
    <row r="29" spans="2:9">
      <c r="B29" s="195" t="s">
        <v>198</v>
      </c>
      <c r="C29" s="201">
        <v>-0.10940554810697722</v>
      </c>
      <c r="D29" s="201">
        <v>-3.9346233097395156E-2</v>
      </c>
      <c r="E29" s="201">
        <v>5.0912403869340928E-4</v>
      </c>
      <c r="F29" s="201">
        <v>9.4734932656115323E-3</v>
      </c>
      <c r="G29" s="201">
        <v>-0.13319821967890633</v>
      </c>
      <c r="H29" s="201">
        <v>-8.8871543264942066E-2</v>
      </c>
      <c r="I29" s="201">
        <v>-0.15757573634871902</v>
      </c>
    </row>
    <row r="30" spans="2:9">
      <c r="B30" s="197" t="s">
        <v>136</v>
      </c>
      <c r="C30" s="202">
        <v>-9.4068863649768297E-2</v>
      </c>
      <c r="D30" s="202">
        <v>-3.2093591965621227E-2</v>
      </c>
      <c r="E30" s="202">
        <v>-2.5268596455211068E-2</v>
      </c>
      <c r="F30" s="202">
        <v>-6.8339517430769936E-3</v>
      </c>
      <c r="G30" s="202">
        <v>-8.2963446040819622E-2</v>
      </c>
      <c r="H30" s="202">
        <v>-3.0609325831982503E-2</v>
      </c>
      <c r="I30" s="202">
        <v>-0.14121174085595734</v>
      </c>
    </row>
    <row r="31" spans="2:9">
      <c r="B31" s="554" t="s">
        <v>119</v>
      </c>
      <c r="C31" s="555"/>
      <c r="D31" s="555"/>
      <c r="E31" s="555"/>
      <c r="F31" s="555"/>
      <c r="G31" s="555"/>
      <c r="H31" s="555"/>
      <c r="I31" s="556"/>
    </row>
  </sheetData>
  <mergeCells count="7">
    <mergeCell ref="B31:I31"/>
    <mergeCell ref="B4:I4"/>
    <mergeCell ref="B5:I5"/>
    <mergeCell ref="B6:B7"/>
    <mergeCell ref="C6:C7"/>
    <mergeCell ref="D6:H6"/>
    <mergeCell ref="I6:I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5:I32"/>
  <sheetViews>
    <sheetView showGridLines="0" showRowColHeaders="0" zoomScaleNormal="100" workbookViewId="0">
      <selection activeCell="B32" sqref="B32:I3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1.7109375" bestFit="1" customWidth="1"/>
    <col min="6" max="6" width="12.140625" bestFit="1" customWidth="1"/>
    <col min="7" max="7" width="11.7109375" bestFit="1" customWidth="1"/>
    <col min="8" max="8" width="11.28515625" customWidth="1"/>
    <col min="9" max="9" width="12.5703125" customWidth="1"/>
  </cols>
  <sheetData>
    <row r="5" spans="2:9" ht="30" customHeight="1">
      <c r="B5" s="557" t="s">
        <v>213</v>
      </c>
      <c r="C5" s="558"/>
      <c r="D5" s="558"/>
      <c r="E5" s="558"/>
      <c r="F5" s="558"/>
      <c r="G5" s="558"/>
      <c r="H5" s="558"/>
      <c r="I5" s="559"/>
    </row>
    <row r="6" spans="2:9" ht="14.25" customHeight="1">
      <c r="B6" s="560" t="str">
        <f>actualizaciones!A2</f>
        <v xml:space="preserve">acumulado septiembre 2010 </v>
      </c>
      <c r="C6" s="561"/>
      <c r="D6" s="561"/>
      <c r="E6" s="561"/>
      <c r="F6" s="561"/>
      <c r="G6" s="561"/>
      <c r="H6" s="561"/>
      <c r="I6" s="562"/>
    </row>
    <row r="7" spans="2:9" ht="14.25" customHeight="1">
      <c r="B7" s="563" t="s">
        <v>175</v>
      </c>
      <c r="C7" s="564" t="s">
        <v>122</v>
      </c>
      <c r="D7" s="564" t="s">
        <v>205</v>
      </c>
      <c r="E7" s="564"/>
      <c r="F7" s="564"/>
      <c r="G7" s="564"/>
      <c r="H7" s="564"/>
      <c r="I7" s="566" t="s">
        <v>206</v>
      </c>
    </row>
    <row r="8" spans="2:9" ht="24.75" customHeight="1">
      <c r="B8" s="563"/>
      <c r="C8" s="565"/>
      <c r="D8" s="186" t="s">
        <v>207</v>
      </c>
      <c r="E8" s="186" t="s">
        <v>208</v>
      </c>
      <c r="F8" s="186" t="s">
        <v>209</v>
      </c>
      <c r="G8" s="186" t="s">
        <v>210</v>
      </c>
      <c r="H8" s="186" t="s">
        <v>211</v>
      </c>
      <c r="I8" s="567"/>
    </row>
    <row r="9" spans="2:9" ht="14.25" customHeight="1">
      <c r="B9" s="187" t="s">
        <v>176</v>
      </c>
      <c r="C9" s="199">
        <v>1</v>
      </c>
      <c r="D9" s="199">
        <v>0.55571096958514377</v>
      </c>
      <c r="E9" s="199">
        <v>9.7399956351804456E-2</v>
      </c>
      <c r="F9" s="199">
        <v>0.30584985020732891</v>
      </c>
      <c r="G9" s="199">
        <v>0.14256591869531576</v>
      </c>
      <c r="H9" s="199">
        <v>9.8952443306946011E-3</v>
      </c>
      <c r="I9" s="199">
        <v>0.44428903041485623</v>
      </c>
    </row>
    <row r="10" spans="2:9" ht="14.25" customHeight="1">
      <c r="B10" s="189" t="s">
        <v>178</v>
      </c>
      <c r="C10" s="200">
        <v>1</v>
      </c>
      <c r="D10" s="200">
        <v>0.3393711967545639</v>
      </c>
      <c r="E10" s="200">
        <v>1.4056795131845842E-2</v>
      </c>
      <c r="F10" s="200">
        <v>0.23860040567951318</v>
      </c>
      <c r="G10" s="200">
        <v>8.4056795131845843E-2</v>
      </c>
      <c r="H10" s="200">
        <v>2.6572008113590262E-3</v>
      </c>
      <c r="I10" s="200">
        <v>0.66062880324543616</v>
      </c>
    </row>
    <row r="11" spans="2:9" ht="14.25" customHeight="1">
      <c r="B11" s="189" t="s">
        <v>179</v>
      </c>
      <c r="C11" s="200">
        <v>1</v>
      </c>
      <c r="D11" s="200">
        <v>0.78658182321206249</v>
      </c>
      <c r="E11" s="200">
        <v>5.2925715866648224E-2</v>
      </c>
      <c r="F11" s="200">
        <v>0.61903444459814638</v>
      </c>
      <c r="G11" s="200">
        <v>0.10933739106377093</v>
      </c>
      <c r="H11" s="200">
        <v>5.2842716834970256E-3</v>
      </c>
      <c r="I11" s="200">
        <v>0.21341817678793748</v>
      </c>
    </row>
    <row r="12" spans="2:9" ht="14.25" customHeight="1">
      <c r="B12" s="189" t="s">
        <v>180</v>
      </c>
      <c r="C12" s="200">
        <v>1</v>
      </c>
      <c r="D12" s="200">
        <v>0.72306373720558426</v>
      </c>
      <c r="E12" s="200">
        <v>6.057259646289001E-2</v>
      </c>
      <c r="F12" s="200">
        <v>0.38560432496579916</v>
      </c>
      <c r="G12" s="200">
        <v>0.26322295660200096</v>
      </c>
      <c r="H12" s="200">
        <v>1.3663859174894101E-2</v>
      </c>
      <c r="I12" s="200">
        <v>0.2769362627944158</v>
      </c>
    </row>
    <row r="13" spans="2:9" ht="14.25" customHeight="1">
      <c r="B13" s="191" t="s">
        <v>181</v>
      </c>
      <c r="C13" s="200">
        <v>1</v>
      </c>
      <c r="D13" s="200">
        <v>0.44797468918497391</v>
      </c>
      <c r="E13" s="200">
        <v>3.9971480771801612E-2</v>
      </c>
      <c r="F13" s="200">
        <v>0.21652332783744041</v>
      </c>
      <c r="G13" s="200">
        <v>5.7038456396773761E-2</v>
      </c>
      <c r="H13" s="200">
        <v>0.13444142417895816</v>
      </c>
      <c r="I13" s="200">
        <v>0.55202531081502604</v>
      </c>
    </row>
    <row r="14" spans="2:9" ht="14.25" customHeight="1">
      <c r="B14" s="191" t="s">
        <v>182</v>
      </c>
      <c r="C14" s="200">
        <v>1</v>
      </c>
      <c r="D14" s="200">
        <v>0.38580483387894404</v>
      </c>
      <c r="E14" s="200">
        <v>3.4904857021527097E-2</v>
      </c>
      <c r="F14" s="200">
        <v>0.22649848225098693</v>
      </c>
      <c r="G14" s="200">
        <v>0.12116602668811662</v>
      </c>
      <c r="H14" s="200">
        <v>3.2354679183134224E-3</v>
      </c>
      <c r="I14" s="200">
        <v>0.61419516612105596</v>
      </c>
    </row>
    <row r="15" spans="2:9" ht="14.25" customHeight="1">
      <c r="B15" s="191" t="s">
        <v>183</v>
      </c>
      <c r="C15" s="200">
        <v>1</v>
      </c>
      <c r="D15" s="200">
        <v>0.45285524568393093</v>
      </c>
      <c r="E15" s="200">
        <v>5.8293143216607259E-2</v>
      </c>
      <c r="F15" s="200">
        <v>0.22478507024533445</v>
      </c>
      <c r="G15" s="200">
        <v>0.16477947857692038</v>
      </c>
      <c r="H15" s="200">
        <v>4.9975536450688474E-3</v>
      </c>
      <c r="I15" s="200">
        <v>0.54714475431606902</v>
      </c>
    </row>
    <row r="16" spans="2:9" ht="14.25" customHeight="1">
      <c r="B16" s="191" t="s">
        <v>184</v>
      </c>
      <c r="C16" s="200">
        <v>1</v>
      </c>
      <c r="D16" s="200">
        <v>0.73480813343182616</v>
      </c>
      <c r="E16" s="200">
        <v>8.8604642121223903E-2</v>
      </c>
      <c r="F16" s="200">
        <v>0.42031802807044827</v>
      </c>
      <c r="G16" s="200">
        <v>0.21616577893550018</v>
      </c>
      <c r="H16" s="200">
        <v>9.7196843046537841E-3</v>
      </c>
      <c r="I16" s="200">
        <v>0.26519186656817384</v>
      </c>
    </row>
    <row r="17" spans="2:9" ht="14.25" customHeight="1">
      <c r="B17" s="189" t="s">
        <v>185</v>
      </c>
      <c r="C17" s="200">
        <v>1</v>
      </c>
      <c r="D17" s="200">
        <v>0.21475610621982391</v>
      </c>
      <c r="E17" s="200">
        <v>1.2594078386821925E-2</v>
      </c>
      <c r="F17" s="200">
        <v>0.11536140301050837</v>
      </c>
      <c r="G17" s="200">
        <v>8.5300695825049705E-2</v>
      </c>
      <c r="H17" s="200">
        <v>1.499928997443908E-3</v>
      </c>
      <c r="I17" s="200">
        <v>0.78524389378017612</v>
      </c>
    </row>
    <row r="18" spans="2:9" ht="14.25" customHeight="1">
      <c r="B18" s="192" t="s">
        <v>186</v>
      </c>
      <c r="C18" s="200">
        <v>1</v>
      </c>
      <c r="D18" s="200">
        <v>0.28920709426339086</v>
      </c>
      <c r="E18" s="200">
        <v>8.1993998989929005E-3</v>
      </c>
      <c r="F18" s="200">
        <v>0.19678559757582959</v>
      </c>
      <c r="G18" s="200">
        <v>8.2231662755117202E-2</v>
      </c>
      <c r="H18" s="200">
        <v>1.9904340334511751E-3</v>
      </c>
      <c r="I18" s="200">
        <v>0.71079290573660914</v>
      </c>
    </row>
    <row r="19" spans="2:9" ht="14.25" customHeight="1">
      <c r="B19" s="192" t="s">
        <v>187</v>
      </c>
      <c r="C19" s="200">
        <v>1</v>
      </c>
      <c r="D19" s="200">
        <v>0.15664229548903297</v>
      </c>
      <c r="E19" s="200">
        <v>1.8899158504621327E-2</v>
      </c>
      <c r="F19" s="200">
        <v>7.0285556628500487E-2</v>
      </c>
      <c r="G19" s="200">
        <v>6.6664367498965371E-2</v>
      </c>
      <c r="H19" s="200">
        <v>7.9321285694578566E-4</v>
      </c>
      <c r="I19" s="200">
        <v>0.84335770451096703</v>
      </c>
    </row>
    <row r="20" spans="2:9" ht="14.25" customHeight="1">
      <c r="B20" s="192" t="s">
        <v>188</v>
      </c>
      <c r="C20" s="200">
        <v>1</v>
      </c>
      <c r="D20" s="200">
        <v>0.15674008055531752</v>
      </c>
      <c r="E20" s="200">
        <v>1.1954751906761504E-2</v>
      </c>
      <c r="F20" s="200">
        <v>8.0683863227354533E-2</v>
      </c>
      <c r="G20" s="200">
        <v>6.2044733910360785E-2</v>
      </c>
      <c r="H20" s="200">
        <v>2.0567315108406892E-3</v>
      </c>
      <c r="I20" s="200">
        <v>0.84325991944468248</v>
      </c>
    </row>
    <row r="21" spans="2:9" ht="14.25" customHeight="1">
      <c r="B21" s="192" t="s">
        <v>189</v>
      </c>
      <c r="C21" s="200">
        <v>1</v>
      </c>
      <c r="D21" s="200">
        <v>0.23473404055928329</v>
      </c>
      <c r="E21" s="200">
        <v>1.184540990366233E-2</v>
      </c>
      <c r="F21" s="200">
        <v>9.1951868650897772E-2</v>
      </c>
      <c r="G21" s="200">
        <v>0.12977471229898416</v>
      </c>
      <c r="H21" s="200">
        <v>1.1620497057390261E-3</v>
      </c>
      <c r="I21" s="200">
        <v>0.76526595944071674</v>
      </c>
    </row>
    <row r="22" spans="2:9" ht="14.25" customHeight="1">
      <c r="B22" s="189" t="s">
        <v>190</v>
      </c>
      <c r="C22" s="200">
        <v>1</v>
      </c>
      <c r="D22" s="200">
        <v>0.56007164508128959</v>
      </c>
      <c r="E22" s="200">
        <v>7.7294020391292365E-2</v>
      </c>
      <c r="F22" s="200">
        <v>0.40479470928630479</v>
      </c>
      <c r="G22" s="200">
        <v>6.764949021769083E-2</v>
      </c>
      <c r="H22" s="200">
        <v>1.0333425186001654E-2</v>
      </c>
      <c r="I22" s="200">
        <v>0.43992835491871041</v>
      </c>
    </row>
    <row r="23" spans="2:9" ht="14.25" customHeight="1">
      <c r="B23" s="189" t="s">
        <v>191</v>
      </c>
      <c r="C23" s="200">
        <v>1</v>
      </c>
      <c r="D23" s="200">
        <v>0.59909909909909909</v>
      </c>
      <c r="E23" s="200">
        <v>6.0328185328185326E-2</v>
      </c>
      <c r="F23" s="200">
        <v>0.4893822393822394</v>
      </c>
      <c r="G23" s="200">
        <v>3.9897039897039896E-2</v>
      </c>
      <c r="H23" s="200">
        <v>9.4916344916344923E-3</v>
      </c>
      <c r="I23" s="200">
        <v>0.40090090090090091</v>
      </c>
    </row>
    <row r="24" spans="2:9" ht="14.25" customHeight="1">
      <c r="B24" s="189" t="s">
        <v>192</v>
      </c>
      <c r="C24" s="200">
        <v>1</v>
      </c>
      <c r="D24" s="200">
        <v>0.63723201018891951</v>
      </c>
      <c r="E24" s="200">
        <v>0.24170381376919267</v>
      </c>
      <c r="F24" s="200">
        <v>0.33779098563645371</v>
      </c>
      <c r="G24" s="200">
        <v>5.4906955352720582E-2</v>
      </c>
      <c r="H24" s="200">
        <v>2.8302554305526073E-3</v>
      </c>
      <c r="I24" s="200">
        <v>0.36276798981108044</v>
      </c>
    </row>
    <row r="25" spans="2:9" ht="14.25" customHeight="1">
      <c r="B25" s="193" t="s">
        <v>193</v>
      </c>
      <c r="C25" s="200">
        <v>1</v>
      </c>
      <c r="D25" s="200">
        <v>0.66543565348022038</v>
      </c>
      <c r="E25" s="200">
        <v>0.13025788683024536</v>
      </c>
      <c r="F25" s="200">
        <v>0.24712068102153228</v>
      </c>
      <c r="G25" s="200">
        <v>0.20267901852779169</v>
      </c>
      <c r="H25" s="200">
        <v>8.5378067100650976E-2</v>
      </c>
      <c r="I25" s="200">
        <v>0.33456434651977968</v>
      </c>
    </row>
    <row r="26" spans="2:9" ht="14.25" customHeight="1">
      <c r="B26" s="193" t="s">
        <v>194</v>
      </c>
      <c r="C26" s="200">
        <v>1</v>
      </c>
      <c r="D26" s="200">
        <v>0.68965324697079677</v>
      </c>
      <c r="E26" s="200">
        <v>8.8782176559271869E-2</v>
      </c>
      <c r="F26" s="200">
        <v>0.38444357585571498</v>
      </c>
      <c r="G26" s="200">
        <v>0.21089954771344016</v>
      </c>
      <c r="H26" s="200">
        <v>5.5279468423697579E-3</v>
      </c>
      <c r="I26" s="200">
        <v>0.31034675302920317</v>
      </c>
    </row>
    <row r="27" spans="2:9" ht="14.25" customHeight="1">
      <c r="B27" s="166" t="s">
        <v>195</v>
      </c>
      <c r="C27" s="200">
        <v>1</v>
      </c>
      <c r="D27" s="200">
        <v>0.48255234297108673</v>
      </c>
      <c r="E27" s="200">
        <v>0.13010967098703888</v>
      </c>
      <c r="F27" s="200">
        <v>0.26071784646061813</v>
      </c>
      <c r="G27" s="200">
        <v>8.4745762711864403E-2</v>
      </c>
      <c r="H27" s="200">
        <v>6.979062811565304E-3</v>
      </c>
      <c r="I27" s="200">
        <v>0.51744765702891327</v>
      </c>
    </row>
    <row r="28" spans="2:9" ht="14.25" customHeight="1">
      <c r="B28" s="193" t="s">
        <v>196</v>
      </c>
      <c r="C28" s="200">
        <v>1</v>
      </c>
      <c r="D28" s="200">
        <v>0.40287014350717537</v>
      </c>
      <c r="E28" s="200">
        <v>5.0752537626881346E-2</v>
      </c>
      <c r="F28" s="200">
        <v>0.15330766538326918</v>
      </c>
      <c r="G28" s="200">
        <v>0.1144557227861393</v>
      </c>
      <c r="H28" s="200">
        <v>8.435421771088554E-2</v>
      </c>
      <c r="I28" s="200">
        <v>0.59712985649282468</v>
      </c>
    </row>
    <row r="29" spans="2:9" ht="14.25" customHeight="1">
      <c r="B29" s="193" t="s">
        <v>197</v>
      </c>
      <c r="C29" s="200">
        <v>1</v>
      </c>
      <c r="D29" s="200">
        <v>0.75022261798753342</v>
      </c>
      <c r="E29" s="200">
        <v>7.3909171861086378E-2</v>
      </c>
      <c r="F29" s="200">
        <v>0.58869100623330362</v>
      </c>
      <c r="G29" s="200">
        <v>7.7916295636687449E-2</v>
      </c>
      <c r="H29" s="200">
        <v>9.7061442564559224E-3</v>
      </c>
      <c r="I29" s="200">
        <v>0.2497773820124666</v>
      </c>
    </row>
    <row r="30" spans="2:9" ht="14.25" customHeight="1">
      <c r="B30" s="195" t="s">
        <v>198</v>
      </c>
      <c r="C30" s="201">
        <v>1</v>
      </c>
      <c r="D30" s="201">
        <v>0.43948027070108225</v>
      </c>
      <c r="E30" s="201">
        <v>4.3506529824659523E-2</v>
      </c>
      <c r="F30" s="201">
        <v>0.25937409696393449</v>
      </c>
      <c r="G30" s="201">
        <v>0.1270787307624188</v>
      </c>
      <c r="H30" s="201">
        <v>9.5209131500694471E-3</v>
      </c>
      <c r="I30" s="201">
        <v>0.5605197292989178</v>
      </c>
    </row>
    <row r="31" spans="2:9" ht="14.25" customHeight="1">
      <c r="B31" s="197" t="s">
        <v>136</v>
      </c>
      <c r="C31" s="202">
        <v>1</v>
      </c>
      <c r="D31" s="202">
        <v>0.46159093739738899</v>
      </c>
      <c r="E31" s="202">
        <v>5.3758723113561821E-2</v>
      </c>
      <c r="F31" s="202">
        <v>0.26821521982812307</v>
      </c>
      <c r="G31" s="202">
        <v>0.13002487196035584</v>
      </c>
      <c r="H31" s="202">
        <v>9.5921224953483021E-3</v>
      </c>
      <c r="I31" s="202">
        <v>0.53840906260261101</v>
      </c>
    </row>
    <row r="32" spans="2:9" ht="14.25" customHeight="1">
      <c r="B32" s="554" t="s">
        <v>119</v>
      </c>
      <c r="C32" s="555"/>
      <c r="D32" s="555"/>
      <c r="E32" s="555"/>
      <c r="F32" s="555"/>
      <c r="G32" s="555"/>
      <c r="H32" s="555"/>
      <c r="I32" s="556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7:K34"/>
  <sheetViews>
    <sheetView showGridLines="0" showRowColHeaders="0" showOutlineSymbols="0" zoomScaleNormal="100" workbookViewId="0">
      <selection activeCell="B32" sqref="B32"/>
    </sheetView>
  </sheetViews>
  <sheetFormatPr baseColWidth="10" defaultRowHeight="12"/>
  <cols>
    <col min="1" max="1" width="11.42578125" style="185"/>
    <col min="2" max="2" width="15.85546875" style="185" bestFit="1" customWidth="1"/>
    <col min="3" max="3" width="8.7109375" style="185" customWidth="1"/>
    <col min="4" max="4" width="10.85546875" style="185" customWidth="1"/>
    <col min="5" max="8" width="9.7109375" style="185" bestFit="1" customWidth="1"/>
    <col min="9" max="9" width="16.5703125" style="185" customWidth="1"/>
    <col min="10" max="256" width="11.42578125" style="185"/>
    <col min="257" max="257" width="15.85546875" style="185" bestFit="1" customWidth="1"/>
    <col min="258" max="258" width="8.7109375" style="185" customWidth="1"/>
    <col min="259" max="259" width="10.85546875" style="185" customWidth="1"/>
    <col min="260" max="264" width="9.7109375" style="185" bestFit="1" customWidth="1"/>
    <col min="265" max="265" width="16.5703125" style="185" customWidth="1"/>
    <col min="266" max="512" width="11.42578125" style="185"/>
    <col min="513" max="513" width="15.85546875" style="185" bestFit="1" customWidth="1"/>
    <col min="514" max="514" width="8.7109375" style="185" customWidth="1"/>
    <col min="515" max="515" width="10.85546875" style="185" customWidth="1"/>
    <col min="516" max="520" width="9.7109375" style="185" bestFit="1" customWidth="1"/>
    <col min="521" max="521" width="16.5703125" style="185" customWidth="1"/>
    <col min="522" max="768" width="11.42578125" style="185"/>
    <col min="769" max="769" width="15.85546875" style="185" bestFit="1" customWidth="1"/>
    <col min="770" max="770" width="8.7109375" style="185" customWidth="1"/>
    <col min="771" max="771" width="10.85546875" style="185" customWidth="1"/>
    <col min="772" max="776" width="9.7109375" style="185" bestFit="1" customWidth="1"/>
    <col min="777" max="777" width="16.5703125" style="185" customWidth="1"/>
    <col min="778" max="1024" width="11.42578125" style="185"/>
    <col min="1025" max="1025" width="15.85546875" style="185" bestFit="1" customWidth="1"/>
    <col min="1026" max="1026" width="8.7109375" style="185" customWidth="1"/>
    <col min="1027" max="1027" width="10.85546875" style="185" customWidth="1"/>
    <col min="1028" max="1032" width="9.7109375" style="185" bestFit="1" customWidth="1"/>
    <col min="1033" max="1033" width="16.5703125" style="185" customWidth="1"/>
    <col min="1034" max="1280" width="11.42578125" style="185"/>
    <col min="1281" max="1281" width="15.85546875" style="185" bestFit="1" customWidth="1"/>
    <col min="1282" max="1282" width="8.7109375" style="185" customWidth="1"/>
    <col min="1283" max="1283" width="10.85546875" style="185" customWidth="1"/>
    <col min="1284" max="1288" width="9.7109375" style="185" bestFit="1" customWidth="1"/>
    <col min="1289" max="1289" width="16.5703125" style="185" customWidth="1"/>
    <col min="1290" max="1536" width="11.42578125" style="185"/>
    <col min="1537" max="1537" width="15.85546875" style="185" bestFit="1" customWidth="1"/>
    <col min="1538" max="1538" width="8.7109375" style="185" customWidth="1"/>
    <col min="1539" max="1539" width="10.85546875" style="185" customWidth="1"/>
    <col min="1540" max="1544" width="9.7109375" style="185" bestFit="1" customWidth="1"/>
    <col min="1545" max="1545" width="16.5703125" style="185" customWidth="1"/>
    <col min="1546" max="1792" width="11.42578125" style="185"/>
    <col min="1793" max="1793" width="15.85546875" style="185" bestFit="1" customWidth="1"/>
    <col min="1794" max="1794" width="8.7109375" style="185" customWidth="1"/>
    <col min="1795" max="1795" width="10.85546875" style="185" customWidth="1"/>
    <col min="1796" max="1800" width="9.7109375" style="185" bestFit="1" customWidth="1"/>
    <col min="1801" max="1801" width="16.5703125" style="185" customWidth="1"/>
    <col min="1802" max="2048" width="11.42578125" style="185"/>
    <col min="2049" max="2049" width="15.85546875" style="185" bestFit="1" customWidth="1"/>
    <col min="2050" max="2050" width="8.7109375" style="185" customWidth="1"/>
    <col min="2051" max="2051" width="10.85546875" style="185" customWidth="1"/>
    <col min="2052" max="2056" width="9.7109375" style="185" bestFit="1" customWidth="1"/>
    <col min="2057" max="2057" width="16.5703125" style="185" customWidth="1"/>
    <col min="2058" max="2304" width="11.42578125" style="185"/>
    <col min="2305" max="2305" width="15.85546875" style="185" bestFit="1" customWidth="1"/>
    <col min="2306" max="2306" width="8.7109375" style="185" customWidth="1"/>
    <col min="2307" max="2307" width="10.85546875" style="185" customWidth="1"/>
    <col min="2308" max="2312" width="9.7109375" style="185" bestFit="1" customWidth="1"/>
    <col min="2313" max="2313" width="16.5703125" style="185" customWidth="1"/>
    <col min="2314" max="2560" width="11.42578125" style="185"/>
    <col min="2561" max="2561" width="15.85546875" style="185" bestFit="1" customWidth="1"/>
    <col min="2562" max="2562" width="8.7109375" style="185" customWidth="1"/>
    <col min="2563" max="2563" width="10.85546875" style="185" customWidth="1"/>
    <col min="2564" max="2568" width="9.7109375" style="185" bestFit="1" customWidth="1"/>
    <col min="2569" max="2569" width="16.5703125" style="185" customWidth="1"/>
    <col min="2570" max="2816" width="11.42578125" style="185"/>
    <col min="2817" max="2817" width="15.85546875" style="185" bestFit="1" customWidth="1"/>
    <col min="2818" max="2818" width="8.7109375" style="185" customWidth="1"/>
    <col min="2819" max="2819" width="10.85546875" style="185" customWidth="1"/>
    <col min="2820" max="2824" width="9.7109375" style="185" bestFit="1" customWidth="1"/>
    <col min="2825" max="2825" width="16.5703125" style="185" customWidth="1"/>
    <col min="2826" max="3072" width="11.42578125" style="185"/>
    <col min="3073" max="3073" width="15.85546875" style="185" bestFit="1" customWidth="1"/>
    <col min="3074" max="3074" width="8.7109375" style="185" customWidth="1"/>
    <col min="3075" max="3075" width="10.85546875" style="185" customWidth="1"/>
    <col min="3076" max="3080" width="9.7109375" style="185" bestFit="1" customWidth="1"/>
    <col min="3081" max="3081" width="16.5703125" style="185" customWidth="1"/>
    <col min="3082" max="3328" width="11.42578125" style="185"/>
    <col min="3329" max="3329" width="15.85546875" style="185" bestFit="1" customWidth="1"/>
    <col min="3330" max="3330" width="8.7109375" style="185" customWidth="1"/>
    <col min="3331" max="3331" width="10.85546875" style="185" customWidth="1"/>
    <col min="3332" max="3336" width="9.7109375" style="185" bestFit="1" customWidth="1"/>
    <col min="3337" max="3337" width="16.5703125" style="185" customWidth="1"/>
    <col min="3338" max="3584" width="11.42578125" style="185"/>
    <col min="3585" max="3585" width="15.85546875" style="185" bestFit="1" customWidth="1"/>
    <col min="3586" max="3586" width="8.7109375" style="185" customWidth="1"/>
    <col min="3587" max="3587" width="10.85546875" style="185" customWidth="1"/>
    <col min="3588" max="3592" width="9.7109375" style="185" bestFit="1" customWidth="1"/>
    <col min="3593" max="3593" width="16.5703125" style="185" customWidth="1"/>
    <col min="3594" max="3840" width="11.42578125" style="185"/>
    <col min="3841" max="3841" width="15.85546875" style="185" bestFit="1" customWidth="1"/>
    <col min="3842" max="3842" width="8.7109375" style="185" customWidth="1"/>
    <col min="3843" max="3843" width="10.85546875" style="185" customWidth="1"/>
    <col min="3844" max="3848" width="9.7109375" style="185" bestFit="1" customWidth="1"/>
    <col min="3849" max="3849" width="16.5703125" style="185" customWidth="1"/>
    <col min="3850" max="4096" width="11.42578125" style="185"/>
    <col min="4097" max="4097" width="15.85546875" style="185" bestFit="1" customWidth="1"/>
    <col min="4098" max="4098" width="8.7109375" style="185" customWidth="1"/>
    <col min="4099" max="4099" width="10.85546875" style="185" customWidth="1"/>
    <col min="4100" max="4104" width="9.7109375" style="185" bestFit="1" customWidth="1"/>
    <col min="4105" max="4105" width="16.5703125" style="185" customWidth="1"/>
    <col min="4106" max="4352" width="11.42578125" style="185"/>
    <col min="4353" max="4353" width="15.85546875" style="185" bestFit="1" customWidth="1"/>
    <col min="4354" max="4354" width="8.7109375" style="185" customWidth="1"/>
    <col min="4355" max="4355" width="10.85546875" style="185" customWidth="1"/>
    <col min="4356" max="4360" width="9.7109375" style="185" bestFit="1" customWidth="1"/>
    <col min="4361" max="4361" width="16.5703125" style="185" customWidth="1"/>
    <col min="4362" max="4608" width="11.42578125" style="185"/>
    <col min="4609" max="4609" width="15.85546875" style="185" bestFit="1" customWidth="1"/>
    <col min="4610" max="4610" width="8.7109375" style="185" customWidth="1"/>
    <col min="4611" max="4611" width="10.85546875" style="185" customWidth="1"/>
    <col min="4612" max="4616" width="9.7109375" style="185" bestFit="1" customWidth="1"/>
    <col min="4617" max="4617" width="16.5703125" style="185" customWidth="1"/>
    <col min="4618" max="4864" width="11.42578125" style="185"/>
    <col min="4865" max="4865" width="15.85546875" style="185" bestFit="1" customWidth="1"/>
    <col min="4866" max="4866" width="8.7109375" style="185" customWidth="1"/>
    <col min="4867" max="4867" width="10.85546875" style="185" customWidth="1"/>
    <col min="4868" max="4872" width="9.7109375" style="185" bestFit="1" customWidth="1"/>
    <col min="4873" max="4873" width="16.5703125" style="185" customWidth="1"/>
    <col min="4874" max="5120" width="11.42578125" style="185"/>
    <col min="5121" max="5121" width="15.85546875" style="185" bestFit="1" customWidth="1"/>
    <col min="5122" max="5122" width="8.7109375" style="185" customWidth="1"/>
    <col min="5123" max="5123" width="10.85546875" style="185" customWidth="1"/>
    <col min="5124" max="5128" width="9.7109375" style="185" bestFit="1" customWidth="1"/>
    <col min="5129" max="5129" width="16.5703125" style="185" customWidth="1"/>
    <col min="5130" max="5376" width="11.42578125" style="185"/>
    <col min="5377" max="5377" width="15.85546875" style="185" bestFit="1" customWidth="1"/>
    <col min="5378" max="5378" width="8.7109375" style="185" customWidth="1"/>
    <col min="5379" max="5379" width="10.85546875" style="185" customWidth="1"/>
    <col min="5380" max="5384" width="9.7109375" style="185" bestFit="1" customWidth="1"/>
    <col min="5385" max="5385" width="16.5703125" style="185" customWidth="1"/>
    <col min="5386" max="5632" width="11.42578125" style="185"/>
    <col min="5633" max="5633" width="15.85546875" style="185" bestFit="1" customWidth="1"/>
    <col min="5634" max="5634" width="8.7109375" style="185" customWidth="1"/>
    <col min="5635" max="5635" width="10.85546875" style="185" customWidth="1"/>
    <col min="5636" max="5640" width="9.7109375" style="185" bestFit="1" customWidth="1"/>
    <col min="5641" max="5641" width="16.5703125" style="185" customWidth="1"/>
    <col min="5642" max="5888" width="11.42578125" style="185"/>
    <col min="5889" max="5889" width="15.85546875" style="185" bestFit="1" customWidth="1"/>
    <col min="5890" max="5890" width="8.7109375" style="185" customWidth="1"/>
    <col min="5891" max="5891" width="10.85546875" style="185" customWidth="1"/>
    <col min="5892" max="5896" width="9.7109375" style="185" bestFit="1" customWidth="1"/>
    <col min="5897" max="5897" width="16.5703125" style="185" customWidth="1"/>
    <col min="5898" max="6144" width="11.42578125" style="185"/>
    <col min="6145" max="6145" width="15.85546875" style="185" bestFit="1" customWidth="1"/>
    <col min="6146" max="6146" width="8.7109375" style="185" customWidth="1"/>
    <col min="6147" max="6147" width="10.85546875" style="185" customWidth="1"/>
    <col min="6148" max="6152" width="9.7109375" style="185" bestFit="1" customWidth="1"/>
    <col min="6153" max="6153" width="16.5703125" style="185" customWidth="1"/>
    <col min="6154" max="6400" width="11.42578125" style="185"/>
    <col min="6401" max="6401" width="15.85546875" style="185" bestFit="1" customWidth="1"/>
    <col min="6402" max="6402" width="8.7109375" style="185" customWidth="1"/>
    <col min="6403" max="6403" width="10.85546875" style="185" customWidth="1"/>
    <col min="6404" max="6408" width="9.7109375" style="185" bestFit="1" customWidth="1"/>
    <col min="6409" max="6409" width="16.5703125" style="185" customWidth="1"/>
    <col min="6410" max="6656" width="11.42578125" style="185"/>
    <col min="6657" max="6657" width="15.85546875" style="185" bestFit="1" customWidth="1"/>
    <col min="6658" max="6658" width="8.7109375" style="185" customWidth="1"/>
    <col min="6659" max="6659" width="10.85546875" style="185" customWidth="1"/>
    <col min="6660" max="6664" width="9.7109375" style="185" bestFit="1" customWidth="1"/>
    <col min="6665" max="6665" width="16.5703125" style="185" customWidth="1"/>
    <col min="6666" max="6912" width="11.42578125" style="185"/>
    <col min="6913" max="6913" width="15.85546875" style="185" bestFit="1" customWidth="1"/>
    <col min="6914" max="6914" width="8.7109375" style="185" customWidth="1"/>
    <col min="6915" max="6915" width="10.85546875" style="185" customWidth="1"/>
    <col min="6916" max="6920" width="9.7109375" style="185" bestFit="1" customWidth="1"/>
    <col min="6921" max="6921" width="16.5703125" style="185" customWidth="1"/>
    <col min="6922" max="7168" width="11.42578125" style="185"/>
    <col min="7169" max="7169" width="15.85546875" style="185" bestFit="1" customWidth="1"/>
    <col min="7170" max="7170" width="8.7109375" style="185" customWidth="1"/>
    <col min="7171" max="7171" width="10.85546875" style="185" customWidth="1"/>
    <col min="7172" max="7176" width="9.7109375" style="185" bestFit="1" customWidth="1"/>
    <col min="7177" max="7177" width="16.5703125" style="185" customWidth="1"/>
    <col min="7178" max="7424" width="11.42578125" style="185"/>
    <col min="7425" max="7425" width="15.85546875" style="185" bestFit="1" customWidth="1"/>
    <col min="7426" max="7426" width="8.7109375" style="185" customWidth="1"/>
    <col min="7427" max="7427" width="10.85546875" style="185" customWidth="1"/>
    <col min="7428" max="7432" width="9.7109375" style="185" bestFit="1" customWidth="1"/>
    <col min="7433" max="7433" width="16.5703125" style="185" customWidth="1"/>
    <col min="7434" max="7680" width="11.42578125" style="185"/>
    <col min="7681" max="7681" width="15.85546875" style="185" bestFit="1" customWidth="1"/>
    <col min="7682" max="7682" width="8.7109375" style="185" customWidth="1"/>
    <col min="7683" max="7683" width="10.85546875" style="185" customWidth="1"/>
    <col min="7684" max="7688" width="9.7109375" style="185" bestFit="1" customWidth="1"/>
    <col min="7689" max="7689" width="16.5703125" style="185" customWidth="1"/>
    <col min="7690" max="7936" width="11.42578125" style="185"/>
    <col min="7937" max="7937" width="15.85546875" style="185" bestFit="1" customWidth="1"/>
    <col min="7938" max="7938" width="8.7109375" style="185" customWidth="1"/>
    <col min="7939" max="7939" width="10.85546875" style="185" customWidth="1"/>
    <col min="7940" max="7944" width="9.7109375" style="185" bestFit="1" customWidth="1"/>
    <col min="7945" max="7945" width="16.5703125" style="185" customWidth="1"/>
    <col min="7946" max="8192" width="11.42578125" style="185"/>
    <col min="8193" max="8193" width="15.85546875" style="185" bestFit="1" customWidth="1"/>
    <col min="8194" max="8194" width="8.7109375" style="185" customWidth="1"/>
    <col min="8195" max="8195" width="10.85546875" style="185" customWidth="1"/>
    <col min="8196" max="8200" width="9.7109375" style="185" bestFit="1" customWidth="1"/>
    <col min="8201" max="8201" width="16.5703125" style="185" customWidth="1"/>
    <col min="8202" max="8448" width="11.42578125" style="185"/>
    <col min="8449" max="8449" width="15.85546875" style="185" bestFit="1" customWidth="1"/>
    <col min="8450" max="8450" width="8.7109375" style="185" customWidth="1"/>
    <col min="8451" max="8451" width="10.85546875" style="185" customWidth="1"/>
    <col min="8452" max="8456" width="9.7109375" style="185" bestFit="1" customWidth="1"/>
    <col min="8457" max="8457" width="16.5703125" style="185" customWidth="1"/>
    <col min="8458" max="8704" width="11.42578125" style="185"/>
    <col min="8705" max="8705" width="15.85546875" style="185" bestFit="1" customWidth="1"/>
    <col min="8706" max="8706" width="8.7109375" style="185" customWidth="1"/>
    <col min="8707" max="8707" width="10.85546875" style="185" customWidth="1"/>
    <col min="8708" max="8712" width="9.7109375" style="185" bestFit="1" customWidth="1"/>
    <col min="8713" max="8713" width="16.5703125" style="185" customWidth="1"/>
    <col min="8714" max="8960" width="11.42578125" style="185"/>
    <col min="8961" max="8961" width="15.85546875" style="185" bestFit="1" customWidth="1"/>
    <col min="8962" max="8962" width="8.7109375" style="185" customWidth="1"/>
    <col min="8963" max="8963" width="10.85546875" style="185" customWidth="1"/>
    <col min="8964" max="8968" width="9.7109375" style="185" bestFit="1" customWidth="1"/>
    <col min="8969" max="8969" width="16.5703125" style="185" customWidth="1"/>
    <col min="8970" max="9216" width="11.42578125" style="185"/>
    <col min="9217" max="9217" width="15.85546875" style="185" bestFit="1" customWidth="1"/>
    <col min="9218" max="9218" width="8.7109375" style="185" customWidth="1"/>
    <col min="9219" max="9219" width="10.85546875" style="185" customWidth="1"/>
    <col min="9220" max="9224" width="9.7109375" style="185" bestFit="1" customWidth="1"/>
    <col min="9225" max="9225" width="16.5703125" style="185" customWidth="1"/>
    <col min="9226" max="9472" width="11.42578125" style="185"/>
    <col min="9473" max="9473" width="15.85546875" style="185" bestFit="1" customWidth="1"/>
    <col min="9474" max="9474" width="8.7109375" style="185" customWidth="1"/>
    <col min="9475" max="9475" width="10.85546875" style="185" customWidth="1"/>
    <col min="9476" max="9480" width="9.7109375" style="185" bestFit="1" customWidth="1"/>
    <col min="9481" max="9481" width="16.5703125" style="185" customWidth="1"/>
    <col min="9482" max="9728" width="11.42578125" style="185"/>
    <col min="9729" max="9729" width="15.85546875" style="185" bestFit="1" customWidth="1"/>
    <col min="9730" max="9730" width="8.7109375" style="185" customWidth="1"/>
    <col min="9731" max="9731" width="10.85546875" style="185" customWidth="1"/>
    <col min="9732" max="9736" width="9.7109375" style="185" bestFit="1" customWidth="1"/>
    <col min="9737" max="9737" width="16.5703125" style="185" customWidth="1"/>
    <col min="9738" max="9984" width="11.42578125" style="185"/>
    <col min="9985" max="9985" width="15.85546875" style="185" bestFit="1" customWidth="1"/>
    <col min="9986" max="9986" width="8.7109375" style="185" customWidth="1"/>
    <col min="9987" max="9987" width="10.85546875" style="185" customWidth="1"/>
    <col min="9988" max="9992" width="9.7109375" style="185" bestFit="1" customWidth="1"/>
    <col min="9993" max="9993" width="16.5703125" style="185" customWidth="1"/>
    <col min="9994" max="10240" width="11.42578125" style="185"/>
    <col min="10241" max="10241" width="15.85546875" style="185" bestFit="1" customWidth="1"/>
    <col min="10242" max="10242" width="8.7109375" style="185" customWidth="1"/>
    <col min="10243" max="10243" width="10.85546875" style="185" customWidth="1"/>
    <col min="10244" max="10248" width="9.7109375" style="185" bestFit="1" customWidth="1"/>
    <col min="10249" max="10249" width="16.5703125" style="185" customWidth="1"/>
    <col min="10250" max="10496" width="11.42578125" style="185"/>
    <col min="10497" max="10497" width="15.85546875" style="185" bestFit="1" customWidth="1"/>
    <col min="10498" max="10498" width="8.7109375" style="185" customWidth="1"/>
    <col min="10499" max="10499" width="10.85546875" style="185" customWidth="1"/>
    <col min="10500" max="10504" width="9.7109375" style="185" bestFit="1" customWidth="1"/>
    <col min="10505" max="10505" width="16.5703125" style="185" customWidth="1"/>
    <col min="10506" max="10752" width="11.42578125" style="185"/>
    <col min="10753" max="10753" width="15.85546875" style="185" bestFit="1" customWidth="1"/>
    <col min="10754" max="10754" width="8.7109375" style="185" customWidth="1"/>
    <col min="10755" max="10755" width="10.85546875" style="185" customWidth="1"/>
    <col min="10756" max="10760" width="9.7109375" style="185" bestFit="1" customWidth="1"/>
    <col min="10761" max="10761" width="16.5703125" style="185" customWidth="1"/>
    <col min="10762" max="11008" width="11.42578125" style="185"/>
    <col min="11009" max="11009" width="15.85546875" style="185" bestFit="1" customWidth="1"/>
    <col min="11010" max="11010" width="8.7109375" style="185" customWidth="1"/>
    <col min="11011" max="11011" width="10.85546875" style="185" customWidth="1"/>
    <col min="11012" max="11016" width="9.7109375" style="185" bestFit="1" customWidth="1"/>
    <col min="11017" max="11017" width="16.5703125" style="185" customWidth="1"/>
    <col min="11018" max="11264" width="11.42578125" style="185"/>
    <col min="11265" max="11265" width="15.85546875" style="185" bestFit="1" customWidth="1"/>
    <col min="11266" max="11266" width="8.7109375" style="185" customWidth="1"/>
    <col min="11267" max="11267" width="10.85546875" style="185" customWidth="1"/>
    <col min="11268" max="11272" width="9.7109375" style="185" bestFit="1" customWidth="1"/>
    <col min="11273" max="11273" width="16.5703125" style="185" customWidth="1"/>
    <col min="11274" max="11520" width="11.42578125" style="185"/>
    <col min="11521" max="11521" width="15.85546875" style="185" bestFit="1" customWidth="1"/>
    <col min="11522" max="11522" width="8.7109375" style="185" customWidth="1"/>
    <col min="11523" max="11523" width="10.85546875" style="185" customWidth="1"/>
    <col min="11524" max="11528" width="9.7109375" style="185" bestFit="1" customWidth="1"/>
    <col min="11529" max="11529" width="16.5703125" style="185" customWidth="1"/>
    <col min="11530" max="11776" width="11.42578125" style="185"/>
    <col min="11777" max="11777" width="15.85546875" style="185" bestFit="1" customWidth="1"/>
    <col min="11778" max="11778" width="8.7109375" style="185" customWidth="1"/>
    <col min="11779" max="11779" width="10.85546875" style="185" customWidth="1"/>
    <col min="11780" max="11784" width="9.7109375" style="185" bestFit="1" customWidth="1"/>
    <col min="11785" max="11785" width="16.5703125" style="185" customWidth="1"/>
    <col min="11786" max="12032" width="11.42578125" style="185"/>
    <col min="12033" max="12033" width="15.85546875" style="185" bestFit="1" customWidth="1"/>
    <col min="12034" max="12034" width="8.7109375" style="185" customWidth="1"/>
    <col min="12035" max="12035" width="10.85546875" style="185" customWidth="1"/>
    <col min="12036" max="12040" width="9.7109375" style="185" bestFit="1" customWidth="1"/>
    <col min="12041" max="12041" width="16.5703125" style="185" customWidth="1"/>
    <col min="12042" max="12288" width="11.42578125" style="185"/>
    <col min="12289" max="12289" width="15.85546875" style="185" bestFit="1" customWidth="1"/>
    <col min="12290" max="12290" width="8.7109375" style="185" customWidth="1"/>
    <col min="12291" max="12291" width="10.85546875" style="185" customWidth="1"/>
    <col min="12292" max="12296" width="9.7109375" style="185" bestFit="1" customWidth="1"/>
    <col min="12297" max="12297" width="16.5703125" style="185" customWidth="1"/>
    <col min="12298" max="12544" width="11.42578125" style="185"/>
    <col min="12545" max="12545" width="15.85546875" style="185" bestFit="1" customWidth="1"/>
    <col min="12546" max="12546" width="8.7109375" style="185" customWidth="1"/>
    <col min="12547" max="12547" width="10.85546875" style="185" customWidth="1"/>
    <col min="12548" max="12552" width="9.7109375" style="185" bestFit="1" customWidth="1"/>
    <col min="12553" max="12553" width="16.5703125" style="185" customWidth="1"/>
    <col min="12554" max="12800" width="11.42578125" style="185"/>
    <col min="12801" max="12801" width="15.85546875" style="185" bestFit="1" customWidth="1"/>
    <col min="12802" max="12802" width="8.7109375" style="185" customWidth="1"/>
    <col min="12803" max="12803" width="10.85546875" style="185" customWidth="1"/>
    <col min="12804" max="12808" width="9.7109375" style="185" bestFit="1" customWidth="1"/>
    <col min="12809" max="12809" width="16.5703125" style="185" customWidth="1"/>
    <col min="12810" max="13056" width="11.42578125" style="185"/>
    <col min="13057" max="13057" width="15.85546875" style="185" bestFit="1" customWidth="1"/>
    <col min="13058" max="13058" width="8.7109375" style="185" customWidth="1"/>
    <col min="13059" max="13059" width="10.85546875" style="185" customWidth="1"/>
    <col min="13060" max="13064" width="9.7109375" style="185" bestFit="1" customWidth="1"/>
    <col min="13065" max="13065" width="16.5703125" style="185" customWidth="1"/>
    <col min="13066" max="13312" width="11.42578125" style="185"/>
    <col min="13313" max="13313" width="15.85546875" style="185" bestFit="1" customWidth="1"/>
    <col min="13314" max="13314" width="8.7109375" style="185" customWidth="1"/>
    <col min="13315" max="13315" width="10.85546875" style="185" customWidth="1"/>
    <col min="13316" max="13320" width="9.7109375" style="185" bestFit="1" customWidth="1"/>
    <col min="13321" max="13321" width="16.5703125" style="185" customWidth="1"/>
    <col min="13322" max="13568" width="11.42578125" style="185"/>
    <col min="13569" max="13569" width="15.85546875" style="185" bestFit="1" customWidth="1"/>
    <col min="13570" max="13570" width="8.7109375" style="185" customWidth="1"/>
    <col min="13571" max="13571" width="10.85546875" style="185" customWidth="1"/>
    <col min="13572" max="13576" width="9.7109375" style="185" bestFit="1" customWidth="1"/>
    <col min="13577" max="13577" width="16.5703125" style="185" customWidth="1"/>
    <col min="13578" max="13824" width="11.42578125" style="185"/>
    <col min="13825" max="13825" width="15.85546875" style="185" bestFit="1" customWidth="1"/>
    <col min="13826" max="13826" width="8.7109375" style="185" customWidth="1"/>
    <col min="13827" max="13827" width="10.85546875" style="185" customWidth="1"/>
    <col min="13828" max="13832" width="9.7109375" style="185" bestFit="1" customWidth="1"/>
    <col min="13833" max="13833" width="16.5703125" style="185" customWidth="1"/>
    <col min="13834" max="14080" width="11.42578125" style="185"/>
    <col min="14081" max="14081" width="15.85546875" style="185" bestFit="1" customWidth="1"/>
    <col min="14082" max="14082" width="8.7109375" style="185" customWidth="1"/>
    <col min="14083" max="14083" width="10.85546875" style="185" customWidth="1"/>
    <col min="14084" max="14088" width="9.7109375" style="185" bestFit="1" customWidth="1"/>
    <col min="14089" max="14089" width="16.5703125" style="185" customWidth="1"/>
    <col min="14090" max="14336" width="11.42578125" style="185"/>
    <col min="14337" max="14337" width="15.85546875" style="185" bestFit="1" customWidth="1"/>
    <col min="14338" max="14338" width="8.7109375" style="185" customWidth="1"/>
    <col min="14339" max="14339" width="10.85546875" style="185" customWidth="1"/>
    <col min="14340" max="14344" width="9.7109375" style="185" bestFit="1" customWidth="1"/>
    <col min="14345" max="14345" width="16.5703125" style="185" customWidth="1"/>
    <col min="14346" max="14592" width="11.42578125" style="185"/>
    <col min="14593" max="14593" width="15.85546875" style="185" bestFit="1" customWidth="1"/>
    <col min="14594" max="14594" width="8.7109375" style="185" customWidth="1"/>
    <col min="14595" max="14595" width="10.85546875" style="185" customWidth="1"/>
    <col min="14596" max="14600" width="9.7109375" style="185" bestFit="1" customWidth="1"/>
    <col min="14601" max="14601" width="16.5703125" style="185" customWidth="1"/>
    <col min="14602" max="14848" width="11.42578125" style="185"/>
    <col min="14849" max="14849" width="15.85546875" style="185" bestFit="1" customWidth="1"/>
    <col min="14850" max="14850" width="8.7109375" style="185" customWidth="1"/>
    <col min="14851" max="14851" width="10.85546875" style="185" customWidth="1"/>
    <col min="14852" max="14856" width="9.7109375" style="185" bestFit="1" customWidth="1"/>
    <col min="14857" max="14857" width="16.5703125" style="185" customWidth="1"/>
    <col min="14858" max="15104" width="11.42578125" style="185"/>
    <col min="15105" max="15105" width="15.85546875" style="185" bestFit="1" customWidth="1"/>
    <col min="15106" max="15106" width="8.7109375" style="185" customWidth="1"/>
    <col min="15107" max="15107" width="10.85546875" style="185" customWidth="1"/>
    <col min="15108" max="15112" width="9.7109375" style="185" bestFit="1" customWidth="1"/>
    <col min="15113" max="15113" width="16.5703125" style="185" customWidth="1"/>
    <col min="15114" max="15360" width="11.42578125" style="185"/>
    <col min="15361" max="15361" width="15.85546875" style="185" bestFit="1" customWidth="1"/>
    <col min="15362" max="15362" width="8.7109375" style="185" customWidth="1"/>
    <col min="15363" max="15363" width="10.85546875" style="185" customWidth="1"/>
    <col min="15364" max="15368" width="9.7109375" style="185" bestFit="1" customWidth="1"/>
    <col min="15369" max="15369" width="16.5703125" style="185" customWidth="1"/>
    <col min="15370" max="15616" width="11.42578125" style="185"/>
    <col min="15617" max="15617" width="15.85546875" style="185" bestFit="1" customWidth="1"/>
    <col min="15618" max="15618" width="8.7109375" style="185" customWidth="1"/>
    <col min="15619" max="15619" width="10.85546875" style="185" customWidth="1"/>
    <col min="15620" max="15624" width="9.7109375" style="185" bestFit="1" customWidth="1"/>
    <col min="15625" max="15625" width="16.5703125" style="185" customWidth="1"/>
    <col min="15626" max="15872" width="11.42578125" style="185"/>
    <col min="15873" max="15873" width="15.85546875" style="185" bestFit="1" customWidth="1"/>
    <col min="15874" max="15874" width="8.7109375" style="185" customWidth="1"/>
    <col min="15875" max="15875" width="10.85546875" style="185" customWidth="1"/>
    <col min="15876" max="15880" width="9.7109375" style="185" bestFit="1" customWidth="1"/>
    <col min="15881" max="15881" width="16.5703125" style="185" customWidth="1"/>
    <col min="15882" max="16128" width="11.42578125" style="185"/>
    <col min="16129" max="16129" width="15.85546875" style="185" bestFit="1" customWidth="1"/>
    <col min="16130" max="16130" width="8.7109375" style="185" customWidth="1"/>
    <col min="16131" max="16131" width="10.85546875" style="185" customWidth="1"/>
    <col min="16132" max="16136" width="9.7109375" style="185" bestFit="1" customWidth="1"/>
    <col min="16137" max="16137" width="16.5703125" style="185" customWidth="1"/>
    <col min="16138" max="16384" width="11.42578125" style="185"/>
  </cols>
  <sheetData>
    <row r="7" spans="2:9" ht="28.5" customHeight="1">
      <c r="B7" s="557" t="s">
        <v>214</v>
      </c>
      <c r="C7" s="558"/>
      <c r="D7" s="558"/>
      <c r="E7" s="558"/>
      <c r="F7" s="558"/>
      <c r="G7" s="558"/>
      <c r="H7" s="558"/>
      <c r="I7" s="559"/>
    </row>
    <row r="8" spans="2:9" ht="12.75">
      <c r="B8" s="560" t="str">
        <f>actualizaciones!A2</f>
        <v xml:space="preserve">acumulado septiembre 2010 </v>
      </c>
      <c r="C8" s="561"/>
      <c r="D8" s="561"/>
      <c r="E8" s="561"/>
      <c r="F8" s="561"/>
      <c r="G8" s="561"/>
      <c r="H8" s="561"/>
      <c r="I8" s="562"/>
    </row>
    <row r="9" spans="2:9" ht="13.5" customHeight="1">
      <c r="B9" s="563" t="s">
        <v>175</v>
      </c>
      <c r="C9" s="564" t="s">
        <v>122</v>
      </c>
      <c r="D9" s="564" t="s">
        <v>205</v>
      </c>
      <c r="E9" s="564"/>
      <c r="F9" s="564"/>
      <c r="G9" s="564"/>
      <c r="H9" s="564"/>
      <c r="I9" s="566" t="s">
        <v>206</v>
      </c>
    </row>
    <row r="10" spans="2:9" ht="22.5" customHeight="1">
      <c r="B10" s="563"/>
      <c r="C10" s="565"/>
      <c r="D10" s="186" t="s">
        <v>207</v>
      </c>
      <c r="E10" s="186" t="s">
        <v>208</v>
      </c>
      <c r="F10" s="186" t="s">
        <v>209</v>
      </c>
      <c r="G10" s="186" t="s">
        <v>210</v>
      </c>
      <c r="H10" s="186" t="s">
        <v>211</v>
      </c>
      <c r="I10" s="567"/>
    </row>
    <row r="11" spans="2:9" ht="12.75">
      <c r="B11" s="187" t="s">
        <v>176</v>
      </c>
      <c r="C11" s="203">
        <f>'Nacionalidad-Alojamiento(datos)'!C11/'Nacionalidad-Alojamiento(datos)'!$C$33</f>
        <v>0.19023086765022248</v>
      </c>
      <c r="D11" s="203">
        <f>'Nacionalidad-Alojamiento(datos)'!D11/'Nacionalidad-Alojamiento(datos)'!$D$33</f>
        <v>0.22901961746254654</v>
      </c>
      <c r="E11" s="203">
        <f>'Nacionalidad-Alojamiento(datos)'!E11/'Nacionalidad-Alojamiento(datos)'!$E$33</f>
        <v>0.34465993856954807</v>
      </c>
      <c r="F11" s="203">
        <f>'Nacionalidad-Alojamiento(datos)'!F11/'Nacionalidad-Alojamiento(datos)'!$F$33</f>
        <v>0.21692312022007865</v>
      </c>
      <c r="G11" s="203">
        <f>'Nacionalidad-Alojamiento(datos)'!G11/'Nacionalidad-Alojamiento(datos)'!$G$33</f>
        <v>0.20857885112188326</v>
      </c>
      <c r="H11" s="203">
        <f>'Nacionalidad-Alojamiento(datos)'!H11/'Nacionalidad-Alojamiento(datos)'!$H$33</f>
        <v>0.19624237654928192</v>
      </c>
      <c r="I11" s="203">
        <f>'Nacionalidad-Alojamiento(datos)'!I11/'Nacionalidad-Alojamiento(datos)'!$I$33</f>
        <v>0.1569763468221464</v>
      </c>
    </row>
    <row r="12" spans="2:9" ht="12.75">
      <c r="B12" s="189" t="s">
        <v>178</v>
      </c>
      <c r="C12" s="204">
        <f>'Nacionalidad-Alojamiento(datos)'!C12/'Nacionalidad-Alojamiento(datos)'!$C$33</f>
        <v>4.6516982000852969E-2</v>
      </c>
      <c r="D12" s="204">
        <f>'Nacionalidad-Alojamiento(datos)'!D12/'Nacionalidad-Alojamiento(datos)'!$D$33</f>
        <v>3.4200246521411182E-2</v>
      </c>
      <c r="E12" s="204">
        <f>'Nacionalidad-Alojamiento(datos)'!E12/'Nacionalidad-Alojamiento(datos)'!$E$33</f>
        <v>1.2163229486616937E-2</v>
      </c>
      <c r="F12" s="204">
        <f>'Nacionalidad-Alojamiento(datos)'!F12/'Nacionalidad-Alojamiento(datos)'!$F$33</f>
        <v>4.1380838803638895E-2</v>
      </c>
      <c r="G12" s="204">
        <f>'Nacionalidad-Alojamiento(datos)'!G12/'Nacionalidad-Alojamiento(datos)'!$G$33</f>
        <v>3.0071696032045514E-2</v>
      </c>
      <c r="H12" s="204">
        <f>'Nacionalidad-Alojamiento(datos)'!H12/'Nacionalidad-Alojamiento(datos)'!$H$33</f>
        <v>1.288609089120598E-2</v>
      </c>
      <c r="I12" s="204">
        <f>'Nacionalidad-Alojamiento(datos)'!I12/'Nacionalidad-Alojamiento(datos)'!$I$33</f>
        <v>5.7076413241012862E-2</v>
      </c>
    </row>
    <row r="13" spans="2:9" ht="12.75">
      <c r="B13" s="189" t="s">
        <v>179</v>
      </c>
      <c r="C13" s="204">
        <f>'Nacionalidad-Alojamiento(datos)'!C13/'Nacionalidad-Alojamiento(datos)'!$C$33</f>
        <v>3.4104590556203462E-2</v>
      </c>
      <c r="D13" s="204">
        <f>'Nacionalidad-Alojamiento(datos)'!D13/'Nacionalidad-Alojamiento(datos)'!$D$33</f>
        <v>5.811650283009033E-2</v>
      </c>
      <c r="E13" s="204">
        <f>'Nacionalidad-Alojamiento(datos)'!E13/'Nacionalidad-Alojamiento(datos)'!$E$33</f>
        <v>3.3576129881526987E-2</v>
      </c>
      <c r="F13" s="204">
        <f>'Nacionalidad-Alojamiento(datos)'!F13/'Nacionalidad-Alojamiento(datos)'!$F$33</f>
        <v>7.8712596126109008E-2</v>
      </c>
      <c r="G13" s="204">
        <f>'Nacionalidad-Alojamiento(datos)'!G13/'Nacionalidad-Alojamiento(datos)'!$G$33</f>
        <v>2.8678412818205566E-2</v>
      </c>
      <c r="H13" s="204">
        <f>'Nacionalidad-Alojamiento(datos)'!H13/'Nacionalidad-Alojamiento(datos)'!$H$33</f>
        <v>1.8788117253590399E-2</v>
      </c>
      <c r="I13" s="204">
        <f>'Nacionalidad-Alojamiento(datos)'!I13/'Nacionalidad-Alojamiento(datos)'!$I$33</f>
        <v>1.3518605168754742E-2</v>
      </c>
    </row>
    <row r="14" spans="2:9" ht="12.75">
      <c r="B14" s="189" t="s">
        <v>180</v>
      </c>
      <c r="C14" s="204">
        <f>'Nacionalidad-Alojamiento(datos)'!C14/'Nacionalidad-Alojamiento(datos)'!$C$33</f>
        <v>5.724608143962983E-2</v>
      </c>
      <c r="D14" s="204">
        <f>'Nacionalidad-Alojamiento(datos)'!D14/'Nacionalidad-Alojamiento(datos)'!$D$33</f>
        <v>8.9673696410721843E-2</v>
      </c>
      <c r="E14" s="204">
        <f>'Nacionalidad-Alojamiento(datos)'!E14/'Nacionalidad-Alojamiento(datos)'!$E$33</f>
        <v>6.4501974550241328E-2</v>
      </c>
      <c r="F14" s="204">
        <f>'Nacionalidad-Alojamiento(datos)'!F14/'Nacionalidad-Alojamiento(datos)'!$F$33</f>
        <v>8.2300835145042245E-2</v>
      </c>
      <c r="G14" s="204">
        <f>'Nacionalidad-Alojamiento(datos)'!G14/'Nacionalidad-Alojamiento(datos)'!$G$33</f>
        <v>0.11588923398449973</v>
      </c>
      <c r="H14" s="204">
        <f>'Nacionalidad-Alojamiento(datos)'!H14/'Nacionalidad-Alojamiento(datos)'!$H$33</f>
        <v>8.1546330906944714E-2</v>
      </c>
      <c r="I14" s="204">
        <f>'Nacionalidad-Alojamiento(datos)'!I14/'Nacionalidad-Alojamiento(datos)'!$I$33</f>
        <v>2.9445113306380243E-2</v>
      </c>
    </row>
    <row r="15" spans="2:9" ht="12.75">
      <c r="B15" s="191" t="s">
        <v>181</v>
      </c>
      <c r="C15" s="204">
        <f>'Nacionalidad-Alojamiento(datos)'!C15/'Nacionalidad-Alojamiento(datos)'!$C$33</f>
        <v>2.117419052902924E-2</v>
      </c>
      <c r="D15" s="204">
        <f>'Nacionalidad-Alojamiento(datos)'!D15/'Nacionalidad-Alojamiento(datos)'!$D$33</f>
        <v>2.0549583305226621E-2</v>
      </c>
      <c r="E15" s="204">
        <f>'Nacionalidad-Alojamiento(datos)'!E15/'Nacionalidad-Alojamiento(datos)'!$E$33</f>
        <v>1.5743747257569111E-2</v>
      </c>
      <c r="F15" s="204">
        <f>'Nacionalidad-Alojamiento(datos)'!F15/'Nacionalidad-Alojamiento(datos)'!$F$33</f>
        <v>1.7093385679408431E-2</v>
      </c>
      <c r="G15" s="204">
        <f>'Nacionalidad-Alojamiento(datos)'!G15/'Nacionalidad-Alojamiento(datos)'!$G$33</f>
        <v>9.2885547589329764E-3</v>
      </c>
      <c r="H15" s="204">
        <f>'Nacionalidad-Alojamiento(datos)'!H15/'Nacionalidad-Alojamiento(datos)'!$H$33</f>
        <v>0.2967735589218965</v>
      </c>
      <c r="I15" s="204">
        <f>'Nacionalidad-Alojamiento(datos)'!I15/'Nacionalidad-Alojamiento(datos)'!$I$33</f>
        <v>2.1709681206965745E-2</v>
      </c>
    </row>
    <row r="16" spans="2:9" ht="12.75">
      <c r="B16" s="191" t="s">
        <v>182</v>
      </c>
      <c r="C16" s="204">
        <f>'Nacionalidad-Alojamiento(datos)'!C16/'Nacionalidad-Alojamiento(datos)'!$C$33</f>
        <v>0.41994266994266993</v>
      </c>
      <c r="D16" s="204">
        <f>'Nacionalidad-Alojamiento(datos)'!D16/'Nacionalidad-Alojamiento(datos)'!$D$33</f>
        <v>0.35099456876128099</v>
      </c>
      <c r="E16" s="204">
        <f>'Nacionalidad-Alojamiento(datos)'!E16/'Nacionalidad-Alojamiento(datos)'!$E$33</f>
        <v>0.27266344888108818</v>
      </c>
      <c r="F16" s="204">
        <f>'Nacionalidad-Alojamiento(datos)'!F16/'Nacionalidad-Alojamiento(datos)'!$F$33</f>
        <v>0.35462706939372834</v>
      </c>
      <c r="G16" s="204">
        <f>'Nacionalidad-Alojamiento(datos)'!G16/'Nacionalidad-Alojamiento(datos)'!$G$33</f>
        <v>0.39133116600388956</v>
      </c>
      <c r="H16" s="204">
        <f>'Nacionalidad-Alojamiento(datos)'!H16/'Nacionalidad-Alojamiento(datos)'!$H$33</f>
        <v>0.14164863269722605</v>
      </c>
      <c r="I16" s="204">
        <f>'Nacionalidad-Alojamiento(datos)'!I16/'Nacionalidad-Alojamiento(datos)'!$I$33</f>
        <v>0.4790535223905184</v>
      </c>
    </row>
    <row r="17" spans="2:11" ht="12.75">
      <c r="B17" s="191" t="s">
        <v>183</v>
      </c>
      <c r="C17" s="204">
        <f>'Nacionalidad-Alojamiento(datos)'!C17/'Nacionalidad-Alojamiento(datos)'!$C$33</f>
        <v>2.6998720547107644E-2</v>
      </c>
      <c r="D17" s="204">
        <f>'Nacionalidad-Alojamiento(datos)'!D17/'Nacionalidad-Alojamiento(datos)'!$D$33</f>
        <v>2.6487764892979864E-2</v>
      </c>
      <c r="E17" s="204">
        <f>'Nacionalidad-Alojamiento(datos)'!E17/'Nacionalidad-Alojamiento(datos)'!$E$33</f>
        <v>2.9275998244844229E-2</v>
      </c>
      <c r="F17" s="204">
        <f>'Nacionalidad-Alojamiento(datos)'!F17/'Nacionalidad-Alojamiento(datos)'!$F$33</f>
        <v>2.2627013107626062E-2</v>
      </c>
      <c r="G17" s="204">
        <f>'Nacionalidad-Alojamiento(datos)'!G17/'Nacionalidad-Alojamiento(datos)'!$G$33</f>
        <v>3.4215262256538273E-2</v>
      </c>
      <c r="H17" s="204">
        <f>'Nacionalidad-Alojamiento(datos)'!H17/'Nacionalidad-Alojamiento(datos)'!$H$33</f>
        <v>1.4066496163682864E-2</v>
      </c>
      <c r="I17" s="204">
        <f>'Nacionalidad-Alojamiento(datos)'!I17/'Nacionalidad-Alojamiento(datos)'!$I$33</f>
        <v>2.7436775022300266E-2</v>
      </c>
    </row>
    <row r="18" spans="2:11" ht="12.75">
      <c r="B18" s="191" t="s">
        <v>184</v>
      </c>
      <c r="C18" s="204">
        <f>'Nacionalidad-Alojamiento(datos)'!C18/'Nacionalidad-Alojamiento(datos)'!$C$33</f>
        <v>2.4269032333548463E-2</v>
      </c>
      <c r="D18" s="204">
        <f>'Nacionalidad-Alojamiento(datos)'!D18/'Nacionalidad-Alojamiento(datos)'!$D$33</f>
        <v>3.8633952498635549E-2</v>
      </c>
      <c r="E18" s="204">
        <f>'Nacionalidad-Alojamiento(datos)'!E18/'Nacionalidad-Alojamiento(datos)'!$E$33</f>
        <v>0.04</v>
      </c>
      <c r="F18" s="204">
        <f>'Nacionalidad-Alojamiento(datos)'!F18/'Nacionalidad-Alojamiento(datos)'!$F$33</f>
        <v>3.8031815719301205E-2</v>
      </c>
      <c r="G18" s="204">
        <f>'Nacionalidad-Alojamiento(datos)'!G18/'Nacionalidad-Alojamiento(datos)'!$G$33</f>
        <v>4.0347159734115123E-2</v>
      </c>
      <c r="H18" s="204">
        <f>'Nacionalidad-Alojamiento(datos)'!H18/'Nacionalidad-Alojamiento(datos)'!$H$33</f>
        <v>2.4591776509935076E-2</v>
      </c>
      <c r="I18" s="204">
        <f>'Nacionalidad-Alojamiento(datos)'!I18/'Nacionalidad-Alojamiento(datos)'!$I$33</f>
        <v>1.1953643486657518E-2</v>
      </c>
    </row>
    <row r="19" spans="2:11" ht="12.75">
      <c r="B19" s="189" t="s">
        <v>185</v>
      </c>
      <c r="C19" s="204">
        <f>'Nacionalidad-Alojamiento(datos)'!C19/'Nacionalidad-Alojamiento(datos)'!$C$33</f>
        <v>0.10631159018255792</v>
      </c>
      <c r="D19" s="204">
        <f>'Nacionalidad-Alojamiento(datos)'!D19/'Nacionalidad-Alojamiento(datos)'!$D$33</f>
        <v>4.9461679820607639E-2</v>
      </c>
      <c r="E19" s="204">
        <f>'Nacionalidad-Alojamiento(datos)'!E19/'Nacionalidad-Alojamiento(datos)'!$E$33</f>
        <v>2.4905660377358491E-2</v>
      </c>
      <c r="F19" s="204">
        <f>'Nacionalidad-Alojamiento(datos)'!F19/'Nacionalidad-Alojamiento(datos)'!$F$33</f>
        <v>4.5725422321661005E-2</v>
      </c>
      <c r="G19" s="204">
        <f>'Nacionalidad-Alojamiento(datos)'!G19/'Nacionalidad-Alojamiento(datos)'!$G$33</f>
        <v>6.9743984209456905E-2</v>
      </c>
      <c r="H19" s="204">
        <f>'Nacionalidad-Alojamiento(datos)'!H19/'Nacionalidad-Alojamiento(datos)'!$H$33</f>
        <v>1.6624040920716114E-2</v>
      </c>
      <c r="I19" s="204">
        <f>'Nacionalidad-Alojamiento(datos)'!I19/'Nacionalidad-Alojamiento(datos)'!$I$33</f>
        <v>0.15505037494238733</v>
      </c>
    </row>
    <row r="20" spans="2:11" ht="12.75">
      <c r="B20" s="192" t="s">
        <v>186</v>
      </c>
      <c r="C20" s="204">
        <f>'Nacionalidad-Alojamiento(datos)'!C20/'Nacionalidad-Alojamiento(datos)'!$C$33</f>
        <v>3.1760814018878536E-2</v>
      </c>
      <c r="D20" s="204">
        <f>'Nacionalidad-Alojamiento(datos)'!D20/'Nacionalidad-Alojamiento(datos)'!$D$33</f>
        <v>1.9899551723503547E-2</v>
      </c>
      <c r="E20" s="204">
        <f>'Nacionalidad-Alojamiento(datos)'!E20/'Nacionalidad-Alojamiento(datos)'!$E$33</f>
        <v>4.8442299254058798E-3</v>
      </c>
      <c r="F20" s="204">
        <f>'Nacionalidad-Alojamiento(datos)'!F20/'Nacionalidad-Alojamiento(datos)'!$F$33</f>
        <v>2.3302446334719378E-2</v>
      </c>
      <c r="G20" s="204">
        <f>'Nacionalidad-Alojamiento(datos)'!G20/'Nacionalidad-Alojamiento(datos)'!$G$33</f>
        <v>2.0086499666192564E-2</v>
      </c>
      <c r="H20" s="204">
        <f>'Nacionalidad-Alojamiento(datos)'!H20/'Nacionalidad-Alojamiento(datos)'!$H$33</f>
        <v>6.5905961046626004E-3</v>
      </c>
      <c r="I20" s="204">
        <f>'Nacionalidad-Alojamiento(datos)'!I20/'Nacionalidad-Alojamiento(datos)'!$I$33</f>
        <v>4.1929757229404459E-2</v>
      </c>
    </row>
    <row r="21" spans="2:11" ht="12.75">
      <c r="B21" s="192" t="s">
        <v>187</v>
      </c>
      <c r="C21" s="204">
        <f>'Nacionalidad-Alojamiento(datos)'!C21/'Nacionalidad-Alojamiento(datos)'!$C$33</f>
        <v>2.7359156391414455E-2</v>
      </c>
      <c r="D21" s="204">
        <f>'Nacionalidad-Alojamiento(datos)'!D21/'Nacionalidad-Alojamiento(datos)'!$D$33</f>
        <v>9.2844133464974957E-3</v>
      </c>
      <c r="E21" s="204">
        <f>'Nacionalidad-Alojamiento(datos)'!E21/'Nacionalidad-Alojamiento(datos)'!$E$33</f>
        <v>9.6182536200087754E-3</v>
      </c>
      <c r="F21" s="204">
        <f>'Nacionalidad-Alojamiento(datos)'!F21/'Nacionalidad-Alojamiento(datos)'!$F$33</f>
        <v>7.1694422750842529E-3</v>
      </c>
      <c r="G21" s="204">
        <f>'Nacionalidad-Alojamiento(datos)'!G21/'Nacionalidad-Alojamiento(datos)'!$G$33</f>
        <v>1.4027169022669879E-2</v>
      </c>
      <c r="H21" s="204">
        <f>'Nacionalidad-Alojamiento(datos)'!H21/'Nacionalidad-Alojamiento(datos)'!$H$33</f>
        <v>2.2624434389140274E-3</v>
      </c>
      <c r="I21" s="204">
        <f>'Nacionalidad-Alojamiento(datos)'!I21/'Nacionalidad-Alojamiento(datos)'!$I$33</f>
        <v>4.2855064920498898E-2</v>
      </c>
    </row>
    <row r="22" spans="2:11" ht="12.75">
      <c r="B22" s="192" t="s">
        <v>188</v>
      </c>
      <c r="C22" s="204">
        <f>'Nacionalidad-Alojamiento(datos)'!C22/'Nacionalidad-Alojamiento(datos)'!$C$33</f>
        <v>2.2020554278618796E-2</v>
      </c>
      <c r="D22" s="204">
        <f>'Nacionalidad-Alojamiento(datos)'!D22/'Nacionalidad-Alojamiento(datos)'!$D$33</f>
        <v>7.4774073142861814E-3</v>
      </c>
      <c r="E22" s="204">
        <f>'Nacionalidad-Alojamiento(datos)'!E22/'Nacionalidad-Alojamiento(datos)'!$E$33</f>
        <v>4.8968845985081179E-3</v>
      </c>
      <c r="F22" s="204">
        <f>'Nacionalidad-Alojamiento(datos)'!F22/'Nacionalidad-Alojamiento(datos)'!$F$33</f>
        <v>6.6241706594620453E-3</v>
      </c>
      <c r="G22" s="204">
        <f>'Nacionalidad-Alojamiento(datos)'!G22/'Nacionalidad-Alojamiento(datos)'!$G$33</f>
        <v>1.050767757104293E-2</v>
      </c>
      <c r="H22" s="204">
        <f>'Nacionalidad-Alojamiento(datos)'!H22/'Nacionalidad-Alojamiento(datos)'!$H$33</f>
        <v>4.721621089907535E-3</v>
      </c>
      <c r="I22" s="204">
        <f>'Nacionalidad-Alojamiento(datos)'!I22/'Nacionalidad-Alojamiento(datos)'!$I$33</f>
        <v>3.4488741213520011E-2</v>
      </c>
    </row>
    <row r="23" spans="2:11" ht="12.75">
      <c r="B23" s="192" t="s">
        <v>189</v>
      </c>
      <c r="C23" s="204">
        <f>'Nacionalidad-Alojamiento(datos)'!C23/'Nacionalidad-Alojamiento(datos)'!$C$33</f>
        <v>2.5171065493646137E-2</v>
      </c>
      <c r="D23" s="204">
        <f>'Nacionalidad-Alojamiento(datos)'!D23/'Nacionalidad-Alojamiento(datos)'!$D$33</f>
        <v>1.2800307436320412E-2</v>
      </c>
      <c r="E23" s="204">
        <f>'Nacionalidad-Alojamiento(datos)'!E23/'Nacionalidad-Alojamiento(datos)'!$E$33</f>
        <v>5.5462922334357173E-3</v>
      </c>
      <c r="F23" s="204">
        <f>'Nacionalidad-Alojamiento(datos)'!F23/'Nacionalidad-Alojamiento(datos)'!$F$33</f>
        <v>8.6293630523953252E-3</v>
      </c>
      <c r="G23" s="204">
        <f>'Nacionalidad-Alojamiento(datos)'!G23/'Nacionalidad-Alojamiento(datos)'!$G$33</f>
        <v>2.5122637949551538E-2</v>
      </c>
      <c r="H23" s="204">
        <f>'Nacionalidad-Alojamiento(datos)'!H23/'Nacionalidad-Alojamiento(datos)'!$H$33</f>
        <v>3.0493802872319496E-3</v>
      </c>
      <c r="I23" s="204">
        <f>'Nacionalidad-Alojamiento(datos)'!I23/'Nacionalidad-Alojamiento(datos)'!$I$33</f>
        <v>3.5776811578963973E-2</v>
      </c>
    </row>
    <row r="24" spans="2:11" ht="12.75">
      <c r="B24" s="189" t="s">
        <v>190</v>
      </c>
      <c r="C24" s="204">
        <f>'Nacionalidad-Alojamiento(datos)'!C24/'Nacionalidad-Alojamiento(datos)'!$C$33</f>
        <v>6.8482810418294291E-3</v>
      </c>
      <c r="D24" s="204">
        <f>'Nacionalidad-Alojamiento(datos)'!D24/'Nacionalidad-Alojamiento(datos)'!$D$33</f>
        <v>8.3093659739128835E-3</v>
      </c>
      <c r="E24" s="204">
        <f>'Nacionalidad-Alojamiento(datos)'!E24/'Nacionalidad-Alojamiento(datos)'!$E$33</f>
        <v>9.8464238701184738E-3</v>
      </c>
      <c r="F24" s="204">
        <f>'Nacionalidad-Alojamiento(datos)'!F24/'Nacionalidad-Alojamiento(datos)'!$F$33</f>
        <v>1.033553552708417E-2</v>
      </c>
      <c r="G24" s="204">
        <f>'Nacionalidad-Alojamiento(datos)'!G24/'Nacionalidad-Alojamiento(datos)'!$G$33</f>
        <v>3.5630315520594467E-3</v>
      </c>
      <c r="H24" s="204">
        <f>'Nacionalidad-Alojamiento(datos)'!H24/'Nacionalidad-Alojamiento(datos)'!$H$33</f>
        <v>7.3775329529805235E-3</v>
      </c>
      <c r="I24" s="204">
        <f>'Nacionalidad-Alojamiento(datos)'!I24/'Nacionalidad-Alojamiento(datos)'!$I$33</f>
        <v>5.5956580637586068E-3</v>
      </c>
    </row>
    <row r="25" spans="2:11" ht="12.75">
      <c r="B25" s="189" t="s">
        <v>191</v>
      </c>
      <c r="C25" s="204">
        <f>'Nacionalidad-Alojamiento(datos)'!C25/'Nacionalidad-Alojamiento(datos)'!$C$33</f>
        <v>5.8651026392961877E-3</v>
      </c>
      <c r="D25" s="204">
        <f>'Nacionalidad-Alojamiento(datos)'!D25/'Nacionalidad-Alojamiento(datos)'!$D$33</f>
        <v>7.612319529360782E-3</v>
      </c>
      <c r="E25" s="204">
        <f>'Nacionalidad-Alojamiento(datos)'!E25/'Nacionalidad-Alojamiento(datos)'!$E$33</f>
        <v>6.5818341377797277E-3</v>
      </c>
      <c r="F25" s="204">
        <f>'Nacionalidad-Alojamiento(datos)'!F25/'Nacionalidad-Alojamiento(datos)'!$F$33</f>
        <v>1.0701395191759715E-2</v>
      </c>
      <c r="G25" s="204">
        <f>'Nacionalidad-Alojamiento(datos)'!G25/'Nacionalidad-Alojamiento(datos)'!$G$33</f>
        <v>1.7996574845432643E-3</v>
      </c>
      <c r="H25" s="204">
        <f>'Nacionalidad-Alojamiento(datos)'!H25/'Nacionalidad-Alojamiento(datos)'!$H$33</f>
        <v>5.8036592563446782E-3</v>
      </c>
      <c r="I25" s="204">
        <f>'Nacionalidad-Alojamiento(datos)'!I25/'Nacionalidad-Alojamiento(datos)'!$I$33</f>
        <v>4.3671719056957246E-3</v>
      </c>
    </row>
    <row r="26" spans="2:11" ht="12.75">
      <c r="B26" s="189" t="s">
        <v>192</v>
      </c>
      <c r="C26" s="204">
        <f>'Nacionalidad-Alojamiento(datos)'!C26/'Nacionalidad-Alojamiento(datos)'!$C$33</f>
        <v>1.33351826900214E-2</v>
      </c>
      <c r="D26" s="204">
        <f>'Nacionalidad-Alojamiento(datos)'!D26/'Nacionalidad-Alojamiento(datos)'!$D$33</f>
        <v>1.8409384984270461E-2</v>
      </c>
      <c r="E26" s="204">
        <f>'Nacionalidad-Alojamiento(datos)'!E26/'Nacionalidad-Alojamiento(datos)'!$E$33</f>
        <v>5.9956121105748134E-2</v>
      </c>
      <c r="F26" s="204">
        <f>'Nacionalidad-Alojamiento(datos)'!F26/'Nacionalidad-Alojamiento(datos)'!$F$33</f>
        <v>1.6794365761163995E-2</v>
      </c>
      <c r="G26" s="204">
        <f>'Nacionalidad-Alojamiento(datos)'!G26/'Nacionalidad-Alojamiento(datos)'!$G$33</f>
        <v>5.6311863226031177E-3</v>
      </c>
      <c r="H26" s="204">
        <f>'Nacionalidad-Alojamiento(datos)'!H26/'Nacionalidad-Alojamiento(datos)'!$H$33</f>
        <v>3.9346842415896128E-3</v>
      </c>
      <c r="I26" s="204">
        <f>'Nacionalidad-Alojamiento(datos)'!I26/'Nacionalidad-Alojamiento(datos)'!$I$33</f>
        <v>8.9849479777295259E-3</v>
      </c>
    </row>
    <row r="27" spans="2:11" ht="12.75">
      <c r="B27" s="193" t="s">
        <v>193</v>
      </c>
      <c r="C27" s="204">
        <f>'Nacionalidad-Alojamiento(datos)'!C27/'Nacionalidad-Alojamiento(datos)'!$C$33</f>
        <v>1.5074144106402171E-2</v>
      </c>
      <c r="D27" s="204">
        <f>'Nacionalidad-Alojamiento(datos)'!D27/'Nacionalidad-Alojamiento(datos)'!$D$33</f>
        <v>2.1731087249364789E-2</v>
      </c>
      <c r="E27" s="204">
        <f>'Nacionalidad-Alojamiento(datos)'!E27/'Nacionalidad-Alojamiento(datos)'!$E$33</f>
        <v>3.6524791575252305E-2</v>
      </c>
      <c r="F27" s="204">
        <f>'Nacionalidad-Alojamiento(datos)'!F27/'Nacionalidad-Alojamiento(datos)'!$F$33</f>
        <v>1.3888595732106296E-2</v>
      </c>
      <c r="G27" s="204">
        <f>'Nacionalidad-Alojamiento(datos)'!G27/'Nacionalidad-Alojamiento(datos)'!$G$33</f>
        <v>2.3497140866738268E-2</v>
      </c>
      <c r="H27" s="204">
        <f>'Nacionalidad-Alojamiento(datos)'!H27/'Nacionalidad-Alojamiento(datos)'!$H$33</f>
        <v>0.13417273263820578</v>
      </c>
      <c r="I27" s="204">
        <f>'Nacionalidad-Alojamiento(datos)'!I27/'Nacionalidad-Alojamiento(datos)'!$I$33</f>
        <v>9.3669878956435179E-3</v>
      </c>
    </row>
    <row r="28" spans="2:11" ht="12.75">
      <c r="B28" s="193" t="s">
        <v>194</v>
      </c>
      <c r="C28" s="204">
        <f>'Nacionalidad-Alojamiento(datos)'!C28/'Nacionalidad-Alojamiento(datos)'!$C$33</f>
        <v>1.6898024962541093E-2</v>
      </c>
      <c r="D28" s="204">
        <f>'Nacionalidad-Alojamiento(datos)'!D28/'Nacionalidad-Alojamiento(datos)'!$D$33</f>
        <v>2.5246981339187707E-2</v>
      </c>
      <c r="E28" s="204">
        <f>'Nacionalidad-Alojamiento(datos)'!E28/'Nacionalidad-Alojamiento(datos)'!$E$33</f>
        <v>2.7906976744186046E-2</v>
      </c>
      <c r="F28" s="204">
        <f>'Nacionalidad-Alojamiento(datos)'!F28/'Nacionalidad-Alojamiento(datos)'!$F$33</f>
        <v>2.4220613377799353E-2</v>
      </c>
      <c r="G28" s="204">
        <f>'Nacionalidad-Alojamiento(datos)'!G28/'Nacionalidad-Alojamiento(datos)'!$G$33</f>
        <v>2.7408493222257701E-2</v>
      </c>
      <c r="H28" s="204">
        <f>'Nacionalidad-Alojamiento(datos)'!H28/'Nacionalidad-Alojamiento(datos)'!$H$33</f>
        <v>9.738343497934291E-3</v>
      </c>
      <c r="I28" s="204">
        <f>'Nacionalidad-Alojamiento(datos)'!I28/'Nacionalidad-Alojamiento(datos)'!$I$33</f>
        <v>9.7402654301191154E-3</v>
      </c>
    </row>
    <row r="29" spans="2:11" ht="12.75">
      <c r="B29" s="193" t="s">
        <v>195</v>
      </c>
      <c r="C29" s="204">
        <f>'Nacionalidad-Alojamiento(datos)'!C29/'Nacionalidad-Alojamiento(datos)'!$C$33</f>
        <v>1.8927599572760862E-3</v>
      </c>
      <c r="D29" s="204">
        <f>'Nacionalidad-Alojamiento(datos)'!D29/'Nacionalidad-Alojamiento(datos)'!$D$33</f>
        <v>1.9787124877608049E-3</v>
      </c>
      <c r="E29" s="204">
        <f>'Nacionalidad-Alojamiento(datos)'!E29/'Nacionalidad-Alojamiento(datos)'!$E$33</f>
        <v>4.5809565598946902E-3</v>
      </c>
      <c r="F29" s="204">
        <f>'Nacionalidad-Alojamiento(datos)'!F29/'Nacionalidad-Alojamiento(datos)'!$F$33</f>
        <v>1.839851967551062E-3</v>
      </c>
      <c r="G29" s="204">
        <f>'Nacionalidad-Alojamiento(datos)'!G29/'Nacionalidad-Alojamiento(datos)'!$G$33</f>
        <v>1.2336361789207862E-3</v>
      </c>
      <c r="H29" s="204">
        <f>'Nacionalidad-Alojamiento(datos)'!H29/'Nacionalidad-Alojamiento(datos)'!$H$33</f>
        <v>1.3771394845563643E-3</v>
      </c>
      <c r="I29" s="204">
        <f>'Nacionalidad-Alojamiento(datos)'!I29/'Nacionalidad-Alojamiento(datos)'!$I$33</f>
        <v>1.819070801810659E-3</v>
      </c>
    </row>
    <row r="30" spans="2:11" ht="12.75">
      <c r="B30" s="193" t="s">
        <v>196</v>
      </c>
      <c r="C30" s="204">
        <f>'Nacionalidad-Alojamiento(datos)'!C30/'Nacionalidad-Alojamiento(datos)'!$C$33</f>
        <v>2.6957204376559215E-3</v>
      </c>
      <c r="D30" s="204">
        <f>'Nacionalidad-Alojamiento(datos)'!D30/'Nacionalidad-Alojamiento(datos)'!$D$33</f>
        <v>2.3527872659221964E-3</v>
      </c>
      <c r="E30" s="204">
        <f>'Nacionalidad-Alojamiento(datos)'!E30/'Nacionalidad-Alojamiento(datos)'!$E$33</f>
        <v>2.5449758666081616E-3</v>
      </c>
      <c r="F30" s="204">
        <f>'Nacionalidad-Alojamiento(datos)'!F30/'Nacionalidad-Alojamiento(datos)'!$F$33</f>
        <v>1.5408320493066256E-3</v>
      </c>
      <c r="G30" s="204">
        <f>'Nacionalidad-Alojamiento(datos)'!G30/'Nacionalidad-Alojamiento(datos)'!$G$33</f>
        <v>2.3729354735711589E-3</v>
      </c>
      <c r="H30" s="204">
        <f>'Nacionalidad-Alojamiento(datos)'!H30/'Nacionalidad-Alojamiento(datos)'!$H$33</f>
        <v>2.3706472555577413E-2</v>
      </c>
      <c r="I30" s="204">
        <f>'Nacionalidad-Alojamiento(datos)'!I30/'Nacionalidad-Alojamiento(datos)'!$I$33</f>
        <v>2.9897252291801388E-3</v>
      </c>
      <c r="J30" s="194"/>
      <c r="K30" s="194"/>
    </row>
    <row r="31" spans="2:11" ht="12.75">
      <c r="B31" s="193" t="s">
        <v>197</v>
      </c>
      <c r="C31" s="204">
        <f>'Nacionalidad-Alojamiento(datos)'!C31/'Nacionalidad-Alojamiento(datos)'!$C$33</f>
        <v>1.0596058983155757E-2</v>
      </c>
      <c r="D31" s="204">
        <f>'Nacionalidad-Alojamiento(datos)'!D31/'Nacionalidad-Alojamiento(datos)'!$D$33</f>
        <v>1.7221748666719813E-2</v>
      </c>
      <c r="E31" s="204">
        <f>'Nacionalidad-Alojamiento(datos)'!E31/'Nacionalidad-Alojamiento(datos)'!$E$33</f>
        <v>1.4567792891619131E-2</v>
      </c>
      <c r="F31" s="204">
        <f>'Nacionalidad-Alojamiento(datos)'!F31/'Nacionalidad-Alojamiento(datos)'!$F$33</f>
        <v>2.3256713876634937E-2</v>
      </c>
      <c r="G31" s="204">
        <f>'Nacionalidad-Alojamiento(datos)'!G31/'Nacionalidad-Alojamiento(datos)'!$G$33</f>
        <v>6.3495979797393402E-3</v>
      </c>
      <c r="H31" s="204">
        <f>'Nacionalidad-Alojamiento(datos)'!H31/'Nacionalidad-Alojamiento(datos)'!$H$33</f>
        <v>1.0722014558331694E-2</v>
      </c>
      <c r="I31" s="204">
        <f>'Nacionalidad-Alojamiento(datos)'!I31/'Nacionalidad-Alojamiento(datos)'!$I$33</f>
        <v>4.9156971089392085E-3</v>
      </c>
    </row>
    <row r="32" spans="2:11" ht="25.5">
      <c r="B32" s="195" t="s">
        <v>198</v>
      </c>
      <c r="C32" s="205">
        <f>'Nacionalidad-Alojamiento(datos)'!C32/'Nacionalidad-Alojamiento(datos)'!$C$33</f>
        <v>0.80976913234977754</v>
      </c>
      <c r="D32" s="205">
        <f>'Nacionalidad-Alojamiento(datos)'!D32/'Nacionalidad-Alojamiento(datos)'!$D$33</f>
        <v>0.77098038253745349</v>
      </c>
      <c r="E32" s="205">
        <f>'Nacionalidad-Alojamiento(datos)'!E32/'Nacionalidad-Alojamiento(datos)'!$E$33</f>
        <v>0.65534006143045198</v>
      </c>
      <c r="F32" s="205">
        <f>'Nacionalidad-Alojamiento(datos)'!F32/'Nacionalidad-Alojamiento(datos)'!$F$33</f>
        <v>0.78307687977992135</v>
      </c>
      <c r="G32" s="205">
        <f>'Nacionalidad-Alojamiento(datos)'!G32/'Nacionalidad-Alojamiento(datos)'!$G$33</f>
        <v>0.79142114887811676</v>
      </c>
      <c r="H32" s="205">
        <f>'Nacionalidad-Alojamiento(datos)'!H32/'Nacionalidad-Alojamiento(datos)'!$H$33</f>
        <v>0.80375762345071811</v>
      </c>
      <c r="I32" s="205">
        <f>'Nacionalidad-Alojamiento(datos)'!I32/'Nacionalidad-Alojamiento(datos)'!$I$33</f>
        <v>0.84302365317785355</v>
      </c>
    </row>
    <row r="33" spans="2:9" ht="12.75">
      <c r="B33" s="197" t="s">
        <v>136</v>
      </c>
      <c r="C33" s="206">
        <f>'Nacionalidad-Alojamiento(datos)'!C33/'Nacionalidad-Alojamiento(datos)'!$C$33</f>
        <v>1</v>
      </c>
      <c r="D33" s="206">
        <f>'Nacionalidad-Alojamiento(datos)'!D33/'Nacionalidad-Alojamiento(datos)'!$D$33</f>
        <v>1</v>
      </c>
      <c r="E33" s="206">
        <f>'Nacionalidad-Alojamiento(datos)'!E33/'Nacionalidad-Alojamiento(datos)'!$E$33</f>
        <v>1</v>
      </c>
      <c r="F33" s="206">
        <f>'Nacionalidad-Alojamiento(datos)'!F33/'Nacionalidad-Alojamiento(datos)'!$F$33</f>
        <v>1</v>
      </c>
      <c r="G33" s="206">
        <f>'Nacionalidad-Alojamiento(datos)'!G33/'Nacionalidad-Alojamiento(datos)'!$G$33</f>
        <v>1</v>
      </c>
      <c r="H33" s="206">
        <f>'Nacionalidad-Alojamiento(datos)'!H33/'Nacionalidad-Alojamiento(datos)'!$H$33</f>
        <v>1</v>
      </c>
      <c r="I33" s="206">
        <f>'Nacionalidad-Alojamiento(datos)'!I33/'Nacionalidad-Alojamiento(datos)'!$I$33</f>
        <v>1</v>
      </c>
    </row>
    <row r="34" spans="2:9">
      <c r="B34" s="554" t="s">
        <v>119</v>
      </c>
      <c r="C34" s="555"/>
      <c r="D34" s="555"/>
      <c r="E34" s="555"/>
      <c r="F34" s="555"/>
      <c r="G34" s="555"/>
      <c r="H34" s="555"/>
      <c r="I34" s="556"/>
    </row>
  </sheetData>
  <mergeCells count="7">
    <mergeCell ref="B34:I34"/>
    <mergeCell ref="B7:I7"/>
    <mergeCell ref="B8:I8"/>
    <mergeCell ref="B9:B10"/>
    <mergeCell ref="C9:C10"/>
    <mergeCell ref="D9:H9"/>
    <mergeCell ref="I9:I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68"/>
  <sheetViews>
    <sheetView showGridLines="0" showRowColHeaders="0" zoomScaleNormal="100" workbookViewId="0">
      <pane xSplit="2" ySplit="12" topLeftCell="C13" activePane="bottomRight" state="frozen"/>
      <selection activeCell="B32" sqref="B32"/>
      <selection pane="topRight" activeCell="B32" sqref="B32"/>
      <selection pane="bottomLeft" activeCell="B32" sqref="B32"/>
      <selection pane="bottomRight" activeCell="B32" sqref="B3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568" t="s">
        <v>215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</row>
    <row r="6" spans="2:26" s="141" customFormat="1" ht="25.5">
      <c r="B6" s="135" t="s">
        <v>175</v>
      </c>
      <c r="C6" s="136" t="s">
        <v>176</v>
      </c>
      <c r="D6" s="136" t="s">
        <v>178</v>
      </c>
      <c r="E6" s="136" t="s">
        <v>179</v>
      </c>
      <c r="F6" s="136" t="s">
        <v>180</v>
      </c>
      <c r="G6" s="137" t="s">
        <v>181</v>
      </c>
      <c r="H6" s="137" t="s">
        <v>182</v>
      </c>
      <c r="I6" s="137" t="s">
        <v>183</v>
      </c>
      <c r="J6" s="137" t="s">
        <v>184</v>
      </c>
      <c r="K6" s="136" t="s">
        <v>185</v>
      </c>
      <c r="L6" s="138" t="s">
        <v>186</v>
      </c>
      <c r="M6" s="138" t="s">
        <v>187</v>
      </c>
      <c r="N6" s="138" t="s">
        <v>188</v>
      </c>
      <c r="O6" s="138" t="s">
        <v>189</v>
      </c>
      <c r="P6" s="136" t="s">
        <v>190</v>
      </c>
      <c r="Q6" s="136" t="s">
        <v>191</v>
      </c>
      <c r="R6" s="136" t="s">
        <v>192</v>
      </c>
      <c r="S6" s="139" t="s">
        <v>193</v>
      </c>
      <c r="T6" s="139" t="s">
        <v>194</v>
      </c>
      <c r="U6" s="139" t="s">
        <v>195</v>
      </c>
      <c r="V6" s="139" t="s">
        <v>196</v>
      </c>
      <c r="W6" s="139" t="s">
        <v>197</v>
      </c>
      <c r="X6" s="139" t="s">
        <v>198</v>
      </c>
      <c r="Y6" s="135" t="s">
        <v>136</v>
      </c>
      <c r="Z6"/>
    </row>
    <row r="7" spans="2:26">
      <c r="B7" s="41" t="s">
        <v>75</v>
      </c>
      <c r="C7" s="142">
        <v>0.19390597850881877</v>
      </c>
      <c r="D7" s="142">
        <v>4.5777963288325452E-2</v>
      </c>
      <c r="E7" s="142">
        <v>4.158456207107427E-2</v>
      </c>
      <c r="F7" s="142">
        <v>6.8715479668798957E-2</v>
      </c>
      <c r="G7" s="142">
        <v>1.8181112222017296E-2</v>
      </c>
      <c r="H7" s="142">
        <v>0.4780380318193731</v>
      </c>
      <c r="I7" s="142">
        <v>2.7790990011551268E-2</v>
      </c>
      <c r="J7" s="142">
        <v>2.1568836816509576E-2</v>
      </c>
      <c r="K7" s="142">
        <v>1.3667381745114979E-2</v>
      </c>
      <c r="L7" s="142">
        <v>3.0673953348411458E-3</v>
      </c>
      <c r="M7" s="142">
        <v>5.9891864607499587E-3</v>
      </c>
      <c r="N7" s="142">
        <v>3.9604344829594542E-3</v>
      </c>
      <c r="O7" s="142">
        <v>6.5036546656442021E-4</v>
      </c>
      <c r="P7" s="142">
        <v>7.8043855987730421E-3</v>
      </c>
      <c r="Q7" s="142">
        <v>6.4357060348091133E-3</v>
      </c>
      <c r="R7" s="142">
        <v>1.6987157708772169E-2</v>
      </c>
      <c r="S7" s="142">
        <v>1.9773051573010805E-2</v>
      </c>
      <c r="T7" s="142">
        <v>1.8103456643920053E-2</v>
      </c>
      <c r="U7" s="142">
        <v>1.5142837728962619E-3</v>
      </c>
      <c r="V7" s="142">
        <v>3.4847940671138334E-3</v>
      </c>
      <c r="W7" s="142">
        <v>1.6666828449121037E-2</v>
      </c>
      <c r="X7" s="142">
        <v>0.80609402149118126</v>
      </c>
      <c r="Y7" s="144">
        <v>1</v>
      </c>
    </row>
    <row r="8" spans="2:26">
      <c r="B8" s="41" t="s">
        <v>76</v>
      </c>
      <c r="C8" s="142">
        <v>0.31399046104928457</v>
      </c>
      <c r="D8" s="142">
        <v>4.9739846798670329E-2</v>
      </c>
      <c r="E8" s="142">
        <v>2.81688105217517E-2</v>
      </c>
      <c r="F8" s="142">
        <v>4.3871946813123286E-2</v>
      </c>
      <c r="G8" s="142">
        <v>1.9460904755022403E-2</v>
      </c>
      <c r="H8" s="142">
        <v>0.38491111432287906</v>
      </c>
      <c r="I8" s="142">
        <v>1.80806474924122E-2</v>
      </c>
      <c r="J8" s="142">
        <v>4.6393987570458158E-2</v>
      </c>
      <c r="K8" s="142">
        <v>9.538950715421303E-3</v>
      </c>
      <c r="L8" s="142">
        <v>1.5392397745338921E-3</v>
      </c>
      <c r="M8" s="142">
        <v>4.2708483884954474E-3</v>
      </c>
      <c r="N8" s="142">
        <v>3.6132389073565544E-3</v>
      </c>
      <c r="O8" s="142">
        <v>1.1562364503540974E-4</v>
      </c>
      <c r="P8" s="142">
        <v>5.1452522040757332E-3</v>
      </c>
      <c r="Q8" s="142">
        <v>4.9429108252637662E-3</v>
      </c>
      <c r="R8" s="142">
        <v>1.6216216216216217E-2</v>
      </c>
      <c r="S8" s="142">
        <v>1.5168376933082815E-2</v>
      </c>
      <c r="T8" s="142">
        <v>2.4981933805463218E-2</v>
      </c>
      <c r="U8" s="142">
        <v>9.4666859372741728E-4</v>
      </c>
      <c r="V8" s="142">
        <v>3.9022980199450788E-3</v>
      </c>
      <c r="W8" s="142">
        <v>1.4539673363202775E-2</v>
      </c>
      <c r="X8" s="142">
        <v>0.68600953895071537</v>
      </c>
      <c r="Y8" s="144">
        <v>1</v>
      </c>
    </row>
    <row r="9" spans="2:26">
      <c r="B9" s="41" t="s">
        <v>77</v>
      </c>
      <c r="C9" s="142">
        <v>0.26042779965740892</v>
      </c>
      <c r="D9" s="142">
        <v>5.5429483331625257E-2</v>
      </c>
      <c r="E9" s="142">
        <v>3.6220956619767798E-2</v>
      </c>
      <c r="F9" s="142">
        <v>4.8131121619841004E-2</v>
      </c>
      <c r="G9" s="142">
        <v>2.3593399997071871E-2</v>
      </c>
      <c r="H9" s="142">
        <v>0.4261379441605786</v>
      </c>
      <c r="I9" s="142">
        <v>2.7692780697773159E-2</v>
      </c>
      <c r="J9" s="142">
        <v>2.1785280295155411E-2</v>
      </c>
      <c r="K9" s="142">
        <v>1.5892420537897311E-2</v>
      </c>
      <c r="L9" s="142">
        <v>3.5210752089952124E-3</v>
      </c>
      <c r="M9" s="142">
        <v>6.8298610602755367E-3</v>
      </c>
      <c r="N9" s="142">
        <v>4.5093187707714154E-3</v>
      </c>
      <c r="O9" s="142">
        <v>1.0321654978551454E-3</v>
      </c>
      <c r="P9" s="142">
        <v>9.4944585157313733E-3</v>
      </c>
      <c r="Q9" s="142">
        <v>6.1197897603326359E-3</v>
      </c>
      <c r="R9" s="142">
        <v>1.8988917031462747E-2</v>
      </c>
      <c r="S9" s="142">
        <v>2.1375342225085282E-2</v>
      </c>
      <c r="T9" s="142">
        <v>1.8308127022239142E-2</v>
      </c>
      <c r="U9" s="142">
        <v>1.8374009926357554E-3</v>
      </c>
      <c r="V9" s="142">
        <v>2.7963632636926637E-3</v>
      </c>
      <c r="W9" s="142">
        <v>5.7684142717010969E-3</v>
      </c>
      <c r="X9" s="142">
        <v>0.73957220034259108</v>
      </c>
      <c r="Y9" s="144">
        <v>1</v>
      </c>
    </row>
    <row r="10" spans="2:26">
      <c r="B10" s="41" t="s">
        <v>78</v>
      </c>
      <c r="C10" s="142">
        <v>0.21430101218910336</v>
      </c>
      <c r="D10" s="142">
        <v>3.5496456872549841E-2</v>
      </c>
      <c r="E10" s="142">
        <v>3.7340186794051641E-2</v>
      </c>
      <c r="F10" s="142">
        <v>5.6289633209486829E-2</v>
      </c>
      <c r="G10" s="142">
        <v>1.914499352832174E-2</v>
      </c>
      <c r="H10" s="142">
        <v>0.4848357869840117</v>
      </c>
      <c r="I10" s="142">
        <v>3.3615479881926792E-2</v>
      </c>
      <c r="J10" s="142">
        <v>1.7906528480040228E-2</v>
      </c>
      <c r="K10" s="142">
        <v>1.4265627473438184E-2</v>
      </c>
      <c r="L10" s="142">
        <v>2.7283478131314544E-3</v>
      </c>
      <c r="M10" s="142">
        <v>3.3801715227533033E-3</v>
      </c>
      <c r="N10" s="142">
        <v>6.1085193358847573E-3</v>
      </c>
      <c r="O10" s="142">
        <v>2.0485888016686686E-3</v>
      </c>
      <c r="P10" s="142">
        <v>6.3413135178925608E-3</v>
      </c>
      <c r="Q10" s="142">
        <v>4.8979895894441803E-3</v>
      </c>
      <c r="R10" s="142">
        <v>1.5662392565485003E-2</v>
      </c>
      <c r="S10" s="142">
        <v>2.01879114637167E-2</v>
      </c>
      <c r="T10" s="142">
        <v>1.7832034341797729E-2</v>
      </c>
      <c r="U10" s="142">
        <v>2.5141771656842751E-3</v>
      </c>
      <c r="V10" s="142">
        <v>2.4583065620024025E-3</v>
      </c>
      <c r="W10" s="142">
        <v>1.6910169381046829E-2</v>
      </c>
      <c r="X10" s="142">
        <v>0.78569898781089664</v>
      </c>
      <c r="Y10" s="144">
        <v>1</v>
      </c>
    </row>
    <row r="11" spans="2:26">
      <c r="B11" s="41" t="s">
        <v>79</v>
      </c>
      <c r="C11" s="142">
        <v>0.22278610488217476</v>
      </c>
      <c r="D11" s="142">
        <v>5.8470042094496244E-2</v>
      </c>
      <c r="E11" s="142">
        <v>3.6055706361383215E-2</v>
      </c>
      <c r="F11" s="142">
        <v>6.0535426255950271E-2</v>
      </c>
      <c r="G11" s="142">
        <v>2.0899720681380071E-2</v>
      </c>
      <c r="H11" s="142">
        <v>0.45407962547700537</v>
      </c>
      <c r="I11" s="142">
        <v>3.1393839254101261E-2</v>
      </c>
      <c r="J11" s="142">
        <v>1.7840985089893388E-2</v>
      </c>
      <c r="K11" s="142">
        <v>1.5234666981391871E-2</v>
      </c>
      <c r="L11" s="142">
        <v>1.3867579369762776E-3</v>
      </c>
      <c r="M11" s="142">
        <v>3.1374168928754082E-3</v>
      </c>
      <c r="N11" s="142">
        <v>9.7859868602226674E-3</v>
      </c>
      <c r="O11" s="142">
        <v>9.2450529131751834E-4</v>
      </c>
      <c r="P11" s="142">
        <v>8.615602502065384E-3</v>
      </c>
      <c r="Q11" s="142">
        <v>3.48164758645108E-3</v>
      </c>
      <c r="R11" s="142">
        <v>1.4133128761949722E-2</v>
      </c>
      <c r="S11" s="142">
        <v>1.2913568590424486E-2</v>
      </c>
      <c r="T11" s="142">
        <v>2.534521420984303E-2</v>
      </c>
      <c r="U11" s="142">
        <v>1.9768676973917149E-3</v>
      </c>
      <c r="V11" s="142">
        <v>2.9997246154451393E-3</v>
      </c>
      <c r="W11" s="142">
        <v>1.3238128958652976E-2</v>
      </c>
      <c r="X11" s="142">
        <v>0.77721389511782524</v>
      </c>
      <c r="Y11" s="144">
        <v>1</v>
      </c>
    </row>
    <row r="12" spans="2:26">
      <c r="B12" s="41" t="s">
        <v>80</v>
      </c>
      <c r="C12" s="142">
        <v>0.1955432772075226</v>
      </c>
      <c r="D12" s="142">
        <v>4.47101224923988E-2</v>
      </c>
      <c r="E12" s="142">
        <v>3.677153540212913E-2</v>
      </c>
      <c r="F12" s="142">
        <v>5.9793437963911185E-2</v>
      </c>
      <c r="G12" s="142">
        <v>2.992847333031667E-2</v>
      </c>
      <c r="H12" s="142">
        <v>0.43443917851500791</v>
      </c>
      <c r="I12" s="142">
        <v>2.4625497154016528E-2</v>
      </c>
      <c r="J12" s="142">
        <v>1.4464105678471346E-2</v>
      </c>
      <c r="K12" s="142">
        <v>9.5850500527916035E-2</v>
      </c>
      <c r="L12" s="142">
        <v>4.0550302857097494E-2</v>
      </c>
      <c r="M12" s="142">
        <v>1.8250811720529982E-2</v>
      </c>
      <c r="N12" s="142">
        <v>1.462287742027674E-2</v>
      </c>
      <c r="O12" s="142">
        <v>2.2426508530011827E-2</v>
      </c>
      <c r="P12" s="142">
        <v>7.6289821937491568E-3</v>
      </c>
      <c r="Q12" s="142">
        <v>5.8904316209800979E-3</v>
      </c>
      <c r="R12" s="142">
        <v>1.2193669770654218E-2</v>
      </c>
      <c r="S12" s="142">
        <v>1.1828494764501814E-2</v>
      </c>
      <c r="T12" s="142">
        <v>1.2812879563695253E-2</v>
      </c>
      <c r="U12" s="142">
        <v>2.3656989529003626E-3</v>
      </c>
      <c r="V12" s="142">
        <v>2.0560940563798453E-3</v>
      </c>
      <c r="W12" s="142">
        <v>9.0976208054490467E-3</v>
      </c>
      <c r="X12" s="142">
        <v>0.80445672279247737</v>
      </c>
      <c r="Y12" s="144">
        <v>1</v>
      </c>
    </row>
    <row r="13" spans="2:26">
      <c r="B13" s="41" t="s">
        <v>81</v>
      </c>
      <c r="C13" s="142">
        <v>0.11312469796197237</v>
      </c>
      <c r="D13" s="142">
        <v>3.7336066256728161E-2</v>
      </c>
      <c r="E13" s="142">
        <v>2.3821426785982102E-2</v>
      </c>
      <c r="F13" s="142">
        <v>5.694145878118282E-2</v>
      </c>
      <c r="G13" s="142">
        <v>1.6830808712026531E-2</v>
      </c>
      <c r="H13" s="142">
        <v>0.39717375726974286</v>
      </c>
      <c r="I13" s="142">
        <v>2.6596010598410238E-2</v>
      </c>
      <c r="J13" s="142">
        <v>1.8430568748021129E-2</v>
      </c>
      <c r="K13" s="142">
        <v>0.2577113432985052</v>
      </c>
      <c r="L13" s="142">
        <v>7.9204785948774351E-2</v>
      </c>
      <c r="M13" s="142">
        <v>6.4015397690346448E-2</v>
      </c>
      <c r="N13" s="142">
        <v>4.9650885700478264E-2</v>
      </c>
      <c r="O13" s="142">
        <v>6.4840273958906167E-2</v>
      </c>
      <c r="P13" s="142">
        <v>4.9825859454415171E-3</v>
      </c>
      <c r="Q13" s="142">
        <v>5.9907680514589478E-3</v>
      </c>
      <c r="R13" s="142">
        <v>6.4323684780616241E-3</v>
      </c>
      <c r="S13" s="142">
        <v>1.0856704827609191E-2</v>
      </c>
      <c r="T13" s="142">
        <v>9.631888550050826E-3</v>
      </c>
      <c r="U13" s="142">
        <v>3.0328784015730974E-3</v>
      </c>
      <c r="V13" s="142">
        <v>2.3746438034294858E-3</v>
      </c>
      <c r="W13" s="142">
        <v>8.7320235298038625E-3</v>
      </c>
      <c r="X13" s="142">
        <v>0.88687530203802767</v>
      </c>
      <c r="Y13" s="144">
        <v>1</v>
      </c>
    </row>
    <row r="14" spans="2:26">
      <c r="B14" s="41" t="s">
        <v>82</v>
      </c>
      <c r="C14" s="142">
        <v>7.911288258309869E-2</v>
      </c>
      <c r="D14" s="142">
        <v>4.8369108128862401E-2</v>
      </c>
      <c r="E14" s="142">
        <v>3.4793578820345922E-2</v>
      </c>
      <c r="F14" s="142">
        <v>6.4550042052144666E-2</v>
      </c>
      <c r="G14" s="142">
        <v>2.4499945149376531E-2</v>
      </c>
      <c r="H14" s="142">
        <v>0.37036969320217938</v>
      </c>
      <c r="I14" s="142">
        <v>2.9820455625845614E-2</v>
      </c>
      <c r="J14" s="142">
        <v>2.9171389914798698E-2</v>
      </c>
      <c r="K14" s="142">
        <v>0.26778074377445421</v>
      </c>
      <c r="L14" s="142">
        <v>7.6068672980582883E-2</v>
      </c>
      <c r="M14" s="142">
        <v>6.8033056642410508E-2</v>
      </c>
      <c r="N14" s="142">
        <v>5.7584012871612973E-2</v>
      </c>
      <c r="O14" s="142">
        <v>6.6095001279847881E-2</v>
      </c>
      <c r="P14" s="142">
        <v>6.3718140929535233E-3</v>
      </c>
      <c r="Q14" s="142">
        <v>7.2768493801879551E-3</v>
      </c>
      <c r="R14" s="142">
        <v>5.8507331700003657E-3</v>
      </c>
      <c r="S14" s="142">
        <v>1.0302775441547519E-2</v>
      </c>
      <c r="T14" s="142">
        <v>1.1061542399531941E-2</v>
      </c>
      <c r="U14" s="142">
        <v>1.215855486890701E-3</v>
      </c>
      <c r="V14" s="142">
        <v>1.9289135919844955E-3</v>
      </c>
      <c r="W14" s="142">
        <v>7.5236771857973448E-3</v>
      </c>
      <c r="X14" s="142">
        <v>0.92088711741690132</v>
      </c>
      <c r="Y14" s="144">
        <v>1</v>
      </c>
    </row>
    <row r="15" spans="2:26">
      <c r="B15" s="41" t="s">
        <v>83</v>
      </c>
      <c r="C15" s="142">
        <v>8.5881260489167943E-2</v>
      </c>
      <c r="D15" s="142">
        <v>4.2322993959943093E-2</v>
      </c>
      <c r="E15" s="142">
        <v>3.4434287758874797E-2</v>
      </c>
      <c r="F15" s="142">
        <v>6.2351447824642407E-2</v>
      </c>
      <c r="G15" s="142">
        <v>1.7046761456088189E-2</v>
      </c>
      <c r="H15" s="142">
        <v>0.36802603443428777</v>
      </c>
      <c r="I15" s="142">
        <v>2.6477428588466814E-2</v>
      </c>
      <c r="J15" s="142">
        <v>2.6758559586993007E-2</v>
      </c>
      <c r="K15" s="142">
        <v>0.27598544934104596</v>
      </c>
      <c r="L15" s="142">
        <v>7.9074482676367103E-2</v>
      </c>
      <c r="M15" s="142">
        <v>7.4533791094110735E-2</v>
      </c>
      <c r="N15" s="142">
        <v>5.1651431638312192E-2</v>
      </c>
      <c r="O15" s="142">
        <v>7.0725743932255947E-2</v>
      </c>
      <c r="P15" s="142">
        <v>5.3840845778349508E-3</v>
      </c>
      <c r="Q15" s="142">
        <v>7.6331325660444873E-3</v>
      </c>
      <c r="R15" s="142">
        <v>1.2591261085506419E-2</v>
      </c>
      <c r="S15" s="142">
        <v>1.2940545053372294E-2</v>
      </c>
      <c r="T15" s="142">
        <v>1.3749861564281029E-2</v>
      </c>
      <c r="U15" s="142">
        <v>1.7208624758269938E-3</v>
      </c>
      <c r="V15" s="142">
        <v>2.1468185342000119E-3</v>
      </c>
      <c r="W15" s="142">
        <v>4.5492107034238345E-3</v>
      </c>
      <c r="X15" s="142">
        <v>0.91411873951083211</v>
      </c>
      <c r="Y15" s="144">
        <v>1</v>
      </c>
    </row>
    <row r="16" spans="2:26" ht="45">
      <c r="B16" s="94" t="str">
        <f>actualizaciones!$A$2</f>
        <v xml:space="preserve">acumulado septiembre 2010 </v>
      </c>
      <c r="C16" s="146">
        <v>0.19023086765022248</v>
      </c>
      <c r="D16" s="146">
        <v>4.6516982000852969E-2</v>
      </c>
      <c r="E16" s="146">
        <v>3.4104590556203462E-2</v>
      </c>
      <c r="F16" s="146">
        <v>5.724608143962983E-2</v>
      </c>
      <c r="G16" s="146">
        <v>2.117419052902924E-2</v>
      </c>
      <c r="H16" s="146">
        <v>0.41994266994266993</v>
      </c>
      <c r="I16" s="146">
        <v>2.6998720547107644E-2</v>
      </c>
      <c r="J16" s="146">
        <v>2.4269032333548463E-2</v>
      </c>
      <c r="K16" s="146">
        <v>0.10631159018255792</v>
      </c>
      <c r="L16" s="146">
        <v>3.1760814018878536E-2</v>
      </c>
      <c r="M16" s="146">
        <v>2.7359156391414455E-2</v>
      </c>
      <c r="N16" s="146">
        <v>2.2020554278618796E-2</v>
      </c>
      <c r="O16" s="146">
        <v>2.5171065493646137E-2</v>
      </c>
      <c r="P16" s="146">
        <v>6.8482810418294291E-3</v>
      </c>
      <c r="Q16" s="146">
        <v>5.8651026392961877E-3</v>
      </c>
      <c r="R16" s="146">
        <v>1.33351826900214E-2</v>
      </c>
      <c r="S16" s="146">
        <v>1.5074144106402171E-2</v>
      </c>
      <c r="T16" s="146">
        <v>1.6898024962541093E-2</v>
      </c>
      <c r="U16" s="146">
        <v>1.8927599572760862E-3</v>
      </c>
      <c r="V16" s="146">
        <v>2.6957204376559215E-3</v>
      </c>
      <c r="W16" s="146">
        <v>1.0596058983155757E-2</v>
      </c>
      <c r="X16" s="146">
        <v>0.80976913234977754</v>
      </c>
      <c r="Y16" s="207">
        <v>1</v>
      </c>
    </row>
    <row r="17" spans="2:25" ht="15" hidden="1" customHeight="1" outlineLevel="1">
      <c r="B17" s="41" t="s">
        <v>72</v>
      </c>
      <c r="C17" s="142">
        <v>0.1189856016207221</v>
      </c>
      <c r="D17" s="142">
        <v>4.6758555820852324E-2</v>
      </c>
      <c r="E17" s="142">
        <v>3.6457202807322189E-2</v>
      </c>
      <c r="F17" s="142">
        <v>5.8407495839664279E-2</v>
      </c>
      <c r="G17" s="142">
        <v>1.2408653498299688E-2</v>
      </c>
      <c r="H17" s="142">
        <v>0.36866905433760222</v>
      </c>
      <c r="I17" s="142">
        <v>1.8757687576875768E-2</v>
      </c>
      <c r="J17" s="142">
        <v>2.1678966789667898E-2</v>
      </c>
      <c r="K17" s="142">
        <v>0.25644852036755661</v>
      </c>
      <c r="L17" s="142">
        <v>7.7165183416540051E-2</v>
      </c>
      <c r="M17" s="142">
        <v>5.8977280949280078E-2</v>
      </c>
      <c r="N17" s="142">
        <v>5.0340062224151653E-2</v>
      </c>
      <c r="O17" s="142">
        <v>6.9965993777584834E-2</v>
      </c>
      <c r="P17" s="142">
        <v>5.3089501483250126E-3</v>
      </c>
      <c r="Q17" s="142">
        <v>7.7599305404818754E-3</v>
      </c>
      <c r="R17" s="142">
        <v>8.1669199044931626E-3</v>
      </c>
      <c r="S17" s="142">
        <v>1.4769191809565154E-2</v>
      </c>
      <c r="T17" s="142">
        <v>1.173033789161421E-2</v>
      </c>
      <c r="U17" s="142">
        <v>2.912235004702988E-3</v>
      </c>
      <c r="V17" s="142">
        <v>2.6680413862962158E-3</v>
      </c>
      <c r="W17" s="142">
        <v>8.1126546559583245E-3</v>
      </c>
      <c r="X17" s="142">
        <v>0.88101439837927786</v>
      </c>
      <c r="Y17" s="144">
        <v>1</v>
      </c>
    </row>
    <row r="18" spans="2:25" ht="15" hidden="1" customHeight="1" outlineLevel="1">
      <c r="B18" s="41" t="s">
        <v>73</v>
      </c>
      <c r="C18" s="142">
        <v>8.8407626511925838E-2</v>
      </c>
      <c r="D18" s="142">
        <v>4.0242661743095071E-2</v>
      </c>
      <c r="E18" s="142">
        <v>3.8047778740721204E-2</v>
      </c>
      <c r="F18" s="142">
        <v>6.6110252835449718E-2</v>
      </c>
      <c r="G18" s="142">
        <v>1.1191077282489921E-2</v>
      </c>
      <c r="H18" s="142">
        <v>0.37392139869625834</v>
      </c>
      <c r="I18" s="142">
        <v>1.8934398432495572E-2</v>
      </c>
      <c r="J18" s="142">
        <v>1.8510493989977016E-2</v>
      </c>
      <c r="K18" s="142">
        <v>0.28801951844455331</v>
      </c>
      <c r="L18" s="142">
        <v>8.8793850559553869E-2</v>
      </c>
      <c r="M18" s="142">
        <v>7.3448509740382084E-2</v>
      </c>
      <c r="N18" s="142">
        <v>5.0567089943102606E-2</v>
      </c>
      <c r="O18" s="142">
        <v>7.5210068201514754E-2</v>
      </c>
      <c r="P18" s="142">
        <v>5.9440822939824407E-3</v>
      </c>
      <c r="Q18" s="142">
        <v>7.6585402615019409E-3</v>
      </c>
      <c r="R18" s="142">
        <v>8.3933079618674408E-3</v>
      </c>
      <c r="S18" s="142">
        <v>1.2962055842345228E-2</v>
      </c>
      <c r="T18" s="142">
        <v>1.1304118467161535E-2</v>
      </c>
      <c r="U18" s="142">
        <v>2.3927050755491916E-3</v>
      </c>
      <c r="V18" s="142">
        <v>1.8840197445269226E-3</v>
      </c>
      <c r="W18" s="142">
        <v>6.0759636760993252E-3</v>
      </c>
      <c r="X18" s="142">
        <v>0.9115923734880742</v>
      </c>
      <c r="Y18" s="144">
        <v>1</v>
      </c>
    </row>
    <row r="19" spans="2:25" ht="15" hidden="1" customHeight="1" outlineLevel="1">
      <c r="B19" s="41" t="s">
        <v>74</v>
      </c>
      <c r="C19" s="142">
        <v>0.14063014149391248</v>
      </c>
      <c r="D19" s="142">
        <v>5.2122408687068113E-2</v>
      </c>
      <c r="E19" s="142">
        <v>3.0108588351431393E-2</v>
      </c>
      <c r="F19" s="142">
        <v>5.8209937479434024E-2</v>
      </c>
      <c r="G19" s="142">
        <v>1.6025008226390261E-2</v>
      </c>
      <c r="H19" s="142">
        <v>0.48692003948667323</v>
      </c>
      <c r="I19" s="142">
        <v>2.3848305363606451E-2</v>
      </c>
      <c r="J19" s="142">
        <v>1.2520565975649885E-2</v>
      </c>
      <c r="K19" s="142">
        <v>0.11405890095426127</v>
      </c>
      <c r="L19" s="142">
        <v>2.4934188877920368E-2</v>
      </c>
      <c r="M19" s="142">
        <v>2.8685422836459362E-2</v>
      </c>
      <c r="N19" s="142">
        <v>3.0215531424810795E-2</v>
      </c>
      <c r="O19" s="142">
        <v>3.0223757815070747E-2</v>
      </c>
      <c r="P19" s="142">
        <v>9.4850279697268839E-3</v>
      </c>
      <c r="Q19" s="142">
        <v>6.1451135241855871E-3</v>
      </c>
      <c r="R19" s="142">
        <v>1.3573543928923988E-2</v>
      </c>
      <c r="S19" s="142">
        <v>1.2339585389930898E-2</v>
      </c>
      <c r="T19" s="142">
        <v>1.121256992431721E-2</v>
      </c>
      <c r="U19" s="142">
        <v>1.8591641987495886E-3</v>
      </c>
      <c r="V19" s="142">
        <v>1.2833168805528134E-3</v>
      </c>
      <c r="W19" s="142">
        <v>9.6577821651859172E-3</v>
      </c>
      <c r="X19" s="142">
        <v>0.85936985850608749</v>
      </c>
      <c r="Y19" s="144">
        <v>1</v>
      </c>
    </row>
    <row r="20" spans="2:25" ht="15" hidden="1" customHeight="1" outlineLevel="1">
      <c r="B20" s="41" t="s">
        <v>75</v>
      </c>
      <c r="C20" s="142">
        <v>0.23645676638041016</v>
      </c>
      <c r="D20" s="142">
        <v>4.4080964259192258E-2</v>
      </c>
      <c r="E20" s="142">
        <v>3.6016908810480419E-2</v>
      </c>
      <c r="F20" s="142">
        <v>5.4496639183502484E-2</v>
      </c>
      <c r="G20" s="142">
        <v>1.2281737342193956E-2</v>
      </c>
      <c r="H20" s="142">
        <v>0.47715977683416799</v>
      </c>
      <c r="I20" s="142">
        <v>2.2221375935411392E-2</v>
      </c>
      <c r="J20" s="142">
        <v>1.642325342270122E-2</v>
      </c>
      <c r="K20" s="142">
        <v>2.3059199878134699E-2</v>
      </c>
      <c r="L20" s="142">
        <v>4.3890549726755147E-3</v>
      </c>
      <c r="M20" s="142">
        <v>7.0358169735514212E-3</v>
      </c>
      <c r="N20" s="142">
        <v>9.1589390102252612E-3</v>
      </c>
      <c r="O20" s="142">
        <v>2.4753889216825027E-3</v>
      </c>
      <c r="P20" s="142">
        <v>8.5305710531827783E-3</v>
      </c>
      <c r="Q20" s="142">
        <v>5.4077727212140832E-3</v>
      </c>
      <c r="R20" s="142">
        <v>1.2177009349353543E-2</v>
      </c>
      <c r="S20" s="142">
        <v>1.6270921796751527E-2</v>
      </c>
      <c r="T20" s="142">
        <v>1.6489898509054211E-2</v>
      </c>
      <c r="U20" s="142">
        <v>3.6559590227926196E-3</v>
      </c>
      <c r="V20" s="142">
        <v>2.3040158424890989E-3</v>
      </c>
      <c r="W20" s="142">
        <v>1.2967229658967572E-2</v>
      </c>
      <c r="X20" s="142">
        <v>0.76354323361958987</v>
      </c>
      <c r="Y20" s="144">
        <v>1</v>
      </c>
    </row>
    <row r="21" spans="2:25" ht="15" hidden="1" customHeight="1" outlineLevel="1">
      <c r="B21" s="41" t="s">
        <v>76</v>
      </c>
      <c r="C21" s="142">
        <v>0.32271173848439821</v>
      </c>
      <c r="D21" s="142">
        <v>5.8736998514115901E-2</v>
      </c>
      <c r="E21" s="142">
        <v>2.7459138187221396E-2</v>
      </c>
      <c r="F21" s="142">
        <v>4.1575037147102527E-2</v>
      </c>
      <c r="G21" s="142">
        <v>2.0230312035661217E-2</v>
      </c>
      <c r="H21" s="142">
        <v>0.37462109955423478</v>
      </c>
      <c r="I21" s="142">
        <v>1.9457652303120358E-2</v>
      </c>
      <c r="J21" s="142">
        <v>4.5668647845468056E-2</v>
      </c>
      <c r="K21" s="142">
        <v>1.1277860326894502E-2</v>
      </c>
      <c r="L21" s="142">
        <v>2.2659732540861815E-3</v>
      </c>
      <c r="M21" s="142">
        <v>3.8335809806835067E-3</v>
      </c>
      <c r="N21" s="142">
        <v>5.1263001485884101E-3</v>
      </c>
      <c r="O21" s="142">
        <v>5.200594353640416E-5</v>
      </c>
      <c r="P21" s="142">
        <v>5.7726597325408616E-3</v>
      </c>
      <c r="Q21" s="142">
        <v>5.1188707280832094E-3</v>
      </c>
      <c r="R21" s="142">
        <v>1.1961367013372956E-2</v>
      </c>
      <c r="S21" s="142">
        <v>1.1723625557206538E-2</v>
      </c>
      <c r="T21" s="142">
        <v>2.610698365527489E-2</v>
      </c>
      <c r="U21" s="142">
        <v>1.7830609212481426E-3</v>
      </c>
      <c r="V21" s="142">
        <v>4.0490341753343243E-3</v>
      </c>
      <c r="W21" s="142">
        <v>1.1745913818722139E-2</v>
      </c>
      <c r="X21" s="142">
        <v>0.86793800102823848</v>
      </c>
      <c r="Y21" s="144">
        <v>1</v>
      </c>
    </row>
    <row r="22" spans="2:25" ht="15" hidden="1" customHeight="1" outlineLevel="1">
      <c r="B22" s="41" t="s">
        <v>77</v>
      </c>
      <c r="C22" s="142">
        <v>0.25774694982076068</v>
      </c>
      <c r="D22" s="142">
        <v>6.3173119542142636E-2</v>
      </c>
      <c r="E22" s="142">
        <v>3.4899182730814389E-2</v>
      </c>
      <c r="F22" s="142">
        <v>4.3670635074922824E-2</v>
      </c>
      <c r="G22" s="142">
        <v>1.6804174215973685E-2</v>
      </c>
      <c r="H22" s="142">
        <v>0.43356480221463617</v>
      </c>
      <c r="I22" s="142">
        <v>2.5567850449847978E-2</v>
      </c>
      <c r="J22" s="142">
        <v>1.9059246183873904E-2</v>
      </c>
      <c r="K22" s="142">
        <v>1.7861725207816547E-2</v>
      </c>
      <c r="L22" s="142">
        <v>4.5023678255662952E-3</v>
      </c>
      <c r="M22" s="142">
        <v>6.4930520455057971E-3</v>
      </c>
      <c r="N22" s="142">
        <v>6.2986492896523298E-3</v>
      </c>
      <c r="O22" s="142">
        <v>5.6765604709212354E-4</v>
      </c>
      <c r="P22" s="142">
        <v>1.053662936725791E-2</v>
      </c>
      <c r="Q22" s="142">
        <v>6.5708131478471841E-3</v>
      </c>
      <c r="R22" s="142">
        <v>1.218516473689531E-2</v>
      </c>
      <c r="S22" s="142">
        <v>1.3561536248337856E-2</v>
      </c>
      <c r="T22" s="142">
        <v>2.3724912324357111E-2</v>
      </c>
      <c r="U22" s="142">
        <v>3.8647267863669236E-3</v>
      </c>
      <c r="V22" s="142">
        <v>2.8616085661630338E-3</v>
      </c>
      <c r="W22" s="142">
        <v>1.4346923381985862E-2</v>
      </c>
      <c r="X22" s="142">
        <v>0.74225305017923937</v>
      </c>
      <c r="Y22" s="144">
        <v>1</v>
      </c>
    </row>
    <row r="23" spans="2:25" ht="15" hidden="1" customHeight="1" outlineLevel="1">
      <c r="B23" s="41" t="s">
        <v>78</v>
      </c>
      <c r="C23" s="142">
        <v>0.20057133819662731</v>
      </c>
      <c r="D23" s="142">
        <v>5.2547298499495881E-2</v>
      </c>
      <c r="E23" s="142">
        <v>3.6425281220963564E-2</v>
      </c>
      <c r="F23" s="142">
        <v>5.6105806298558804E-2</v>
      </c>
      <c r="G23" s="142">
        <v>1.2988553466579681E-2</v>
      </c>
      <c r="H23" s="142">
        <v>0.48553861969436374</v>
      </c>
      <c r="I23" s="142">
        <v>3.0494434889192019E-2</v>
      </c>
      <c r="J23" s="142">
        <v>1.7753000019769486E-2</v>
      </c>
      <c r="K23" s="142">
        <v>1.8375738884605499E-2</v>
      </c>
      <c r="L23" s="142">
        <v>3.4794298479726392E-3</v>
      </c>
      <c r="M23" s="142">
        <v>4.6062906510092325E-3</v>
      </c>
      <c r="N23" s="142">
        <v>9.8550896546270479E-3</v>
      </c>
      <c r="O23" s="142">
        <v>4.349287309965799E-4</v>
      </c>
      <c r="P23" s="142">
        <v>7.0181681592629934E-3</v>
      </c>
      <c r="Q23" s="142">
        <v>5.7133819662732541E-3</v>
      </c>
      <c r="R23" s="142">
        <v>1.4263685427910563E-2</v>
      </c>
      <c r="S23" s="142">
        <v>1.6171440997963742E-2</v>
      </c>
      <c r="T23" s="142">
        <v>2.2606409267935869E-2</v>
      </c>
      <c r="U23" s="142">
        <v>3.8847043473103611E-3</v>
      </c>
      <c r="V23" s="142">
        <v>2.7084198248423382E-3</v>
      </c>
      <c r="W23" s="142">
        <v>1.6833718838344898E-2</v>
      </c>
      <c r="X23" s="142">
        <v>0.79942866180337269</v>
      </c>
      <c r="Y23" s="144">
        <v>1</v>
      </c>
    </row>
    <row r="24" spans="2:25" ht="15" hidden="1" customHeight="1" outlineLevel="1">
      <c r="B24" s="41" t="s">
        <v>79</v>
      </c>
      <c r="C24" s="142">
        <v>0.2219204520583378</v>
      </c>
      <c r="D24" s="142">
        <v>5.2617441652241387E-2</v>
      </c>
      <c r="E24" s="142">
        <v>3.7605205037903662E-2</v>
      </c>
      <c r="F24" s="142">
        <v>5.9024254362402752E-2</v>
      </c>
      <c r="G24" s="142">
        <v>1.5877753238225989E-2</v>
      </c>
      <c r="H24" s="142">
        <v>0.46429495214787403</v>
      </c>
      <c r="I24" s="142">
        <v>4.7295011838675662E-2</v>
      </c>
      <c r="J24" s="142">
        <v>1.5808113969637279E-2</v>
      </c>
      <c r="K24" s="142">
        <v>1.5091824349867685E-2</v>
      </c>
      <c r="L24" s="142">
        <v>1.2535068345967885E-3</v>
      </c>
      <c r="M24" s="142">
        <v>5.1732028094470645E-4</v>
      </c>
      <c r="N24" s="142">
        <v>9.6301159991245347E-3</v>
      </c>
      <c r="O24" s="142">
        <v>3.6908812352016555E-3</v>
      </c>
      <c r="P24" s="142">
        <v>7.0534630613422475E-3</v>
      </c>
      <c r="Q24" s="142">
        <v>5.0637696730933763E-3</v>
      </c>
      <c r="R24" s="142">
        <v>1.6603991324936826E-2</v>
      </c>
      <c r="S24" s="142">
        <v>1.1798881792315804E-2</v>
      </c>
      <c r="T24" s="142">
        <v>1.302254322608886E-2</v>
      </c>
      <c r="U24" s="142">
        <v>3.919695974850276E-3</v>
      </c>
      <c r="V24" s="142">
        <v>2.6562406733122426E-3</v>
      </c>
      <c r="W24" s="142">
        <v>1.0346405618894128E-2</v>
      </c>
      <c r="X24" s="142">
        <v>0.77807954794166223</v>
      </c>
      <c r="Y24" s="144">
        <v>1</v>
      </c>
    </row>
    <row r="25" spans="2:25" ht="15" hidden="1" customHeight="1" outlineLevel="1">
      <c r="B25" s="41" t="s">
        <v>80</v>
      </c>
      <c r="C25" s="142">
        <v>0.19989811842520194</v>
      </c>
      <c r="D25" s="142">
        <v>4.7520477387950483E-2</v>
      </c>
      <c r="E25" s="142">
        <v>3.3847323182909769E-2</v>
      </c>
      <c r="F25" s="142">
        <v>6.6748603171266158E-2</v>
      </c>
      <c r="G25" s="142">
        <v>2.0877636994331827E-2</v>
      </c>
      <c r="H25" s="142">
        <v>0.40285268409434555</v>
      </c>
      <c r="I25" s="142">
        <v>2.8494497586376979E-2</v>
      </c>
      <c r="J25" s="142">
        <v>1.7853533107468889E-2</v>
      </c>
      <c r="K25" s="142">
        <v>0.11591050593096311</v>
      </c>
      <c r="L25" s="142">
        <v>3.9628698260735971E-2</v>
      </c>
      <c r="M25" s="142">
        <v>2.0392486638150607E-2</v>
      </c>
      <c r="N25" s="142">
        <v>2.9359682388233485E-2</v>
      </c>
      <c r="O25" s="142">
        <v>2.6529638643843039E-2</v>
      </c>
      <c r="P25" s="142">
        <v>8.3526719655866687E-3</v>
      </c>
      <c r="Q25" s="142">
        <v>6.3635555052436671E-3</v>
      </c>
      <c r="R25" s="142">
        <v>1.1109943156549933E-2</v>
      </c>
      <c r="S25" s="142">
        <v>1.1465720084416162E-2</v>
      </c>
      <c r="T25" s="142">
        <v>1.518520614847218E-2</v>
      </c>
      <c r="U25" s="142">
        <v>2.5470393699514042E-3</v>
      </c>
      <c r="V25" s="142">
        <v>2.4904384950635949E-3</v>
      </c>
      <c r="W25" s="142">
        <v>8.4820453939016601E-3</v>
      </c>
      <c r="X25" s="142">
        <v>0.800101881574798</v>
      </c>
      <c r="Y25" s="144">
        <v>1</v>
      </c>
    </row>
    <row r="26" spans="2:25" ht="15" hidden="1" customHeight="1" outlineLevel="1">
      <c r="B26" s="41" t="s">
        <v>81</v>
      </c>
      <c r="C26" s="142">
        <v>5.5510738732118751E-2</v>
      </c>
      <c r="D26" s="142">
        <v>4.2307968786191801E-2</v>
      </c>
      <c r="E26" s="142">
        <v>3.1453422895983262E-2</v>
      </c>
      <c r="F26" s="142">
        <v>6.0015495083905079E-2</v>
      </c>
      <c r="G26" s="142">
        <v>1.2739514860104951E-2</v>
      </c>
      <c r="H26" s="142">
        <v>0.39503678085638294</v>
      </c>
      <c r="I26" s="142">
        <v>2.3410356147315119E-2</v>
      </c>
      <c r="J26" s="142">
        <v>1.6110094967292595E-2</v>
      </c>
      <c r="K26" s="142">
        <v>0.31443039592335525</v>
      </c>
      <c r="L26" s="142">
        <v>9.602958442823939E-2</v>
      </c>
      <c r="M26" s="142">
        <v>6.8497855448438907E-2</v>
      </c>
      <c r="N26" s="142">
        <v>6.6109695609459992E-2</v>
      </c>
      <c r="O26" s="142">
        <v>8.3793260437216951E-2</v>
      </c>
      <c r="P26" s="142">
        <v>5.3673692702134968E-3</v>
      </c>
      <c r="Q26" s="142">
        <v>5.0558701607814633E-3</v>
      </c>
      <c r="R26" s="142">
        <v>6.5814170813332162E-3</v>
      </c>
      <c r="S26" s="142">
        <v>1.1253903722813716E-2</v>
      </c>
      <c r="T26" s="142">
        <v>1.1828979001765161E-2</v>
      </c>
      <c r="U26" s="142">
        <v>1.645354270333304E-3</v>
      </c>
      <c r="V26" s="142">
        <v>1.2779450643365469E-3</v>
      </c>
      <c r="W26" s="142">
        <v>5.9743931757733565E-3</v>
      </c>
      <c r="X26" s="142">
        <v>0.94448926126788124</v>
      </c>
      <c r="Y26" s="144">
        <v>1</v>
      </c>
    </row>
    <row r="27" spans="2:25" ht="15" hidden="1" customHeight="1" outlineLevel="1">
      <c r="B27" s="41" t="s">
        <v>82</v>
      </c>
      <c r="C27" s="142">
        <v>5.8661067451950724E-2</v>
      </c>
      <c r="D27" s="142">
        <v>5.0166408196692748E-2</v>
      </c>
      <c r="E27" s="142">
        <v>3.1216783704194184E-2</v>
      </c>
      <c r="F27" s="142">
        <v>5.8086044363902488E-2</v>
      </c>
      <c r="G27" s="142">
        <v>2.2260363484291414E-2</v>
      </c>
      <c r="H27" s="142">
        <v>0.38232065378382618</v>
      </c>
      <c r="I27" s="142">
        <v>2.6912823014863474E-2</v>
      </c>
      <c r="J27" s="142">
        <v>2.4133544755963687E-2</v>
      </c>
      <c r="K27" s="142">
        <v>0.29042150934848143</v>
      </c>
      <c r="L27" s="142">
        <v>9.954869400059245E-2</v>
      </c>
      <c r="M27" s="142">
        <v>6.5317395319660562E-2</v>
      </c>
      <c r="N27" s="142">
        <v>5.7763682935754242E-2</v>
      </c>
      <c r="O27" s="142">
        <v>6.7791737092474172E-2</v>
      </c>
      <c r="P27" s="142">
        <v>5.3668821551168342E-3</v>
      </c>
      <c r="Q27" s="142">
        <v>7.4840126156580531E-3</v>
      </c>
      <c r="R27" s="142">
        <v>5.7850807646064577E-3</v>
      </c>
      <c r="S27" s="142">
        <v>1.4244890135740299E-2</v>
      </c>
      <c r="T27" s="142">
        <v>1.4262315077802366E-2</v>
      </c>
      <c r="U27" s="142">
        <v>1.2371708864068027E-3</v>
      </c>
      <c r="V27" s="142">
        <v>1.1413337050654308E-3</v>
      </c>
      <c r="W27" s="142">
        <v>6.2991165554374534E-3</v>
      </c>
      <c r="X27" s="142">
        <v>0.94133893254804923</v>
      </c>
      <c r="Y27" s="144">
        <v>1</v>
      </c>
    </row>
    <row r="28" spans="2:25" ht="15" hidden="1" customHeight="1" outlineLevel="1">
      <c r="B28" s="41" t="s">
        <v>83</v>
      </c>
      <c r="C28" s="142">
        <v>5.8528253215742322E-2</v>
      </c>
      <c r="D28" s="142">
        <v>3.8562763621152435E-2</v>
      </c>
      <c r="E28" s="142">
        <v>2.8889392407710809E-2</v>
      </c>
      <c r="F28" s="142">
        <v>6.0611078188726603E-2</v>
      </c>
      <c r="G28" s="142">
        <v>1.2880398786906961E-2</v>
      </c>
      <c r="H28" s="142">
        <v>0.38831177885453338</v>
      </c>
      <c r="I28" s="142">
        <v>2.8619235193641721E-2</v>
      </c>
      <c r="J28" s="142">
        <v>2.953428382194025E-2</v>
      </c>
      <c r="K28" s="142">
        <v>0.29024471014745357</v>
      </c>
      <c r="L28" s="142">
        <v>9.0772823927214419E-2</v>
      </c>
      <c r="M28" s="142">
        <v>5.9966186774497159E-2</v>
      </c>
      <c r="N28" s="142">
        <v>6.3295220831735624E-2</v>
      </c>
      <c r="O28" s="142">
        <v>7.6210478614006344E-2</v>
      </c>
      <c r="P28" s="142">
        <v>6.5273468818628647E-3</v>
      </c>
      <c r="Q28" s="142">
        <v>7.6776937288667337E-3</v>
      </c>
      <c r="R28" s="142">
        <v>1.1773625684107784E-2</v>
      </c>
      <c r="S28" s="142">
        <v>1.0902150800013943E-2</v>
      </c>
      <c r="T28" s="142">
        <v>1.9155017952382614E-2</v>
      </c>
      <c r="U28" s="142">
        <v>1.3072123261407605E-3</v>
      </c>
      <c r="V28" s="142">
        <v>1.9869627357339561E-3</v>
      </c>
      <c r="W28" s="142">
        <v>4.4880956530832785E-3</v>
      </c>
      <c r="X28" s="142">
        <v>0.94147174678425771</v>
      </c>
      <c r="Y28" s="144">
        <v>1</v>
      </c>
    </row>
    <row r="29" spans="2:25" collapsed="1">
      <c r="B29" s="147">
        <v>2009</v>
      </c>
      <c r="C29" s="149">
        <v>0.16498906318400175</v>
      </c>
      <c r="D29" s="149">
        <v>4.9329259101933434E-2</v>
      </c>
      <c r="E29" s="149">
        <v>3.3307346525784993E-2</v>
      </c>
      <c r="F29" s="149">
        <v>5.6604603631470046E-2</v>
      </c>
      <c r="G29" s="149">
        <v>1.5723340744742E-2</v>
      </c>
      <c r="H29" s="149">
        <v>0.41789671289722136</v>
      </c>
      <c r="I29" s="149">
        <v>2.5884158456542294E-2</v>
      </c>
      <c r="J29" s="149">
        <v>2.1618331445022756E-2</v>
      </c>
      <c r="K29" s="149">
        <v>0.14622014552131435</v>
      </c>
      <c r="L29" s="149">
        <v>4.440931457571428E-2</v>
      </c>
      <c r="M29" s="149">
        <v>3.3094596066207946E-2</v>
      </c>
      <c r="N29" s="149">
        <v>3.2334463915719085E-2</v>
      </c>
      <c r="O29" s="149">
        <v>3.6381770963673038E-2</v>
      </c>
      <c r="P29" s="149">
        <v>7.1311069298233597E-3</v>
      </c>
      <c r="Q29" s="149">
        <v>6.3226551834305615E-3</v>
      </c>
      <c r="R29" s="149">
        <v>1.0980087278171586E-2</v>
      </c>
      <c r="S29" s="149">
        <v>1.303547307408548E-2</v>
      </c>
      <c r="T29" s="149">
        <v>1.6549101003100388E-2</v>
      </c>
      <c r="U29" s="149">
        <v>2.5407453189489984E-3</v>
      </c>
      <c r="V29" s="149">
        <v>2.2890507074493673E-3</v>
      </c>
      <c r="W29" s="149">
        <v>9.5788189969573077E-3</v>
      </c>
      <c r="X29" s="149">
        <v>0.83501093681599825</v>
      </c>
      <c r="Y29" s="151">
        <v>1</v>
      </c>
    </row>
    <row r="30" spans="2:25" ht="15" hidden="1" customHeight="1" outlineLevel="1">
      <c r="B30" s="41" t="s">
        <v>72</v>
      </c>
      <c r="C30" s="142">
        <v>6.4337506014231577E-2</v>
      </c>
      <c r="D30" s="142">
        <v>4.4019954587275999E-2</v>
      </c>
      <c r="E30" s="142">
        <v>3.5401666258683705E-2</v>
      </c>
      <c r="F30" s="142">
        <v>5.9585207944694393E-2</v>
      </c>
      <c r="G30" s="142">
        <v>1.0897365555546176E-2</v>
      </c>
      <c r="H30" s="142">
        <v>0.40682372603803529</v>
      </c>
      <c r="I30" s="142">
        <v>2.0418843748153524E-2</v>
      </c>
      <c r="J30" s="142">
        <v>2.2908946644269811E-2</v>
      </c>
      <c r="K30" s="142">
        <v>0.28031805788856157</v>
      </c>
      <c r="L30" s="142">
        <v>9.5755007639129225E-2</v>
      </c>
      <c r="M30" s="142">
        <v>5.6571761389055363E-2</v>
      </c>
      <c r="N30" s="142">
        <v>5.3431699431918896E-2</v>
      </c>
      <c r="O30" s="142">
        <v>7.4559589428458084E-2</v>
      </c>
      <c r="P30" s="142">
        <v>5.0477340063645338E-3</v>
      </c>
      <c r="Q30" s="142">
        <v>7.4027804742168839E-3</v>
      </c>
      <c r="R30" s="142">
        <v>9.2091602022470014E-3</v>
      </c>
      <c r="S30" s="142">
        <v>1.1378504081236442E-2</v>
      </c>
      <c r="T30" s="142">
        <v>1.4788678894900776E-2</v>
      </c>
      <c r="U30" s="142">
        <v>1.502502764436266E-3</v>
      </c>
      <c r="V30" s="142">
        <v>2.2199900395884157E-3</v>
      </c>
      <c r="W30" s="142">
        <v>3.7393748575576735E-3</v>
      </c>
      <c r="X30" s="142">
        <v>0.9356624939857684</v>
      </c>
      <c r="Y30" s="144">
        <v>1</v>
      </c>
    </row>
    <row r="31" spans="2:25" ht="15" hidden="1" customHeight="1" outlineLevel="1">
      <c r="B31" s="41" t="s">
        <v>73</v>
      </c>
      <c r="C31" s="142">
        <v>6.5177889754160945E-2</v>
      </c>
      <c r="D31" s="142">
        <v>3.4570163383722707E-2</v>
      </c>
      <c r="E31" s="142">
        <v>2.8943350129790806E-2</v>
      </c>
      <c r="F31" s="142">
        <v>7.3133302794319746E-2</v>
      </c>
      <c r="G31" s="142">
        <v>8.909757214841961E-3</v>
      </c>
      <c r="H31" s="142">
        <v>0.38795999389219726</v>
      </c>
      <c r="I31" s="142">
        <v>2.6446785768819668E-2</v>
      </c>
      <c r="J31" s="142">
        <v>1.2772942433959383E-2</v>
      </c>
      <c r="K31" s="142">
        <v>0.30752023209650331</v>
      </c>
      <c r="L31" s="142">
        <v>0.10183234081539166</v>
      </c>
      <c r="M31" s="142">
        <v>7.5080164910673389E-2</v>
      </c>
      <c r="N31" s="142">
        <v>6.3055428309665595E-2</v>
      </c>
      <c r="O31" s="142">
        <v>6.7552298060772634E-2</v>
      </c>
      <c r="P31" s="142">
        <v>8.1081081081081086E-3</v>
      </c>
      <c r="Q31" s="142">
        <v>8.8334096808673074E-3</v>
      </c>
      <c r="R31" s="142">
        <v>8.2455336692624833E-3</v>
      </c>
      <c r="S31" s="142">
        <v>1.3261566651397159E-2</v>
      </c>
      <c r="T31" s="142">
        <v>1.0726828523438692E-2</v>
      </c>
      <c r="U31" s="142">
        <v>1.0383264620552756E-3</v>
      </c>
      <c r="V31" s="142">
        <v>1.717819514429684E-3</v>
      </c>
      <c r="W31" s="142">
        <v>2.6339899221255155E-3</v>
      </c>
      <c r="X31" s="142">
        <v>0.93482211024583906</v>
      </c>
      <c r="Y31" s="144">
        <v>1</v>
      </c>
    </row>
    <row r="32" spans="2:25" ht="15" hidden="1" customHeight="1" outlineLevel="1">
      <c r="B32" s="41" t="s">
        <v>74</v>
      </c>
      <c r="C32" s="142">
        <v>9.8932569643322046E-2</v>
      </c>
      <c r="D32" s="142">
        <v>5.6426788367000012E-2</v>
      </c>
      <c r="E32" s="142">
        <v>2.2443603840911527E-2</v>
      </c>
      <c r="F32" s="142">
        <v>5.4634975573150377E-2</v>
      </c>
      <c r="G32" s="142">
        <v>1.1149057383953321E-2</v>
      </c>
      <c r="H32" s="142">
        <v>0.48638528569459544</v>
      </c>
      <c r="I32" s="142">
        <v>3.1548156883164619E-2</v>
      </c>
      <c r="J32" s="142">
        <v>1.2626920072897682E-2</v>
      </c>
      <c r="K32" s="142">
        <v>0.14924881694411687</v>
      </c>
      <c r="L32" s="142">
        <v>4.5086297992250793E-2</v>
      </c>
      <c r="M32" s="142">
        <v>4.1847251787984131E-2</v>
      </c>
      <c r="N32" s="142">
        <v>3.1793191111383373E-2</v>
      </c>
      <c r="O32" s="142">
        <v>3.0522076052498584E-2</v>
      </c>
      <c r="P32" s="142">
        <v>9.8473130465411892E-3</v>
      </c>
      <c r="Q32" s="142">
        <v>6.3402606551602675E-3</v>
      </c>
      <c r="R32" s="142">
        <v>2.1509410845827526E-2</v>
      </c>
      <c r="S32" s="142">
        <v>1.5751106482686801E-2</v>
      </c>
      <c r="T32" s="142">
        <v>1.7144738655680964E-2</v>
      </c>
      <c r="U32" s="142">
        <v>1.5467785656308865E-3</v>
      </c>
      <c r="V32" s="142">
        <v>1.5850651637900669E-3</v>
      </c>
      <c r="W32" s="142">
        <v>2.8791521815703632E-3</v>
      </c>
      <c r="X32" s="142">
        <v>0.90106743035667791</v>
      </c>
      <c r="Y32" s="144">
        <v>1</v>
      </c>
    </row>
    <row r="33" spans="2:25" ht="15" hidden="1" customHeight="1" outlineLevel="1">
      <c r="B33" s="41" t="s">
        <v>75</v>
      </c>
      <c r="C33" s="142">
        <v>0.17003396285141481</v>
      </c>
      <c r="D33" s="142">
        <v>5.1575931232091692E-2</v>
      </c>
      <c r="E33" s="142">
        <v>2.4579583840640077E-2</v>
      </c>
      <c r="F33" s="142">
        <v>6.0940889991486398E-2</v>
      </c>
      <c r="G33" s="142">
        <v>7.1862098007085514E-3</v>
      </c>
      <c r="H33" s="142">
        <v>0.502897369938757</v>
      </c>
      <c r="I33" s="142">
        <v>3.1454543790107745E-2</v>
      </c>
      <c r="J33" s="142">
        <v>2.0304475589772695E-2</v>
      </c>
      <c r="K33" s="142">
        <v>3.5619799152301873E-2</v>
      </c>
      <c r="L33" s="142">
        <v>7.0855113194247367E-3</v>
      </c>
      <c r="M33" s="142">
        <v>1.5672345450717249E-2</v>
      </c>
      <c r="N33" s="142">
        <v>1.2660545419592262E-2</v>
      </c>
      <c r="O33" s="142">
        <v>2.0139696256762818E-4</v>
      </c>
      <c r="P33" s="142">
        <v>9.1910250189953958E-3</v>
      </c>
      <c r="Q33" s="142">
        <v>5.5658796927780876E-3</v>
      </c>
      <c r="R33" s="142">
        <v>2.0743887144465702E-2</v>
      </c>
      <c r="S33" s="142">
        <v>1.990168166463744E-2</v>
      </c>
      <c r="T33" s="142">
        <v>3.0896124939352052E-2</v>
      </c>
      <c r="U33" s="142">
        <v>1.3273890714684585E-3</v>
      </c>
      <c r="V33" s="142">
        <v>3.2589690306398015E-3</v>
      </c>
      <c r="W33" s="142">
        <v>4.5222772503821966E-3</v>
      </c>
      <c r="X33" s="142">
        <v>0.82996603714858519</v>
      </c>
      <c r="Y33" s="144">
        <v>1</v>
      </c>
    </row>
    <row r="34" spans="2:25" ht="15" hidden="1" customHeight="1" outlineLevel="1">
      <c r="B34" s="41" t="s">
        <v>76</v>
      </c>
      <c r="C34" s="142">
        <v>0.24995700478106833</v>
      </c>
      <c r="D34" s="142">
        <v>5.2234031575688782E-2</v>
      </c>
      <c r="E34" s="142">
        <v>2.1710865751728408E-2</v>
      </c>
      <c r="F34" s="142">
        <v>4.8787534826127334E-2</v>
      </c>
      <c r="G34" s="142">
        <v>1.5815361331819901E-2</v>
      </c>
      <c r="H34" s="142">
        <v>0.4208096859629209</v>
      </c>
      <c r="I34" s="142">
        <v>2.4208028067278918E-2</v>
      </c>
      <c r="J34" s="142">
        <v>5.6567949643999589E-2</v>
      </c>
      <c r="K34" s="142">
        <v>1.5966704502459326E-2</v>
      </c>
      <c r="L34" s="142">
        <v>2.2219929143879199E-3</v>
      </c>
      <c r="M34" s="142">
        <v>7.0718536098785811E-3</v>
      </c>
      <c r="N34" s="142">
        <v>6.2394661713617442E-3</v>
      </c>
      <c r="O34" s="142">
        <v>4.3339180683108039E-4</v>
      </c>
      <c r="P34" s="142">
        <v>5.1319093316823166E-3</v>
      </c>
      <c r="Q34" s="142">
        <v>5.0287208062463453E-3</v>
      </c>
      <c r="R34" s="142">
        <v>2.0424448801293297E-2</v>
      </c>
      <c r="S34" s="142">
        <v>1.643449248443573E-2</v>
      </c>
      <c r="T34" s="142">
        <v>3.7168506862036939E-2</v>
      </c>
      <c r="U34" s="142">
        <v>1.0731606645341038E-3</v>
      </c>
      <c r="V34" s="142">
        <v>4.4302273587177102E-3</v>
      </c>
      <c r="W34" s="142">
        <v>4.2513672479620266E-3</v>
      </c>
      <c r="X34" s="142">
        <v>0.7500429952189317</v>
      </c>
      <c r="Y34" s="144">
        <v>1</v>
      </c>
    </row>
    <row r="35" spans="2:25" ht="15" hidden="1" customHeight="1" outlineLevel="1">
      <c r="B35" s="41" t="s">
        <v>77</v>
      </c>
      <c r="C35" s="142">
        <v>0.20384505367116812</v>
      </c>
      <c r="D35" s="142">
        <v>5.7532782319377321E-2</v>
      </c>
      <c r="E35" s="142">
        <v>2.5917227466389654E-2</v>
      </c>
      <c r="F35" s="142">
        <v>4.3636993210183217E-2</v>
      </c>
      <c r="G35" s="142">
        <v>9.7180193607635905E-3</v>
      </c>
      <c r="H35" s="142">
        <v>0.47828312482122154</v>
      </c>
      <c r="I35" s="142">
        <v>2.7942128479592911E-2</v>
      </c>
      <c r="J35" s="142">
        <v>2.5548379326438133E-2</v>
      </c>
      <c r="K35" s="142">
        <v>3.1517697183204615E-2</v>
      </c>
      <c r="L35" s="142">
        <v>4.471342757779685E-3</v>
      </c>
      <c r="M35" s="142">
        <v>1.4814145702542794E-2</v>
      </c>
      <c r="N35" s="142">
        <v>1.1622480165003087E-2</v>
      </c>
      <c r="O35" s="142">
        <v>6.0972855787904789E-4</v>
      </c>
      <c r="P35" s="142">
        <v>9.1233458290050137E-3</v>
      </c>
      <c r="Q35" s="142">
        <v>6.6317390060671756E-3</v>
      </c>
      <c r="R35" s="142">
        <v>1.604865784442136E-2</v>
      </c>
      <c r="S35" s="142">
        <v>1.8766090059166251E-2</v>
      </c>
      <c r="T35" s="142">
        <v>3.3030727308311879E-2</v>
      </c>
      <c r="U35" s="142">
        <v>1.2646221941195069E-3</v>
      </c>
      <c r="V35" s="142">
        <v>3.402435903226292E-3</v>
      </c>
      <c r="W35" s="142">
        <v>7.7909760173433904E-3</v>
      </c>
      <c r="X35" s="142">
        <v>0.79615494632883188</v>
      </c>
      <c r="Y35" s="144">
        <v>1</v>
      </c>
    </row>
    <row r="36" spans="2:25" ht="15" hidden="1" customHeight="1" outlineLevel="1">
      <c r="B36" s="41" t="s">
        <v>78</v>
      </c>
      <c r="C36" s="142">
        <v>0.20734905964801958</v>
      </c>
      <c r="D36" s="142">
        <v>4.9594982583009956E-2</v>
      </c>
      <c r="E36" s="142">
        <v>2.37880505382305E-2</v>
      </c>
      <c r="F36" s="142">
        <v>5.0339651991163255E-2</v>
      </c>
      <c r="G36" s="142">
        <v>7.4632422906030999E-3</v>
      </c>
      <c r="H36" s="142">
        <v>0.49650419083394698</v>
      </c>
      <c r="I36" s="142">
        <v>3.635641532695124E-2</v>
      </c>
      <c r="J36" s="142">
        <v>1.9932317824903401E-2</v>
      </c>
      <c r="K36" s="142">
        <v>2.1016225518993206E-2</v>
      </c>
      <c r="L36" s="142">
        <v>2.440860837835825E-3</v>
      </c>
      <c r="M36" s="142">
        <v>8.4313125212023936E-3</v>
      </c>
      <c r="N36" s="142">
        <v>9.7882656649484114E-3</v>
      </c>
      <c r="O36" s="142">
        <v>3.5578649500657791E-4</v>
      </c>
      <c r="P36" s="142">
        <v>7.0412629593162284E-3</v>
      </c>
      <c r="Q36" s="142">
        <v>6.3296899693030722E-3</v>
      </c>
      <c r="R36" s="142">
        <v>1.0119229846349879E-2</v>
      </c>
      <c r="S36" s="142">
        <v>1.7963080945564668E-2</v>
      </c>
      <c r="T36" s="142">
        <v>3.320398149910226E-2</v>
      </c>
      <c r="U36" s="142">
        <v>1.8451253113131831E-3</v>
      </c>
      <c r="V36" s="142">
        <v>3.8640068178621371E-3</v>
      </c>
      <c r="W36" s="142">
        <v>7.289486095367329E-3</v>
      </c>
      <c r="X36" s="142">
        <v>0.79265094035198036</v>
      </c>
      <c r="Y36" s="144">
        <v>1</v>
      </c>
    </row>
    <row r="37" spans="2:25" ht="15" hidden="1" customHeight="1" outlineLevel="1">
      <c r="B37" s="41" t="s">
        <v>79</v>
      </c>
      <c r="C37" s="142">
        <v>0.18984079514469171</v>
      </c>
      <c r="D37" s="142">
        <v>4.6767525727856453E-2</v>
      </c>
      <c r="E37" s="142">
        <v>3.1269240918286569E-2</v>
      </c>
      <c r="F37" s="142">
        <v>6.3259741402058228E-2</v>
      </c>
      <c r="G37" s="142">
        <v>1.5208021813703931E-2</v>
      </c>
      <c r="H37" s="142">
        <v>0.50759081713431264</v>
      </c>
      <c r="I37" s="142">
        <v>3.5816694520186473E-2</v>
      </c>
      <c r="J37" s="142">
        <v>1.8005101592048552E-2</v>
      </c>
      <c r="K37" s="142">
        <v>2.0643856099920838E-2</v>
      </c>
      <c r="L37" s="142">
        <v>1.9526783358254905E-3</v>
      </c>
      <c r="M37" s="142">
        <v>4.7849415076084085E-3</v>
      </c>
      <c r="N37" s="142">
        <v>1.3756706834374176E-2</v>
      </c>
      <c r="O37" s="142">
        <v>1.4952942211276276E-4</v>
      </c>
      <c r="P37" s="142">
        <v>8.1009763391679136E-3</v>
      </c>
      <c r="Q37" s="142">
        <v>6.4473568475679477E-3</v>
      </c>
      <c r="R37" s="142">
        <v>1.585891459231243E-2</v>
      </c>
      <c r="S37" s="142">
        <v>1.027355088398276E-2</v>
      </c>
      <c r="T37" s="142">
        <v>1.8075468378925149E-2</v>
      </c>
      <c r="U37" s="142">
        <v>1.3545606473744393E-3</v>
      </c>
      <c r="V37" s="142">
        <v>3.1225261676488696E-3</v>
      </c>
      <c r="W37" s="142">
        <v>8.3648517899551408E-3</v>
      </c>
      <c r="X37" s="142">
        <v>0.81015920485530835</v>
      </c>
      <c r="Y37" s="144">
        <v>1</v>
      </c>
    </row>
    <row r="38" spans="2:25" ht="15" hidden="1" customHeight="1" outlineLevel="1">
      <c r="B38" s="41" t="s">
        <v>80</v>
      </c>
      <c r="C38" s="142">
        <v>0.12551530346115664</v>
      </c>
      <c r="D38" s="142">
        <v>5.520687856505864E-2</v>
      </c>
      <c r="E38" s="142">
        <v>2.3523077181942083E-2</v>
      </c>
      <c r="F38" s="142">
        <v>7.6651915666907849E-2</v>
      </c>
      <c r="G38" s="142">
        <v>2.0738335212262961E-2</v>
      </c>
      <c r="H38" s="142">
        <v>0.48547895879254932</v>
      </c>
      <c r="I38" s="142">
        <v>2.1184230452120947E-2</v>
      </c>
      <c r="J38" s="142">
        <v>1.6683212464875235E-2</v>
      </c>
      <c r="K38" s="142">
        <v>0.10152109168615706</v>
      </c>
      <c r="L38" s="142">
        <v>3.5865120896501824E-2</v>
      </c>
      <c r="M38" s="142">
        <v>1.8323770422843298E-2</v>
      </c>
      <c r="N38" s="142">
        <v>2.5727314028032508E-2</v>
      </c>
      <c r="O38" s="142">
        <v>2.1604886338779425E-2</v>
      </c>
      <c r="P38" s="142">
        <v>1.0507984048728778E-2</v>
      </c>
      <c r="Q38" s="142">
        <v>6.9744746007975632E-3</v>
      </c>
      <c r="R38" s="142">
        <v>1.463882485571503E-2</v>
      </c>
      <c r="S38" s="142">
        <v>1.276269960121822E-2</v>
      </c>
      <c r="T38" s="142">
        <v>1.844996718884084E-2</v>
      </c>
      <c r="U38" s="142">
        <v>1.8004071948982854E-3</v>
      </c>
      <c r="V38" s="142">
        <v>1.5648398983695378E-3</v>
      </c>
      <c r="W38" s="142">
        <v>6.7977991284010027E-3</v>
      </c>
      <c r="X38" s="142">
        <v>0.87448469653884331</v>
      </c>
      <c r="Y38" s="144">
        <v>1</v>
      </c>
    </row>
    <row r="39" spans="2:25" ht="15" hidden="1" customHeight="1" outlineLevel="1">
      <c r="B39" s="41" t="s">
        <v>81</v>
      </c>
      <c r="C39" s="142">
        <v>8.7040645218229587E-2</v>
      </c>
      <c r="D39" s="142">
        <v>3.8133320660696947E-2</v>
      </c>
      <c r="E39" s="142">
        <v>2.2233687940854997E-2</v>
      </c>
      <c r="F39" s="142">
        <v>6.1738368895919188E-2</v>
      </c>
      <c r="G39" s="142">
        <v>1.1106660601904969E-2</v>
      </c>
      <c r="H39" s="142">
        <v>0.39958180299934148</v>
      </c>
      <c r="I39" s="142">
        <v>2.4928886143151006E-2</v>
      </c>
      <c r="J39" s="142">
        <v>1.8058506846618104E-2</v>
      </c>
      <c r="K39" s="142">
        <v>0.28205894133700837</v>
      </c>
      <c r="L39" s="142">
        <v>9.5825497796997949E-2</v>
      </c>
      <c r="M39" s="142">
        <v>6.2247537322045632E-2</v>
      </c>
      <c r="N39" s="142">
        <v>6.1317456330321318E-2</v>
      </c>
      <c r="O39" s="142">
        <v>6.2668449887643501E-2</v>
      </c>
      <c r="P39" s="142">
        <v>7.2709251250857102E-3</v>
      </c>
      <c r="Q39" s="142">
        <v>6.4019443444965681E-3</v>
      </c>
      <c r="R39" s="142">
        <v>8.1806393797649677E-3</v>
      </c>
      <c r="S39" s="142">
        <v>1.0916571056151094E-2</v>
      </c>
      <c r="T39" s="142">
        <v>1.3808647716549332E-2</v>
      </c>
      <c r="U39" s="142">
        <v>2.763087325779537E-3</v>
      </c>
      <c r="V39" s="142">
        <v>1.7379615611782836E-3</v>
      </c>
      <c r="W39" s="142">
        <v>4.0394028472698386E-3</v>
      </c>
      <c r="X39" s="142">
        <v>0.91295935478177037</v>
      </c>
      <c r="Y39" s="144">
        <v>1</v>
      </c>
    </row>
    <row r="40" spans="2:25" ht="15" hidden="1" customHeight="1" outlineLevel="1">
      <c r="B40" s="41" t="s">
        <v>82</v>
      </c>
      <c r="C40" s="142">
        <v>5.3966075964149124E-2</v>
      </c>
      <c r="D40" s="142">
        <v>4.2025516013195922E-2</v>
      </c>
      <c r="E40" s="142">
        <v>1.9874171605406825E-2</v>
      </c>
      <c r="F40" s="142">
        <v>5.5695851458266429E-2</v>
      </c>
      <c r="G40" s="142">
        <v>1.7640790587685751E-2</v>
      </c>
      <c r="H40" s="142">
        <v>0.44261816483227745</v>
      </c>
      <c r="I40" s="142">
        <v>2.1406884068548741E-2</v>
      </c>
      <c r="J40" s="142">
        <v>2.3260736285872771E-2</v>
      </c>
      <c r="K40" s="142">
        <v>0.28350801389659303</v>
      </c>
      <c r="L40" s="142">
        <v>8.9415525647388555E-2</v>
      </c>
      <c r="M40" s="142">
        <v>5.6235950135754532E-2</v>
      </c>
      <c r="N40" s="142">
        <v>6.5074592006539575E-2</v>
      </c>
      <c r="O40" s="142">
        <v>7.2781946106910342E-2</v>
      </c>
      <c r="P40" s="142">
        <v>4.5470469739876803E-3</v>
      </c>
      <c r="Q40" s="142">
        <v>5.1382360669138469E-3</v>
      </c>
      <c r="R40" s="142">
        <v>7.4154088692961204E-3</v>
      </c>
      <c r="S40" s="142">
        <v>6.8388170379236855E-3</v>
      </c>
      <c r="T40" s="142">
        <v>1.051732694946428E-2</v>
      </c>
      <c r="U40" s="142">
        <v>1.627594663241176E-3</v>
      </c>
      <c r="V40" s="142">
        <v>1.547309724695647E-3</v>
      </c>
      <c r="W40" s="142">
        <v>2.3720550024815346E-3</v>
      </c>
      <c r="X40" s="142">
        <v>0.94603392403585085</v>
      </c>
      <c r="Y40" s="144">
        <v>1</v>
      </c>
    </row>
    <row r="41" spans="2:25" ht="15" hidden="1" customHeight="1" outlineLevel="1">
      <c r="B41" s="41" t="s">
        <v>83</v>
      </c>
      <c r="C41" s="142">
        <v>5.2743035928954136E-2</v>
      </c>
      <c r="D41" s="142">
        <v>3.7067407590220446E-2</v>
      </c>
      <c r="E41" s="142">
        <v>3.0037656537350032E-2</v>
      </c>
      <c r="F41" s="142">
        <v>6.5138644523879657E-2</v>
      </c>
      <c r="G41" s="142">
        <v>1.7745543711039813E-2</v>
      </c>
      <c r="H41" s="142">
        <v>0.41737455118661881</v>
      </c>
      <c r="I41" s="142">
        <v>2.0412550056126553E-2</v>
      </c>
      <c r="J41" s="142">
        <v>3.7561002794385755E-2</v>
      </c>
      <c r="K41" s="142">
        <v>0.26120739755909211</v>
      </c>
      <c r="L41" s="142">
        <v>7.5655406857788848E-2</v>
      </c>
      <c r="M41" s="142">
        <v>5.5545382894537809E-2</v>
      </c>
      <c r="N41" s="142">
        <v>6.545709304269598E-2</v>
      </c>
      <c r="O41" s="142">
        <v>6.4549514764069449E-2</v>
      </c>
      <c r="P41" s="142">
        <v>5.3817799679959236E-3</v>
      </c>
      <c r="Q41" s="142">
        <v>5.7081896997826587E-3</v>
      </c>
      <c r="R41" s="142">
        <v>1.3151923827114298E-2</v>
      </c>
      <c r="S41" s="142">
        <v>8.5981100080408258E-3</v>
      </c>
      <c r="T41" s="142">
        <v>1.7857000692625528E-2</v>
      </c>
      <c r="U41" s="142">
        <v>1.7912729183418386E-3</v>
      </c>
      <c r="V41" s="142">
        <v>2.1972947798326553E-3</v>
      </c>
      <c r="W41" s="142">
        <v>6.0266382185989861E-3</v>
      </c>
      <c r="X41" s="142">
        <v>0.94725696407104587</v>
      </c>
      <c r="Y41" s="144">
        <v>1</v>
      </c>
    </row>
    <row r="42" spans="2:25" collapsed="1">
      <c r="B42" s="152">
        <v>2008</v>
      </c>
      <c r="C42" s="154">
        <v>0.13030254333946076</v>
      </c>
      <c r="D42" s="154">
        <v>4.6959084727029005E-2</v>
      </c>
      <c r="E42" s="154">
        <v>2.5605197730369698E-2</v>
      </c>
      <c r="F42" s="154">
        <v>5.9192381609357587E-2</v>
      </c>
      <c r="G42" s="154">
        <v>1.2847346066361733E-2</v>
      </c>
      <c r="H42" s="154">
        <v>0.45042598029032765</v>
      </c>
      <c r="I42" s="154">
        <v>2.6667372169984493E-2</v>
      </c>
      <c r="J42" s="154">
        <v>2.4088365597045247E-2</v>
      </c>
      <c r="K42" s="154">
        <v>0.15255398733490896</v>
      </c>
      <c r="L42" s="154">
        <v>4.7628006391337463E-2</v>
      </c>
      <c r="M42" s="154">
        <v>3.5471792278919431E-2</v>
      </c>
      <c r="N42" s="154">
        <v>3.5634449988306935E-2</v>
      </c>
      <c r="O42" s="154">
        <v>3.3819738676345128E-2</v>
      </c>
      <c r="P42" s="154">
        <v>7.3810018408410642E-3</v>
      </c>
      <c r="Q42" s="154">
        <v>6.3841517825063924E-3</v>
      </c>
      <c r="R42" s="154">
        <v>1.3708974655446552E-2</v>
      </c>
      <c r="S42" s="154">
        <v>1.3508428804916574E-2</v>
      </c>
      <c r="T42" s="154">
        <v>2.125720691236473E-2</v>
      </c>
      <c r="U42" s="154">
        <v>1.5880357089197829E-3</v>
      </c>
      <c r="V42" s="154">
        <v>2.5469976261119844E-3</v>
      </c>
      <c r="W42" s="154">
        <v>4.9829438040477599E-3</v>
      </c>
      <c r="X42" s="154">
        <v>0.86969745666053921</v>
      </c>
      <c r="Y42" s="208">
        <v>1</v>
      </c>
    </row>
    <row r="43" spans="2:25" hidden="1" outlineLevel="1">
      <c r="B43" s="41" t="s">
        <v>72</v>
      </c>
      <c r="C43" s="142">
        <v>7.1099326313842165E-2</v>
      </c>
      <c r="D43" s="142">
        <v>3.5256756131777332E-2</v>
      </c>
      <c r="E43" s="142">
        <v>2.9460280265774585E-2</v>
      </c>
      <c r="F43" s="142">
        <v>5.5351719672560779E-2</v>
      </c>
      <c r="G43" s="142">
        <v>9.8894661384062773E-3</v>
      </c>
      <c r="H43" s="142">
        <v>0.40068910231704874</v>
      </c>
      <c r="I43" s="142">
        <v>1.7389427598008232E-2</v>
      </c>
      <c r="J43" s="142">
        <v>1.6634035796321705E-2</v>
      </c>
      <c r="K43" s="142">
        <v>0.31092851526970572</v>
      </c>
      <c r="L43" s="142">
        <v>9.821635037846671E-2</v>
      </c>
      <c r="M43" s="142">
        <v>5.8550572710314955E-2</v>
      </c>
      <c r="N43" s="142">
        <v>6.9711871984213858E-2</v>
      </c>
      <c r="O43" s="142">
        <v>8.4449720196710196E-2</v>
      </c>
      <c r="P43" s="142">
        <v>5.3494072486780647E-3</v>
      </c>
      <c r="Q43" s="142">
        <v>6.0893828911464994E-3</v>
      </c>
      <c r="R43" s="142">
        <v>9.7121803073982153E-3</v>
      </c>
      <c r="S43" s="142">
        <v>9.4886459987358757E-3</v>
      </c>
      <c r="T43" s="142">
        <v>1.2911033345152388E-2</v>
      </c>
      <c r="U43" s="142">
        <v>1.5570320810273329E-3</v>
      </c>
      <c r="V43" s="142">
        <v>1.8191067877349038E-3</v>
      </c>
      <c r="W43" s="142">
        <v>6.3745818366812094E-3</v>
      </c>
      <c r="X43" s="142">
        <v>0.92890067368615781</v>
      </c>
      <c r="Y43" s="144">
        <v>1</v>
      </c>
    </row>
    <row r="44" spans="2:25" hidden="1" outlineLevel="1">
      <c r="B44" s="41" t="s">
        <v>73</v>
      </c>
      <c r="C44" s="142">
        <v>7.8364837166932363E-2</v>
      </c>
      <c r="D44" s="142">
        <v>3.6301525848326119E-2</v>
      </c>
      <c r="E44" s="142">
        <v>2.1635162833067639E-2</v>
      </c>
      <c r="F44" s="142">
        <v>7.0189023001594172E-2</v>
      </c>
      <c r="G44" s="142">
        <v>7.393911789265923E-3</v>
      </c>
      <c r="H44" s="142">
        <v>0.43274880437258029</v>
      </c>
      <c r="I44" s="142">
        <v>1.6731192590905639E-2</v>
      </c>
      <c r="J44" s="142">
        <v>1.2745767858498444E-2</v>
      </c>
      <c r="K44" s="142">
        <v>0.26537614818188721</v>
      </c>
      <c r="L44" s="142">
        <v>8.8180368936460946E-2</v>
      </c>
      <c r="M44" s="142">
        <v>5.7663402414028696E-2</v>
      </c>
      <c r="N44" s="142">
        <v>5.9325893873832837E-2</v>
      </c>
      <c r="O44" s="142">
        <v>6.0206482957564714E-2</v>
      </c>
      <c r="P44" s="142">
        <v>7.4925984969255299E-3</v>
      </c>
      <c r="Q44" s="142">
        <v>8.4870568587261819E-3</v>
      </c>
      <c r="R44" s="142">
        <v>1.1462840658923557E-2</v>
      </c>
      <c r="S44" s="142">
        <v>7.598876489789721E-3</v>
      </c>
      <c r="T44" s="142">
        <v>1.621498519699385E-2</v>
      </c>
      <c r="U44" s="142">
        <v>8.6540651332270551E-4</v>
      </c>
      <c r="V44" s="142">
        <v>1.282927199574888E-3</v>
      </c>
      <c r="W44" s="142">
        <v>5.1089349426857965E-3</v>
      </c>
      <c r="X44" s="142">
        <v>0.92163516283306768</v>
      </c>
      <c r="Y44" s="144">
        <v>1</v>
      </c>
    </row>
    <row r="45" spans="2:25" hidden="1" outlineLevel="1">
      <c r="B45" s="41" t="s">
        <v>74</v>
      </c>
      <c r="C45" s="142">
        <v>0.11090217080619198</v>
      </c>
      <c r="D45" s="142">
        <v>5.6075399034194333E-2</v>
      </c>
      <c r="E45" s="142">
        <v>2.6770267627457763E-2</v>
      </c>
      <c r="F45" s="142">
        <v>5.2961352729679723E-2</v>
      </c>
      <c r="G45" s="142">
        <v>1.2471228920012636E-2</v>
      </c>
      <c r="H45" s="142">
        <v>0.49992478149022912</v>
      </c>
      <c r="I45" s="142">
        <v>1.9323635160140209E-2</v>
      </c>
      <c r="J45" s="142">
        <v>1.6397635130052803E-2</v>
      </c>
      <c r="K45" s="142">
        <v>0.14507393979510477</v>
      </c>
      <c r="L45" s="142">
        <v>5.2427301310306443E-2</v>
      </c>
      <c r="M45" s="142">
        <v>3.4359815263340004E-2</v>
      </c>
      <c r="N45" s="142">
        <v>2.9244956598919861E-2</v>
      </c>
      <c r="O45" s="142">
        <v>2.9041866622538475E-2</v>
      </c>
      <c r="P45" s="142">
        <v>8.3567764355452594E-3</v>
      </c>
      <c r="Q45" s="142">
        <v>6.1453522482812573E-3</v>
      </c>
      <c r="R45" s="142">
        <v>1.1027033532411655E-2</v>
      </c>
      <c r="S45" s="142">
        <v>6.769665879379598E-3</v>
      </c>
      <c r="T45" s="142">
        <v>1.7947136431333024E-2</v>
      </c>
      <c r="U45" s="142">
        <v>1.1508431994945317E-3</v>
      </c>
      <c r="V45" s="142">
        <v>1.8202879364554029E-3</v>
      </c>
      <c r="W45" s="142">
        <v>6.8824936440359244E-3</v>
      </c>
      <c r="X45" s="142">
        <v>0.88909782919380798</v>
      </c>
      <c r="Y45" s="144">
        <v>1</v>
      </c>
    </row>
    <row r="46" spans="2:25" hidden="1" outlineLevel="1">
      <c r="B46" s="41" t="s">
        <v>75</v>
      </c>
      <c r="C46" s="142">
        <v>0.20405916815254177</v>
      </c>
      <c r="D46" s="142">
        <v>4.5340417015392452E-2</v>
      </c>
      <c r="E46" s="142">
        <v>2.9866089298060478E-2</v>
      </c>
      <c r="F46" s="142">
        <v>6.5554383028274085E-2</v>
      </c>
      <c r="G46" s="142">
        <v>1.0088788617590334E-2</v>
      </c>
      <c r="H46" s="142">
        <v>0.49234925948837377</v>
      </c>
      <c r="I46" s="142">
        <v>3.0375532185873876E-2</v>
      </c>
      <c r="J46" s="142">
        <v>1.5938284633019176E-2</v>
      </c>
      <c r="K46" s="142">
        <v>2.1060005094428878E-2</v>
      </c>
      <c r="L46" s="142">
        <v>2.8929078272260833E-3</v>
      </c>
      <c r="M46" s="142">
        <v>6.7956042356537242E-3</v>
      </c>
      <c r="N46" s="142">
        <v>1.0907536115861868E-2</v>
      </c>
      <c r="O46" s="142">
        <v>4.6395691568720208E-4</v>
      </c>
      <c r="P46" s="142">
        <v>8.8060842036315999E-3</v>
      </c>
      <c r="Q46" s="142">
        <v>6.0587314872093444E-3</v>
      </c>
      <c r="R46" s="142">
        <v>1.2008296641315818E-2</v>
      </c>
      <c r="S46" s="142">
        <v>1.5255995051126233E-2</v>
      </c>
      <c r="T46" s="142">
        <v>2.3488956005967759E-2</v>
      </c>
      <c r="U46" s="142">
        <v>1.1644408864306247E-3</v>
      </c>
      <c r="V46" s="142">
        <v>3.8299188530257267E-3</v>
      </c>
      <c r="W46" s="142">
        <v>1.4755649357738074E-2</v>
      </c>
      <c r="X46" s="142">
        <v>0.79594083184745823</v>
      </c>
      <c r="Y46" s="144">
        <v>1</v>
      </c>
    </row>
    <row r="47" spans="2:25" hidden="1" outlineLevel="1">
      <c r="B47" s="41" t="s">
        <v>76</v>
      </c>
      <c r="C47" s="142">
        <v>0.22986857653399428</v>
      </c>
      <c r="D47" s="142">
        <v>5.1913710119030461E-2</v>
      </c>
      <c r="E47" s="142">
        <v>3.1141020837536386E-2</v>
      </c>
      <c r="F47" s="142">
        <v>5.5379427616220424E-2</v>
      </c>
      <c r="G47" s="142">
        <v>1.6211776234256563E-2</v>
      </c>
      <c r="H47" s="142">
        <v>0.43890682191543939</v>
      </c>
      <c r="I47" s="142">
        <v>2.9202812923307491E-2</v>
      </c>
      <c r="J47" s="142">
        <v>5.1474190852235063E-2</v>
      </c>
      <c r="K47" s="142">
        <v>1.7494307865233306E-2</v>
      </c>
      <c r="L47" s="142">
        <v>1.9021817448194368E-3</v>
      </c>
      <c r="M47" s="142">
        <v>4.1502147159696804E-3</v>
      </c>
      <c r="N47" s="142">
        <v>1.0915929331066086E-2</v>
      </c>
      <c r="O47" s="142">
        <v>5.2598207337810181E-4</v>
      </c>
      <c r="P47" s="142">
        <v>5.0364584834423727E-3</v>
      </c>
      <c r="Q47" s="142">
        <v>4.7266334265210251E-3</v>
      </c>
      <c r="R47" s="142">
        <v>1.4763524223996311E-2</v>
      </c>
      <c r="S47" s="142">
        <v>1.4785139925641986E-2</v>
      </c>
      <c r="T47" s="142">
        <v>3.0535781191457476E-2</v>
      </c>
      <c r="U47" s="142">
        <v>1.0087327434648529E-3</v>
      </c>
      <c r="V47" s="142">
        <v>2.3561114793786207E-3</v>
      </c>
      <c r="W47" s="142">
        <v>5.1949736288439919E-3</v>
      </c>
      <c r="X47" s="142">
        <v>0.77013142346600572</v>
      </c>
      <c r="Y47" s="144">
        <v>1</v>
      </c>
    </row>
    <row r="48" spans="2:25" hidden="1" outlineLevel="1">
      <c r="B48" s="41" t="s">
        <v>77</v>
      </c>
      <c r="C48" s="142">
        <v>0.21758556196748566</v>
      </c>
      <c r="D48" s="142">
        <v>6.4804897933085026E-2</v>
      </c>
      <c r="E48" s="142">
        <v>2.9165401154147418E-2</v>
      </c>
      <c r="F48" s="142">
        <v>5.1305209648800296E-2</v>
      </c>
      <c r="G48" s="142">
        <v>1.3036111066707164E-2</v>
      </c>
      <c r="H48" s="142">
        <v>0.45319468644596128</v>
      </c>
      <c r="I48" s="142">
        <v>3.2538325047556625E-2</v>
      </c>
      <c r="J48" s="142">
        <v>2.731109228383714E-2</v>
      </c>
      <c r="K48" s="142">
        <v>2.3146890036286907E-2</v>
      </c>
      <c r="L48" s="142">
        <v>2.7335070415780809E-3</v>
      </c>
      <c r="M48" s="142">
        <v>7.8328564349313418E-3</v>
      </c>
      <c r="N48" s="142">
        <v>1.2284796265805585E-2</v>
      </c>
      <c r="O48" s="142">
        <v>2.9573029397189762E-4</v>
      </c>
      <c r="P48" s="142">
        <v>7.6730022219735601E-3</v>
      </c>
      <c r="Q48" s="142">
        <v>6.5700081525648605E-3</v>
      </c>
      <c r="R48" s="142">
        <v>1.3387790335214285E-2</v>
      </c>
      <c r="S48" s="142">
        <v>1.3403775756510063E-2</v>
      </c>
      <c r="T48" s="142">
        <v>3.3137778346148311E-2</v>
      </c>
      <c r="U48" s="142">
        <v>1.6944546573524945E-3</v>
      </c>
      <c r="V48" s="142">
        <v>2.1420464536342854E-3</v>
      </c>
      <c r="W48" s="142">
        <v>9.9029684927346255E-3</v>
      </c>
      <c r="X48" s="142">
        <v>0.78241443803251431</v>
      </c>
      <c r="Y48" s="144">
        <v>1</v>
      </c>
    </row>
    <row r="49" spans="2:25" hidden="1" outlineLevel="1">
      <c r="B49" s="41" t="s">
        <v>78</v>
      </c>
      <c r="C49" s="142">
        <v>0.19326533538880722</v>
      </c>
      <c r="D49" s="142">
        <v>4.3191840246656871E-2</v>
      </c>
      <c r="E49" s="142">
        <v>2.9066432438246154E-2</v>
      </c>
      <c r="F49" s="142">
        <v>6.0221202452228159E-2</v>
      </c>
      <c r="G49" s="142">
        <v>1.4752805363352812E-2</v>
      </c>
      <c r="H49" s="142">
        <v>0.51763883411608647</v>
      </c>
      <c r="I49" s="142">
        <v>4.0565733338113502E-2</v>
      </c>
      <c r="J49" s="142">
        <v>1.8705409959488044E-2</v>
      </c>
      <c r="K49" s="142">
        <v>1.4600437385724016E-2</v>
      </c>
      <c r="L49" s="142">
        <v>2.419961997633815E-3</v>
      </c>
      <c r="M49" s="142">
        <v>2.7067723084644893E-3</v>
      </c>
      <c r="N49" s="142">
        <v>8.9359337468181976E-3</v>
      </c>
      <c r="O49" s="142">
        <v>5.3776933280751441E-4</v>
      </c>
      <c r="P49" s="142">
        <v>5.2701394615136416E-3</v>
      </c>
      <c r="Q49" s="142">
        <v>6.4532319936901729E-3</v>
      </c>
      <c r="R49" s="142">
        <v>1.439429247481447E-2</v>
      </c>
      <c r="S49" s="142">
        <v>8.8731939913239879E-3</v>
      </c>
      <c r="T49" s="142">
        <v>2.3643924999103717E-2</v>
      </c>
      <c r="U49" s="142">
        <v>1.1472412433226975E-3</v>
      </c>
      <c r="V49" s="142">
        <v>1.8104900871186319E-3</v>
      </c>
      <c r="W49" s="142">
        <v>6.3994550604094215E-3</v>
      </c>
      <c r="X49" s="142">
        <v>0.80673466461119281</v>
      </c>
      <c r="Y49" s="144">
        <v>1</v>
      </c>
    </row>
    <row r="50" spans="2:25" hidden="1" outlineLevel="1">
      <c r="B50" s="41" t="s">
        <v>79</v>
      </c>
      <c r="C50" s="142">
        <v>0.12725369672963849</v>
      </c>
      <c r="D50" s="142">
        <v>4.958389344388462E-2</v>
      </c>
      <c r="E50" s="142">
        <v>3.3986311069152703E-2</v>
      </c>
      <c r="F50" s="142">
        <v>6.8290730726211127E-2</v>
      </c>
      <c r="G50" s="142">
        <v>1.4643256611014767E-2</v>
      </c>
      <c r="H50" s="142">
        <v>0.56893207868569851</v>
      </c>
      <c r="I50" s="142">
        <v>3.9240233553272927E-2</v>
      </c>
      <c r="J50" s="142">
        <v>1.7290740987778472E-2</v>
      </c>
      <c r="K50" s="142">
        <v>2.2893556761859807E-2</v>
      </c>
      <c r="L50" s="142">
        <v>1.6315892089357729E-3</v>
      </c>
      <c r="M50" s="142">
        <v>3.5915485731290598E-4</v>
      </c>
      <c r="N50" s="142">
        <v>2.0738627617982369E-2</v>
      </c>
      <c r="O50" s="142">
        <v>1.6418507762875701E-4</v>
      </c>
      <c r="P50" s="142">
        <v>6.6597572113164562E-3</v>
      </c>
      <c r="Q50" s="142">
        <v>5.6951698802475094E-3</v>
      </c>
      <c r="R50" s="142">
        <v>1.2159957311879816E-2</v>
      </c>
      <c r="S50" s="142">
        <v>6.8034191542416193E-3</v>
      </c>
      <c r="T50" s="142">
        <v>1.6777662620188608E-2</v>
      </c>
      <c r="U50" s="142">
        <v>1.9291746621378949E-3</v>
      </c>
      <c r="V50" s="142">
        <v>2.2164985479882198E-3</v>
      </c>
      <c r="W50" s="142">
        <v>5.6438620434885222E-3</v>
      </c>
      <c r="X50" s="142">
        <v>0.87274630327036151</v>
      </c>
      <c r="Y50" s="144">
        <v>1</v>
      </c>
    </row>
    <row r="51" spans="2:25" hidden="1" outlineLevel="1">
      <c r="B51" s="41" t="s">
        <v>80</v>
      </c>
      <c r="C51" s="142">
        <v>0.17403824205924184</v>
      </c>
      <c r="D51" s="142">
        <v>4.7697224026829139E-2</v>
      </c>
      <c r="E51" s="142">
        <v>3.1605007637876846E-2</v>
      </c>
      <c r="F51" s="142">
        <v>7.2314013309219882E-2</v>
      </c>
      <c r="G51" s="142">
        <v>2.8418169367724264E-2</v>
      </c>
      <c r="H51" s="142">
        <v>0.40518497708636947</v>
      </c>
      <c r="I51" s="142">
        <v>1.8848875388478219E-2</v>
      </c>
      <c r="J51" s="142">
        <v>3.1824486857584322E-2</v>
      </c>
      <c r="K51" s="142">
        <v>0.12792126841430654</v>
      </c>
      <c r="L51" s="142">
        <v>4.5177602584587293E-2</v>
      </c>
      <c r="M51" s="142">
        <v>2.3510614015065052E-2</v>
      </c>
      <c r="N51" s="142">
        <v>3.4809404245606024E-2</v>
      </c>
      <c r="O51" s="142">
        <v>2.4423647569048162E-2</v>
      </c>
      <c r="P51" s="142">
        <v>7.6115393394553402E-3</v>
      </c>
      <c r="Q51" s="142">
        <v>6.1190806454444894E-3</v>
      </c>
      <c r="R51" s="142">
        <v>1.4055449230066897E-2</v>
      </c>
      <c r="S51" s="142">
        <v>9.6922023422822325E-3</v>
      </c>
      <c r="T51" s="142">
        <v>1.2132811265429389E-2</v>
      </c>
      <c r="U51" s="142">
        <v>2.2562463785928749E-3</v>
      </c>
      <c r="V51" s="142">
        <v>2.124558846768388E-3</v>
      </c>
      <c r="W51" s="142">
        <v>8.1558478043298865E-3</v>
      </c>
      <c r="X51" s="142">
        <v>0.82596175794075821</v>
      </c>
      <c r="Y51" s="144">
        <v>1</v>
      </c>
    </row>
    <row r="52" spans="2:25" hidden="1" outlineLevel="1">
      <c r="B52" s="41" t="s">
        <v>81</v>
      </c>
      <c r="C52" s="142">
        <v>8.7363189837889446E-2</v>
      </c>
      <c r="D52" s="142">
        <v>4.4032436577232187E-2</v>
      </c>
      <c r="E52" s="142">
        <v>2.7582664805156289E-2</v>
      </c>
      <c r="F52" s="142">
        <v>7.2577203249444805E-2</v>
      </c>
      <c r="G52" s="142">
        <v>2.0175203813684994E-2</v>
      </c>
      <c r="H52" s="142">
        <v>0.44731949739219756</v>
      </c>
      <c r="I52" s="142">
        <v>1.6153183978472065E-2</v>
      </c>
      <c r="J52" s="142">
        <v>2.7170335433560719E-2</v>
      </c>
      <c r="K52" s="142">
        <v>0.21360108218375423</v>
      </c>
      <c r="L52" s="142">
        <v>6.6703318166364045E-2</v>
      </c>
      <c r="M52" s="142">
        <v>4.0451681508112763E-2</v>
      </c>
      <c r="N52" s="142">
        <v>4.718639457750707E-2</v>
      </c>
      <c r="O52" s="142">
        <v>5.925968793177034E-2</v>
      </c>
      <c r="P52" s="142">
        <v>4.5500907848002375E-3</v>
      </c>
      <c r="Q52" s="142">
        <v>6.04749745006836E-3</v>
      </c>
      <c r="R52" s="142">
        <v>6.6334391886515385E-3</v>
      </c>
      <c r="S52" s="142">
        <v>5.4832572573586327E-3</v>
      </c>
      <c r="T52" s="142">
        <v>1.2615832001099545E-2</v>
      </c>
      <c r="U52" s="142">
        <v>2.9586440874138269E-3</v>
      </c>
      <c r="V52" s="142">
        <v>1.9314375827371437E-3</v>
      </c>
      <c r="W52" s="142">
        <v>3.8050043764784177E-3</v>
      </c>
      <c r="X52" s="142">
        <v>0.91263681016211051</v>
      </c>
      <c r="Y52" s="144">
        <v>1</v>
      </c>
    </row>
    <row r="53" spans="2:25" hidden="1" outlineLevel="1">
      <c r="B53" s="41" t="s">
        <v>82</v>
      </c>
      <c r="C53" s="142">
        <v>7.5487286436191542E-2</v>
      </c>
      <c r="D53" s="142">
        <v>4.3522900457207025E-2</v>
      </c>
      <c r="E53" s="142">
        <v>2.3975294778214487E-2</v>
      </c>
      <c r="F53" s="142">
        <v>5.5249859629421673E-2</v>
      </c>
      <c r="G53" s="142">
        <v>2.3614341862517044E-2</v>
      </c>
      <c r="H53" s="142">
        <v>0.43923959252426403</v>
      </c>
      <c r="I53" s="142">
        <v>1.4574476618272238E-2</v>
      </c>
      <c r="J53" s="142">
        <v>3.4980348119034249E-2</v>
      </c>
      <c r="K53" s="142">
        <v>0.24591321087671453</v>
      </c>
      <c r="L53" s="142">
        <v>8.0516563728242563E-2</v>
      </c>
      <c r="M53" s="142">
        <v>4.9129702414373949E-2</v>
      </c>
      <c r="N53" s="142">
        <v>5.9958289885297188E-2</v>
      </c>
      <c r="O53" s="142">
        <v>5.6308654848800835E-2</v>
      </c>
      <c r="P53" s="142">
        <v>4.7485361353974496E-3</v>
      </c>
      <c r="Q53" s="142">
        <v>6.6736183524504691E-3</v>
      </c>
      <c r="R53" s="142">
        <v>6.6575760006416943E-3</v>
      </c>
      <c r="S53" s="142">
        <v>7.6762653404989171E-3</v>
      </c>
      <c r="T53" s="142">
        <v>9.0719499478623573E-3</v>
      </c>
      <c r="U53" s="142">
        <v>1.7566375230608808E-3</v>
      </c>
      <c r="V53" s="142">
        <v>1.7325739953477179E-3</v>
      </c>
      <c r="W53" s="142">
        <v>5.1255314029036653E-3</v>
      </c>
      <c r="X53" s="142">
        <v>0.92451271356380849</v>
      </c>
      <c r="Y53" s="144">
        <v>1</v>
      </c>
    </row>
    <row r="54" spans="2:25" hidden="1" outlineLevel="1">
      <c r="B54" s="41" t="s">
        <v>83</v>
      </c>
      <c r="C54" s="142">
        <v>7.9064385486403835E-2</v>
      </c>
      <c r="D54" s="142">
        <v>4.2226630300024798E-2</v>
      </c>
      <c r="E54" s="142">
        <v>2.9514835936854285E-2</v>
      </c>
      <c r="F54" s="142">
        <v>6.7757665922803537E-2</v>
      </c>
      <c r="G54" s="142">
        <v>1.6059178444499545E-2</v>
      </c>
      <c r="H54" s="142">
        <v>0.40957930407471693</v>
      </c>
      <c r="I54" s="142">
        <v>1.3306884866517894E-2</v>
      </c>
      <c r="J54" s="142">
        <v>4.5805438465988925E-2</v>
      </c>
      <c r="K54" s="142">
        <v>0.24080502520869493</v>
      </c>
      <c r="L54" s="142">
        <v>8.4197041077775023E-2</v>
      </c>
      <c r="M54" s="142">
        <v>4.1259608232085299E-2</v>
      </c>
      <c r="N54" s="142">
        <v>6.3939168526324489E-2</v>
      </c>
      <c r="O54" s="142">
        <v>5.1409207372510125E-2</v>
      </c>
      <c r="P54" s="142">
        <v>4.1325729399123894E-3</v>
      </c>
      <c r="Q54" s="142">
        <v>6.7112984544177206E-3</v>
      </c>
      <c r="R54" s="142">
        <v>1.9472683692867178E-2</v>
      </c>
      <c r="S54" s="142">
        <v>9.3478799900818255E-3</v>
      </c>
      <c r="T54" s="142">
        <v>8.9015621125712874E-3</v>
      </c>
      <c r="U54" s="142">
        <v>1.5290519877675841E-3</v>
      </c>
      <c r="V54" s="142">
        <v>1.8018018018018018E-3</v>
      </c>
      <c r="W54" s="142">
        <v>3.9838003140755434E-3</v>
      </c>
      <c r="X54" s="142">
        <v>0.92093561451359618</v>
      </c>
      <c r="Y54" s="144">
        <v>1</v>
      </c>
    </row>
    <row r="55" spans="2:25" collapsed="1">
      <c r="B55" s="152">
        <v>2007</v>
      </c>
      <c r="C55" s="154">
        <v>0.13605511354083619</v>
      </c>
      <c r="D55" s="154">
        <v>4.665153511983209E-2</v>
      </c>
      <c r="E55" s="154">
        <v>2.8482153994674131E-2</v>
      </c>
      <c r="F55" s="154">
        <v>6.2037308211711495E-2</v>
      </c>
      <c r="G55" s="154">
        <v>1.5518648682362256E-2</v>
      </c>
      <c r="H55" s="154">
        <v>0.45604190733419026</v>
      </c>
      <c r="I55" s="154">
        <v>2.34898282379612E-2</v>
      </c>
      <c r="J55" s="154">
        <v>2.6701214320192207E-2</v>
      </c>
      <c r="K55" s="154">
        <v>0.14234907773493219</v>
      </c>
      <c r="L55" s="154">
        <v>4.5606834686494957E-2</v>
      </c>
      <c r="M55" s="154">
        <v>2.8328940303607164E-2</v>
      </c>
      <c r="N55" s="154">
        <v>3.6415369095849401E-2</v>
      </c>
      <c r="O55" s="154">
        <v>3.1997933648980653E-2</v>
      </c>
      <c r="P55" s="154">
        <v>6.2668467266505049E-3</v>
      </c>
      <c r="Q55" s="154">
        <v>6.3190478514830546E-3</v>
      </c>
      <c r="R55" s="154">
        <v>1.2050324596085323E-2</v>
      </c>
      <c r="S55" s="154">
        <v>9.5867026786634335E-3</v>
      </c>
      <c r="T55" s="154">
        <v>1.8148365087887711E-2</v>
      </c>
      <c r="U55" s="154">
        <v>1.5829821621299145E-3</v>
      </c>
      <c r="V55" s="154">
        <v>2.0500805388783132E-3</v>
      </c>
      <c r="W55" s="154">
        <v>6.668863181529751E-3</v>
      </c>
      <c r="X55" s="154">
        <v>0.86394488645916379</v>
      </c>
      <c r="Y55" s="208">
        <v>1</v>
      </c>
    </row>
    <row r="56" spans="2:25" hidden="1" outlineLevel="1">
      <c r="B56" s="41" t="s">
        <v>72</v>
      </c>
      <c r="C56" s="142">
        <v>9.6772734809544625E-2</v>
      </c>
      <c r="D56" s="142">
        <v>3.8113685352949157E-2</v>
      </c>
      <c r="E56" s="142">
        <v>3.1692316968390588E-2</v>
      </c>
      <c r="F56" s="142">
        <v>5.9103721680408797E-2</v>
      </c>
      <c r="G56" s="142">
        <v>1.2646779517945163E-2</v>
      </c>
      <c r="H56" s="142">
        <v>0.46080101294825221</v>
      </c>
      <c r="I56" s="142">
        <v>1.243574863206765E-2</v>
      </c>
      <c r="J56" s="142">
        <v>1.7877330760766343E-2</v>
      </c>
      <c r="K56" s="142">
        <v>0.21739195972324807</v>
      </c>
      <c r="L56" s="142">
        <v>7.8081427774679302E-2</v>
      </c>
      <c r="M56" s="142">
        <v>4.5492229541309298E-2</v>
      </c>
      <c r="N56" s="142">
        <v>4.4633032363093711E-2</v>
      </c>
      <c r="O56" s="142">
        <v>4.9185270044165751E-2</v>
      </c>
      <c r="P56" s="142">
        <v>4.8160262884189261E-3</v>
      </c>
      <c r="Q56" s="142">
        <v>6.1575797772116794E-3</v>
      </c>
      <c r="R56" s="142">
        <v>6.6097888183777754E-3</v>
      </c>
      <c r="S56" s="142">
        <v>9.0215703712636236E-3</v>
      </c>
      <c r="T56" s="142">
        <v>7.8759741336428459E-3</v>
      </c>
      <c r="U56" s="142">
        <v>1.9369620596614461E-3</v>
      </c>
      <c r="V56" s="142">
        <v>2.977042854343468E-3</v>
      </c>
      <c r="W56" s="142">
        <v>1.3769765303507635E-2</v>
      </c>
      <c r="X56" s="142">
        <v>0.90322726519045538</v>
      </c>
      <c r="Y56" s="144">
        <v>1</v>
      </c>
    </row>
    <row r="57" spans="2:25" hidden="1" outlineLevel="1">
      <c r="B57" s="41" t="s">
        <v>73</v>
      </c>
      <c r="C57" s="142">
        <v>9.8770254982868205E-2</v>
      </c>
      <c r="D57" s="142">
        <v>3.9211856337134067E-2</v>
      </c>
      <c r="E57" s="142">
        <v>2.9071139650527791E-2</v>
      </c>
      <c r="F57" s="142">
        <v>8.8067973728544566E-2</v>
      </c>
      <c r="G57" s="142">
        <v>1.079180604048148E-2</v>
      </c>
      <c r="H57" s="142">
        <v>0.45008179310008056</v>
      </c>
      <c r="I57" s="142">
        <v>1.2378836340552287E-2</v>
      </c>
      <c r="J57" s="142">
        <v>2.1778938887125524E-2</v>
      </c>
      <c r="K57" s="142">
        <v>0.19618136093952193</v>
      </c>
      <c r="L57" s="142">
        <v>6.7029648981452097E-2</v>
      </c>
      <c r="M57" s="142">
        <v>4.1091876846448716E-2</v>
      </c>
      <c r="N57" s="142">
        <v>4.2117342578802161E-2</v>
      </c>
      <c r="O57" s="142">
        <v>4.5942492532818971E-2</v>
      </c>
      <c r="P57" s="142">
        <v>1.0018637432754678E-2</v>
      </c>
      <c r="Q57" s="142">
        <v>8.6676270234636327E-3</v>
      </c>
      <c r="R57" s="142">
        <v>1.1784717305141164E-2</v>
      </c>
      <c r="S57" s="142">
        <v>7.088735340316267E-3</v>
      </c>
      <c r="T57" s="142">
        <v>7.4793889526413885E-3</v>
      </c>
      <c r="U57" s="142">
        <v>1.082436050817524E-3</v>
      </c>
      <c r="V57" s="142">
        <v>2.63691188319457E-3</v>
      </c>
      <c r="W57" s="142">
        <v>4.907586004834338E-3</v>
      </c>
      <c r="X57" s="142">
        <v>0.90122974501713182</v>
      </c>
      <c r="Y57" s="144">
        <v>1</v>
      </c>
    </row>
    <row r="58" spans="2:25" hidden="1" outlineLevel="1">
      <c r="B58" s="41" t="s">
        <v>74</v>
      </c>
      <c r="C58" s="142">
        <v>0.12954886287027229</v>
      </c>
      <c r="D58" s="142">
        <v>4.4501465266981274E-2</v>
      </c>
      <c r="E58" s="142">
        <v>2.4207861535709863E-2</v>
      </c>
      <c r="F58" s="142">
        <v>6.1314200019261723E-2</v>
      </c>
      <c r="G58" s="142">
        <v>1.713605657443969E-2</v>
      </c>
      <c r="H58" s="142">
        <v>0.50367348623474539</v>
      </c>
      <c r="I58" s="142">
        <v>2.4833867616911795E-2</v>
      </c>
      <c r="J58" s="142">
        <v>2.3932694027489234E-2</v>
      </c>
      <c r="K58" s="142">
        <v>0.11751028438561975</v>
      </c>
      <c r="L58" s="142">
        <v>4.7026127154905548E-2</v>
      </c>
      <c r="M58" s="142">
        <v>2.3354842260225911E-2</v>
      </c>
      <c r="N58" s="142">
        <v>2.2233534664226846E-2</v>
      </c>
      <c r="O58" s="142">
        <v>2.4895780306261436E-2</v>
      </c>
      <c r="P58" s="142">
        <v>1.0126164302519159E-2</v>
      </c>
      <c r="Q58" s="142">
        <v>6.328852689074474E-3</v>
      </c>
      <c r="R58" s="142">
        <v>9.5414333475503221E-3</v>
      </c>
      <c r="S58" s="142">
        <v>6.7072080128778395E-3</v>
      </c>
      <c r="T58" s="142">
        <v>1.2045457672358048E-2</v>
      </c>
      <c r="U58" s="142">
        <v>1.3689583533976308E-3</v>
      </c>
      <c r="V58" s="142">
        <v>2.4489908231636009E-3</v>
      </c>
      <c r="W58" s="142">
        <v>4.7741562676279188E-3</v>
      </c>
      <c r="X58" s="142">
        <v>0.87045113712972777</v>
      </c>
      <c r="Y58" s="144">
        <v>1</v>
      </c>
    </row>
    <row r="59" spans="2:25" hidden="1" outlineLevel="1">
      <c r="B59" s="41" t="s">
        <v>75</v>
      </c>
      <c r="C59" s="142">
        <v>0.1790954614100628</v>
      </c>
      <c r="D59" s="142">
        <v>4.6983546617915907E-2</v>
      </c>
      <c r="E59" s="142">
        <v>2.5570304427311025E-2</v>
      </c>
      <c r="F59" s="142">
        <v>6.3619744058500918E-2</v>
      </c>
      <c r="G59" s="142">
        <v>1.5555202289166204E-2</v>
      </c>
      <c r="H59" s="142">
        <v>0.53577617041570624</v>
      </c>
      <c r="I59" s="142">
        <v>2.5856450202686589E-2</v>
      </c>
      <c r="J59" s="142">
        <v>2.2605516254669739E-2</v>
      </c>
      <c r="K59" s="142">
        <v>1.0674827120260711E-2</v>
      </c>
      <c r="L59" s="142">
        <v>2.432239090692314E-3</v>
      </c>
      <c r="M59" s="142">
        <v>2.9012002225578251E-3</v>
      </c>
      <c r="N59" s="142">
        <v>3.9424529051744692E-3</v>
      </c>
      <c r="O59" s="142">
        <v>1.398934901836102E-3</v>
      </c>
      <c r="P59" s="142">
        <v>6.6131468086797554E-3</v>
      </c>
      <c r="Q59" s="142">
        <v>6.1441856768142435E-3</v>
      </c>
      <c r="R59" s="142">
        <v>1.1183530720928384E-2</v>
      </c>
      <c r="S59" s="142">
        <v>1.3973452030840156E-2</v>
      </c>
      <c r="T59" s="142">
        <v>2.7644861298783879E-2</v>
      </c>
      <c r="U59" s="142">
        <v>1.7884110960972896E-3</v>
      </c>
      <c r="V59" s="142">
        <v>2.4481360782131786E-3</v>
      </c>
      <c r="W59" s="142">
        <v>4.4670534933630079E-3</v>
      </c>
      <c r="X59" s="142">
        <v>0.82090453858993717</v>
      </c>
      <c r="Y59" s="144">
        <v>1</v>
      </c>
    </row>
    <row r="60" spans="2:25" hidden="1" outlineLevel="1">
      <c r="B60" s="41" t="s">
        <v>76</v>
      </c>
      <c r="C60" s="142">
        <v>0.21728105969808026</v>
      </c>
      <c r="D60" s="142">
        <v>4.5087049597140147E-2</v>
      </c>
      <c r="E60" s="142">
        <v>2.2598948338332998E-2</v>
      </c>
      <c r="F60" s="142">
        <v>5.0421565299321756E-2</v>
      </c>
      <c r="G60" s="142">
        <v>1.8559957878109781E-2</v>
      </c>
      <c r="H60" s="142">
        <v>0.4702063834061922</v>
      </c>
      <c r="I60" s="142">
        <v>3.416861226384376E-2</v>
      </c>
      <c r="J60" s="142">
        <v>5.2444524500668548E-2</v>
      </c>
      <c r="K60" s="142">
        <v>8.3204589069092363E-3</v>
      </c>
      <c r="L60" s="142">
        <v>1.4133002639546081E-3</v>
      </c>
      <c r="M60" s="142">
        <v>3.3323403282459144E-3</v>
      </c>
      <c r="N60" s="142">
        <v>3.4639712351828629E-3</v>
      </c>
      <c r="O60" s="142">
        <v>1.1084707952585162E-4</v>
      </c>
      <c r="P60" s="142">
        <v>3.5263227174161544E-3</v>
      </c>
      <c r="Q60" s="142">
        <v>5.7709760778146494E-3</v>
      </c>
      <c r="R60" s="142">
        <v>1.2858261224998788E-2</v>
      </c>
      <c r="S60" s="142">
        <v>1.2511864101480502E-2</v>
      </c>
      <c r="T60" s="142">
        <v>3.6884365712227127E-2</v>
      </c>
      <c r="U60" s="142">
        <v>1.1846781624325392E-3</v>
      </c>
      <c r="V60" s="142">
        <v>2.2931489576910554E-3</v>
      </c>
      <c r="W60" s="142">
        <v>5.8818231573405013E-3</v>
      </c>
      <c r="X60" s="142">
        <v>0.78271894030191969</v>
      </c>
      <c r="Y60" s="144">
        <v>1</v>
      </c>
    </row>
    <row r="61" spans="2:25" hidden="1" outlineLevel="1">
      <c r="B61" s="41" t="s">
        <v>77</v>
      </c>
      <c r="C61" s="142">
        <v>0.18718768112536616</v>
      </c>
      <c r="D61" s="142">
        <v>6.1586540720898537E-2</v>
      </c>
      <c r="E61" s="142">
        <v>2.941867568964707E-2</v>
      </c>
      <c r="F61" s="142">
        <v>5.6440622209690303E-2</v>
      </c>
      <c r="G61" s="142">
        <v>1.8633394426429813E-2</v>
      </c>
      <c r="H61" s="142">
        <v>0.48970033052931683</v>
      </c>
      <c r="I61" s="142">
        <v>3.8794116264862073E-2</v>
      </c>
      <c r="J61" s="142">
        <v>3.0515218446982156E-2</v>
      </c>
      <c r="K61" s="142">
        <v>1.3041026364020866E-2</v>
      </c>
      <c r="L61" s="142">
        <v>2.3497344800037594E-3</v>
      </c>
      <c r="M61" s="142">
        <v>5.8821686482760779E-3</v>
      </c>
      <c r="N61" s="142">
        <v>3.6734182370725442E-3</v>
      </c>
      <c r="O61" s="142">
        <v>1.1357049986684838E-3</v>
      </c>
      <c r="P61" s="142">
        <v>6.0388176136096624E-3</v>
      </c>
      <c r="Q61" s="142">
        <v>6.3364506477434713E-3</v>
      </c>
      <c r="R61" s="142">
        <v>1.3440481225621505E-2</v>
      </c>
      <c r="S61" s="142">
        <v>1.2328273571753059E-2</v>
      </c>
      <c r="T61" s="142">
        <v>2.677914062377618E-2</v>
      </c>
      <c r="U61" s="142">
        <v>1.7936306530695364E-3</v>
      </c>
      <c r="V61" s="142">
        <v>2.2479126525369298E-3</v>
      </c>
      <c r="W61" s="142">
        <v>5.7176872346758152E-3</v>
      </c>
      <c r="X61" s="142">
        <v>0.81281231887463379</v>
      </c>
      <c r="Y61" s="144">
        <v>1</v>
      </c>
    </row>
    <row r="62" spans="2:25" hidden="1" outlineLevel="1">
      <c r="B62" s="41" t="s">
        <v>78</v>
      </c>
      <c r="C62" s="142">
        <v>0.15368297920631319</v>
      </c>
      <c r="D62" s="142">
        <v>3.8497127992038686E-2</v>
      </c>
      <c r="E62" s="142">
        <v>3.0230284407353737E-2</v>
      </c>
      <c r="F62" s="142">
        <v>6.1708888384517345E-2</v>
      </c>
      <c r="G62" s="142">
        <v>1.3522007088360075E-2</v>
      </c>
      <c r="H62" s="142">
        <v>0.56541892906402225</v>
      </c>
      <c r="I62" s="142">
        <v>4.0801717967072298E-2</v>
      </c>
      <c r="J62" s="142">
        <v>1.955409675786092E-2</v>
      </c>
      <c r="K62" s="142">
        <v>1.2352253085880895E-2</v>
      </c>
      <c r="L62" s="142">
        <v>1.8070080486058977E-3</v>
      </c>
      <c r="M62" s="142">
        <v>3.0902456483405207E-3</v>
      </c>
      <c r="N62" s="142">
        <v>3.7100406795048625E-3</v>
      </c>
      <c r="O62" s="142">
        <v>3.7449587094296141E-3</v>
      </c>
      <c r="P62" s="142">
        <v>5.1765979363444315E-3</v>
      </c>
      <c r="Q62" s="142">
        <v>4.7401225622850356E-3</v>
      </c>
      <c r="R62" s="142">
        <v>1.2736351415053162E-2</v>
      </c>
      <c r="S62" s="142">
        <v>9.3056549749463129E-3</v>
      </c>
      <c r="T62" s="142">
        <v>2.3953768528379629E-2</v>
      </c>
      <c r="U62" s="142">
        <v>2.2522129301464811E-3</v>
      </c>
      <c r="V62" s="142">
        <v>2.4355325872514274E-3</v>
      </c>
      <c r="W62" s="142">
        <v>3.6314751121741713E-3</v>
      </c>
      <c r="X62" s="142">
        <v>0.84631702079368687</v>
      </c>
      <c r="Y62" s="144">
        <v>1</v>
      </c>
    </row>
    <row r="63" spans="2:25" hidden="1" outlineLevel="1">
      <c r="B63" s="41" t="s">
        <v>79</v>
      </c>
      <c r="C63" s="142">
        <v>0.13692418239726559</v>
      </c>
      <c r="D63" s="142">
        <v>5.1066185038452575E-2</v>
      </c>
      <c r="E63" s="142">
        <v>3.165540278101453E-2</v>
      </c>
      <c r="F63" s="142">
        <v>7.0117688184572355E-2</v>
      </c>
      <c r="G63" s="142">
        <v>1.7400761283306143E-2</v>
      </c>
      <c r="H63" s="142">
        <v>0.56652489707138975</v>
      </c>
      <c r="I63" s="142">
        <v>3.3859628680183329E-2</v>
      </c>
      <c r="J63" s="142">
        <v>2.9014215800512701E-2</v>
      </c>
      <c r="K63" s="142">
        <v>1.4992620212848598E-2</v>
      </c>
      <c r="L63" s="142">
        <v>1.4176959527693622E-3</v>
      </c>
      <c r="M63" s="142">
        <v>5.5348403635516197E-4</v>
      </c>
      <c r="N63" s="142">
        <v>9.0790802454750255E-3</v>
      </c>
      <c r="O63" s="142">
        <v>3.9423599782490481E-3</v>
      </c>
      <c r="P63" s="142">
        <v>6.3699215412102847E-3</v>
      </c>
      <c r="Q63" s="142">
        <v>4.8259923871669386E-3</v>
      </c>
      <c r="R63" s="142">
        <v>1.083663481705896E-2</v>
      </c>
      <c r="S63" s="142">
        <v>5.9718014448846427E-3</v>
      </c>
      <c r="T63" s="142">
        <v>1.3992464848908568E-2</v>
      </c>
      <c r="U63" s="142">
        <v>1.641031616561796E-3</v>
      </c>
      <c r="V63" s="142">
        <v>2.7577099355239648E-3</v>
      </c>
      <c r="W63" s="142">
        <v>2.048861959139284E-3</v>
      </c>
      <c r="X63" s="142">
        <v>0.86307581760273444</v>
      </c>
      <c r="Y63" s="144">
        <v>1</v>
      </c>
    </row>
    <row r="64" spans="2:25" hidden="1" outlineLevel="1">
      <c r="B64" s="41" t="s">
        <v>80</v>
      </c>
      <c r="C64" s="142">
        <v>0.18366977596464901</v>
      </c>
      <c r="D64" s="142">
        <v>3.700240549569047E-2</v>
      </c>
      <c r="E64" s="142">
        <v>3.0019681328376555E-2</v>
      </c>
      <c r="F64" s="142">
        <v>8.4184808427529734E-2</v>
      </c>
      <c r="G64" s="142">
        <v>2.7561400466017662E-2</v>
      </c>
      <c r="H64" s="142">
        <v>0.43373575742951292</v>
      </c>
      <c r="I64" s="142">
        <v>1.3233996666993432E-2</v>
      </c>
      <c r="J64" s="142">
        <v>2.31651497213697E-2</v>
      </c>
      <c r="K64" s="142">
        <v>0.11617262259356172</v>
      </c>
      <c r="L64" s="142">
        <v>4.0335412063673998E-2</v>
      </c>
      <c r="M64" s="142">
        <v>1.8158099130552812E-2</v>
      </c>
      <c r="N64" s="142">
        <v>3.2198954853596556E-2</v>
      </c>
      <c r="O64" s="142">
        <v>2.5480156545738351E-2</v>
      </c>
      <c r="P64" s="142">
        <v>6.6056872252343284E-3</v>
      </c>
      <c r="Q64" s="142">
        <v>7.2466500267696233E-3</v>
      </c>
      <c r="R64" s="142">
        <v>1.3686440997488935E-2</v>
      </c>
      <c r="S64" s="142">
        <v>8.7246348397215963E-3</v>
      </c>
      <c r="T64" s="142">
        <v>9.3731383800984818E-3</v>
      </c>
      <c r="U64" s="142">
        <v>2.1491105698536344E-3</v>
      </c>
      <c r="V64" s="142">
        <v>1.6891255005165406E-3</v>
      </c>
      <c r="W64" s="142">
        <v>1.7796143666156409E-3</v>
      </c>
      <c r="X64" s="142">
        <v>0.81633022403535094</v>
      </c>
      <c r="Y64" s="144">
        <v>1</v>
      </c>
    </row>
    <row r="65" spans="2:25" hidden="1" outlineLevel="1">
      <c r="B65" s="41" t="s">
        <v>81</v>
      </c>
      <c r="C65" s="142">
        <v>6.6168678627272257E-2</v>
      </c>
      <c r="D65" s="142">
        <v>3.8705231097574531E-2</v>
      </c>
      <c r="E65" s="142">
        <v>2.605544563260043E-2</v>
      </c>
      <c r="F65" s="142">
        <v>7.5787554745336924E-2</v>
      </c>
      <c r="G65" s="142">
        <v>2.3424705245918647E-2</v>
      </c>
      <c r="H65" s="142">
        <v>0.46464062604210665</v>
      </c>
      <c r="I65" s="142">
        <v>1.1056520160364005E-2</v>
      </c>
      <c r="J65" s="142">
        <v>2.2594725180261295E-2</v>
      </c>
      <c r="K65" s="142">
        <v>0.2322980814121518</v>
      </c>
      <c r="L65" s="142">
        <v>6.471621351237189E-2</v>
      </c>
      <c r="M65" s="142">
        <v>4.2380857102628518E-2</v>
      </c>
      <c r="N65" s="142">
        <v>5.6949971469435243E-2</v>
      </c>
      <c r="O65" s="142">
        <v>6.8251039327716145E-2</v>
      </c>
      <c r="P65" s="142">
        <v>5.9803027945132389E-3</v>
      </c>
      <c r="Q65" s="142">
        <v>6.0247660123163111E-3</v>
      </c>
      <c r="R65" s="142">
        <v>7.4624100546156523E-3</v>
      </c>
      <c r="S65" s="142">
        <v>6.7065353519634215E-3</v>
      </c>
      <c r="T65" s="142">
        <v>6.4397560451449872E-3</v>
      </c>
      <c r="U65" s="142">
        <v>2.393603225065398E-3</v>
      </c>
      <c r="V65" s="142">
        <v>1.0819382998747619E-3</v>
      </c>
      <c r="W65" s="142">
        <v>3.1791200729196774E-3</v>
      </c>
      <c r="X65" s="142">
        <v>0.93383132137272773</v>
      </c>
      <c r="Y65" s="144">
        <v>1</v>
      </c>
    </row>
    <row r="66" spans="2:25" hidden="1" outlineLevel="1">
      <c r="B66" s="41" t="s">
        <v>82</v>
      </c>
      <c r="C66" s="142">
        <v>7.5768153487707018E-2</v>
      </c>
      <c r="D66" s="142">
        <v>4.2813044099958786E-2</v>
      </c>
      <c r="E66" s="142">
        <v>2.7336423050071917E-2</v>
      </c>
      <c r="F66" s="142">
        <v>6.8055076584040572E-2</v>
      </c>
      <c r="G66" s="142">
        <v>2.5427079040113047E-2</v>
      </c>
      <c r="H66" s="142">
        <v>0.4251276400676261</v>
      </c>
      <c r="I66" s="142">
        <v>1.0000925232780157E-2</v>
      </c>
      <c r="J66" s="142">
        <v>3.1785951601914393E-2</v>
      </c>
      <c r="K66" s="142">
        <v>0.25695396546358368</v>
      </c>
      <c r="L66" s="142">
        <v>7.2412081857867419E-2</v>
      </c>
      <c r="M66" s="142">
        <v>4.4924257080133569E-2</v>
      </c>
      <c r="N66" s="142">
        <v>6.6246667059189662E-2</v>
      </c>
      <c r="O66" s="142">
        <v>7.3370959466393021E-2</v>
      </c>
      <c r="P66" s="142">
        <v>5.5850415093070009E-3</v>
      </c>
      <c r="Q66" s="142">
        <v>7.553263968912179E-3</v>
      </c>
      <c r="R66" s="142">
        <v>4.8616776993666358E-3</v>
      </c>
      <c r="S66" s="142">
        <v>7.0317691291877293E-3</v>
      </c>
      <c r="T66" s="142">
        <v>5.5513966809376813E-3</v>
      </c>
      <c r="U66" s="142">
        <v>2.7252310979148618E-3</v>
      </c>
      <c r="V66" s="142">
        <v>1.6317741759119852E-3</v>
      </c>
      <c r="W66" s="142">
        <v>1.7915871106662516E-3</v>
      </c>
      <c r="X66" s="142">
        <v>0.92423184651229295</v>
      </c>
      <c r="Y66" s="144">
        <v>1</v>
      </c>
    </row>
    <row r="67" spans="2:25" hidden="1" outlineLevel="1">
      <c r="B67" s="41" t="s">
        <v>83</v>
      </c>
      <c r="C67" s="142">
        <v>6.6215112426217887E-2</v>
      </c>
      <c r="D67" s="142">
        <v>3.6594387165379813E-2</v>
      </c>
      <c r="E67" s="142">
        <v>2.8580455252978254E-2</v>
      </c>
      <c r="F67" s="142">
        <v>7.0391603865181007E-2</v>
      </c>
      <c r="G67" s="142">
        <v>1.5496170265230324E-2</v>
      </c>
      <c r="H67" s="142">
        <v>0.41570730654830707</v>
      </c>
      <c r="I67" s="142">
        <v>8.5764482870220541E-3</v>
      </c>
      <c r="J67" s="142">
        <v>4.0061953858245875E-2</v>
      </c>
      <c r="K67" s="142">
        <v>0.27665017646061613</v>
      </c>
      <c r="L67" s="142">
        <v>8.1911630989258244E-2</v>
      </c>
      <c r="M67" s="142">
        <v>5.2576016767611387E-2</v>
      </c>
      <c r="N67" s="142">
        <v>6.6584986206790264E-2</v>
      </c>
      <c r="O67" s="142">
        <v>7.5577542496956251E-2</v>
      </c>
      <c r="P67" s="142">
        <v>5.9488033042057733E-3</v>
      </c>
      <c r="Q67" s="142">
        <v>6.6500223465409099E-3</v>
      </c>
      <c r="R67" s="142">
        <v>9.7477152588345897E-3</v>
      </c>
      <c r="S67" s="142">
        <v>6.9890733120655905E-3</v>
      </c>
      <c r="T67" s="142">
        <v>7.2664786474948761E-3</v>
      </c>
      <c r="U67" s="142">
        <v>1.7800175690045772E-3</v>
      </c>
      <c r="V67" s="142">
        <v>1.6104920862422365E-3</v>
      </c>
      <c r="W67" s="142">
        <v>1.7337833464330296E-3</v>
      </c>
      <c r="X67" s="142">
        <v>0.93378488757378209</v>
      </c>
      <c r="Y67" s="144">
        <v>1</v>
      </c>
    </row>
    <row r="68" spans="2:25" collapsed="1">
      <c r="B68" s="152">
        <v>2006</v>
      </c>
      <c r="C68" s="154">
        <v>0.13324280604997185</v>
      </c>
      <c r="D68" s="154">
        <v>4.3239067068710467E-2</v>
      </c>
      <c r="E68" s="154">
        <v>2.7869439733560066E-2</v>
      </c>
      <c r="F68" s="154">
        <v>6.719138559598252E-2</v>
      </c>
      <c r="G68" s="154">
        <v>1.807565792693391E-2</v>
      </c>
      <c r="H68" s="154">
        <v>0.47979155668863294</v>
      </c>
      <c r="I68" s="154">
        <v>2.1943839587915979E-2</v>
      </c>
      <c r="J68" s="154">
        <v>2.816568711447873E-2</v>
      </c>
      <c r="K68" s="154">
        <v>0.12424314993184353</v>
      </c>
      <c r="L68" s="154">
        <v>3.9096823954015099E-2</v>
      </c>
      <c r="M68" s="154">
        <v>2.3999300490765759E-2</v>
      </c>
      <c r="N68" s="154">
        <v>2.977220925505529E-2</v>
      </c>
      <c r="O68" s="154">
        <v>3.1374816232007378E-2</v>
      </c>
      <c r="P68" s="154">
        <v>6.4091228532668449E-3</v>
      </c>
      <c r="Q68" s="154">
        <v>6.3895470351444661E-3</v>
      </c>
      <c r="R68" s="154">
        <v>1.0395411950253931E-2</v>
      </c>
      <c r="S68" s="154">
        <v>8.918090209285072E-3</v>
      </c>
      <c r="T68" s="154">
        <v>1.5553640025500765E-2</v>
      </c>
      <c r="U68" s="154">
        <v>1.8296864671716792E-3</v>
      </c>
      <c r="V68" s="154">
        <v>2.1774835024792774E-3</v>
      </c>
      <c r="W68" s="154">
        <v>4.5644282588680083E-3</v>
      </c>
      <c r="X68" s="154">
        <v>0.86675719395002815</v>
      </c>
      <c r="Y68" s="20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0"/>
  <sheetViews>
    <sheetView showGridLines="0" showRowColHeaders="0" showZeros="0" zoomScaleNormal="100" workbookViewId="0">
      <selection activeCell="B32" sqref="B32"/>
    </sheetView>
  </sheetViews>
  <sheetFormatPr baseColWidth="10" defaultRowHeight="12" outlineLevelRow="1"/>
  <cols>
    <col min="1" max="1" width="12" style="209" customWidth="1"/>
    <col min="2" max="2" width="11.42578125" style="209"/>
    <col min="3" max="3" width="9.7109375" style="209" customWidth="1"/>
    <col min="4" max="4" width="11.7109375" style="209" customWidth="1"/>
    <col min="5" max="6" width="11.42578125" style="209" customWidth="1"/>
    <col min="7" max="20" width="9.140625" style="209" customWidth="1"/>
    <col min="21" max="21" width="11.140625" style="209" customWidth="1"/>
    <col min="22" max="240" width="11.42578125" style="209"/>
    <col min="241" max="241" width="12" style="209" customWidth="1"/>
    <col min="242" max="242" width="11.42578125" style="209"/>
    <col min="243" max="243" width="9.7109375" style="209" customWidth="1"/>
    <col min="244" max="244" width="15.85546875" style="209" customWidth="1"/>
    <col min="245" max="256" width="11.42578125" style="209" customWidth="1"/>
    <col min="257" max="262" width="10.140625" style="209" customWidth="1"/>
    <col min="263" max="276" width="9.140625" style="209" customWidth="1"/>
    <col min="277" max="277" width="11.140625" style="209" customWidth="1"/>
    <col min="278" max="496" width="11.42578125" style="209"/>
    <col min="497" max="497" width="12" style="209" customWidth="1"/>
    <col min="498" max="498" width="11.42578125" style="209"/>
    <col min="499" max="499" width="9.7109375" style="209" customWidth="1"/>
    <col min="500" max="500" width="15.85546875" style="209" customWidth="1"/>
    <col min="501" max="512" width="11.42578125" style="209" customWidth="1"/>
    <col min="513" max="518" width="10.140625" style="209" customWidth="1"/>
    <col min="519" max="532" width="9.140625" style="209" customWidth="1"/>
    <col min="533" max="533" width="11.140625" style="209" customWidth="1"/>
    <col min="534" max="752" width="11.42578125" style="209"/>
    <col min="753" max="753" width="12" style="209" customWidth="1"/>
    <col min="754" max="754" width="11.42578125" style="209"/>
    <col min="755" max="755" width="9.7109375" style="209" customWidth="1"/>
    <col min="756" max="756" width="15.85546875" style="209" customWidth="1"/>
    <col min="757" max="768" width="11.42578125" style="209" customWidth="1"/>
    <col min="769" max="774" width="10.140625" style="209" customWidth="1"/>
    <col min="775" max="788" width="9.140625" style="209" customWidth="1"/>
    <col min="789" max="789" width="11.140625" style="209" customWidth="1"/>
    <col min="790" max="1008" width="11.42578125" style="209"/>
    <col min="1009" max="1009" width="12" style="209" customWidth="1"/>
    <col min="1010" max="1010" width="11.42578125" style="209"/>
    <col min="1011" max="1011" width="9.7109375" style="209" customWidth="1"/>
    <col min="1012" max="1012" width="15.85546875" style="209" customWidth="1"/>
    <col min="1013" max="1024" width="11.42578125" style="209" customWidth="1"/>
    <col min="1025" max="1030" width="10.140625" style="209" customWidth="1"/>
    <col min="1031" max="1044" width="9.140625" style="209" customWidth="1"/>
    <col min="1045" max="1045" width="11.140625" style="209" customWidth="1"/>
    <col min="1046" max="1264" width="11.42578125" style="209"/>
    <col min="1265" max="1265" width="12" style="209" customWidth="1"/>
    <col min="1266" max="1266" width="11.42578125" style="209"/>
    <col min="1267" max="1267" width="9.7109375" style="209" customWidth="1"/>
    <col min="1268" max="1268" width="15.85546875" style="209" customWidth="1"/>
    <col min="1269" max="1280" width="11.42578125" style="209" customWidth="1"/>
    <col min="1281" max="1286" width="10.140625" style="209" customWidth="1"/>
    <col min="1287" max="1300" width="9.140625" style="209" customWidth="1"/>
    <col min="1301" max="1301" width="11.140625" style="209" customWidth="1"/>
    <col min="1302" max="1520" width="11.42578125" style="209"/>
    <col min="1521" max="1521" width="12" style="209" customWidth="1"/>
    <col min="1522" max="1522" width="11.42578125" style="209"/>
    <col min="1523" max="1523" width="9.7109375" style="209" customWidth="1"/>
    <col min="1524" max="1524" width="15.85546875" style="209" customWidth="1"/>
    <col min="1525" max="1536" width="11.42578125" style="209" customWidth="1"/>
    <col min="1537" max="1542" width="10.140625" style="209" customWidth="1"/>
    <col min="1543" max="1556" width="9.140625" style="209" customWidth="1"/>
    <col min="1557" max="1557" width="11.140625" style="209" customWidth="1"/>
    <col min="1558" max="1776" width="11.42578125" style="209"/>
    <col min="1777" max="1777" width="12" style="209" customWidth="1"/>
    <col min="1778" max="1778" width="11.42578125" style="209"/>
    <col min="1779" max="1779" width="9.7109375" style="209" customWidth="1"/>
    <col min="1780" max="1780" width="15.85546875" style="209" customWidth="1"/>
    <col min="1781" max="1792" width="11.42578125" style="209" customWidth="1"/>
    <col min="1793" max="1798" width="10.140625" style="209" customWidth="1"/>
    <col min="1799" max="1812" width="9.140625" style="209" customWidth="1"/>
    <col min="1813" max="1813" width="11.140625" style="209" customWidth="1"/>
    <col min="1814" max="2032" width="11.42578125" style="209"/>
    <col min="2033" max="2033" width="12" style="209" customWidth="1"/>
    <col min="2034" max="2034" width="11.42578125" style="209"/>
    <col min="2035" max="2035" width="9.7109375" style="209" customWidth="1"/>
    <col min="2036" max="2036" width="15.85546875" style="209" customWidth="1"/>
    <col min="2037" max="2048" width="11.42578125" style="209" customWidth="1"/>
    <col min="2049" max="2054" width="10.140625" style="209" customWidth="1"/>
    <col min="2055" max="2068" width="9.140625" style="209" customWidth="1"/>
    <col min="2069" max="2069" width="11.140625" style="209" customWidth="1"/>
    <col min="2070" max="2288" width="11.42578125" style="209"/>
    <col min="2289" max="2289" width="12" style="209" customWidth="1"/>
    <col min="2290" max="2290" width="11.42578125" style="209"/>
    <col min="2291" max="2291" width="9.7109375" style="209" customWidth="1"/>
    <col min="2292" max="2292" width="15.85546875" style="209" customWidth="1"/>
    <col min="2293" max="2304" width="11.42578125" style="209" customWidth="1"/>
    <col min="2305" max="2310" width="10.140625" style="209" customWidth="1"/>
    <col min="2311" max="2324" width="9.140625" style="209" customWidth="1"/>
    <col min="2325" max="2325" width="11.140625" style="209" customWidth="1"/>
    <col min="2326" max="2544" width="11.42578125" style="209"/>
    <col min="2545" max="2545" width="12" style="209" customWidth="1"/>
    <col min="2546" max="2546" width="11.42578125" style="209"/>
    <col min="2547" max="2547" width="9.7109375" style="209" customWidth="1"/>
    <col min="2548" max="2548" width="15.85546875" style="209" customWidth="1"/>
    <col min="2549" max="2560" width="11.42578125" style="209" customWidth="1"/>
    <col min="2561" max="2566" width="10.140625" style="209" customWidth="1"/>
    <col min="2567" max="2580" width="9.140625" style="209" customWidth="1"/>
    <col min="2581" max="2581" width="11.140625" style="209" customWidth="1"/>
    <col min="2582" max="2800" width="11.42578125" style="209"/>
    <col min="2801" max="2801" width="12" style="209" customWidth="1"/>
    <col min="2802" max="2802" width="11.42578125" style="209"/>
    <col min="2803" max="2803" width="9.7109375" style="209" customWidth="1"/>
    <col min="2804" max="2804" width="15.85546875" style="209" customWidth="1"/>
    <col min="2805" max="2816" width="11.42578125" style="209" customWidth="1"/>
    <col min="2817" max="2822" width="10.140625" style="209" customWidth="1"/>
    <col min="2823" max="2836" width="9.140625" style="209" customWidth="1"/>
    <col min="2837" max="2837" width="11.140625" style="209" customWidth="1"/>
    <col min="2838" max="3056" width="11.42578125" style="209"/>
    <col min="3057" max="3057" width="12" style="209" customWidth="1"/>
    <col min="3058" max="3058" width="11.42578125" style="209"/>
    <col min="3059" max="3059" width="9.7109375" style="209" customWidth="1"/>
    <col min="3060" max="3060" width="15.85546875" style="209" customWidth="1"/>
    <col min="3061" max="3072" width="11.42578125" style="209" customWidth="1"/>
    <col min="3073" max="3078" width="10.140625" style="209" customWidth="1"/>
    <col min="3079" max="3092" width="9.140625" style="209" customWidth="1"/>
    <col min="3093" max="3093" width="11.140625" style="209" customWidth="1"/>
    <col min="3094" max="3312" width="11.42578125" style="209"/>
    <col min="3313" max="3313" width="12" style="209" customWidth="1"/>
    <col min="3314" max="3314" width="11.42578125" style="209"/>
    <col min="3315" max="3315" width="9.7109375" style="209" customWidth="1"/>
    <col min="3316" max="3316" width="15.85546875" style="209" customWidth="1"/>
    <col min="3317" max="3328" width="11.42578125" style="209" customWidth="1"/>
    <col min="3329" max="3334" width="10.140625" style="209" customWidth="1"/>
    <col min="3335" max="3348" width="9.140625" style="209" customWidth="1"/>
    <col min="3349" max="3349" width="11.140625" style="209" customWidth="1"/>
    <col min="3350" max="3568" width="11.42578125" style="209"/>
    <col min="3569" max="3569" width="12" style="209" customWidth="1"/>
    <col min="3570" max="3570" width="11.42578125" style="209"/>
    <col min="3571" max="3571" width="9.7109375" style="209" customWidth="1"/>
    <col min="3572" max="3572" width="15.85546875" style="209" customWidth="1"/>
    <col min="3573" max="3584" width="11.42578125" style="209" customWidth="1"/>
    <col min="3585" max="3590" width="10.140625" style="209" customWidth="1"/>
    <col min="3591" max="3604" width="9.140625" style="209" customWidth="1"/>
    <col min="3605" max="3605" width="11.140625" style="209" customWidth="1"/>
    <col min="3606" max="3824" width="11.42578125" style="209"/>
    <col min="3825" max="3825" width="12" style="209" customWidth="1"/>
    <col min="3826" max="3826" width="11.42578125" style="209"/>
    <col min="3827" max="3827" width="9.7109375" style="209" customWidth="1"/>
    <col min="3828" max="3828" width="15.85546875" style="209" customWidth="1"/>
    <col min="3829" max="3840" width="11.42578125" style="209" customWidth="1"/>
    <col min="3841" max="3846" width="10.140625" style="209" customWidth="1"/>
    <col min="3847" max="3860" width="9.140625" style="209" customWidth="1"/>
    <col min="3861" max="3861" width="11.140625" style="209" customWidth="1"/>
    <col min="3862" max="4080" width="11.42578125" style="209"/>
    <col min="4081" max="4081" width="12" style="209" customWidth="1"/>
    <col min="4082" max="4082" width="11.42578125" style="209"/>
    <col min="4083" max="4083" width="9.7109375" style="209" customWidth="1"/>
    <col min="4084" max="4084" width="15.85546875" style="209" customWidth="1"/>
    <col min="4085" max="4096" width="11.42578125" style="209" customWidth="1"/>
    <col min="4097" max="4102" width="10.140625" style="209" customWidth="1"/>
    <col min="4103" max="4116" width="9.140625" style="209" customWidth="1"/>
    <col min="4117" max="4117" width="11.140625" style="209" customWidth="1"/>
    <col min="4118" max="4336" width="11.42578125" style="209"/>
    <col min="4337" max="4337" width="12" style="209" customWidth="1"/>
    <col min="4338" max="4338" width="11.42578125" style="209"/>
    <col min="4339" max="4339" width="9.7109375" style="209" customWidth="1"/>
    <col min="4340" max="4340" width="15.85546875" style="209" customWidth="1"/>
    <col min="4341" max="4352" width="11.42578125" style="209" customWidth="1"/>
    <col min="4353" max="4358" width="10.140625" style="209" customWidth="1"/>
    <col min="4359" max="4372" width="9.140625" style="209" customWidth="1"/>
    <col min="4373" max="4373" width="11.140625" style="209" customWidth="1"/>
    <col min="4374" max="4592" width="11.42578125" style="209"/>
    <col min="4593" max="4593" width="12" style="209" customWidth="1"/>
    <col min="4594" max="4594" width="11.42578125" style="209"/>
    <col min="4595" max="4595" width="9.7109375" style="209" customWidth="1"/>
    <col min="4596" max="4596" width="15.85546875" style="209" customWidth="1"/>
    <col min="4597" max="4608" width="11.42578125" style="209" customWidth="1"/>
    <col min="4609" max="4614" width="10.140625" style="209" customWidth="1"/>
    <col min="4615" max="4628" width="9.140625" style="209" customWidth="1"/>
    <col min="4629" max="4629" width="11.140625" style="209" customWidth="1"/>
    <col min="4630" max="4848" width="11.42578125" style="209"/>
    <col min="4849" max="4849" width="12" style="209" customWidth="1"/>
    <col min="4850" max="4850" width="11.42578125" style="209"/>
    <col min="4851" max="4851" width="9.7109375" style="209" customWidth="1"/>
    <col min="4852" max="4852" width="15.85546875" style="209" customWidth="1"/>
    <col min="4853" max="4864" width="11.42578125" style="209" customWidth="1"/>
    <col min="4865" max="4870" width="10.140625" style="209" customWidth="1"/>
    <col min="4871" max="4884" width="9.140625" style="209" customWidth="1"/>
    <col min="4885" max="4885" width="11.140625" style="209" customWidth="1"/>
    <col min="4886" max="5104" width="11.42578125" style="209"/>
    <col min="5105" max="5105" width="12" style="209" customWidth="1"/>
    <col min="5106" max="5106" width="11.42578125" style="209"/>
    <col min="5107" max="5107" width="9.7109375" style="209" customWidth="1"/>
    <col min="5108" max="5108" width="15.85546875" style="209" customWidth="1"/>
    <col min="5109" max="5120" width="11.42578125" style="209" customWidth="1"/>
    <col min="5121" max="5126" width="10.140625" style="209" customWidth="1"/>
    <col min="5127" max="5140" width="9.140625" style="209" customWidth="1"/>
    <col min="5141" max="5141" width="11.140625" style="209" customWidth="1"/>
    <col min="5142" max="5360" width="11.42578125" style="209"/>
    <col min="5361" max="5361" width="12" style="209" customWidth="1"/>
    <col min="5362" max="5362" width="11.42578125" style="209"/>
    <col min="5363" max="5363" width="9.7109375" style="209" customWidth="1"/>
    <col min="5364" max="5364" width="15.85546875" style="209" customWidth="1"/>
    <col min="5365" max="5376" width="11.42578125" style="209" customWidth="1"/>
    <col min="5377" max="5382" width="10.140625" style="209" customWidth="1"/>
    <col min="5383" max="5396" width="9.140625" style="209" customWidth="1"/>
    <col min="5397" max="5397" width="11.140625" style="209" customWidth="1"/>
    <col min="5398" max="5616" width="11.42578125" style="209"/>
    <col min="5617" max="5617" width="12" style="209" customWidth="1"/>
    <col min="5618" max="5618" width="11.42578125" style="209"/>
    <col min="5619" max="5619" width="9.7109375" style="209" customWidth="1"/>
    <col min="5620" max="5620" width="15.85546875" style="209" customWidth="1"/>
    <col min="5621" max="5632" width="11.42578125" style="209" customWidth="1"/>
    <col min="5633" max="5638" width="10.140625" style="209" customWidth="1"/>
    <col min="5639" max="5652" width="9.140625" style="209" customWidth="1"/>
    <col min="5653" max="5653" width="11.140625" style="209" customWidth="1"/>
    <col min="5654" max="5872" width="11.42578125" style="209"/>
    <col min="5873" max="5873" width="12" style="209" customWidth="1"/>
    <col min="5874" max="5874" width="11.42578125" style="209"/>
    <col min="5875" max="5875" width="9.7109375" style="209" customWidth="1"/>
    <col min="5876" max="5876" width="15.85546875" style="209" customWidth="1"/>
    <col min="5877" max="5888" width="11.42578125" style="209" customWidth="1"/>
    <col min="5889" max="5894" width="10.140625" style="209" customWidth="1"/>
    <col min="5895" max="5908" width="9.140625" style="209" customWidth="1"/>
    <col min="5909" max="5909" width="11.140625" style="209" customWidth="1"/>
    <col min="5910" max="6128" width="11.42578125" style="209"/>
    <col min="6129" max="6129" width="12" style="209" customWidth="1"/>
    <col min="6130" max="6130" width="11.42578125" style="209"/>
    <col min="6131" max="6131" width="9.7109375" style="209" customWidth="1"/>
    <col min="6132" max="6132" width="15.85546875" style="209" customWidth="1"/>
    <col min="6133" max="6144" width="11.42578125" style="209" customWidth="1"/>
    <col min="6145" max="6150" width="10.140625" style="209" customWidth="1"/>
    <col min="6151" max="6164" width="9.140625" style="209" customWidth="1"/>
    <col min="6165" max="6165" width="11.140625" style="209" customWidth="1"/>
    <col min="6166" max="6384" width="11.42578125" style="209"/>
    <col min="6385" max="6385" width="12" style="209" customWidth="1"/>
    <col min="6386" max="6386" width="11.42578125" style="209"/>
    <col min="6387" max="6387" width="9.7109375" style="209" customWidth="1"/>
    <col min="6388" max="6388" width="15.85546875" style="209" customWidth="1"/>
    <col min="6389" max="6400" width="11.42578125" style="209" customWidth="1"/>
    <col min="6401" max="6406" width="10.140625" style="209" customWidth="1"/>
    <col min="6407" max="6420" width="9.140625" style="209" customWidth="1"/>
    <col min="6421" max="6421" width="11.140625" style="209" customWidth="1"/>
    <col min="6422" max="6640" width="11.42578125" style="209"/>
    <col min="6641" max="6641" width="12" style="209" customWidth="1"/>
    <col min="6642" max="6642" width="11.42578125" style="209"/>
    <col min="6643" max="6643" width="9.7109375" style="209" customWidth="1"/>
    <col min="6644" max="6644" width="15.85546875" style="209" customWidth="1"/>
    <col min="6645" max="6656" width="11.42578125" style="209" customWidth="1"/>
    <col min="6657" max="6662" width="10.140625" style="209" customWidth="1"/>
    <col min="6663" max="6676" width="9.140625" style="209" customWidth="1"/>
    <col min="6677" max="6677" width="11.140625" style="209" customWidth="1"/>
    <col min="6678" max="6896" width="11.42578125" style="209"/>
    <col min="6897" max="6897" width="12" style="209" customWidth="1"/>
    <col min="6898" max="6898" width="11.42578125" style="209"/>
    <col min="6899" max="6899" width="9.7109375" style="209" customWidth="1"/>
    <col min="6900" max="6900" width="15.85546875" style="209" customWidth="1"/>
    <col min="6901" max="6912" width="11.42578125" style="209" customWidth="1"/>
    <col min="6913" max="6918" width="10.140625" style="209" customWidth="1"/>
    <col min="6919" max="6932" width="9.140625" style="209" customWidth="1"/>
    <col min="6933" max="6933" width="11.140625" style="209" customWidth="1"/>
    <col min="6934" max="7152" width="11.42578125" style="209"/>
    <col min="7153" max="7153" width="12" style="209" customWidth="1"/>
    <col min="7154" max="7154" width="11.42578125" style="209"/>
    <col min="7155" max="7155" width="9.7109375" style="209" customWidth="1"/>
    <col min="7156" max="7156" width="15.85546875" style="209" customWidth="1"/>
    <col min="7157" max="7168" width="11.42578125" style="209" customWidth="1"/>
    <col min="7169" max="7174" width="10.140625" style="209" customWidth="1"/>
    <col min="7175" max="7188" width="9.140625" style="209" customWidth="1"/>
    <col min="7189" max="7189" width="11.140625" style="209" customWidth="1"/>
    <col min="7190" max="7408" width="11.42578125" style="209"/>
    <col min="7409" max="7409" width="12" style="209" customWidth="1"/>
    <col min="7410" max="7410" width="11.42578125" style="209"/>
    <col min="7411" max="7411" width="9.7109375" style="209" customWidth="1"/>
    <col min="7412" max="7412" width="15.85546875" style="209" customWidth="1"/>
    <col min="7413" max="7424" width="11.42578125" style="209" customWidth="1"/>
    <col min="7425" max="7430" width="10.140625" style="209" customWidth="1"/>
    <col min="7431" max="7444" width="9.140625" style="209" customWidth="1"/>
    <col min="7445" max="7445" width="11.140625" style="209" customWidth="1"/>
    <col min="7446" max="7664" width="11.42578125" style="209"/>
    <col min="7665" max="7665" width="12" style="209" customWidth="1"/>
    <col min="7666" max="7666" width="11.42578125" style="209"/>
    <col min="7667" max="7667" width="9.7109375" style="209" customWidth="1"/>
    <col min="7668" max="7668" width="15.85546875" style="209" customWidth="1"/>
    <col min="7669" max="7680" width="11.42578125" style="209" customWidth="1"/>
    <col min="7681" max="7686" width="10.140625" style="209" customWidth="1"/>
    <col min="7687" max="7700" width="9.140625" style="209" customWidth="1"/>
    <col min="7701" max="7701" width="11.140625" style="209" customWidth="1"/>
    <col min="7702" max="7920" width="11.42578125" style="209"/>
    <col min="7921" max="7921" width="12" style="209" customWidth="1"/>
    <col min="7922" max="7922" width="11.42578125" style="209"/>
    <col min="7923" max="7923" width="9.7109375" style="209" customWidth="1"/>
    <col min="7924" max="7924" width="15.85546875" style="209" customWidth="1"/>
    <col min="7925" max="7936" width="11.42578125" style="209" customWidth="1"/>
    <col min="7937" max="7942" width="10.140625" style="209" customWidth="1"/>
    <col min="7943" max="7956" width="9.140625" style="209" customWidth="1"/>
    <col min="7957" max="7957" width="11.140625" style="209" customWidth="1"/>
    <col min="7958" max="8176" width="11.42578125" style="209"/>
    <col min="8177" max="8177" width="12" style="209" customWidth="1"/>
    <col min="8178" max="8178" width="11.42578125" style="209"/>
    <col min="8179" max="8179" width="9.7109375" style="209" customWidth="1"/>
    <col min="8180" max="8180" width="15.85546875" style="209" customWidth="1"/>
    <col min="8181" max="8192" width="11.42578125" style="209" customWidth="1"/>
    <col min="8193" max="8198" width="10.140625" style="209" customWidth="1"/>
    <col min="8199" max="8212" width="9.140625" style="209" customWidth="1"/>
    <col min="8213" max="8213" width="11.140625" style="209" customWidth="1"/>
    <col min="8214" max="8432" width="11.42578125" style="209"/>
    <col min="8433" max="8433" width="12" style="209" customWidth="1"/>
    <col min="8434" max="8434" width="11.42578125" style="209"/>
    <col min="8435" max="8435" width="9.7109375" style="209" customWidth="1"/>
    <col min="8436" max="8436" width="15.85546875" style="209" customWidth="1"/>
    <col min="8437" max="8448" width="11.42578125" style="209" customWidth="1"/>
    <col min="8449" max="8454" width="10.140625" style="209" customWidth="1"/>
    <col min="8455" max="8468" width="9.140625" style="209" customWidth="1"/>
    <col min="8469" max="8469" width="11.140625" style="209" customWidth="1"/>
    <col min="8470" max="8688" width="11.42578125" style="209"/>
    <col min="8689" max="8689" width="12" style="209" customWidth="1"/>
    <col min="8690" max="8690" width="11.42578125" style="209"/>
    <col min="8691" max="8691" width="9.7109375" style="209" customWidth="1"/>
    <col min="8692" max="8692" width="15.85546875" style="209" customWidth="1"/>
    <col min="8693" max="8704" width="11.42578125" style="209" customWidth="1"/>
    <col min="8705" max="8710" width="10.140625" style="209" customWidth="1"/>
    <col min="8711" max="8724" width="9.140625" style="209" customWidth="1"/>
    <col min="8725" max="8725" width="11.140625" style="209" customWidth="1"/>
    <col min="8726" max="8944" width="11.42578125" style="209"/>
    <col min="8945" max="8945" width="12" style="209" customWidth="1"/>
    <col min="8946" max="8946" width="11.42578125" style="209"/>
    <col min="8947" max="8947" width="9.7109375" style="209" customWidth="1"/>
    <col min="8948" max="8948" width="15.85546875" style="209" customWidth="1"/>
    <col min="8949" max="8960" width="11.42578125" style="209" customWidth="1"/>
    <col min="8961" max="8966" width="10.140625" style="209" customWidth="1"/>
    <col min="8967" max="8980" width="9.140625" style="209" customWidth="1"/>
    <col min="8981" max="8981" width="11.140625" style="209" customWidth="1"/>
    <col min="8982" max="9200" width="11.42578125" style="209"/>
    <col min="9201" max="9201" width="12" style="209" customWidth="1"/>
    <col min="9202" max="9202" width="11.42578125" style="209"/>
    <col min="9203" max="9203" width="9.7109375" style="209" customWidth="1"/>
    <col min="9204" max="9204" width="15.85546875" style="209" customWidth="1"/>
    <col min="9205" max="9216" width="11.42578125" style="209" customWidth="1"/>
    <col min="9217" max="9222" width="10.140625" style="209" customWidth="1"/>
    <col min="9223" max="9236" width="9.140625" style="209" customWidth="1"/>
    <col min="9237" max="9237" width="11.140625" style="209" customWidth="1"/>
    <col min="9238" max="9456" width="11.42578125" style="209"/>
    <col min="9457" max="9457" width="12" style="209" customWidth="1"/>
    <col min="9458" max="9458" width="11.42578125" style="209"/>
    <col min="9459" max="9459" width="9.7109375" style="209" customWidth="1"/>
    <col min="9460" max="9460" width="15.85546875" style="209" customWidth="1"/>
    <col min="9461" max="9472" width="11.42578125" style="209" customWidth="1"/>
    <col min="9473" max="9478" width="10.140625" style="209" customWidth="1"/>
    <col min="9479" max="9492" width="9.140625" style="209" customWidth="1"/>
    <col min="9493" max="9493" width="11.140625" style="209" customWidth="1"/>
    <col min="9494" max="9712" width="11.42578125" style="209"/>
    <col min="9713" max="9713" width="12" style="209" customWidth="1"/>
    <col min="9714" max="9714" width="11.42578125" style="209"/>
    <col min="9715" max="9715" width="9.7109375" style="209" customWidth="1"/>
    <col min="9716" max="9716" width="15.85546875" style="209" customWidth="1"/>
    <col min="9717" max="9728" width="11.42578125" style="209" customWidth="1"/>
    <col min="9729" max="9734" width="10.140625" style="209" customWidth="1"/>
    <col min="9735" max="9748" width="9.140625" style="209" customWidth="1"/>
    <col min="9749" max="9749" width="11.140625" style="209" customWidth="1"/>
    <col min="9750" max="9968" width="11.42578125" style="209"/>
    <col min="9969" max="9969" width="12" style="209" customWidth="1"/>
    <col min="9970" max="9970" width="11.42578125" style="209"/>
    <col min="9971" max="9971" width="9.7109375" style="209" customWidth="1"/>
    <col min="9972" max="9972" width="15.85546875" style="209" customWidth="1"/>
    <col min="9973" max="9984" width="11.42578125" style="209" customWidth="1"/>
    <col min="9985" max="9990" width="10.140625" style="209" customWidth="1"/>
    <col min="9991" max="10004" width="9.140625" style="209" customWidth="1"/>
    <col min="10005" max="10005" width="11.140625" style="209" customWidth="1"/>
    <col min="10006" max="10224" width="11.42578125" style="209"/>
    <col min="10225" max="10225" width="12" style="209" customWidth="1"/>
    <col min="10226" max="10226" width="11.42578125" style="209"/>
    <col min="10227" max="10227" width="9.7109375" style="209" customWidth="1"/>
    <col min="10228" max="10228" width="15.85546875" style="209" customWidth="1"/>
    <col min="10229" max="10240" width="11.42578125" style="209" customWidth="1"/>
    <col min="10241" max="10246" width="10.140625" style="209" customWidth="1"/>
    <col min="10247" max="10260" width="9.140625" style="209" customWidth="1"/>
    <col min="10261" max="10261" width="11.140625" style="209" customWidth="1"/>
    <col min="10262" max="10480" width="11.42578125" style="209"/>
    <col min="10481" max="10481" width="12" style="209" customWidth="1"/>
    <col min="10482" max="10482" width="11.42578125" style="209"/>
    <col min="10483" max="10483" width="9.7109375" style="209" customWidth="1"/>
    <col min="10484" max="10484" width="15.85546875" style="209" customWidth="1"/>
    <col min="10485" max="10496" width="11.42578125" style="209" customWidth="1"/>
    <col min="10497" max="10502" width="10.140625" style="209" customWidth="1"/>
    <col min="10503" max="10516" width="9.140625" style="209" customWidth="1"/>
    <col min="10517" max="10517" width="11.140625" style="209" customWidth="1"/>
    <col min="10518" max="10736" width="11.42578125" style="209"/>
    <col min="10737" max="10737" width="12" style="209" customWidth="1"/>
    <col min="10738" max="10738" width="11.42578125" style="209"/>
    <col min="10739" max="10739" width="9.7109375" style="209" customWidth="1"/>
    <col min="10740" max="10740" width="15.85546875" style="209" customWidth="1"/>
    <col min="10741" max="10752" width="11.42578125" style="209" customWidth="1"/>
    <col min="10753" max="10758" width="10.140625" style="209" customWidth="1"/>
    <col min="10759" max="10772" width="9.140625" style="209" customWidth="1"/>
    <col min="10773" max="10773" width="11.140625" style="209" customWidth="1"/>
    <col min="10774" max="10992" width="11.42578125" style="209"/>
    <col min="10993" max="10993" width="12" style="209" customWidth="1"/>
    <col min="10994" max="10994" width="11.42578125" style="209"/>
    <col min="10995" max="10995" width="9.7109375" style="209" customWidth="1"/>
    <col min="10996" max="10996" width="15.85546875" style="209" customWidth="1"/>
    <col min="10997" max="11008" width="11.42578125" style="209" customWidth="1"/>
    <col min="11009" max="11014" width="10.140625" style="209" customWidth="1"/>
    <col min="11015" max="11028" width="9.140625" style="209" customWidth="1"/>
    <col min="11029" max="11029" width="11.140625" style="209" customWidth="1"/>
    <col min="11030" max="11248" width="11.42578125" style="209"/>
    <col min="11249" max="11249" width="12" style="209" customWidth="1"/>
    <col min="11250" max="11250" width="11.42578125" style="209"/>
    <col min="11251" max="11251" width="9.7109375" style="209" customWidth="1"/>
    <col min="11252" max="11252" width="15.85546875" style="209" customWidth="1"/>
    <col min="11253" max="11264" width="11.42578125" style="209" customWidth="1"/>
    <col min="11265" max="11270" width="10.140625" style="209" customWidth="1"/>
    <col min="11271" max="11284" width="9.140625" style="209" customWidth="1"/>
    <col min="11285" max="11285" width="11.140625" style="209" customWidth="1"/>
    <col min="11286" max="11504" width="11.42578125" style="209"/>
    <col min="11505" max="11505" width="12" style="209" customWidth="1"/>
    <col min="11506" max="11506" width="11.42578125" style="209"/>
    <col min="11507" max="11507" width="9.7109375" style="209" customWidth="1"/>
    <col min="11508" max="11508" width="15.85546875" style="209" customWidth="1"/>
    <col min="11509" max="11520" width="11.42578125" style="209" customWidth="1"/>
    <col min="11521" max="11526" width="10.140625" style="209" customWidth="1"/>
    <col min="11527" max="11540" width="9.140625" style="209" customWidth="1"/>
    <col min="11541" max="11541" width="11.140625" style="209" customWidth="1"/>
    <col min="11542" max="11760" width="11.42578125" style="209"/>
    <col min="11761" max="11761" width="12" style="209" customWidth="1"/>
    <col min="11762" max="11762" width="11.42578125" style="209"/>
    <col min="11763" max="11763" width="9.7109375" style="209" customWidth="1"/>
    <col min="11764" max="11764" width="15.85546875" style="209" customWidth="1"/>
    <col min="11765" max="11776" width="11.42578125" style="209" customWidth="1"/>
    <col min="11777" max="11782" width="10.140625" style="209" customWidth="1"/>
    <col min="11783" max="11796" width="9.140625" style="209" customWidth="1"/>
    <col min="11797" max="11797" width="11.140625" style="209" customWidth="1"/>
    <col min="11798" max="12016" width="11.42578125" style="209"/>
    <col min="12017" max="12017" width="12" style="209" customWidth="1"/>
    <col min="12018" max="12018" width="11.42578125" style="209"/>
    <col min="12019" max="12019" width="9.7109375" style="209" customWidth="1"/>
    <col min="12020" max="12020" width="15.85546875" style="209" customWidth="1"/>
    <col min="12021" max="12032" width="11.42578125" style="209" customWidth="1"/>
    <col min="12033" max="12038" width="10.140625" style="209" customWidth="1"/>
    <col min="12039" max="12052" width="9.140625" style="209" customWidth="1"/>
    <col min="12053" max="12053" width="11.140625" style="209" customWidth="1"/>
    <col min="12054" max="12272" width="11.42578125" style="209"/>
    <col min="12273" max="12273" width="12" style="209" customWidth="1"/>
    <col min="12274" max="12274" width="11.42578125" style="209"/>
    <col min="12275" max="12275" width="9.7109375" style="209" customWidth="1"/>
    <col min="12276" max="12276" width="15.85546875" style="209" customWidth="1"/>
    <col min="12277" max="12288" width="11.42578125" style="209" customWidth="1"/>
    <col min="12289" max="12294" width="10.140625" style="209" customWidth="1"/>
    <col min="12295" max="12308" width="9.140625" style="209" customWidth="1"/>
    <col min="12309" max="12309" width="11.140625" style="209" customWidth="1"/>
    <col min="12310" max="12528" width="11.42578125" style="209"/>
    <col min="12529" max="12529" width="12" style="209" customWidth="1"/>
    <col min="12530" max="12530" width="11.42578125" style="209"/>
    <col min="12531" max="12531" width="9.7109375" style="209" customWidth="1"/>
    <col min="12532" max="12532" width="15.85546875" style="209" customWidth="1"/>
    <col min="12533" max="12544" width="11.42578125" style="209" customWidth="1"/>
    <col min="12545" max="12550" width="10.140625" style="209" customWidth="1"/>
    <col min="12551" max="12564" width="9.140625" style="209" customWidth="1"/>
    <col min="12565" max="12565" width="11.140625" style="209" customWidth="1"/>
    <col min="12566" max="12784" width="11.42578125" style="209"/>
    <col min="12785" max="12785" width="12" style="209" customWidth="1"/>
    <col min="12786" max="12786" width="11.42578125" style="209"/>
    <col min="12787" max="12787" width="9.7109375" style="209" customWidth="1"/>
    <col min="12788" max="12788" width="15.85546875" style="209" customWidth="1"/>
    <col min="12789" max="12800" width="11.42578125" style="209" customWidth="1"/>
    <col min="12801" max="12806" width="10.140625" style="209" customWidth="1"/>
    <col min="12807" max="12820" width="9.140625" style="209" customWidth="1"/>
    <col min="12821" max="12821" width="11.140625" style="209" customWidth="1"/>
    <col min="12822" max="13040" width="11.42578125" style="209"/>
    <col min="13041" max="13041" width="12" style="209" customWidth="1"/>
    <col min="13042" max="13042" width="11.42578125" style="209"/>
    <col min="13043" max="13043" width="9.7109375" style="209" customWidth="1"/>
    <col min="13044" max="13044" width="15.85546875" style="209" customWidth="1"/>
    <col min="13045" max="13056" width="11.42578125" style="209" customWidth="1"/>
    <col min="13057" max="13062" width="10.140625" style="209" customWidth="1"/>
    <col min="13063" max="13076" width="9.140625" style="209" customWidth="1"/>
    <col min="13077" max="13077" width="11.140625" style="209" customWidth="1"/>
    <col min="13078" max="13296" width="11.42578125" style="209"/>
    <col min="13297" max="13297" width="12" style="209" customWidth="1"/>
    <col min="13298" max="13298" width="11.42578125" style="209"/>
    <col min="13299" max="13299" width="9.7109375" style="209" customWidth="1"/>
    <col min="13300" max="13300" width="15.85546875" style="209" customWidth="1"/>
    <col min="13301" max="13312" width="11.42578125" style="209" customWidth="1"/>
    <col min="13313" max="13318" width="10.140625" style="209" customWidth="1"/>
    <col min="13319" max="13332" width="9.140625" style="209" customWidth="1"/>
    <col min="13333" max="13333" width="11.140625" style="209" customWidth="1"/>
    <col min="13334" max="13552" width="11.42578125" style="209"/>
    <col min="13553" max="13553" width="12" style="209" customWidth="1"/>
    <col min="13554" max="13554" width="11.42578125" style="209"/>
    <col min="13555" max="13555" width="9.7109375" style="209" customWidth="1"/>
    <col min="13556" max="13556" width="15.85546875" style="209" customWidth="1"/>
    <col min="13557" max="13568" width="11.42578125" style="209" customWidth="1"/>
    <col min="13569" max="13574" width="10.140625" style="209" customWidth="1"/>
    <col min="13575" max="13588" width="9.140625" style="209" customWidth="1"/>
    <col min="13589" max="13589" width="11.140625" style="209" customWidth="1"/>
    <col min="13590" max="13808" width="11.42578125" style="209"/>
    <col min="13809" max="13809" width="12" style="209" customWidth="1"/>
    <col min="13810" max="13810" width="11.42578125" style="209"/>
    <col min="13811" max="13811" width="9.7109375" style="209" customWidth="1"/>
    <col min="13812" max="13812" width="15.85546875" style="209" customWidth="1"/>
    <col min="13813" max="13824" width="11.42578125" style="209" customWidth="1"/>
    <col min="13825" max="13830" width="10.140625" style="209" customWidth="1"/>
    <col min="13831" max="13844" width="9.140625" style="209" customWidth="1"/>
    <col min="13845" max="13845" width="11.140625" style="209" customWidth="1"/>
    <col min="13846" max="14064" width="11.42578125" style="209"/>
    <col min="14065" max="14065" width="12" style="209" customWidth="1"/>
    <col min="14066" max="14066" width="11.42578125" style="209"/>
    <col min="14067" max="14067" width="9.7109375" style="209" customWidth="1"/>
    <col min="14068" max="14068" width="15.85546875" style="209" customWidth="1"/>
    <col min="14069" max="14080" width="11.42578125" style="209" customWidth="1"/>
    <col min="14081" max="14086" width="10.140625" style="209" customWidth="1"/>
    <col min="14087" max="14100" width="9.140625" style="209" customWidth="1"/>
    <col min="14101" max="14101" width="11.140625" style="209" customWidth="1"/>
    <col min="14102" max="14320" width="11.42578125" style="209"/>
    <col min="14321" max="14321" width="12" style="209" customWidth="1"/>
    <col min="14322" max="14322" width="11.42578125" style="209"/>
    <col min="14323" max="14323" width="9.7109375" style="209" customWidth="1"/>
    <col min="14324" max="14324" width="15.85546875" style="209" customWidth="1"/>
    <col min="14325" max="14336" width="11.42578125" style="209" customWidth="1"/>
    <col min="14337" max="14342" width="10.140625" style="209" customWidth="1"/>
    <col min="14343" max="14356" width="9.140625" style="209" customWidth="1"/>
    <col min="14357" max="14357" width="11.140625" style="209" customWidth="1"/>
    <col min="14358" max="14576" width="11.42578125" style="209"/>
    <col min="14577" max="14577" width="12" style="209" customWidth="1"/>
    <col min="14578" max="14578" width="11.42578125" style="209"/>
    <col min="14579" max="14579" width="9.7109375" style="209" customWidth="1"/>
    <col min="14580" max="14580" width="15.85546875" style="209" customWidth="1"/>
    <col min="14581" max="14592" width="11.42578125" style="209" customWidth="1"/>
    <col min="14593" max="14598" width="10.140625" style="209" customWidth="1"/>
    <col min="14599" max="14612" width="9.140625" style="209" customWidth="1"/>
    <col min="14613" max="14613" width="11.140625" style="209" customWidth="1"/>
    <col min="14614" max="14832" width="11.42578125" style="209"/>
    <col min="14833" max="14833" width="12" style="209" customWidth="1"/>
    <col min="14834" max="14834" width="11.42578125" style="209"/>
    <col min="14835" max="14835" width="9.7109375" style="209" customWidth="1"/>
    <col min="14836" max="14836" width="15.85546875" style="209" customWidth="1"/>
    <col min="14837" max="14848" width="11.42578125" style="209" customWidth="1"/>
    <col min="14849" max="14854" width="10.140625" style="209" customWidth="1"/>
    <col min="14855" max="14868" width="9.140625" style="209" customWidth="1"/>
    <col min="14869" max="14869" width="11.140625" style="209" customWidth="1"/>
    <col min="14870" max="15088" width="11.42578125" style="209"/>
    <col min="15089" max="15089" width="12" style="209" customWidth="1"/>
    <col min="15090" max="15090" width="11.42578125" style="209"/>
    <col min="15091" max="15091" width="9.7109375" style="209" customWidth="1"/>
    <col min="15092" max="15092" width="15.85546875" style="209" customWidth="1"/>
    <col min="15093" max="15104" width="11.42578125" style="209" customWidth="1"/>
    <col min="15105" max="15110" width="10.140625" style="209" customWidth="1"/>
    <col min="15111" max="15124" width="9.140625" style="209" customWidth="1"/>
    <col min="15125" max="15125" width="11.140625" style="209" customWidth="1"/>
    <col min="15126" max="15344" width="11.42578125" style="209"/>
    <col min="15345" max="15345" width="12" style="209" customWidth="1"/>
    <col min="15346" max="15346" width="11.42578125" style="209"/>
    <col min="15347" max="15347" width="9.7109375" style="209" customWidth="1"/>
    <col min="15348" max="15348" width="15.85546875" style="209" customWidth="1"/>
    <col min="15349" max="15360" width="11.42578125" style="209" customWidth="1"/>
    <col min="15361" max="15366" width="10.140625" style="209" customWidth="1"/>
    <col min="15367" max="15380" width="9.140625" style="209" customWidth="1"/>
    <col min="15381" max="15381" width="11.140625" style="209" customWidth="1"/>
    <col min="15382" max="15600" width="11.42578125" style="209"/>
    <col min="15601" max="15601" width="12" style="209" customWidth="1"/>
    <col min="15602" max="15602" width="11.42578125" style="209"/>
    <col min="15603" max="15603" width="9.7109375" style="209" customWidth="1"/>
    <col min="15604" max="15604" width="15.85546875" style="209" customWidth="1"/>
    <col min="15605" max="15616" width="11.42578125" style="209" customWidth="1"/>
    <col min="15617" max="15622" width="10.140625" style="209" customWidth="1"/>
    <col min="15623" max="15636" width="9.140625" style="209" customWidth="1"/>
    <col min="15637" max="15637" width="11.140625" style="209" customWidth="1"/>
    <col min="15638" max="15856" width="11.42578125" style="209"/>
    <col min="15857" max="15857" width="12" style="209" customWidth="1"/>
    <col min="15858" max="15858" width="11.42578125" style="209"/>
    <col min="15859" max="15859" width="9.7109375" style="209" customWidth="1"/>
    <col min="15860" max="15860" width="15.85546875" style="209" customWidth="1"/>
    <col min="15861" max="15872" width="11.42578125" style="209" customWidth="1"/>
    <col min="15873" max="15878" width="10.140625" style="209" customWidth="1"/>
    <col min="15879" max="15892" width="9.140625" style="209" customWidth="1"/>
    <col min="15893" max="15893" width="11.140625" style="209" customWidth="1"/>
    <col min="15894" max="16112" width="11.42578125" style="209"/>
    <col min="16113" max="16113" width="12" style="209" customWidth="1"/>
    <col min="16114" max="16114" width="11.42578125" style="209"/>
    <col min="16115" max="16115" width="9.7109375" style="209" customWidth="1"/>
    <col min="16116" max="16116" width="15.85546875" style="209" customWidth="1"/>
    <col min="16117" max="16128" width="11.42578125" style="209" customWidth="1"/>
    <col min="16129" max="16134" width="10.140625" style="209" customWidth="1"/>
    <col min="16135" max="16148" width="9.140625" style="209" customWidth="1"/>
    <col min="16149" max="16149" width="11.140625" style="209" customWidth="1"/>
    <col min="16150" max="16384" width="11.42578125" style="209"/>
  </cols>
  <sheetData>
    <row r="1" spans="2:8" ht="12.75">
      <c r="C1" s="210"/>
    </row>
    <row r="2" spans="2:8" ht="12.75">
      <c r="C2" s="210"/>
    </row>
    <row r="6" spans="2:8" ht="23.25" customHeight="1" thickBot="1">
      <c r="B6" s="560" t="s">
        <v>216</v>
      </c>
      <c r="C6" s="561"/>
      <c r="D6" s="561"/>
      <c r="E6" s="561"/>
      <c r="F6" s="561"/>
    </row>
    <row r="7" spans="2:8" ht="36.75" thickBot="1">
      <c r="B7" s="211"/>
      <c r="C7" s="212" t="s">
        <v>217</v>
      </c>
      <c r="D7" s="212" t="s">
        <v>218</v>
      </c>
      <c r="E7" s="212" t="s">
        <v>219</v>
      </c>
      <c r="F7" s="212" t="s">
        <v>220</v>
      </c>
      <c r="H7" s="50" t="s">
        <v>84</v>
      </c>
    </row>
    <row r="8" spans="2:8" ht="12.75">
      <c r="B8" s="213" t="s">
        <v>224</v>
      </c>
      <c r="C8" s="29">
        <v>103019</v>
      </c>
      <c r="D8" s="30">
        <f t="shared" ref="D8:D15" si="0">IFERROR((C8-C9)/C9,"-")</f>
        <v>-0.25553548200607024</v>
      </c>
      <c r="E8" s="30">
        <f t="shared" ref="E8:E56" si="1">C8/C21-1</f>
        <v>-1.918426414303942E-2</v>
      </c>
      <c r="F8" s="214">
        <f>((SUM(C8:C16,C18:C20)/SUM(C21:C29,C31:C33))-1)</f>
        <v>-2.1176734156655219E-2</v>
      </c>
    </row>
    <row r="9" spans="2:8" ht="12.75">
      <c r="B9" s="213" t="s">
        <v>225</v>
      </c>
      <c r="C9" s="29">
        <v>138380</v>
      </c>
      <c r="D9" s="30">
        <f t="shared" si="0"/>
        <v>1.298625243400729E-2</v>
      </c>
      <c r="E9" s="30">
        <f t="shared" si="1"/>
        <v>2.8083209509658147E-2</v>
      </c>
      <c r="F9" s="214">
        <f>((SUM(C9:C16,C18:C21)/SUM(C22:C29,C31:C34))-1)</f>
        <v>-2.2641936166158172E-2</v>
      </c>
    </row>
    <row r="10" spans="2:8" ht="12.75">
      <c r="B10" s="213" t="s">
        <v>226</v>
      </c>
      <c r="C10" s="29">
        <v>136606</v>
      </c>
      <c r="D10" s="30">
        <f t="shared" si="0"/>
        <v>0.27204328109431891</v>
      </c>
      <c r="E10" s="30">
        <f t="shared" si="1"/>
        <v>6.2263314644748435E-2</v>
      </c>
      <c r="F10" s="214">
        <f>((SUM(C10:C16,C18:C22)/SUM(C23:C29,C31:C35))-1)</f>
        <v>-3.2550466699184155E-2</v>
      </c>
    </row>
    <row r="11" spans="2:8" ht="12.75">
      <c r="B11" s="213" t="s">
        <v>227</v>
      </c>
      <c r="C11" s="29">
        <v>107391</v>
      </c>
      <c r="D11" s="30">
        <f t="shared" si="0"/>
        <v>5.6207954679570397E-2</v>
      </c>
      <c r="E11" s="30">
        <f t="shared" si="1"/>
        <v>6.1532530692129717E-2</v>
      </c>
      <c r="F11" s="214">
        <f>((SUM(C11:C16,C18:C23)/SUM(C24:C29,C31:C36))-1)</f>
        <v>-4.0920159577223947E-2</v>
      </c>
    </row>
    <row r="12" spans="2:8" ht="12.75">
      <c r="B12" s="213" t="s">
        <v>228</v>
      </c>
      <c r="C12" s="29">
        <v>101676</v>
      </c>
      <c r="D12" s="30">
        <f t="shared" si="0"/>
        <v>-0.19283621900974066</v>
      </c>
      <c r="E12" s="30">
        <f t="shared" si="1"/>
        <v>1.1520324717960939E-2</v>
      </c>
      <c r="F12" s="214">
        <f>((SUM(C12:C16,C18:C24)/SUM(C25:C29,C31:C37))-1)</f>
        <v>-5.8035069257967864E-2</v>
      </c>
    </row>
    <row r="13" spans="2:8" ht="12.75">
      <c r="B13" s="213" t="s">
        <v>229</v>
      </c>
      <c r="C13" s="29">
        <v>125967</v>
      </c>
      <c r="D13" s="30">
        <f t="shared" si="0"/>
        <v>4.9567564865270211E-2</v>
      </c>
      <c r="E13" s="30">
        <f t="shared" si="1"/>
        <v>1.8548915284662071E-2</v>
      </c>
      <c r="F13" s="214">
        <f>((SUM(C13:C16,C18:C25)/SUM(C26:C29,C31:C38))-1)</f>
        <v>-6.7198265380562505E-2</v>
      </c>
    </row>
    <row r="14" spans="2:8" ht="12.75">
      <c r="B14" s="213" t="s">
        <v>230</v>
      </c>
      <c r="C14" s="29">
        <v>120018</v>
      </c>
      <c r="D14" s="30">
        <f t="shared" si="0"/>
        <v>9.7177021245474823E-2</v>
      </c>
      <c r="E14" s="30">
        <f t="shared" si="1"/>
        <v>-4.1397432927852029E-2</v>
      </c>
      <c r="F14" s="214">
        <f>((SUM(C14:C16,C18:C26)/SUM(C27:C29,C31:C39))-1)</f>
        <v>-6.5711638901105873E-2</v>
      </c>
    </row>
    <row r="15" spans="2:8" ht="12.75">
      <c r="B15" s="213" t="s">
        <v>231</v>
      </c>
      <c r="C15" s="29">
        <v>109388</v>
      </c>
      <c r="D15" s="30">
        <f t="shared" si="0"/>
        <v>-6.8110373733845611E-2</v>
      </c>
      <c r="E15" s="30">
        <f t="shared" si="1"/>
        <v>-4.6960218857272307E-2</v>
      </c>
      <c r="F15" s="214">
        <f>((SUM(C15:C16,C18:C27)/SUM(C28:C29,C31:C40))-1)</f>
        <v>-7.6035886379827611E-2</v>
      </c>
    </row>
    <row r="16" spans="2:8" ht="12.75">
      <c r="B16" s="213" t="s">
        <v>232</v>
      </c>
      <c r="C16" s="29">
        <v>117383</v>
      </c>
      <c r="D16" s="30" t="s">
        <v>233</v>
      </c>
      <c r="E16" s="30">
        <f t="shared" si="1"/>
        <v>2.2963363195872777E-2</v>
      </c>
      <c r="F16" s="214">
        <f>((SUM(C16,C18:C28)/SUM(C29,C31:C41))-1)</f>
        <v>-8.6005496193652387E-2</v>
      </c>
    </row>
    <row r="17" spans="2:6" ht="42" customHeight="1">
      <c r="B17" s="94" t="str">
        <f>actualizaciones!$A$2</f>
        <v xml:space="preserve">acumulado septiembre 2010 </v>
      </c>
      <c r="C17" s="215">
        <v>1059828</v>
      </c>
      <c r="D17" s="216"/>
      <c r="E17" s="217">
        <v>1.0980457247187658E-2</v>
      </c>
      <c r="F17" s="216" t="s">
        <v>233</v>
      </c>
    </row>
    <row r="18" spans="2:6" ht="12.75" hidden="1" outlineLevel="1">
      <c r="B18" s="213" t="s">
        <v>221</v>
      </c>
      <c r="C18" s="29">
        <v>110568</v>
      </c>
      <c r="D18" s="30">
        <f t="shared" ref="D18:D28" si="2">IFERROR((C18-C19)/C19,"-")</f>
        <v>4.1561475564263914E-2</v>
      </c>
      <c r="E18" s="30">
        <f t="shared" si="1"/>
        <v>-6.6692552482083944E-2</v>
      </c>
      <c r="F18" s="214">
        <f>((SUM(C18:C29)/SUM(C31:C42))-1)</f>
        <v>-9.4211475926005761E-2</v>
      </c>
    </row>
    <row r="19" spans="2:6" ht="12.75" hidden="1" outlineLevel="1">
      <c r="B19" s="213" t="s">
        <v>222</v>
      </c>
      <c r="C19" s="29">
        <v>106156</v>
      </c>
      <c r="D19" s="30">
        <f t="shared" si="2"/>
        <v>-0.12671931556433036</v>
      </c>
      <c r="E19" s="30">
        <f t="shared" si="1"/>
        <v>-0.18952511833867769</v>
      </c>
      <c r="F19" s="214">
        <f>((SUM(C19:C29,C31)/SUM(C32:C42,C44))-1)</f>
        <v>-9.5704717049038046E-2</v>
      </c>
    </row>
    <row r="20" spans="2:6" ht="12.75" hidden="1" outlineLevel="1">
      <c r="B20" s="213" t="s">
        <v>223</v>
      </c>
      <c r="C20" s="29">
        <v>121560</v>
      </c>
      <c r="D20" s="30">
        <f t="shared" si="2"/>
        <v>0.15733952815278862</v>
      </c>
      <c r="E20" s="30">
        <f t="shared" si="1"/>
        <v>-6.9176225554007043E-2</v>
      </c>
      <c r="F20" s="214">
        <f>((SUM(C20:C29,C31:C32)/SUM(C33:C42,C44:C45))-1)</f>
        <v>-8.005447108152064E-2</v>
      </c>
    </row>
    <row r="21" spans="2:6" ht="12.75" hidden="1" outlineLevel="1">
      <c r="B21" s="213" t="s">
        <v>224</v>
      </c>
      <c r="C21" s="29">
        <v>105034</v>
      </c>
      <c r="D21" s="30">
        <f t="shared" si="2"/>
        <v>-0.21965824665676079</v>
      </c>
      <c r="E21" s="30">
        <f t="shared" si="1"/>
        <v>-3.8475974257806467E-2</v>
      </c>
      <c r="F21" s="214">
        <f>((SUM(C21:C29,C31:C33)/SUM(C34:C42,C44:C46))-1)</f>
        <v>-7.5608226566458825E-2</v>
      </c>
    </row>
    <row r="22" spans="2:6" ht="12.75" hidden="1" outlineLevel="1">
      <c r="B22" s="213" t="s">
        <v>225</v>
      </c>
      <c r="C22" s="29">
        <v>134600</v>
      </c>
      <c r="D22" s="30">
        <f t="shared" si="2"/>
        <v>4.6664437515066215E-2</v>
      </c>
      <c r="E22" s="30">
        <f t="shared" si="1"/>
        <v>-7.405496508788223E-2</v>
      </c>
      <c r="F22" s="214">
        <f>((SUM(C22:C29,C31:C34)/SUM(C35:C42,C44:C47))-1)</f>
        <v>-7.3300187078394363E-2</v>
      </c>
    </row>
    <row r="23" spans="2:6" ht="12.75" hidden="1" outlineLevel="1">
      <c r="B23" s="213" t="s">
        <v>226</v>
      </c>
      <c r="C23" s="29">
        <v>128599</v>
      </c>
      <c r="D23" s="30">
        <f t="shared" si="2"/>
        <v>0.27116817903248125</v>
      </c>
      <c r="E23" s="30">
        <f t="shared" si="1"/>
        <v>-3.1969347966818717E-2</v>
      </c>
      <c r="F23" s="214">
        <f>((SUM(C23:C29,C31:C35)/SUM(C36:C42,C44:C48))-1)</f>
        <v>-6.2347211295531224E-2</v>
      </c>
    </row>
    <row r="24" spans="2:6" ht="12.75" hidden="1" outlineLevel="1">
      <c r="B24" s="213" t="s">
        <v>227</v>
      </c>
      <c r="C24" s="29">
        <v>101166</v>
      </c>
      <c r="D24" s="30">
        <f t="shared" si="2"/>
        <v>6.4466065779263419E-3</v>
      </c>
      <c r="E24" s="30">
        <f t="shared" si="1"/>
        <v>-0.16294194060847766</v>
      </c>
      <c r="F24" s="214">
        <f>((SUM(C24:C29,C31:C36)/SUM(C37:C42,C44:C49))-1)</f>
        <v>-5.4840565251144779E-2</v>
      </c>
    </row>
    <row r="25" spans="2:6" ht="12.75" hidden="1" outlineLevel="1">
      <c r="B25" s="213" t="s">
        <v>228</v>
      </c>
      <c r="C25" s="29">
        <v>100518</v>
      </c>
      <c r="D25" s="30">
        <f t="shared" si="2"/>
        <v>-0.18722760828960242</v>
      </c>
      <c r="E25" s="30">
        <f t="shared" si="1"/>
        <v>-0.11585891459231246</v>
      </c>
      <c r="F25" s="214">
        <f>((SUM(C25:C29,C31:C37)/SUM(C38:C42,C44:C50))-1)</f>
        <v>-3.6137898415534608E-2</v>
      </c>
    </row>
    <row r="26" spans="2:6" ht="12.75" hidden="1" outlineLevel="1">
      <c r="B26" s="213" t="s">
        <v>229</v>
      </c>
      <c r="C26" s="29">
        <v>123673</v>
      </c>
      <c r="D26" s="30">
        <f t="shared" si="2"/>
        <v>-1.2204375364414021E-2</v>
      </c>
      <c r="E26" s="30">
        <f t="shared" si="1"/>
        <v>4.0475509414278799E-2</v>
      </c>
      <c r="F26" s="214">
        <f>((SUM(C26:C29,C31:C38)/SUM(C39:C42,C44:C51))-1)</f>
        <v>-1.6998873204647102E-2</v>
      </c>
    </row>
    <row r="27" spans="2:6" ht="12.75" hidden="1" outlineLevel="1">
      <c r="B27" s="213" t="s">
        <v>230</v>
      </c>
      <c r="C27" s="29">
        <v>125201</v>
      </c>
      <c r="D27" s="30">
        <f t="shared" si="2"/>
        <v>9.0810085556465525E-2</v>
      </c>
      <c r="E27" s="30">
        <f t="shared" si="1"/>
        <v>-0.15002138507389728</v>
      </c>
      <c r="F27" s="214">
        <f>((SUM(C27:C29,C31:C39)/SUM(C40:C42,C44:C52))-1)</f>
        <v>-1.6958400090601122E-2</v>
      </c>
    </row>
    <row r="28" spans="2:6" ht="12.75" hidden="1" outlineLevel="1">
      <c r="B28" s="213" t="s">
        <v>231</v>
      </c>
      <c r="C28" s="29">
        <v>114778</v>
      </c>
      <c r="D28" s="30">
        <f t="shared" si="2"/>
        <v>2.6144246522815214E-4</v>
      </c>
      <c r="E28" s="30">
        <f t="shared" si="1"/>
        <v>-0.16227775669284439</v>
      </c>
      <c r="F28" s="214">
        <f>((SUM(C28:C29,C31:C40)/SUM(C41:C42,C44:C53))-1)</f>
        <v>3.8216517819742446E-3</v>
      </c>
    </row>
    <row r="29" spans="2:6" ht="12.75" hidden="1" outlineLevel="1">
      <c r="B29" s="213" t="s">
        <v>232</v>
      </c>
      <c r="C29" s="29">
        <v>114748</v>
      </c>
      <c r="D29" s="30" t="s">
        <v>233</v>
      </c>
      <c r="E29" s="30">
        <f t="shared" si="1"/>
        <v>-8.6466734071603102E-2</v>
      </c>
      <c r="F29" s="214">
        <f>((SUM(C29,C31:C41)/SUM(C42,C44:C54))-1)</f>
        <v>2.7220695243508342E-2</v>
      </c>
    </row>
    <row r="30" spans="2:6" ht="12.75" collapsed="1">
      <c r="B30" s="218">
        <v>2009</v>
      </c>
      <c r="C30" s="143">
        <v>1386601</v>
      </c>
      <c r="D30" s="219"/>
      <c r="E30" s="219">
        <f t="shared" si="1"/>
        <v>-9.4211475926005761E-2</v>
      </c>
      <c r="F30" s="219">
        <f>C30/C43-1</f>
        <v>-9.4211475926005761E-2</v>
      </c>
    </row>
    <row r="31" spans="2:6" ht="12.75" hidden="1" outlineLevel="1">
      <c r="B31" s="213" t="s">
        <v>221</v>
      </c>
      <c r="C31" s="29">
        <v>118469</v>
      </c>
      <c r="D31" s="30">
        <f t="shared" ref="D31:D41" si="3">IFERROR((C31-C32)/C32,"-")</f>
        <v>-9.5518399755687891E-2</v>
      </c>
      <c r="E31" s="30">
        <f t="shared" si="1"/>
        <v>-8.6831516795905506E-2</v>
      </c>
      <c r="F31" s="214">
        <f>((SUM(C31:C42)/SUM(C44:C55))-1)</f>
        <v>3.780039374562727E-2</v>
      </c>
    </row>
    <row r="32" spans="2:6" ht="12.75" hidden="1" outlineLevel="1">
      <c r="B32" s="213" t="s">
        <v>222</v>
      </c>
      <c r="C32" s="29">
        <v>130980</v>
      </c>
      <c r="D32" s="30">
        <f t="shared" si="3"/>
        <v>2.955725377888724E-3</v>
      </c>
      <c r="E32" s="30">
        <f t="shared" si="1"/>
        <v>-5.6934639034388335E-3</v>
      </c>
      <c r="F32" s="214">
        <f>((SUM(C32:C42,C44)/SUM(C45:C55,C57))-1)</f>
        <v>4.3352151403371453E-2</v>
      </c>
    </row>
    <row r="33" spans="2:6" ht="12.75" hidden="1" outlineLevel="1">
      <c r="B33" s="213" t="s">
        <v>223</v>
      </c>
      <c r="C33" s="29">
        <v>130594</v>
      </c>
      <c r="D33" s="30">
        <f t="shared" si="3"/>
        <v>0.19551067861621979</v>
      </c>
      <c r="E33" s="30">
        <f t="shared" si="1"/>
        <v>-1.7691393498111996E-2</v>
      </c>
      <c r="F33" s="214">
        <f>((SUM(C33:C42,C44:C45)/SUM(C46:C55,C57:C58))-1)</f>
        <v>5.0154068364561155E-2</v>
      </c>
    </row>
    <row r="34" spans="2:6" ht="12.75" hidden="1" outlineLevel="1">
      <c r="B34" s="213" t="s">
        <v>224</v>
      </c>
      <c r="C34" s="29">
        <v>109237</v>
      </c>
      <c r="D34" s="30">
        <f t="shared" si="3"/>
        <v>-0.24853300313005194</v>
      </c>
      <c r="E34" s="30">
        <f t="shared" si="1"/>
        <v>-6.2497725701393669E-3</v>
      </c>
      <c r="F34" s="214">
        <f>((SUM(C34:C42,C44:C46)/SUM(C47:C55,C57:C59))-1)</f>
        <v>4.2938147495938495E-2</v>
      </c>
    </row>
    <row r="35" spans="2:6" ht="12.75" hidden="1" outlineLevel="1">
      <c r="B35" s="213" t="s">
        <v>225</v>
      </c>
      <c r="C35" s="29">
        <v>145365</v>
      </c>
      <c r="D35" s="30">
        <f t="shared" si="3"/>
        <v>9.423693600108396E-2</v>
      </c>
      <c r="E35" s="30">
        <f t="shared" si="1"/>
        <v>4.7388823241202305E-2</v>
      </c>
      <c r="F35" s="214">
        <f>((SUM(C35:C42,C44:C47)/SUM(C48:C55,C57:C60))-1)</f>
        <v>3.2332771715285702E-2</v>
      </c>
    </row>
    <row r="36" spans="2:6" ht="12.75" hidden="1" outlineLevel="1">
      <c r="B36" s="213" t="s">
        <v>226</v>
      </c>
      <c r="C36" s="29">
        <v>132846</v>
      </c>
      <c r="D36" s="30">
        <f t="shared" si="3"/>
        <v>9.9181691061484875E-2</v>
      </c>
      <c r="E36" s="30">
        <f t="shared" si="1"/>
        <v>6.1799638729478801E-2</v>
      </c>
      <c r="F36" s="214">
        <f>((SUM(C36:C42,C44:C48)/SUM(C49:C55,C57:C61))-1)</f>
        <v>2.4141491696018758E-2</v>
      </c>
    </row>
    <row r="37" spans="2:6" ht="12.75" hidden="1" outlineLevel="1">
      <c r="B37" s="213" t="s">
        <v>227</v>
      </c>
      <c r="C37" s="29">
        <v>120859</v>
      </c>
      <c r="D37" s="30">
        <f t="shared" si="3"/>
        <v>6.3057436889788016E-2</v>
      </c>
      <c r="E37" s="30">
        <f t="shared" si="1"/>
        <v>8.3237729896389778E-2</v>
      </c>
      <c r="F37" s="214">
        <f>((SUM(C37:C42,C44:C49)/SUM(C50:C55,C57:C62))-1)</f>
        <v>1.7264511741037047E-2</v>
      </c>
    </row>
    <row r="38" spans="2:6" ht="12.75" hidden="1" outlineLevel="1">
      <c r="B38" s="213" t="s">
        <v>228</v>
      </c>
      <c r="C38" s="29">
        <v>113690</v>
      </c>
      <c r="D38" s="30">
        <f t="shared" si="3"/>
        <v>-4.3512644915952955E-2</v>
      </c>
      <c r="E38" s="30">
        <f t="shared" si="1"/>
        <v>0.16663759222583652</v>
      </c>
      <c r="F38" s="214">
        <f>((SUM(C38:C42,C44:C50)/SUM(C51:C55,C57:C63))-1)</f>
        <v>9.0974415268640918E-3</v>
      </c>
    </row>
    <row r="39" spans="2:6" ht="12.75" hidden="1" outlineLevel="1">
      <c r="B39" s="213" t="s">
        <v>229</v>
      </c>
      <c r="C39" s="29">
        <v>118862</v>
      </c>
      <c r="D39" s="30">
        <f t="shared" si="3"/>
        <v>-0.19305630045010488</v>
      </c>
      <c r="E39" s="30">
        <f t="shared" si="1"/>
        <v>4.3509560514810364E-2</v>
      </c>
      <c r="F39" s="214">
        <f>((SUM(C39:C42,C44:C51)/SUM(C52:C55,C57:C64))-1)</f>
        <v>-5.3154074826512465E-3</v>
      </c>
    </row>
    <row r="40" spans="2:6" ht="12.75" hidden="1" outlineLevel="1">
      <c r="B40" s="213" t="s">
        <v>230</v>
      </c>
      <c r="C40" s="29">
        <v>147299</v>
      </c>
      <c r="D40" s="30">
        <f t="shared" si="3"/>
        <v>7.5081014801623214E-2</v>
      </c>
      <c r="E40" s="30">
        <f t="shared" si="1"/>
        <v>6.5538668537822087E-2</v>
      </c>
      <c r="F40" s="214">
        <f>((SUM(C40:C42,C44:C52)/SUM(C53:C55,C57:C65))-1)</f>
        <v>-2.0688336869355117E-2</v>
      </c>
    </row>
    <row r="41" spans="2:6" ht="12.75" hidden="1" outlineLevel="1">
      <c r="B41" s="213" t="s">
        <v>231</v>
      </c>
      <c r="C41" s="29">
        <v>137012</v>
      </c>
      <c r="D41" s="30">
        <f t="shared" si="3"/>
        <v>9.0781711501564374E-2</v>
      </c>
      <c r="E41" s="30">
        <f t="shared" si="1"/>
        <v>9.899735301195145E-2</v>
      </c>
      <c r="F41" s="214">
        <f>((SUM(C41:C42,C44:C53)/SUM(C54:C55,C57:C66))-1)</f>
        <v>-2.4501471068976821E-2</v>
      </c>
    </row>
    <row r="42" spans="2:6" ht="12.75" hidden="1" outlineLevel="1">
      <c r="B42" s="213" t="s">
        <v>232</v>
      </c>
      <c r="C42" s="29">
        <v>125609</v>
      </c>
      <c r="D42" s="30" t="s">
        <v>233</v>
      </c>
      <c r="E42" s="30">
        <f t="shared" si="1"/>
        <v>3.8176708818910665E-2</v>
      </c>
      <c r="F42" s="214">
        <f>((SUM(C42,C44:C54)/SUM(C55,C57:C67))-1)</f>
        <v>-2.8900341860933709E-2</v>
      </c>
    </row>
    <row r="43" spans="2:6" ht="12.75" collapsed="1">
      <c r="B43" s="220">
        <v>2008</v>
      </c>
      <c r="C43" s="221">
        <v>1530822</v>
      </c>
      <c r="D43" s="222"/>
      <c r="E43" s="222">
        <f t="shared" si="1"/>
        <v>3.780039374562727E-2</v>
      </c>
      <c r="F43" s="222">
        <f>C43/C56-1</f>
        <v>3.780039374562727E-2</v>
      </c>
    </row>
    <row r="44" spans="2:6" ht="12.75" hidden="1" outlineLevel="1">
      <c r="B44" s="213" t="s">
        <v>221</v>
      </c>
      <c r="C44" s="29">
        <v>129734</v>
      </c>
      <c r="D44" s="30">
        <f t="shared" ref="D44:D54" si="4">IFERROR((C44-C45)/C45,"-")</f>
        <v>-1.5152205268351931E-2</v>
      </c>
      <c r="E44" s="30">
        <f t="shared" si="1"/>
        <v>-2.2218537555960816E-2</v>
      </c>
      <c r="F44" s="214">
        <f>((SUM(C44:C55)/SUM(C57:C68))-1)</f>
        <v>-3.7480513904377344E-2</v>
      </c>
    </row>
    <row r="45" spans="2:6" ht="12.75" hidden="1" outlineLevel="1">
      <c r="B45" s="213" t="s">
        <v>222</v>
      </c>
      <c r="C45" s="29">
        <v>131730</v>
      </c>
      <c r="D45" s="30">
        <f t="shared" si="4"/>
        <v>-9.1465707881395446E-3</v>
      </c>
      <c r="E45" s="30">
        <f t="shared" si="1"/>
        <v>7.21000073247553E-2</v>
      </c>
      <c r="F45" s="214" t="s">
        <v>233</v>
      </c>
    </row>
    <row r="46" spans="2:6" ht="12.75" hidden="1" outlineLevel="1">
      <c r="B46" s="213" t="s">
        <v>223</v>
      </c>
      <c r="C46" s="29">
        <v>132946</v>
      </c>
      <c r="D46" s="30">
        <f t="shared" si="4"/>
        <v>0.20943561005785816</v>
      </c>
      <c r="E46" s="30">
        <f t="shared" si="1"/>
        <v>-8.5439511302505378E-2</v>
      </c>
      <c r="F46" s="214" t="s">
        <v>233</v>
      </c>
    </row>
    <row r="47" spans="2:6" ht="12.75" hidden="1" outlineLevel="1">
      <c r="B47" s="213" t="s">
        <v>224</v>
      </c>
      <c r="C47" s="29">
        <v>109924</v>
      </c>
      <c r="D47" s="30">
        <f t="shared" si="4"/>
        <v>-0.20797187076692508</v>
      </c>
      <c r="E47" s="30">
        <f t="shared" si="1"/>
        <v>-0.12626977187822908</v>
      </c>
      <c r="F47" s="214" t="s">
        <v>233</v>
      </c>
    </row>
    <row r="48" spans="2:6" ht="12.75" hidden="1" outlineLevel="1">
      <c r="B48" s="213" t="s">
        <v>225</v>
      </c>
      <c r="C48" s="29">
        <v>138788</v>
      </c>
      <c r="D48" s="30">
        <f t="shared" si="4"/>
        <v>0.10929232539923589</v>
      </c>
      <c r="E48" s="30">
        <f t="shared" si="1"/>
        <v>-3.8484720422881646E-2</v>
      </c>
      <c r="F48" s="214" t="s">
        <v>233</v>
      </c>
    </row>
    <row r="49" spans="2:6" ht="12.75" hidden="1" outlineLevel="1">
      <c r="B49" s="213" t="s">
        <v>226</v>
      </c>
      <c r="C49" s="29">
        <v>125114</v>
      </c>
      <c r="D49" s="30">
        <f t="shared" si="4"/>
        <v>0.12137453841465601</v>
      </c>
      <c r="E49" s="30">
        <f t="shared" si="1"/>
        <v>-2.0051067562698699E-2</v>
      </c>
      <c r="F49" s="214" t="s">
        <v>233</v>
      </c>
    </row>
    <row r="50" spans="2:6" ht="12.75" hidden="1" outlineLevel="1">
      <c r="B50" s="213" t="s">
        <v>227</v>
      </c>
      <c r="C50" s="29">
        <v>111572</v>
      </c>
      <c r="D50" s="30">
        <f t="shared" si="4"/>
        <v>0.14490359257472987</v>
      </c>
      <c r="E50" s="30">
        <f t="shared" si="1"/>
        <v>-2.6031391308902307E-2</v>
      </c>
      <c r="F50" s="214" t="s">
        <v>233</v>
      </c>
    </row>
    <row r="51" spans="2:6" ht="12.75" hidden="1" outlineLevel="1">
      <c r="B51" s="213" t="s">
        <v>228</v>
      </c>
      <c r="C51" s="29">
        <v>97451</v>
      </c>
      <c r="D51" s="30">
        <f t="shared" si="4"/>
        <v>-0.14446122241146209</v>
      </c>
      <c r="E51" s="30">
        <f t="shared" si="1"/>
        <v>-5.3726792511458066E-2</v>
      </c>
      <c r="F51" s="214" t="s">
        <v>233</v>
      </c>
    </row>
    <row r="52" spans="2:6" ht="12.75" hidden="1" outlineLevel="1">
      <c r="B52" s="213" t="s">
        <v>229</v>
      </c>
      <c r="C52" s="29">
        <v>113906</v>
      </c>
      <c r="D52" s="30">
        <f t="shared" si="4"/>
        <v>-0.17602123857956148</v>
      </c>
      <c r="E52" s="30">
        <f t="shared" si="1"/>
        <v>-0.14106460150965594</v>
      </c>
      <c r="F52" s="214" t="s">
        <v>233</v>
      </c>
    </row>
    <row r="53" spans="2:6" ht="12.75" hidden="1" outlineLevel="1">
      <c r="B53" s="213" t="s">
        <v>230</v>
      </c>
      <c r="C53" s="29">
        <v>138239</v>
      </c>
      <c r="D53" s="30">
        <f t="shared" si="4"/>
        <v>0.10883933584663512</v>
      </c>
      <c r="E53" s="30">
        <f t="shared" si="1"/>
        <v>2.4425127646487743E-2</v>
      </c>
      <c r="F53" s="214" t="s">
        <v>233</v>
      </c>
    </row>
    <row r="54" spans="2:6" ht="12.75" hidden="1" outlineLevel="1">
      <c r="B54" s="213" t="s">
        <v>231</v>
      </c>
      <c r="C54" s="29">
        <v>124670</v>
      </c>
      <c r="D54" s="30">
        <f t="shared" si="4"/>
        <v>3.0415736837755187E-2</v>
      </c>
      <c r="E54" s="30">
        <f t="shared" si="1"/>
        <v>4.8625188200758673E-2</v>
      </c>
      <c r="F54" s="214" t="s">
        <v>233</v>
      </c>
    </row>
    <row r="55" spans="2:6" ht="12.75" hidden="1" outlineLevel="1">
      <c r="B55" s="213" t="s">
        <v>232</v>
      </c>
      <c r="C55" s="29">
        <v>120990</v>
      </c>
      <c r="D55" s="30" t="s">
        <v>233</v>
      </c>
      <c r="E55" s="30">
        <f t="shared" si="1"/>
        <v>-6.7686901844745462E-2</v>
      </c>
      <c r="F55" s="214" t="s">
        <v>233</v>
      </c>
    </row>
    <row r="56" spans="2:6" ht="12.75" collapsed="1">
      <c r="B56" s="220">
        <v>2007</v>
      </c>
      <c r="C56" s="221">
        <v>1475064</v>
      </c>
      <c r="D56" s="222"/>
      <c r="E56" s="222">
        <f t="shared" si="1"/>
        <v>-3.7480513904377344E-2</v>
      </c>
      <c r="F56" s="222">
        <f>C56/C69-1</f>
        <v>-3.7480513904377344E-2</v>
      </c>
    </row>
    <row r="57" spans="2:6" ht="12.75" hidden="1" outlineLevel="1">
      <c r="B57" s="213" t="s">
        <v>221</v>
      </c>
      <c r="C57" s="29">
        <v>132682</v>
      </c>
      <c r="D57" s="30">
        <f t="shared" ref="D57:D67" si="5">IFERROR((C57-C58)/C58,"-")</f>
        <v>7.9847970635870139E-2</v>
      </c>
      <c r="E57" s="223" t="s">
        <v>233</v>
      </c>
      <c r="F57" s="214" t="s">
        <v>233</v>
      </c>
    </row>
    <row r="58" spans="2:6" ht="12.75" hidden="1" outlineLevel="1">
      <c r="B58" s="213" t="s">
        <v>222</v>
      </c>
      <c r="C58" s="29">
        <v>122871</v>
      </c>
      <c r="D58" s="30">
        <f t="shared" si="5"/>
        <v>-0.1547473274355764</v>
      </c>
      <c r="E58" s="223" t="s">
        <v>233</v>
      </c>
      <c r="F58" s="214" t="s">
        <v>233</v>
      </c>
    </row>
    <row r="59" spans="2:6" ht="12.75" hidden="1" outlineLevel="1">
      <c r="B59" s="213" t="s">
        <v>223</v>
      </c>
      <c r="C59" s="29">
        <v>145366</v>
      </c>
      <c r="D59" s="30">
        <f t="shared" si="5"/>
        <v>0.15544074397901597</v>
      </c>
      <c r="E59" s="223" t="s">
        <v>233</v>
      </c>
      <c r="F59" s="214" t="s">
        <v>233</v>
      </c>
    </row>
    <row r="60" spans="2:6" ht="12.75" hidden="1" outlineLevel="1">
      <c r="B60" s="213" t="s">
        <v>224</v>
      </c>
      <c r="C60" s="29">
        <v>125810</v>
      </c>
      <c r="D60" s="30">
        <f t="shared" si="5"/>
        <v>-0.12839555780328801</v>
      </c>
      <c r="E60" s="223" t="s">
        <v>233</v>
      </c>
      <c r="F60" s="214" t="s">
        <v>233</v>
      </c>
    </row>
    <row r="61" spans="2:6" ht="12.75" hidden="1" outlineLevel="1">
      <c r="B61" s="213" t="s">
        <v>225</v>
      </c>
      <c r="C61" s="29">
        <v>144343</v>
      </c>
      <c r="D61" s="30">
        <f t="shared" si="5"/>
        <v>0.13055908015727555</v>
      </c>
      <c r="E61" s="223" t="s">
        <v>233</v>
      </c>
      <c r="F61" s="214" t="s">
        <v>233</v>
      </c>
    </row>
    <row r="62" spans="2:6" ht="12.75" hidden="1" outlineLevel="1">
      <c r="B62" s="213" t="s">
        <v>226</v>
      </c>
      <c r="C62" s="29">
        <v>127674</v>
      </c>
      <c r="D62" s="30">
        <f t="shared" si="5"/>
        <v>0.1145311381531854</v>
      </c>
      <c r="E62" s="223" t="s">
        <v>233</v>
      </c>
      <c r="F62" s="214" t="s">
        <v>233</v>
      </c>
    </row>
    <row r="63" spans="2:6" ht="12.75" hidden="1" outlineLevel="1">
      <c r="B63" s="213" t="s">
        <v>227</v>
      </c>
      <c r="C63" s="29">
        <v>114554</v>
      </c>
      <c r="D63" s="30">
        <f t="shared" si="5"/>
        <v>0.11234754913384604</v>
      </c>
      <c r="E63" s="223" t="s">
        <v>233</v>
      </c>
      <c r="F63" s="214" t="s">
        <v>233</v>
      </c>
    </row>
    <row r="64" spans="2:6" ht="12.75" hidden="1" outlineLevel="1">
      <c r="B64" s="213" t="s">
        <v>228</v>
      </c>
      <c r="C64" s="29">
        <v>102984</v>
      </c>
      <c r="D64" s="30">
        <f t="shared" si="5"/>
        <v>-0.22342455113752047</v>
      </c>
      <c r="E64" s="223" t="s">
        <v>233</v>
      </c>
      <c r="F64" s="214" t="s">
        <v>233</v>
      </c>
    </row>
    <row r="65" spans="2:6" ht="12.75" hidden="1" outlineLevel="1">
      <c r="B65" s="213" t="s">
        <v>229</v>
      </c>
      <c r="C65" s="29">
        <v>132613</v>
      </c>
      <c r="D65" s="30">
        <f t="shared" si="5"/>
        <v>-1.7266549580193118E-2</v>
      </c>
      <c r="E65" s="223" t="s">
        <v>233</v>
      </c>
      <c r="F65" s="214" t="s">
        <v>233</v>
      </c>
    </row>
    <row r="66" spans="2:6" ht="12.75" hidden="1" outlineLevel="1">
      <c r="B66" s="213" t="s">
        <v>230</v>
      </c>
      <c r="C66" s="29">
        <v>134943</v>
      </c>
      <c r="D66" s="30">
        <f t="shared" si="5"/>
        <v>0.13503351866026295</v>
      </c>
      <c r="E66" s="223" t="s">
        <v>233</v>
      </c>
      <c r="F66" s="214" t="s">
        <v>233</v>
      </c>
    </row>
    <row r="67" spans="2:6" ht="12.75" hidden="1" outlineLevel="1">
      <c r="B67" s="213" t="s">
        <v>231</v>
      </c>
      <c r="C67" s="29">
        <v>118889</v>
      </c>
      <c r="D67" s="30">
        <f t="shared" si="5"/>
        <v>-8.3876585448549021E-2</v>
      </c>
      <c r="E67" s="223" t="s">
        <v>233</v>
      </c>
      <c r="F67" s="214" t="s">
        <v>233</v>
      </c>
    </row>
    <row r="68" spans="2:6" ht="12.75" hidden="1" outlineLevel="1">
      <c r="B68" s="213" t="s">
        <v>232</v>
      </c>
      <c r="C68" s="29">
        <v>129774</v>
      </c>
      <c r="D68" s="30" t="s">
        <v>233</v>
      </c>
      <c r="E68" s="223" t="s">
        <v>233</v>
      </c>
      <c r="F68" s="214" t="s">
        <v>233</v>
      </c>
    </row>
    <row r="69" spans="2:6" ht="12.75" collapsed="1">
      <c r="B69" s="220">
        <v>2006</v>
      </c>
      <c r="C69" s="221">
        <v>1532503</v>
      </c>
      <c r="D69" s="222"/>
      <c r="E69" s="224" t="s">
        <v>233</v>
      </c>
      <c r="F69" s="224" t="s">
        <v>233</v>
      </c>
    </row>
    <row r="70" spans="2:6">
      <c r="B70" s="569" t="s">
        <v>234</v>
      </c>
      <c r="C70" s="570"/>
      <c r="D70" s="570"/>
      <c r="E70" s="570"/>
      <c r="F70" s="570"/>
    </row>
  </sheetData>
  <mergeCells count="2">
    <mergeCell ref="B6:F6"/>
    <mergeCell ref="B70:F70"/>
  </mergeCells>
  <hyperlinks>
    <hyperlink ref="H7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27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7.100000000000001" customHeight="1" thickBot="1"/>
    <row r="30" spans="2:12" ht="30" customHeight="1" thickBot="1">
      <c r="J30" s="50" t="s">
        <v>86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C2:L68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7109375" style="90" customWidth="1"/>
    <col min="2" max="2" width="11.42578125" style="90"/>
    <col min="3" max="4" width="11.7109375" style="90" bestFit="1" customWidth="1"/>
    <col min="5" max="5" width="13.85546875" style="90" customWidth="1"/>
    <col min="6" max="7" width="11.7109375" style="90" bestFit="1" customWidth="1"/>
    <col min="8" max="8" width="14.140625" style="90" customWidth="1"/>
    <col min="9" max="10" width="12.140625" style="90" bestFit="1" customWidth="1"/>
    <col min="11" max="11" width="14.28515625" style="90" customWidth="1"/>
    <col min="12" max="12" width="12" style="90" bestFit="1" customWidth="1"/>
    <col min="13" max="16384" width="11.42578125" style="90"/>
  </cols>
  <sheetData>
    <row r="2" spans="3:12" ht="44.25" customHeight="1"/>
    <row r="3" spans="3:12" ht="27" customHeight="1">
      <c r="C3" s="521" t="s">
        <v>235</v>
      </c>
      <c r="D3" s="521"/>
      <c r="E3" s="521"/>
      <c r="F3" s="521"/>
      <c r="G3" s="521"/>
      <c r="H3" s="521"/>
      <c r="I3" s="521"/>
      <c r="J3" s="521"/>
      <c r="K3" s="521"/>
      <c r="L3" s="521"/>
    </row>
    <row r="4" spans="3:12" ht="15" customHeight="1">
      <c r="C4" s="522"/>
      <c r="D4" s="524" t="s">
        <v>118</v>
      </c>
      <c r="E4" s="525"/>
      <c r="F4" s="525"/>
      <c r="G4" s="524" t="s">
        <v>121</v>
      </c>
      <c r="H4" s="525"/>
      <c r="I4" s="525"/>
      <c r="J4" s="524" t="s">
        <v>122</v>
      </c>
      <c r="K4" s="525"/>
      <c r="L4" s="525"/>
    </row>
    <row r="5" spans="3:12" ht="30">
      <c r="C5" s="523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125</v>
      </c>
      <c r="K5" s="92" t="s">
        <v>124</v>
      </c>
      <c r="L5" s="92" t="s">
        <v>71</v>
      </c>
    </row>
    <row r="6" spans="3:12">
      <c r="C6" s="41" t="s">
        <v>75</v>
      </c>
      <c r="D6" s="42">
        <v>440250</v>
      </c>
      <c r="E6" s="42">
        <v>454147</v>
      </c>
      <c r="F6" s="42">
        <v>894397</v>
      </c>
      <c r="G6" s="42">
        <v>1328723</v>
      </c>
      <c r="H6" s="42">
        <v>1031829</v>
      </c>
      <c r="I6" s="42">
        <v>2360552</v>
      </c>
      <c r="J6" s="42">
        <v>1623162</v>
      </c>
      <c r="K6" s="42">
        <v>1147427</v>
      </c>
      <c r="L6" s="42">
        <v>2770589</v>
      </c>
    </row>
    <row r="7" spans="3:12">
      <c r="C7" s="41" t="s">
        <v>76</v>
      </c>
      <c r="D7" s="42">
        <v>513762</v>
      </c>
      <c r="E7" s="42">
        <v>651301</v>
      </c>
      <c r="F7" s="42">
        <v>1165063</v>
      </c>
      <c r="G7" s="42">
        <v>1655712</v>
      </c>
      <c r="H7" s="42">
        <v>1425959</v>
      </c>
      <c r="I7" s="42">
        <v>3081671</v>
      </c>
      <c r="J7" s="42">
        <v>2019311</v>
      </c>
      <c r="K7" s="42">
        <v>1584426</v>
      </c>
      <c r="L7" s="42">
        <v>3603737</v>
      </c>
    </row>
    <row r="8" spans="3:12">
      <c r="C8" s="41" t="s">
        <v>77</v>
      </c>
      <c r="D8" s="42">
        <v>475076</v>
      </c>
      <c r="E8" s="42">
        <v>602703</v>
      </c>
      <c r="F8" s="42">
        <v>1077779</v>
      </c>
      <c r="G8" s="42">
        <v>1546317</v>
      </c>
      <c r="H8" s="42">
        <v>1269065</v>
      </c>
      <c r="I8" s="42">
        <v>2815382</v>
      </c>
      <c r="J8" s="42">
        <v>1852448</v>
      </c>
      <c r="K8" s="42">
        <v>1401004</v>
      </c>
      <c r="L8" s="42">
        <v>3253452</v>
      </c>
    </row>
    <row r="9" spans="3:12">
      <c r="C9" s="41" t="s">
        <v>78</v>
      </c>
      <c r="D9" s="42">
        <v>386056</v>
      </c>
      <c r="E9" s="42">
        <v>455742</v>
      </c>
      <c r="F9" s="42">
        <v>841798</v>
      </c>
      <c r="G9" s="42">
        <v>1225167</v>
      </c>
      <c r="H9" s="42">
        <v>952455</v>
      </c>
      <c r="I9" s="42">
        <v>2177622</v>
      </c>
      <c r="J9" s="42">
        <v>1564162</v>
      </c>
      <c r="K9" s="42">
        <v>1097110</v>
      </c>
      <c r="L9" s="42">
        <v>2661272</v>
      </c>
    </row>
    <row r="10" spans="3:12">
      <c r="C10" s="41" t="s">
        <v>79</v>
      </c>
      <c r="D10" s="42">
        <v>367744</v>
      </c>
      <c r="E10" s="42">
        <v>390367</v>
      </c>
      <c r="F10" s="42">
        <v>758111</v>
      </c>
      <c r="G10" s="42">
        <v>1174536</v>
      </c>
      <c r="H10" s="42">
        <v>842106</v>
      </c>
      <c r="I10" s="42">
        <v>2016642</v>
      </c>
      <c r="J10" s="42">
        <v>1491751</v>
      </c>
      <c r="K10" s="42">
        <v>966851</v>
      </c>
      <c r="L10" s="42">
        <v>2458602</v>
      </c>
    </row>
    <row r="11" spans="3:12">
      <c r="C11" s="41" t="s">
        <v>80</v>
      </c>
      <c r="D11" s="42">
        <v>375829</v>
      </c>
      <c r="E11" s="42">
        <v>446203</v>
      </c>
      <c r="F11" s="42">
        <v>822032</v>
      </c>
      <c r="G11" s="42">
        <v>1260631</v>
      </c>
      <c r="H11" s="42">
        <v>984562</v>
      </c>
      <c r="I11" s="42">
        <v>2245193</v>
      </c>
      <c r="J11" s="42">
        <v>1576794</v>
      </c>
      <c r="K11" s="42">
        <v>1127852</v>
      </c>
      <c r="L11" s="42">
        <v>2704646</v>
      </c>
    </row>
    <row r="12" spans="3:12">
      <c r="C12" s="41" t="s">
        <v>81</v>
      </c>
      <c r="D12" s="42">
        <v>430159</v>
      </c>
      <c r="E12" s="42">
        <v>582886</v>
      </c>
      <c r="F12" s="42">
        <v>1013045</v>
      </c>
      <c r="G12" s="42">
        <v>1354361</v>
      </c>
      <c r="H12" s="42">
        <v>1238139</v>
      </c>
      <c r="I12" s="42">
        <v>2592500</v>
      </c>
      <c r="J12" s="42">
        <v>1745136</v>
      </c>
      <c r="K12" s="42">
        <v>1433073</v>
      </c>
      <c r="L12" s="42">
        <v>3178209</v>
      </c>
    </row>
    <row r="13" spans="3:12">
      <c r="C13" s="41" t="s">
        <v>82</v>
      </c>
      <c r="D13" s="42">
        <v>392728</v>
      </c>
      <c r="E13" s="42">
        <v>548179</v>
      </c>
      <c r="F13" s="42">
        <v>940907</v>
      </c>
      <c r="G13" s="42">
        <v>1257924</v>
      </c>
      <c r="H13" s="42">
        <v>1165508</v>
      </c>
      <c r="I13" s="42">
        <v>2423432</v>
      </c>
      <c r="J13" s="42">
        <v>1678464</v>
      </c>
      <c r="K13" s="42">
        <v>1371184</v>
      </c>
      <c r="L13" s="42">
        <v>3049648</v>
      </c>
    </row>
    <row r="14" spans="3:12">
      <c r="C14" s="41" t="s">
        <v>83</v>
      </c>
      <c r="D14" s="42">
        <v>448710</v>
      </c>
      <c r="E14" s="42">
        <v>573905</v>
      </c>
      <c r="F14" s="42">
        <v>1022615</v>
      </c>
      <c r="G14" s="42">
        <v>1353115</v>
      </c>
      <c r="H14" s="42">
        <v>1226561</v>
      </c>
      <c r="I14" s="42">
        <v>2579676</v>
      </c>
      <c r="J14" s="42">
        <v>1788406</v>
      </c>
      <c r="K14" s="42">
        <v>1439231</v>
      </c>
      <c r="L14" s="42">
        <v>3227637</v>
      </c>
    </row>
    <row r="15" spans="3:12" ht="45">
      <c r="C15" s="44" t="str">
        <f>actualizaciones!$A$2</f>
        <v xml:space="preserve">acumulado septiembre 2010 </v>
      </c>
      <c r="D15" s="45">
        <v>3830314</v>
      </c>
      <c r="E15" s="45">
        <v>4705433</v>
      </c>
      <c r="F15" s="45">
        <v>8535747</v>
      </c>
      <c r="G15" s="45">
        <v>12156486</v>
      </c>
      <c r="H15" s="45">
        <v>10136184</v>
      </c>
      <c r="I15" s="45">
        <v>22292670</v>
      </c>
      <c r="J15" s="45">
        <v>15339634</v>
      </c>
      <c r="K15" s="45">
        <v>11568158</v>
      </c>
      <c r="L15" s="45">
        <v>26907792</v>
      </c>
    </row>
    <row r="16" spans="3:12" hidden="1" outlineLevel="1">
      <c r="C16" s="41" t="s">
        <v>72</v>
      </c>
      <c r="D16" s="42">
        <v>386121</v>
      </c>
      <c r="E16" s="42">
        <v>530164</v>
      </c>
      <c r="F16" s="42">
        <v>916285</v>
      </c>
      <c r="G16" s="42">
        <v>1250566</v>
      </c>
      <c r="H16" s="42">
        <v>1160848</v>
      </c>
      <c r="I16" s="42">
        <v>2411414</v>
      </c>
      <c r="J16" s="42">
        <v>1650116</v>
      </c>
      <c r="K16" s="42">
        <v>1369960</v>
      </c>
      <c r="L16" s="42">
        <v>3020076</v>
      </c>
    </row>
    <row r="17" spans="3:12" hidden="1" outlineLevel="1">
      <c r="C17" s="41" t="s">
        <v>73</v>
      </c>
      <c r="D17" s="42">
        <v>382301</v>
      </c>
      <c r="E17" s="42">
        <v>508286</v>
      </c>
      <c r="F17" s="42">
        <v>890587</v>
      </c>
      <c r="G17" s="42">
        <v>1285629</v>
      </c>
      <c r="H17" s="42">
        <v>1133883</v>
      </c>
      <c r="I17" s="42">
        <v>2419512</v>
      </c>
      <c r="J17" s="42">
        <v>1669106</v>
      </c>
      <c r="K17" s="42">
        <v>1328566</v>
      </c>
      <c r="L17" s="42">
        <v>2997672</v>
      </c>
    </row>
    <row r="18" spans="3:12" hidden="1" outlineLevel="1">
      <c r="C18" s="41" t="s">
        <v>74</v>
      </c>
      <c r="D18" s="42">
        <v>428765</v>
      </c>
      <c r="E18" s="42">
        <v>504591</v>
      </c>
      <c r="F18" s="42">
        <v>933356</v>
      </c>
      <c r="G18" s="42">
        <v>1320356</v>
      </c>
      <c r="H18" s="42">
        <v>1097697</v>
      </c>
      <c r="I18" s="42">
        <v>2418053</v>
      </c>
      <c r="J18" s="42">
        <v>1624863</v>
      </c>
      <c r="K18" s="42">
        <v>1252596</v>
      </c>
      <c r="L18" s="42">
        <v>2877459</v>
      </c>
    </row>
    <row r="19" spans="3:12" hidden="1" outlineLevel="1">
      <c r="C19" s="41" t="s">
        <v>75</v>
      </c>
      <c r="D19" s="42">
        <v>394502</v>
      </c>
      <c r="E19" s="42">
        <v>453148</v>
      </c>
      <c r="F19" s="42">
        <v>847650</v>
      </c>
      <c r="G19" s="42">
        <v>1243056</v>
      </c>
      <c r="H19" s="42">
        <v>1009589</v>
      </c>
      <c r="I19" s="42">
        <v>2252645</v>
      </c>
      <c r="J19" s="42">
        <v>1563852</v>
      </c>
      <c r="K19" s="42">
        <v>1153578</v>
      </c>
      <c r="L19" s="42">
        <v>2717430</v>
      </c>
    </row>
    <row r="20" spans="3:12" hidden="1" outlineLevel="1">
      <c r="C20" s="41" t="s">
        <v>76</v>
      </c>
      <c r="D20" s="42">
        <v>444100</v>
      </c>
      <c r="E20" s="42">
        <v>648509</v>
      </c>
      <c r="F20" s="42">
        <v>1092609</v>
      </c>
      <c r="G20" s="42">
        <v>1518174</v>
      </c>
      <c r="H20" s="42">
        <v>1404758</v>
      </c>
      <c r="I20" s="42">
        <v>2922932</v>
      </c>
      <c r="J20" s="42">
        <v>1953383</v>
      </c>
      <c r="K20" s="42">
        <v>1616501</v>
      </c>
      <c r="L20" s="42">
        <v>3569884</v>
      </c>
    </row>
    <row r="21" spans="3:12" hidden="1" outlineLevel="1">
      <c r="C21" s="41" t="s">
        <v>77</v>
      </c>
      <c r="D21" s="42">
        <v>430375</v>
      </c>
      <c r="E21" s="42">
        <v>586441</v>
      </c>
      <c r="F21" s="42">
        <v>1016816</v>
      </c>
      <c r="G21" s="42">
        <v>1441101</v>
      </c>
      <c r="H21" s="42">
        <v>1206577</v>
      </c>
      <c r="I21" s="42">
        <v>2647678</v>
      </c>
      <c r="J21" s="42">
        <v>1793828</v>
      </c>
      <c r="K21" s="42">
        <v>1385305</v>
      </c>
      <c r="L21" s="42">
        <v>3179133</v>
      </c>
    </row>
    <row r="22" spans="3:12" hidden="1" outlineLevel="1">
      <c r="C22" s="41" t="s">
        <v>78</v>
      </c>
      <c r="D22" s="42">
        <v>378453</v>
      </c>
      <c r="E22" s="42">
        <v>431074</v>
      </c>
      <c r="F22" s="42">
        <v>809527</v>
      </c>
      <c r="G22" s="42">
        <v>1172717</v>
      </c>
      <c r="H22" s="42">
        <v>912108</v>
      </c>
      <c r="I22" s="42">
        <v>2084825</v>
      </c>
      <c r="J22" s="42">
        <v>1487696</v>
      </c>
      <c r="K22" s="42">
        <v>1080912</v>
      </c>
      <c r="L22" s="42">
        <v>2568608</v>
      </c>
    </row>
    <row r="23" spans="3:12" hidden="1" outlineLevel="1">
      <c r="C23" s="41" t="s">
        <v>79</v>
      </c>
      <c r="D23" s="42">
        <v>347815</v>
      </c>
      <c r="E23" s="42">
        <v>399920</v>
      </c>
      <c r="F23" s="42">
        <v>747735</v>
      </c>
      <c r="G23" s="42">
        <v>1104723</v>
      </c>
      <c r="H23" s="42">
        <v>845043</v>
      </c>
      <c r="I23" s="42">
        <v>1949766</v>
      </c>
      <c r="J23" s="42">
        <v>1419900</v>
      </c>
      <c r="K23" s="42">
        <v>1003208</v>
      </c>
      <c r="L23" s="42">
        <v>2423108</v>
      </c>
    </row>
    <row r="24" spans="3:12" hidden="1" outlineLevel="1">
      <c r="C24" s="41" t="s">
        <v>80</v>
      </c>
      <c r="D24" s="42">
        <v>383326</v>
      </c>
      <c r="E24" s="42">
        <v>514905</v>
      </c>
      <c r="F24" s="42">
        <v>898231</v>
      </c>
      <c r="G24" s="42">
        <v>1273150</v>
      </c>
      <c r="H24" s="42">
        <v>1090938</v>
      </c>
      <c r="I24" s="42">
        <v>2364088</v>
      </c>
      <c r="J24" s="42">
        <v>1648568</v>
      </c>
      <c r="K24" s="42">
        <v>1269875</v>
      </c>
      <c r="L24" s="42">
        <v>2918443</v>
      </c>
    </row>
    <row r="25" spans="3:12" hidden="1" outlineLevel="1">
      <c r="C25" s="41" t="s">
        <v>81</v>
      </c>
      <c r="D25" s="42">
        <v>403100</v>
      </c>
      <c r="E25" s="42">
        <v>632543</v>
      </c>
      <c r="F25" s="42">
        <v>1035643</v>
      </c>
      <c r="G25" s="42">
        <v>1303981</v>
      </c>
      <c r="H25" s="42">
        <v>1310972</v>
      </c>
      <c r="I25" s="42">
        <v>2614953</v>
      </c>
      <c r="J25" s="42">
        <v>1727907</v>
      </c>
      <c r="K25" s="42">
        <v>1557564</v>
      </c>
      <c r="L25" s="42">
        <v>3285471</v>
      </c>
    </row>
    <row r="26" spans="3:12" hidden="1" outlineLevel="1">
      <c r="C26" s="41" t="s">
        <v>82</v>
      </c>
      <c r="D26" s="42">
        <v>404492</v>
      </c>
      <c r="E26" s="42">
        <v>596743</v>
      </c>
      <c r="F26" s="42">
        <v>1001235</v>
      </c>
      <c r="G26" s="42">
        <v>1250254</v>
      </c>
      <c r="H26" s="42">
        <v>1242733</v>
      </c>
      <c r="I26" s="42">
        <v>2492987</v>
      </c>
      <c r="J26" s="42">
        <v>1654586</v>
      </c>
      <c r="K26" s="42">
        <v>1492297</v>
      </c>
      <c r="L26" s="42">
        <v>3146883</v>
      </c>
    </row>
    <row r="27" spans="3:12" hidden="1" outlineLevel="1">
      <c r="C27" s="41" t="s">
        <v>83</v>
      </c>
      <c r="D27" s="42">
        <v>439585</v>
      </c>
      <c r="E27" s="42">
        <v>643093</v>
      </c>
      <c r="F27" s="42">
        <v>1082678</v>
      </c>
      <c r="G27" s="42">
        <v>1393741</v>
      </c>
      <c r="H27" s="42">
        <v>1314841</v>
      </c>
      <c r="I27" s="42">
        <v>2708582</v>
      </c>
      <c r="J27" s="42">
        <v>1832577</v>
      </c>
      <c r="K27" s="42">
        <v>1587962</v>
      </c>
      <c r="L27" s="42">
        <v>3420539</v>
      </c>
    </row>
    <row r="28" spans="3:12" collapsed="1">
      <c r="C28" s="96">
        <v>2009</v>
      </c>
      <c r="D28" s="47">
        <v>4822935</v>
      </c>
      <c r="E28" s="47">
        <v>6449417</v>
      </c>
      <c r="F28" s="47">
        <v>11272352</v>
      </c>
      <c r="G28" s="47">
        <v>15557448</v>
      </c>
      <c r="H28" s="47">
        <v>13729987</v>
      </c>
      <c r="I28" s="47">
        <v>29287435</v>
      </c>
      <c r="J28" s="47">
        <v>20026382</v>
      </c>
      <c r="K28" s="47">
        <v>16098324</v>
      </c>
      <c r="L28" s="47">
        <v>36124706</v>
      </c>
    </row>
    <row r="29" spans="3:12" hidden="1" outlineLevel="1">
      <c r="C29" s="41" t="s">
        <v>72</v>
      </c>
      <c r="D29" s="42">
        <v>436737</v>
      </c>
      <c r="E29" s="42">
        <v>604787</v>
      </c>
      <c r="F29" s="42">
        <v>1041524</v>
      </c>
      <c r="G29" s="42">
        <v>1348788</v>
      </c>
      <c r="H29" s="42">
        <v>1305326</v>
      </c>
      <c r="I29" s="42">
        <v>2654114</v>
      </c>
      <c r="J29" s="42">
        <v>1787997</v>
      </c>
      <c r="K29" s="42">
        <v>1569972</v>
      </c>
      <c r="L29" s="42">
        <v>3357969</v>
      </c>
    </row>
    <row r="30" spans="3:12" hidden="1" outlineLevel="1">
      <c r="C30" s="41" t="s">
        <v>73</v>
      </c>
      <c r="D30" s="42">
        <v>418493</v>
      </c>
      <c r="E30" s="42">
        <v>645255</v>
      </c>
      <c r="F30" s="42">
        <v>1063748</v>
      </c>
      <c r="G30" s="42">
        <v>1380250</v>
      </c>
      <c r="H30" s="42">
        <v>1331372</v>
      </c>
      <c r="I30" s="42">
        <v>2711622</v>
      </c>
      <c r="J30" s="42">
        <v>1811912</v>
      </c>
      <c r="K30" s="42">
        <v>1590100</v>
      </c>
      <c r="L30" s="42">
        <v>3402012</v>
      </c>
    </row>
    <row r="31" spans="3:12" hidden="1" outlineLevel="1">
      <c r="C31" s="41" t="s">
        <v>74</v>
      </c>
      <c r="D31" s="42">
        <v>449905</v>
      </c>
      <c r="E31" s="42">
        <v>580516</v>
      </c>
      <c r="F31" s="42">
        <v>1030421</v>
      </c>
      <c r="G31" s="42">
        <v>1442873</v>
      </c>
      <c r="H31" s="42">
        <v>1248375</v>
      </c>
      <c r="I31" s="42">
        <v>2691248</v>
      </c>
      <c r="J31" s="42">
        <v>1831399</v>
      </c>
      <c r="K31" s="42">
        <v>1459828</v>
      </c>
      <c r="L31" s="42">
        <v>3291227</v>
      </c>
    </row>
    <row r="32" spans="3:12" hidden="1" outlineLevel="1">
      <c r="C32" s="41" t="s">
        <v>75</v>
      </c>
      <c r="D32" s="42">
        <v>424597</v>
      </c>
      <c r="E32" s="42">
        <v>516633</v>
      </c>
      <c r="F32" s="42">
        <v>941230</v>
      </c>
      <c r="G32" s="42">
        <v>1372246</v>
      </c>
      <c r="H32" s="42">
        <v>1101578</v>
      </c>
      <c r="I32" s="42">
        <v>2473824</v>
      </c>
      <c r="J32" s="42">
        <v>1779143</v>
      </c>
      <c r="K32" s="42">
        <v>1308186</v>
      </c>
      <c r="L32" s="42">
        <v>3087329</v>
      </c>
    </row>
    <row r="33" spans="3:12" ht="15" hidden="1" customHeight="1" outlineLevel="1">
      <c r="C33" s="41" t="s">
        <v>76</v>
      </c>
      <c r="D33" s="42">
        <v>514456</v>
      </c>
      <c r="E33" s="42">
        <v>720673</v>
      </c>
      <c r="F33" s="42">
        <v>1235129</v>
      </c>
      <c r="G33" s="42">
        <v>1694975</v>
      </c>
      <c r="H33" s="42">
        <v>1586662</v>
      </c>
      <c r="I33" s="42">
        <v>3281637</v>
      </c>
      <c r="J33" s="42">
        <v>2239441</v>
      </c>
      <c r="K33" s="42">
        <v>1917147</v>
      </c>
      <c r="L33" s="42">
        <v>4156588</v>
      </c>
    </row>
    <row r="34" spans="3:12" ht="15" hidden="1" customHeight="1" outlineLevel="1">
      <c r="C34" s="41" t="s">
        <v>77</v>
      </c>
      <c r="D34" s="42">
        <v>479920</v>
      </c>
      <c r="E34" s="42">
        <v>693252</v>
      </c>
      <c r="F34" s="42">
        <v>1173172</v>
      </c>
      <c r="G34" s="42">
        <v>1655960</v>
      </c>
      <c r="H34" s="42">
        <v>1431909</v>
      </c>
      <c r="I34" s="42">
        <v>3087869</v>
      </c>
      <c r="J34" s="42">
        <v>2110883</v>
      </c>
      <c r="K34" s="42">
        <v>1691231</v>
      </c>
      <c r="L34" s="42">
        <v>3802114</v>
      </c>
    </row>
    <row r="35" spans="3:12" ht="15" hidden="1" customHeight="1" outlineLevel="1">
      <c r="C35" s="41" t="s">
        <v>78</v>
      </c>
      <c r="D35" s="42">
        <v>419887</v>
      </c>
      <c r="E35" s="42">
        <v>568894</v>
      </c>
      <c r="F35" s="42">
        <v>988781</v>
      </c>
      <c r="G35" s="42">
        <v>1344539</v>
      </c>
      <c r="H35" s="42">
        <v>1131089</v>
      </c>
      <c r="I35" s="42">
        <v>2475628</v>
      </c>
      <c r="J35" s="42">
        <v>1744555</v>
      </c>
      <c r="K35" s="42">
        <v>1342804</v>
      </c>
      <c r="L35" s="42">
        <v>3087359</v>
      </c>
    </row>
    <row r="36" spans="3:12" hidden="1" outlineLevel="1">
      <c r="C36" s="41" t="s">
        <v>79</v>
      </c>
      <c r="D36" s="42">
        <v>412824</v>
      </c>
      <c r="E36" s="42">
        <v>467133</v>
      </c>
      <c r="F36" s="42">
        <v>879957</v>
      </c>
      <c r="G36" s="42">
        <v>1314657</v>
      </c>
      <c r="H36" s="42">
        <v>1022113</v>
      </c>
      <c r="I36" s="42">
        <v>2336770</v>
      </c>
      <c r="J36" s="42">
        <v>1723796</v>
      </c>
      <c r="K36" s="42">
        <v>1245031</v>
      </c>
      <c r="L36" s="42">
        <v>2968827</v>
      </c>
    </row>
    <row r="37" spans="3:12" hidden="1" outlineLevel="1">
      <c r="C37" s="41" t="s">
        <v>80</v>
      </c>
      <c r="D37" s="42">
        <v>415336</v>
      </c>
      <c r="E37" s="42">
        <v>564901</v>
      </c>
      <c r="F37" s="42">
        <v>980237</v>
      </c>
      <c r="G37" s="42">
        <v>1428017</v>
      </c>
      <c r="H37" s="42">
        <v>1203931</v>
      </c>
      <c r="I37" s="42">
        <v>2631948</v>
      </c>
      <c r="J37" s="42">
        <v>1923829</v>
      </c>
      <c r="K37" s="42">
        <v>1453361</v>
      </c>
      <c r="L37" s="42">
        <v>3377190</v>
      </c>
    </row>
    <row r="38" spans="3:12" hidden="1" outlineLevel="1">
      <c r="C38" s="41" t="s">
        <v>81</v>
      </c>
      <c r="D38" s="42">
        <v>493471</v>
      </c>
      <c r="E38" s="42">
        <v>742534</v>
      </c>
      <c r="F38" s="42">
        <v>1236005</v>
      </c>
      <c r="G38" s="42">
        <v>1593648</v>
      </c>
      <c r="H38" s="42">
        <v>1567646</v>
      </c>
      <c r="I38" s="42">
        <v>3161294</v>
      </c>
      <c r="J38" s="42">
        <v>2105874</v>
      </c>
      <c r="K38" s="42">
        <v>1877380</v>
      </c>
      <c r="L38" s="42">
        <v>3983254</v>
      </c>
    </row>
    <row r="39" spans="3:12" hidden="1" outlineLevel="1">
      <c r="C39" s="41" t="s">
        <v>82</v>
      </c>
      <c r="D39" s="42">
        <v>470770</v>
      </c>
      <c r="E39" s="42">
        <v>729781</v>
      </c>
      <c r="F39" s="42">
        <v>1200551</v>
      </c>
      <c r="G39" s="42">
        <v>1461747</v>
      </c>
      <c r="H39" s="42">
        <v>1504075</v>
      </c>
      <c r="I39" s="42">
        <v>2965822</v>
      </c>
      <c r="J39" s="42">
        <v>1947683</v>
      </c>
      <c r="K39" s="42">
        <v>1800723</v>
      </c>
      <c r="L39" s="42">
        <v>3748406</v>
      </c>
    </row>
    <row r="40" spans="3:12" hidden="1" outlineLevel="1">
      <c r="C40" s="41" t="s">
        <v>83</v>
      </c>
      <c r="D40" s="42">
        <v>490872</v>
      </c>
      <c r="E40" s="42">
        <v>717961</v>
      </c>
      <c r="F40" s="42">
        <v>1208833</v>
      </c>
      <c r="G40" s="42">
        <v>1534526</v>
      </c>
      <c r="H40" s="42">
        <v>1484528</v>
      </c>
      <c r="I40" s="42">
        <v>3019054</v>
      </c>
      <c r="J40" s="42">
        <v>2002887</v>
      </c>
      <c r="K40" s="42">
        <v>1796915</v>
      </c>
      <c r="L40" s="42">
        <v>3799802</v>
      </c>
    </row>
    <row r="41" spans="3:12" collapsed="1">
      <c r="C41" s="98">
        <v>2008</v>
      </c>
      <c r="D41" s="49">
        <v>5427268</v>
      </c>
      <c r="E41" s="49">
        <v>7552320</v>
      </c>
      <c r="F41" s="49">
        <v>12979588</v>
      </c>
      <c r="G41" s="49">
        <v>17572226</v>
      </c>
      <c r="H41" s="49">
        <v>15918604</v>
      </c>
      <c r="I41" s="49">
        <v>33490830</v>
      </c>
      <c r="J41" s="49">
        <v>23009399</v>
      </c>
      <c r="K41" s="49">
        <v>19052678</v>
      </c>
      <c r="L41" s="49">
        <v>42062077</v>
      </c>
    </row>
    <row r="42" spans="3:12" hidden="1" outlineLevel="1">
      <c r="C42" s="41" t="s">
        <v>72</v>
      </c>
      <c r="D42" s="42">
        <v>429234</v>
      </c>
      <c r="E42" s="42">
        <v>699601</v>
      </c>
      <c r="F42" s="42">
        <v>1128835</v>
      </c>
      <c r="G42" s="42">
        <v>1415388</v>
      </c>
      <c r="H42" s="42">
        <v>1445539</v>
      </c>
      <c r="I42" s="42">
        <v>2860927</v>
      </c>
      <c r="J42" s="42">
        <v>1869007</v>
      </c>
      <c r="K42" s="42">
        <v>1753739</v>
      </c>
      <c r="L42" s="42">
        <v>3622746</v>
      </c>
    </row>
    <row r="43" spans="3:12" hidden="1" outlineLevel="1">
      <c r="C43" s="41" t="s">
        <v>73</v>
      </c>
      <c r="D43" s="42">
        <v>452961</v>
      </c>
      <c r="E43" s="42">
        <v>676229</v>
      </c>
      <c r="F43" s="42">
        <v>1129190</v>
      </c>
      <c r="G43" s="42">
        <v>1474517</v>
      </c>
      <c r="H43" s="42">
        <v>1430501</v>
      </c>
      <c r="I43" s="42">
        <v>2905018</v>
      </c>
      <c r="J43" s="42">
        <v>1937410</v>
      </c>
      <c r="K43" s="42">
        <v>1711889</v>
      </c>
      <c r="L43" s="42">
        <v>3649299</v>
      </c>
    </row>
    <row r="44" spans="3:12" hidden="1" outlineLevel="1">
      <c r="C44" s="41" t="s">
        <v>74</v>
      </c>
      <c r="D44" s="42">
        <v>441700</v>
      </c>
      <c r="E44" s="42">
        <v>595708</v>
      </c>
      <c r="F44" s="42">
        <v>1037408</v>
      </c>
      <c r="G44" s="42">
        <v>1472520</v>
      </c>
      <c r="H44" s="42">
        <v>1330555</v>
      </c>
      <c r="I44" s="42">
        <v>2803075</v>
      </c>
      <c r="J44" s="42">
        <v>1877076</v>
      </c>
      <c r="K44" s="42">
        <v>1568699</v>
      </c>
      <c r="L44" s="42">
        <v>3445775</v>
      </c>
    </row>
    <row r="45" spans="3:12" hidden="1" outlineLevel="1">
      <c r="C45" s="41" t="s">
        <v>75</v>
      </c>
      <c r="D45" s="42">
        <v>435358</v>
      </c>
      <c r="E45" s="42">
        <v>512212</v>
      </c>
      <c r="F45" s="42">
        <v>947570</v>
      </c>
      <c r="G45" s="42">
        <v>1397041</v>
      </c>
      <c r="H45" s="42">
        <v>1150450</v>
      </c>
      <c r="I45" s="42">
        <v>2547491</v>
      </c>
      <c r="J45" s="42">
        <v>1838273</v>
      </c>
      <c r="K45" s="42">
        <v>1381300</v>
      </c>
      <c r="L45" s="42">
        <v>3219573</v>
      </c>
    </row>
    <row r="46" spans="3:12" hidden="1" outlineLevel="1">
      <c r="C46" s="41" t="s">
        <v>76</v>
      </c>
      <c r="D46" s="42">
        <v>519402</v>
      </c>
      <c r="E46" s="42">
        <v>698427</v>
      </c>
      <c r="F46" s="42">
        <v>1217829</v>
      </c>
      <c r="G46" s="42">
        <v>1716583</v>
      </c>
      <c r="H46" s="42">
        <v>1614287</v>
      </c>
      <c r="I46" s="42">
        <v>3330870</v>
      </c>
      <c r="J46" s="42">
        <v>2280363</v>
      </c>
      <c r="K46" s="42">
        <v>1950001</v>
      </c>
      <c r="L46" s="42">
        <v>4230364</v>
      </c>
    </row>
    <row r="47" spans="3:12" hidden="1" outlineLevel="1">
      <c r="C47" s="41" t="s">
        <v>77</v>
      </c>
      <c r="D47" s="42">
        <v>483351</v>
      </c>
      <c r="E47" s="42">
        <v>623812</v>
      </c>
      <c r="F47" s="42">
        <v>1107163</v>
      </c>
      <c r="G47" s="42">
        <v>1530077</v>
      </c>
      <c r="H47" s="42">
        <v>1378945</v>
      </c>
      <c r="I47" s="42">
        <v>2909022</v>
      </c>
      <c r="J47" s="42">
        <v>2018666</v>
      </c>
      <c r="K47" s="42">
        <v>1664074</v>
      </c>
      <c r="L47" s="42">
        <v>3682740</v>
      </c>
    </row>
    <row r="48" spans="3:12" hidden="1" outlineLevel="1">
      <c r="C48" s="41" t="s">
        <v>78</v>
      </c>
      <c r="D48" s="42">
        <v>405967</v>
      </c>
      <c r="E48" s="42">
        <v>464906</v>
      </c>
      <c r="F48" s="42">
        <v>870873</v>
      </c>
      <c r="G48" s="42">
        <v>1249511</v>
      </c>
      <c r="H48" s="42">
        <v>1051533</v>
      </c>
      <c r="I48" s="42">
        <v>2301044</v>
      </c>
      <c r="J48" s="42">
        <v>1659440</v>
      </c>
      <c r="K48" s="42">
        <v>1271993</v>
      </c>
      <c r="L48" s="42">
        <v>2931433</v>
      </c>
    </row>
    <row r="49" spans="3:12" hidden="1" outlineLevel="1">
      <c r="C49" s="41" t="s">
        <v>79</v>
      </c>
      <c r="D49" s="42">
        <v>386047</v>
      </c>
      <c r="E49" s="42">
        <v>457477</v>
      </c>
      <c r="F49" s="42">
        <v>843524</v>
      </c>
      <c r="G49" s="42">
        <v>1162777</v>
      </c>
      <c r="H49" s="42">
        <v>1001690</v>
      </c>
      <c r="I49" s="42">
        <v>2164467</v>
      </c>
      <c r="J49" s="42">
        <v>1519768</v>
      </c>
      <c r="K49" s="42">
        <v>1189772</v>
      </c>
      <c r="L49" s="42">
        <v>2709540</v>
      </c>
    </row>
    <row r="50" spans="3:12" hidden="1" outlineLevel="1">
      <c r="C50" s="41" t="s">
        <v>80</v>
      </c>
      <c r="D50" s="42">
        <v>402031</v>
      </c>
      <c r="E50" s="42">
        <v>519301</v>
      </c>
      <c r="F50" s="42">
        <v>921332</v>
      </c>
      <c r="G50" s="42">
        <v>1364102</v>
      </c>
      <c r="H50" s="42">
        <v>1243098</v>
      </c>
      <c r="I50" s="42">
        <v>2607200</v>
      </c>
      <c r="J50" s="42">
        <v>1823925</v>
      </c>
      <c r="K50" s="42">
        <v>1477352</v>
      </c>
      <c r="L50" s="42">
        <v>3301277</v>
      </c>
    </row>
    <row r="51" spans="3:12" hidden="1" outlineLevel="1">
      <c r="C51" s="41" t="s">
        <v>81</v>
      </c>
      <c r="D51" s="42">
        <v>490366</v>
      </c>
      <c r="E51" s="42">
        <v>671119</v>
      </c>
      <c r="F51" s="42">
        <v>1161485</v>
      </c>
      <c r="G51" s="42">
        <v>1507773</v>
      </c>
      <c r="H51" s="42">
        <v>1518391</v>
      </c>
      <c r="I51" s="42">
        <v>3026164</v>
      </c>
      <c r="J51" s="42">
        <v>2027566</v>
      </c>
      <c r="K51" s="42">
        <v>1836382</v>
      </c>
      <c r="L51" s="42">
        <v>3863948</v>
      </c>
    </row>
    <row r="52" spans="3:12" hidden="1" outlineLevel="1">
      <c r="C52" s="41" t="s">
        <v>82</v>
      </c>
      <c r="D52" s="42">
        <v>430036</v>
      </c>
      <c r="E52" s="42">
        <v>657385</v>
      </c>
      <c r="F52" s="42">
        <v>1087421</v>
      </c>
      <c r="G52" s="42">
        <v>1359098</v>
      </c>
      <c r="H52" s="42">
        <v>1419242</v>
      </c>
      <c r="I52" s="42">
        <v>2778340</v>
      </c>
      <c r="J52" s="42">
        <v>1827432</v>
      </c>
      <c r="K52" s="42">
        <v>1711352</v>
      </c>
      <c r="L52" s="42">
        <v>3538784</v>
      </c>
    </row>
    <row r="53" spans="3:12" hidden="1" outlineLevel="1">
      <c r="C53" s="41" t="s">
        <v>83</v>
      </c>
      <c r="D53" s="42">
        <v>480886</v>
      </c>
      <c r="E53" s="42">
        <v>655183</v>
      </c>
      <c r="F53" s="42">
        <v>1136069</v>
      </c>
      <c r="G53" s="42">
        <v>1502469</v>
      </c>
      <c r="H53" s="42">
        <v>1458712</v>
      </c>
      <c r="I53" s="42">
        <v>2961181</v>
      </c>
      <c r="J53" s="42">
        <v>1973306</v>
      </c>
      <c r="K53" s="42">
        <v>1770317</v>
      </c>
      <c r="L53" s="42">
        <v>3743623</v>
      </c>
    </row>
    <row r="54" spans="3:12" collapsed="1">
      <c r="C54" s="98">
        <v>2007</v>
      </c>
      <c r="D54" s="49">
        <v>5357339</v>
      </c>
      <c r="E54" s="49">
        <v>7231360</v>
      </c>
      <c r="F54" s="49">
        <v>12588699</v>
      </c>
      <c r="G54" s="49">
        <v>17151856</v>
      </c>
      <c r="H54" s="49">
        <v>16042943</v>
      </c>
      <c r="I54" s="49">
        <v>33194799</v>
      </c>
      <c r="J54" s="49">
        <v>22652232</v>
      </c>
      <c r="K54" s="49">
        <v>19286870</v>
      </c>
      <c r="L54" s="49">
        <v>41939102</v>
      </c>
    </row>
    <row r="55" spans="3:12" hidden="1" outlineLevel="1">
      <c r="C55" s="41" t="s">
        <v>72</v>
      </c>
      <c r="D55" s="42">
        <v>460690</v>
      </c>
      <c r="E55" s="42">
        <v>658135</v>
      </c>
      <c r="F55" s="42">
        <v>1118825</v>
      </c>
      <c r="G55" s="42">
        <v>1414867</v>
      </c>
      <c r="H55" s="42">
        <v>1419873</v>
      </c>
      <c r="I55" s="42">
        <v>2834740</v>
      </c>
      <c r="J55" s="42">
        <v>1865255</v>
      </c>
      <c r="K55" s="42">
        <v>1719381</v>
      </c>
      <c r="L55" s="42">
        <v>3584636</v>
      </c>
    </row>
    <row r="56" spans="3:12" hidden="1" outlineLevel="1">
      <c r="C56" s="41" t="s">
        <v>73</v>
      </c>
      <c r="D56" s="42">
        <v>439332</v>
      </c>
      <c r="E56" s="42">
        <v>655341</v>
      </c>
      <c r="F56" s="42">
        <v>1094673</v>
      </c>
      <c r="G56" s="42">
        <v>1411218</v>
      </c>
      <c r="H56" s="42">
        <v>1421431</v>
      </c>
      <c r="I56" s="42">
        <v>2832649</v>
      </c>
      <c r="J56" s="42">
        <v>1880839</v>
      </c>
      <c r="K56" s="42">
        <v>1705102</v>
      </c>
      <c r="L56" s="42">
        <v>3585941</v>
      </c>
    </row>
    <row r="57" spans="3:12" hidden="1" outlineLevel="1">
      <c r="C57" s="41" t="s">
        <v>74</v>
      </c>
      <c r="D57" s="42">
        <v>488068</v>
      </c>
      <c r="E57" s="42">
        <v>674103</v>
      </c>
      <c r="F57" s="42">
        <v>1162171</v>
      </c>
      <c r="G57" s="42">
        <v>1528328</v>
      </c>
      <c r="H57" s="42">
        <v>1472029</v>
      </c>
      <c r="I57" s="42">
        <v>3000357</v>
      </c>
      <c r="J57" s="42">
        <v>1978651</v>
      </c>
      <c r="K57" s="42">
        <v>1709972</v>
      </c>
      <c r="L57" s="42">
        <v>3688623</v>
      </c>
    </row>
    <row r="58" spans="3:12" hidden="1" outlineLevel="1">
      <c r="C58" s="41" t="s">
        <v>75</v>
      </c>
      <c r="D58" s="42">
        <v>464181</v>
      </c>
      <c r="E58" s="42">
        <v>577906</v>
      </c>
      <c r="F58" s="42">
        <v>1042087</v>
      </c>
      <c r="G58" s="42">
        <v>1434556</v>
      </c>
      <c r="H58" s="42">
        <v>1307909</v>
      </c>
      <c r="I58" s="42">
        <v>2742465</v>
      </c>
      <c r="J58" s="42">
        <v>1930805</v>
      </c>
      <c r="K58" s="42">
        <v>1556414</v>
      </c>
      <c r="L58" s="42">
        <v>3487219</v>
      </c>
    </row>
    <row r="59" spans="3:12" hidden="1" outlineLevel="1">
      <c r="C59" s="41" t="s">
        <v>76</v>
      </c>
      <c r="D59" s="42">
        <v>539854</v>
      </c>
      <c r="E59" s="42">
        <v>812708</v>
      </c>
      <c r="F59" s="42">
        <v>1352562</v>
      </c>
      <c r="G59" s="42">
        <v>1778712</v>
      </c>
      <c r="H59" s="42">
        <v>1846237</v>
      </c>
      <c r="I59" s="42">
        <v>3624949</v>
      </c>
      <c r="J59" s="42">
        <v>2362959</v>
      </c>
      <c r="K59" s="42">
        <v>2184766</v>
      </c>
      <c r="L59" s="42">
        <v>4547725</v>
      </c>
    </row>
    <row r="60" spans="3:12" hidden="1" outlineLevel="1">
      <c r="C60" s="41" t="s">
        <v>77</v>
      </c>
      <c r="D60" s="42">
        <v>499596</v>
      </c>
      <c r="E60" s="42">
        <v>705618</v>
      </c>
      <c r="F60" s="42">
        <v>1205214</v>
      </c>
      <c r="G60" s="42">
        <v>1615756</v>
      </c>
      <c r="H60" s="42">
        <v>1575652</v>
      </c>
      <c r="I60" s="42">
        <v>3191408</v>
      </c>
      <c r="J60" s="42">
        <v>2156068</v>
      </c>
      <c r="K60" s="42">
        <v>1872001</v>
      </c>
      <c r="L60" s="42">
        <v>4028069</v>
      </c>
    </row>
    <row r="61" spans="3:12" hidden="1" outlineLevel="1">
      <c r="C61" s="41" t="s">
        <v>78</v>
      </c>
      <c r="D61" s="42">
        <v>440208</v>
      </c>
      <c r="E61" s="42">
        <v>522953</v>
      </c>
      <c r="F61" s="42">
        <v>963161</v>
      </c>
      <c r="G61" s="42">
        <v>1349471</v>
      </c>
      <c r="H61" s="42">
        <v>1179094</v>
      </c>
      <c r="I61" s="42">
        <v>2528565</v>
      </c>
      <c r="J61" s="42">
        <v>1791427</v>
      </c>
      <c r="K61" s="42">
        <v>1394601</v>
      </c>
      <c r="L61" s="42">
        <v>3186028</v>
      </c>
    </row>
    <row r="62" spans="3:12" hidden="1" outlineLevel="1">
      <c r="C62" s="41" t="s">
        <v>79</v>
      </c>
      <c r="D62" s="42">
        <v>413714</v>
      </c>
      <c r="E62" s="42">
        <v>479771</v>
      </c>
      <c r="F62" s="42">
        <v>893485</v>
      </c>
      <c r="G62" s="42">
        <v>1275838</v>
      </c>
      <c r="H62" s="42">
        <v>1097073</v>
      </c>
      <c r="I62" s="42">
        <v>2372911</v>
      </c>
      <c r="J62" s="42">
        <v>1706910</v>
      </c>
      <c r="K62" s="42">
        <v>1282619</v>
      </c>
      <c r="L62" s="42">
        <v>2989529</v>
      </c>
    </row>
    <row r="63" spans="3:12" hidden="1" outlineLevel="1">
      <c r="C63" s="41" t="s">
        <v>80</v>
      </c>
      <c r="D63" s="42">
        <v>443610</v>
      </c>
      <c r="E63" s="42">
        <v>609280</v>
      </c>
      <c r="F63" s="42">
        <v>1052890</v>
      </c>
      <c r="G63" s="42">
        <v>1485913</v>
      </c>
      <c r="H63" s="42">
        <v>1381352</v>
      </c>
      <c r="I63" s="42">
        <v>2867265</v>
      </c>
      <c r="J63" s="42">
        <v>1939020</v>
      </c>
      <c r="K63" s="42">
        <v>1644781</v>
      </c>
      <c r="L63" s="42">
        <v>3583801</v>
      </c>
    </row>
    <row r="64" spans="3:12" hidden="1" outlineLevel="1">
      <c r="C64" s="41" t="s">
        <v>81</v>
      </c>
      <c r="D64" s="42">
        <v>467893</v>
      </c>
      <c r="E64" s="42">
        <v>705670</v>
      </c>
      <c r="F64" s="42">
        <v>1173563</v>
      </c>
      <c r="G64" s="42">
        <v>1506477</v>
      </c>
      <c r="H64" s="42">
        <v>1528673</v>
      </c>
      <c r="I64" s="42">
        <v>3035150</v>
      </c>
      <c r="J64" s="42">
        <v>2022679</v>
      </c>
      <c r="K64" s="42">
        <v>1847245</v>
      </c>
      <c r="L64" s="42">
        <v>3869924</v>
      </c>
    </row>
    <row r="65" spans="3:12" hidden="1" outlineLevel="1">
      <c r="C65" s="41" t="s">
        <v>82</v>
      </c>
      <c r="D65" s="42">
        <v>407873</v>
      </c>
      <c r="E65" s="42">
        <v>681276</v>
      </c>
      <c r="F65" s="42">
        <v>1089149</v>
      </c>
      <c r="G65" s="42">
        <v>1349954</v>
      </c>
      <c r="H65" s="42">
        <v>1458277</v>
      </c>
      <c r="I65" s="42">
        <v>2808231</v>
      </c>
      <c r="J65" s="42">
        <v>1814387</v>
      </c>
      <c r="K65" s="42">
        <v>1760280</v>
      </c>
      <c r="L65" s="42">
        <v>3574667</v>
      </c>
    </row>
    <row r="66" spans="3:12" hidden="1" outlineLevel="1">
      <c r="C66" s="41" t="s">
        <v>83</v>
      </c>
      <c r="D66" s="42">
        <v>456352</v>
      </c>
      <c r="E66" s="42">
        <v>700387</v>
      </c>
      <c r="F66" s="42">
        <v>1156739</v>
      </c>
      <c r="G66" s="42">
        <v>1505639</v>
      </c>
      <c r="H66" s="42">
        <v>1505125</v>
      </c>
      <c r="I66" s="42">
        <v>3010764</v>
      </c>
      <c r="J66" s="42">
        <v>1945285</v>
      </c>
      <c r="K66" s="42">
        <v>1817118</v>
      </c>
      <c r="L66" s="42">
        <v>3762403</v>
      </c>
    </row>
    <row r="67" spans="3:12" collapsed="1">
      <c r="C67" s="98">
        <v>2006</v>
      </c>
      <c r="D67" s="49">
        <v>5521371</v>
      </c>
      <c r="E67" s="49">
        <v>7783148</v>
      </c>
      <c r="F67" s="49">
        <v>13304519</v>
      </c>
      <c r="G67" s="49">
        <v>17656729</v>
      </c>
      <c r="H67" s="49">
        <v>17192725</v>
      </c>
      <c r="I67" s="49">
        <v>34849454</v>
      </c>
      <c r="J67" s="49">
        <v>23394285</v>
      </c>
      <c r="K67" s="49">
        <v>20494280</v>
      </c>
      <c r="L67" s="49">
        <v>43888565</v>
      </c>
    </row>
    <row r="68" spans="3:12">
      <c r="C68" s="518" t="s">
        <v>111</v>
      </c>
      <c r="D68" s="519"/>
      <c r="E68" s="519"/>
      <c r="F68" s="519"/>
      <c r="G68" s="519"/>
      <c r="H68" s="519"/>
      <c r="I68" s="519"/>
      <c r="J68" s="519"/>
      <c r="K68" s="519"/>
      <c r="L68" s="520"/>
    </row>
  </sheetData>
  <mergeCells count="6">
    <mergeCell ref="C68:L68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C2:L55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7109375" style="90" customWidth="1"/>
    <col min="2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21" t="s">
        <v>236</v>
      </c>
      <c r="D3" s="521"/>
      <c r="E3" s="521"/>
      <c r="F3" s="521"/>
      <c r="G3" s="521"/>
      <c r="H3" s="521"/>
      <c r="I3" s="521"/>
      <c r="J3" s="521"/>
      <c r="K3" s="521"/>
      <c r="L3" s="521"/>
    </row>
    <row r="4" spans="3:12" ht="15" customHeight="1">
      <c r="C4" s="522"/>
      <c r="D4" s="524" t="s">
        <v>118</v>
      </c>
      <c r="E4" s="525"/>
      <c r="F4" s="525"/>
      <c r="G4" s="524" t="s">
        <v>121</v>
      </c>
      <c r="H4" s="525"/>
      <c r="I4" s="525"/>
      <c r="J4" s="524" t="s">
        <v>122</v>
      </c>
      <c r="K4" s="525"/>
      <c r="L4" s="525"/>
    </row>
    <row r="5" spans="3:12" ht="30">
      <c r="C5" s="523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125</v>
      </c>
      <c r="K5" s="92" t="s">
        <v>124</v>
      </c>
      <c r="L5" s="92" t="s">
        <v>71</v>
      </c>
    </row>
    <row r="6" spans="3:12">
      <c r="C6" s="41" t="s">
        <v>75</v>
      </c>
      <c r="D6" s="131">
        <f>IFERROR('Tablas PERNOCTA zona'!D6/'Tablas PERNOCTA zona'!D19-1,"-")</f>
        <v>0.11596392413726675</v>
      </c>
      <c r="E6" s="131">
        <f>IFERROR('Tablas PERNOCTA zona'!E6/'Tablas PERNOCTA zona'!E19-1,"-")</f>
        <v>2.2045777538464151E-3</v>
      </c>
      <c r="F6" s="131">
        <f>IFERROR('Tablas PERNOCTA zona'!F6/'Tablas PERNOCTA zona'!F19-1,"-")</f>
        <v>5.5148941190349854E-2</v>
      </c>
      <c r="G6" s="131">
        <f>IFERROR('Tablas PERNOCTA zona'!G6/'Tablas PERNOCTA zona'!G19-1,"-")</f>
        <v>6.8916444633226437E-2</v>
      </c>
      <c r="H6" s="131">
        <f>IFERROR('Tablas PERNOCTA zona'!H6/'Tablas PERNOCTA zona'!H19-1,"-")</f>
        <v>2.2028766161279467E-2</v>
      </c>
      <c r="I6" s="131">
        <f>IFERROR('Tablas PERNOCTA zona'!I6/'Tablas PERNOCTA zona'!I19-1,"-")</f>
        <v>4.7902354787372259E-2</v>
      </c>
      <c r="J6" s="131">
        <f>IFERROR('Tablas PERNOCTA zona'!J6/'Tablas PERNOCTA zona'!J19-1,"-")</f>
        <v>3.7925583750892056E-2</v>
      </c>
      <c r="K6" s="131">
        <f>IFERROR('Tablas PERNOCTA zona'!K6/'Tablas PERNOCTA zona'!K19-1,"-")</f>
        <v>-5.3321058480657602E-3</v>
      </c>
      <c r="L6" s="131">
        <f>IFERROR('Tablas PERNOCTA zona'!L6/'Tablas PERNOCTA zona'!L19-1,"-")</f>
        <v>1.9562233433795928E-2</v>
      </c>
    </row>
    <row r="7" spans="3:12">
      <c r="C7" s="41" t="s">
        <v>76</v>
      </c>
      <c r="D7" s="131">
        <f>IFERROR('Tablas PERNOCTA zona'!D7/'Tablas PERNOCTA zona'!D20-1,"-")</f>
        <v>0.15686106732717864</v>
      </c>
      <c r="E7" s="131">
        <f>IFERROR('Tablas PERNOCTA zona'!E7/'Tablas PERNOCTA zona'!E20-1,"-")</f>
        <v>4.3052602199815659E-3</v>
      </c>
      <c r="F7" s="131">
        <f>IFERROR('Tablas PERNOCTA zona'!F7/'Tablas PERNOCTA zona'!F20-1,"-")</f>
        <v>6.6312834692007883E-2</v>
      </c>
      <c r="G7" s="131">
        <f>IFERROR('Tablas PERNOCTA zona'!G7/'Tablas PERNOCTA zona'!G20-1,"-")</f>
        <v>9.0594358749392256E-2</v>
      </c>
      <c r="H7" s="131">
        <f>IFERROR('Tablas PERNOCTA zona'!H7/'Tablas PERNOCTA zona'!H20-1,"-")</f>
        <v>1.5092279239555806E-2</v>
      </c>
      <c r="I7" s="131">
        <f>IFERROR('Tablas PERNOCTA zona'!I7/'Tablas PERNOCTA zona'!I20-1,"-")</f>
        <v>5.430813990883121E-2</v>
      </c>
      <c r="J7" s="131">
        <f>IFERROR('Tablas PERNOCTA zona'!J7/'Tablas PERNOCTA zona'!J20-1,"-")</f>
        <v>3.3750677670482343E-2</v>
      </c>
      <c r="K7" s="131">
        <f>IFERROR('Tablas PERNOCTA zona'!K7/'Tablas PERNOCTA zona'!K20-1,"-")</f>
        <v>-1.9842239503718218E-2</v>
      </c>
      <c r="L7" s="131">
        <f>IFERROR('Tablas PERNOCTA zona'!L7/'Tablas PERNOCTA zona'!L20-1,"-")</f>
        <v>9.482941182402671E-3</v>
      </c>
    </row>
    <row r="8" spans="3:12">
      <c r="C8" s="41" t="s">
        <v>77</v>
      </c>
      <c r="D8" s="131">
        <f>IFERROR('Tablas PERNOCTA zona'!D8/'Tablas PERNOCTA zona'!D21-1,"-")</f>
        <v>0.10386523380772572</v>
      </c>
      <c r="E8" s="131">
        <f>IFERROR('Tablas PERNOCTA zona'!E8/'Tablas PERNOCTA zona'!E21-1,"-")</f>
        <v>2.7729984772551619E-2</v>
      </c>
      <c r="F8" s="131">
        <f>IFERROR('Tablas PERNOCTA zona'!F8/'Tablas PERNOCTA zona'!F21-1,"-")</f>
        <v>5.9954800081823967E-2</v>
      </c>
      <c r="G8" s="131">
        <f>IFERROR('Tablas PERNOCTA zona'!G8/'Tablas PERNOCTA zona'!G21-1,"-")</f>
        <v>7.3010843792350455E-2</v>
      </c>
      <c r="H8" s="131">
        <f>IFERROR('Tablas PERNOCTA zona'!H8/'Tablas PERNOCTA zona'!H21-1,"-")</f>
        <v>5.1789483804183245E-2</v>
      </c>
      <c r="I8" s="131">
        <f>IFERROR('Tablas PERNOCTA zona'!I8/'Tablas PERNOCTA zona'!I21-1,"-")</f>
        <v>6.3340028507998358E-2</v>
      </c>
      <c r="J8" s="131">
        <f>IFERROR('Tablas PERNOCTA zona'!J8/'Tablas PERNOCTA zona'!J21-1,"-")</f>
        <v>3.2678718360957593E-2</v>
      </c>
      <c r="K8" s="131">
        <f>IFERROR('Tablas PERNOCTA zona'!K8/'Tablas PERNOCTA zona'!K21-1,"-")</f>
        <v>1.1332522440906434E-2</v>
      </c>
      <c r="L8" s="131">
        <f>IFERROR('Tablas PERNOCTA zona'!L8/'Tablas PERNOCTA zona'!L21-1,"-")</f>
        <v>2.3377128292525029E-2</v>
      </c>
    </row>
    <row r="9" spans="3:12">
      <c r="C9" s="41" t="s">
        <v>78</v>
      </c>
      <c r="D9" s="131">
        <f>IFERROR('Tablas PERNOCTA zona'!D9/'Tablas PERNOCTA zona'!D22-1,"-")</f>
        <v>2.0089680885076788E-2</v>
      </c>
      <c r="E9" s="131">
        <f>IFERROR('Tablas PERNOCTA zona'!E9/'Tablas PERNOCTA zona'!E22-1,"-")</f>
        <v>5.7224513656587872E-2</v>
      </c>
      <c r="F9" s="131">
        <f>IFERROR('Tablas PERNOCTA zona'!F9/'Tablas PERNOCTA zona'!F22-1,"-")</f>
        <v>3.9864019359453051E-2</v>
      </c>
      <c r="G9" s="131">
        <f>IFERROR('Tablas PERNOCTA zona'!G9/'Tablas PERNOCTA zona'!G22-1,"-")</f>
        <v>4.4725197980416409E-2</v>
      </c>
      <c r="H9" s="131">
        <f>IFERROR('Tablas PERNOCTA zona'!H9/'Tablas PERNOCTA zona'!H22-1,"-")</f>
        <v>4.4234893236327233E-2</v>
      </c>
      <c r="I9" s="131">
        <f>IFERROR('Tablas PERNOCTA zona'!I9/'Tablas PERNOCTA zona'!I22-1,"-")</f>
        <v>4.4510690345712423E-2</v>
      </c>
      <c r="J9" s="131">
        <f>IFERROR('Tablas PERNOCTA zona'!J9/'Tablas PERNOCTA zona'!J22-1,"-")</f>
        <v>5.1398941719275948E-2</v>
      </c>
      <c r="K9" s="131">
        <f>IFERROR('Tablas PERNOCTA zona'!K9/'Tablas PERNOCTA zona'!K22-1,"-")</f>
        <v>1.498549373121949E-2</v>
      </c>
      <c r="L9" s="131">
        <f>IFERROR('Tablas PERNOCTA zona'!L9/'Tablas PERNOCTA zona'!L22-1,"-")</f>
        <v>3.607557089287261E-2</v>
      </c>
    </row>
    <row r="10" spans="3:12">
      <c r="C10" s="41" t="s">
        <v>79</v>
      </c>
      <c r="D10" s="131">
        <f>IFERROR('Tablas PERNOCTA zona'!D10/'Tablas PERNOCTA zona'!D23-1,"-")</f>
        <v>5.7297701364231068E-2</v>
      </c>
      <c r="E10" s="131">
        <f>IFERROR('Tablas PERNOCTA zona'!E10/'Tablas PERNOCTA zona'!E23-1,"-")</f>
        <v>-2.3887277455491129E-2</v>
      </c>
      <c r="F10" s="131">
        <f>IFERROR('Tablas PERNOCTA zona'!F10/'Tablas PERNOCTA zona'!F23-1,"-")</f>
        <v>1.3876573919904711E-2</v>
      </c>
      <c r="G10" s="131">
        <f>IFERROR('Tablas PERNOCTA zona'!G10/'Tablas PERNOCTA zona'!G23-1,"-")</f>
        <v>6.3195027169706819E-2</v>
      </c>
      <c r="H10" s="131">
        <f>IFERROR('Tablas PERNOCTA zona'!H10/'Tablas PERNOCTA zona'!H23-1,"-")</f>
        <v>-3.4755627820123314E-3</v>
      </c>
      <c r="I10" s="131">
        <f>IFERROR('Tablas PERNOCTA zona'!I10/'Tablas PERNOCTA zona'!I23-1,"-")</f>
        <v>3.4299500555451168E-2</v>
      </c>
      <c r="J10" s="131">
        <f>IFERROR('Tablas PERNOCTA zona'!J10/'Tablas PERNOCTA zona'!J23-1,"-")</f>
        <v>5.0602859356292607E-2</v>
      </c>
      <c r="K10" s="131">
        <f>IFERROR('Tablas PERNOCTA zona'!K10/'Tablas PERNOCTA zona'!K23-1,"-")</f>
        <v>-3.6240739707019909E-2</v>
      </c>
      <c r="L10" s="131">
        <f>IFERROR('Tablas PERNOCTA zona'!L10/'Tablas PERNOCTA zona'!L23-1,"-")</f>
        <v>1.4648129592242709E-2</v>
      </c>
    </row>
    <row r="11" spans="3:12">
      <c r="C11" s="41" t="s">
        <v>80</v>
      </c>
      <c r="D11" s="131">
        <f>IFERROR('Tablas PERNOCTA zona'!D11/'Tablas PERNOCTA zona'!D24-1,"-")</f>
        <v>-1.955776545290433E-2</v>
      </c>
      <c r="E11" s="131">
        <f>IFERROR('Tablas PERNOCTA zona'!E11/'Tablas PERNOCTA zona'!E24-1,"-")</f>
        <v>-0.13342655441294993</v>
      </c>
      <c r="F11" s="131">
        <f>IFERROR('Tablas PERNOCTA zona'!F11/'Tablas PERNOCTA zona'!F24-1,"-")</f>
        <v>-8.4832298150475771E-2</v>
      </c>
      <c r="G11" s="131">
        <f>IFERROR('Tablas PERNOCTA zona'!G11/'Tablas PERNOCTA zona'!G24-1,"-")</f>
        <v>-9.833091151867368E-3</v>
      </c>
      <c r="H11" s="131">
        <f>IFERROR('Tablas PERNOCTA zona'!H11/'Tablas PERNOCTA zona'!H24-1,"-")</f>
        <v>-9.7508749351475466E-2</v>
      </c>
      <c r="I11" s="131">
        <f>IFERROR('Tablas PERNOCTA zona'!I11/'Tablas PERNOCTA zona'!I24-1,"-")</f>
        <v>-5.0292121105474874E-2</v>
      </c>
      <c r="J11" s="131">
        <f>IFERROR('Tablas PERNOCTA zona'!J11/'Tablas PERNOCTA zona'!J24-1,"-")</f>
        <v>-4.3537178933474419E-2</v>
      </c>
      <c r="K11" s="131">
        <f>IFERROR('Tablas PERNOCTA zona'!K11/'Tablas PERNOCTA zona'!K24-1,"-")</f>
        <v>-0.11184014174623491</v>
      </c>
      <c r="L11" s="131">
        <f>IFERROR('Tablas PERNOCTA zona'!L11/'Tablas PERNOCTA zona'!L24-1,"-")</f>
        <v>-7.3257212835748375E-2</v>
      </c>
    </row>
    <row r="12" spans="3:12">
      <c r="C12" s="41" t="s">
        <v>81</v>
      </c>
      <c r="D12" s="131">
        <f>IFERROR('Tablas PERNOCTA zona'!D12/'Tablas PERNOCTA zona'!D25-1,"-")</f>
        <v>6.7127263706276308E-2</v>
      </c>
      <c r="E12" s="131">
        <f>IFERROR('Tablas PERNOCTA zona'!E12/'Tablas PERNOCTA zona'!E25-1,"-")</f>
        <v>-7.850375389499209E-2</v>
      </c>
      <c r="F12" s="131">
        <f>IFERROR('Tablas PERNOCTA zona'!F12/'Tablas PERNOCTA zona'!F25-1,"-")</f>
        <v>-2.182026045654728E-2</v>
      </c>
      <c r="G12" s="131">
        <f>IFERROR('Tablas PERNOCTA zona'!G12/'Tablas PERNOCTA zona'!G25-1,"-")</f>
        <v>3.8635532266191097E-2</v>
      </c>
      <c r="H12" s="131">
        <f>IFERROR('Tablas PERNOCTA zona'!H12/'Tablas PERNOCTA zona'!H25-1,"-")</f>
        <v>-5.5556487857864267E-2</v>
      </c>
      <c r="I12" s="131">
        <f>IFERROR('Tablas PERNOCTA zona'!I12/'Tablas PERNOCTA zona'!I25-1,"-")</f>
        <v>-8.5863875947291834E-3</v>
      </c>
      <c r="J12" s="131">
        <f>IFERROR('Tablas PERNOCTA zona'!J12/'Tablas PERNOCTA zona'!J25-1,"-")</f>
        <v>9.9710227460159118E-3</v>
      </c>
      <c r="K12" s="131">
        <f>IFERROR('Tablas PERNOCTA zona'!K12/'Tablas PERNOCTA zona'!K25-1,"-")</f>
        <v>-7.9926731742644308E-2</v>
      </c>
      <c r="L12" s="131">
        <f>IFERROR('Tablas PERNOCTA zona'!L12/'Tablas PERNOCTA zona'!L25-1,"-")</f>
        <v>-3.2647373846854788E-2</v>
      </c>
    </row>
    <row r="13" spans="3:12">
      <c r="C13" s="41" t="s">
        <v>82</v>
      </c>
      <c r="D13" s="131">
        <f>IFERROR('Tablas PERNOCTA zona'!D13/'Tablas PERNOCTA zona'!D26-1,"-")</f>
        <v>-2.9083393491095011E-2</v>
      </c>
      <c r="E13" s="131">
        <f>IFERROR('Tablas PERNOCTA zona'!E13/'Tablas PERNOCTA zona'!E26-1,"-")</f>
        <v>-8.1381767360488522E-2</v>
      </c>
      <c r="F13" s="131">
        <f>IFERROR('Tablas PERNOCTA zona'!F13/'Tablas PERNOCTA zona'!F26-1,"-")</f>
        <v>-6.0253586820276928E-2</v>
      </c>
      <c r="G13" s="131">
        <f>IFERROR('Tablas PERNOCTA zona'!G13/'Tablas PERNOCTA zona'!G26-1,"-")</f>
        <v>6.134753418105543E-3</v>
      </c>
      <c r="H13" s="131">
        <f>IFERROR('Tablas PERNOCTA zona'!H13/'Tablas PERNOCTA zona'!H26-1,"-")</f>
        <v>-6.2141264455035761E-2</v>
      </c>
      <c r="I13" s="131">
        <f>IFERROR('Tablas PERNOCTA zona'!I13/'Tablas PERNOCTA zona'!I26-1,"-")</f>
        <v>-2.790026582569427E-2</v>
      </c>
      <c r="J13" s="131">
        <f>IFERROR('Tablas PERNOCTA zona'!J13/'Tablas PERNOCTA zona'!J26-1,"-")</f>
        <v>1.4431404593052255E-2</v>
      </c>
      <c r="K13" s="131">
        <f>IFERROR('Tablas PERNOCTA zona'!K13/'Tablas PERNOCTA zona'!K26-1,"-")</f>
        <v>-8.1158777374745084E-2</v>
      </c>
      <c r="L13" s="131">
        <f>IFERROR('Tablas PERNOCTA zona'!L13/'Tablas PERNOCTA zona'!L26-1,"-")</f>
        <v>-3.0898829095330149E-2</v>
      </c>
    </row>
    <row r="14" spans="3:12">
      <c r="C14" s="41" t="s">
        <v>83</v>
      </c>
      <c r="D14" s="131">
        <f>IFERROR('Tablas PERNOCTA zona'!D14/'Tablas PERNOCTA zona'!D27-1,"-")</f>
        <v>2.0758215134729419E-2</v>
      </c>
      <c r="E14" s="131">
        <f>IFERROR('Tablas PERNOCTA zona'!E14/'Tablas PERNOCTA zona'!E27-1,"-")</f>
        <v>-0.10758630555767201</v>
      </c>
      <c r="F14" s="131">
        <f>IFERROR('Tablas PERNOCTA zona'!F14/'Tablas PERNOCTA zona'!F27-1,"-")</f>
        <v>-5.5476328141885189E-2</v>
      </c>
      <c r="G14" s="131">
        <f>IFERROR('Tablas PERNOCTA zona'!G14/'Tablas PERNOCTA zona'!G27-1,"-")</f>
        <v>-2.9148887777571297E-2</v>
      </c>
      <c r="H14" s="131">
        <f>IFERROR('Tablas PERNOCTA zona'!H14/'Tablas PERNOCTA zona'!H27-1,"-")</f>
        <v>-6.7141198061210439E-2</v>
      </c>
      <c r="I14" s="131">
        <f>IFERROR('Tablas PERNOCTA zona'!I14/'Tablas PERNOCTA zona'!I27-1,"-")</f>
        <v>-4.7591691888966281E-2</v>
      </c>
      <c r="J14" s="131">
        <f>IFERROR('Tablas PERNOCTA zona'!J14/'Tablas PERNOCTA zona'!J27-1,"-")</f>
        <v>-2.4103216399638305E-2</v>
      </c>
      <c r="K14" s="131">
        <f>IFERROR('Tablas PERNOCTA zona'!K14/'Tablas PERNOCTA zona'!K27-1,"-")</f>
        <v>-9.366156117085922E-2</v>
      </c>
      <c r="L14" s="131">
        <f>IFERROR('Tablas PERNOCTA zona'!L14/'Tablas PERNOCTA zona'!L27-1,"-")</f>
        <v>-5.6395205550938021E-2</v>
      </c>
    </row>
    <row r="15" spans="3:12" ht="45">
      <c r="C15" s="44" t="str">
        <f>actualizaciones!$A$2</f>
        <v xml:space="preserve">acumulado septiembre 2010 </v>
      </c>
      <c r="D15" s="225">
        <v>5.6420357950966338E-2</v>
      </c>
      <c r="E15" s="225">
        <v>-4.095548323243059E-2</v>
      </c>
      <c r="F15" s="225">
        <v>4.2463049060237346E-4</v>
      </c>
      <c r="G15" s="225">
        <v>3.8936245657063662E-2</v>
      </c>
      <c r="H15" s="225">
        <v>-1.9479937188266572E-2</v>
      </c>
      <c r="I15" s="225">
        <v>1.1535018605659086E-2</v>
      </c>
      <c r="J15" s="225">
        <v>1.7062188869507056E-2</v>
      </c>
      <c r="K15" s="225">
        <v>-4.7668919970212054E-2</v>
      </c>
      <c r="L15" s="225">
        <v>-1.1814649986766179E-2</v>
      </c>
    </row>
    <row r="16" spans="3:12" hidden="1" outlineLevel="1">
      <c r="C16" s="41" t="s">
        <v>72</v>
      </c>
      <c r="D16" s="131">
        <f>IFERROR('Tablas PERNOCTA zona'!D16/'Tablas PERNOCTA zona'!D29-1,"-")</f>
        <v>-0.11589583662478786</v>
      </c>
      <c r="E16" s="131">
        <f>IFERROR('Tablas PERNOCTA zona'!E16/'Tablas PERNOCTA zona'!E29-1,"-")</f>
        <v>-0.123387242119953</v>
      </c>
      <c r="F16" s="131">
        <f>IFERROR('Tablas PERNOCTA zona'!F16/'Tablas PERNOCTA zona'!F29-1,"-")</f>
        <v>-0.12024590887968012</v>
      </c>
      <c r="G16" s="131">
        <f>IFERROR('Tablas PERNOCTA zona'!G16/'Tablas PERNOCTA zona'!G29-1,"-")</f>
        <v>-7.282241538329226E-2</v>
      </c>
      <c r="H16" s="131">
        <f>IFERROR('Tablas PERNOCTA zona'!H16/'Tablas PERNOCTA zona'!H29-1,"-")</f>
        <v>-0.11068346144947694</v>
      </c>
      <c r="I16" s="131">
        <f>IFERROR('Tablas PERNOCTA zona'!I16/'Tablas PERNOCTA zona'!I29-1,"-")</f>
        <v>-9.1442944801918835E-2</v>
      </c>
      <c r="J16" s="131">
        <f>IFERROR('Tablas PERNOCTA zona'!J16/'Tablas PERNOCTA zona'!J29-1,"-")</f>
        <v>-7.711478263106708E-2</v>
      </c>
      <c r="K16" s="131">
        <f>IFERROR('Tablas PERNOCTA zona'!K16/'Tablas PERNOCTA zona'!K29-1,"-")</f>
        <v>-0.12739845041822406</v>
      </c>
      <c r="L16" s="131">
        <f>IFERROR('Tablas PERNOCTA zona'!L16/'Tablas PERNOCTA zona'!L29-1,"-")</f>
        <v>-0.10062421660235699</v>
      </c>
    </row>
    <row r="17" spans="3:12" hidden="1" outlineLevel="1">
      <c r="C17" s="41" t="s">
        <v>73</v>
      </c>
      <c r="D17" s="131">
        <f>IFERROR('Tablas PERNOCTA zona'!D17/'Tablas PERNOCTA zona'!D30-1,"-")</f>
        <v>-8.6481733266745242E-2</v>
      </c>
      <c r="E17" s="131">
        <f>IFERROR('Tablas PERNOCTA zona'!E17/'Tablas PERNOCTA zona'!E30-1,"-")</f>
        <v>-0.21227111762016571</v>
      </c>
      <c r="F17" s="131">
        <f>IFERROR('Tablas PERNOCTA zona'!F17/'Tablas PERNOCTA zona'!F30-1,"-")</f>
        <v>-0.16278385482275881</v>
      </c>
      <c r="G17" s="131">
        <f>IFERROR('Tablas PERNOCTA zona'!G17/'Tablas PERNOCTA zona'!G30-1,"-")</f>
        <v>-6.8553522912515819E-2</v>
      </c>
      <c r="H17" s="131">
        <f>IFERROR('Tablas PERNOCTA zona'!H17/'Tablas PERNOCTA zona'!H30-1,"-")</f>
        <v>-0.14833495071249814</v>
      </c>
      <c r="I17" s="131">
        <f>IFERROR('Tablas PERNOCTA zona'!I17/'Tablas PERNOCTA zona'!I30-1,"-")</f>
        <v>-0.10772519178558071</v>
      </c>
      <c r="J17" s="131">
        <f>IFERROR('Tablas PERNOCTA zona'!J17/'Tablas PERNOCTA zona'!J30-1,"-")</f>
        <v>-7.8815085942363639E-2</v>
      </c>
      <c r="K17" s="131">
        <f>IFERROR('Tablas PERNOCTA zona'!K17/'Tablas PERNOCTA zona'!K30-1,"-")</f>
        <v>-0.16447644802213701</v>
      </c>
      <c r="L17" s="131">
        <f>IFERROR('Tablas PERNOCTA zona'!L17/'Tablas PERNOCTA zona'!L30-1,"-")</f>
        <v>-0.11885319628502189</v>
      </c>
    </row>
    <row r="18" spans="3:12" hidden="1" outlineLevel="1">
      <c r="C18" s="41" t="s">
        <v>74</v>
      </c>
      <c r="D18" s="131">
        <f>IFERROR('Tablas PERNOCTA zona'!D18/'Tablas PERNOCTA zona'!D31-1,"-")</f>
        <v>-4.6987697402785078E-2</v>
      </c>
      <c r="E18" s="131">
        <f>IFERROR('Tablas PERNOCTA zona'!E18/'Tablas PERNOCTA zona'!E31-1,"-")</f>
        <v>-0.13078881546761845</v>
      </c>
      <c r="F18" s="131">
        <f>IFERROR('Tablas PERNOCTA zona'!F18/'Tablas PERNOCTA zona'!F31-1,"-")</f>
        <v>-9.4199361231962486E-2</v>
      </c>
      <c r="G18" s="131">
        <f>IFERROR('Tablas PERNOCTA zona'!G18/'Tablas PERNOCTA zona'!G31-1,"-")</f>
        <v>-8.4911839087709051E-2</v>
      </c>
      <c r="H18" s="131">
        <f>IFERROR('Tablas PERNOCTA zona'!H18/'Tablas PERNOCTA zona'!H31-1,"-")</f>
        <v>-0.12069930910183235</v>
      </c>
      <c r="I18" s="131">
        <f>IFERROR('Tablas PERNOCTA zona'!I18/'Tablas PERNOCTA zona'!I31-1,"-")</f>
        <v>-0.10151238384571026</v>
      </c>
      <c r="J18" s="131">
        <f>IFERROR('Tablas PERNOCTA zona'!J18/'Tablas PERNOCTA zona'!J31-1,"-")</f>
        <v>-0.1127749878644686</v>
      </c>
      <c r="K18" s="131">
        <f>IFERROR('Tablas PERNOCTA zona'!K18/'Tablas PERNOCTA zona'!K31-1,"-")</f>
        <v>-0.14195644966393306</v>
      </c>
      <c r="L18" s="131">
        <f>IFERROR('Tablas PERNOCTA zona'!L18/'Tablas PERNOCTA zona'!L31-1,"-")</f>
        <v>-0.12571846305344481</v>
      </c>
    </row>
    <row r="19" spans="3:12" hidden="1" outlineLevel="1">
      <c r="C19" s="41" t="s">
        <v>75</v>
      </c>
      <c r="D19" s="131">
        <f>IFERROR('Tablas PERNOCTA zona'!D19/'Tablas PERNOCTA zona'!D32-1,"-")</f>
        <v>-7.0878974651257587E-2</v>
      </c>
      <c r="E19" s="131">
        <f>IFERROR('Tablas PERNOCTA zona'!E19/'Tablas PERNOCTA zona'!E32-1,"-")</f>
        <v>-0.12288220071114309</v>
      </c>
      <c r="F19" s="131">
        <f>IFERROR('Tablas PERNOCTA zona'!F19/'Tablas PERNOCTA zona'!F32-1,"-")</f>
        <v>-9.9423095311454213E-2</v>
      </c>
      <c r="G19" s="131">
        <f>IFERROR('Tablas PERNOCTA zona'!G19/'Tablas PERNOCTA zona'!G32-1,"-")</f>
        <v>-9.4144927367250442E-2</v>
      </c>
      <c r="H19" s="131">
        <f>IFERROR('Tablas PERNOCTA zona'!H19/'Tablas PERNOCTA zona'!H32-1,"-")</f>
        <v>-8.3506569666424002E-2</v>
      </c>
      <c r="I19" s="131">
        <f>IFERROR('Tablas PERNOCTA zona'!I19/'Tablas PERNOCTA zona'!I32-1,"-")</f>
        <v>-8.9407734745883261E-2</v>
      </c>
      <c r="J19" s="131">
        <f>IFERROR('Tablas PERNOCTA zona'!J19/'Tablas PERNOCTA zona'!J32-1,"-")</f>
        <v>-0.12100826071878423</v>
      </c>
      <c r="K19" s="131">
        <f>IFERROR('Tablas PERNOCTA zona'!K19/'Tablas PERNOCTA zona'!K32-1,"-")</f>
        <v>-0.11818502873444603</v>
      </c>
      <c r="L19" s="131">
        <f>IFERROR('Tablas PERNOCTA zona'!L19/'Tablas PERNOCTA zona'!L32-1,"-")</f>
        <v>-0.11981197986997827</v>
      </c>
    </row>
    <row r="20" spans="3:12" hidden="1" outlineLevel="1">
      <c r="C20" s="41" t="s">
        <v>76</v>
      </c>
      <c r="D20" s="131">
        <f>IFERROR('Tablas PERNOCTA zona'!D20/'Tablas PERNOCTA zona'!D33-1,"-")</f>
        <v>-0.13675805122303952</v>
      </c>
      <c r="E20" s="131">
        <f>IFERROR('Tablas PERNOCTA zona'!E20/'Tablas PERNOCTA zona'!E33-1,"-")</f>
        <v>-0.10013418013440212</v>
      </c>
      <c r="F20" s="131">
        <f>IFERROR('Tablas PERNOCTA zona'!F20/'Tablas PERNOCTA zona'!F33-1,"-")</f>
        <v>-0.11538875696384754</v>
      </c>
      <c r="G20" s="131">
        <f>IFERROR('Tablas PERNOCTA zona'!G20/'Tablas PERNOCTA zona'!G33-1,"-")</f>
        <v>-0.10430891311081281</v>
      </c>
      <c r="H20" s="131">
        <f>IFERROR('Tablas PERNOCTA zona'!H20/'Tablas PERNOCTA zona'!H33-1,"-")</f>
        <v>-0.11464571534454093</v>
      </c>
      <c r="I20" s="131">
        <f>IFERROR('Tablas PERNOCTA zona'!I20/'Tablas PERNOCTA zona'!I33-1,"-")</f>
        <v>-0.10930672709991995</v>
      </c>
      <c r="J20" s="131">
        <f>IFERROR('Tablas PERNOCTA zona'!J20/'Tablas PERNOCTA zona'!J33-1,"-")</f>
        <v>-0.1277363413458984</v>
      </c>
      <c r="K20" s="131">
        <f>IFERROR('Tablas PERNOCTA zona'!K20/'Tablas PERNOCTA zona'!K33-1,"-")</f>
        <v>-0.15681948228278786</v>
      </c>
      <c r="L20" s="131">
        <f>IFERROR('Tablas PERNOCTA zona'!L20/'Tablas PERNOCTA zona'!L33-1,"-")</f>
        <v>-0.14115038584531348</v>
      </c>
    </row>
    <row r="21" spans="3:12" hidden="1" outlineLevel="1">
      <c r="C21" s="41" t="s">
        <v>77</v>
      </c>
      <c r="D21" s="131">
        <f>IFERROR('Tablas PERNOCTA zona'!D21/'Tablas PERNOCTA zona'!D34-1,"-")</f>
        <v>-0.10323595599266544</v>
      </c>
      <c r="E21" s="131">
        <f>IFERROR('Tablas PERNOCTA zona'!E21/'Tablas PERNOCTA zona'!E34-1,"-")</f>
        <v>-0.15407240080086315</v>
      </c>
      <c r="F21" s="131">
        <f>IFERROR('Tablas PERNOCTA zona'!F21/'Tablas PERNOCTA zona'!F34-1,"-")</f>
        <v>-0.13327628003395919</v>
      </c>
      <c r="G21" s="131">
        <f>IFERROR('Tablas PERNOCTA zona'!G21/'Tablas PERNOCTA zona'!G34-1,"-")</f>
        <v>-0.12974890697842945</v>
      </c>
      <c r="H21" s="131">
        <f>IFERROR('Tablas PERNOCTA zona'!H21/'Tablas PERNOCTA zona'!H34-1,"-")</f>
        <v>-0.15736474873752448</v>
      </c>
      <c r="I21" s="131">
        <f>IFERROR('Tablas PERNOCTA zona'!I21/'Tablas PERNOCTA zona'!I34-1,"-")</f>
        <v>-0.14255494646955558</v>
      </c>
      <c r="J21" s="131">
        <f>IFERROR('Tablas PERNOCTA zona'!J21/'Tablas PERNOCTA zona'!J34-1,"-")</f>
        <v>-0.15020017689279797</v>
      </c>
      <c r="K21" s="131">
        <f>IFERROR('Tablas PERNOCTA zona'!K21/'Tablas PERNOCTA zona'!K34-1,"-")</f>
        <v>-0.18088954140504754</v>
      </c>
      <c r="L21" s="131">
        <f>IFERROR('Tablas PERNOCTA zona'!L21/'Tablas PERNOCTA zona'!L34-1,"-")</f>
        <v>-0.16385121540279957</v>
      </c>
    </row>
    <row r="22" spans="3:12" hidden="1" outlineLevel="1">
      <c r="C22" s="41" t="s">
        <v>78</v>
      </c>
      <c r="D22" s="131">
        <f>IFERROR('Tablas PERNOCTA zona'!D22/'Tablas PERNOCTA zona'!D35-1,"-")</f>
        <v>-9.8678930283623956E-2</v>
      </c>
      <c r="E22" s="131">
        <f>IFERROR('Tablas PERNOCTA zona'!E22/'Tablas PERNOCTA zona'!E35-1,"-")</f>
        <v>-0.24225954219942558</v>
      </c>
      <c r="F22" s="131">
        <f>IFERROR('Tablas PERNOCTA zona'!F22/'Tablas PERNOCTA zona'!F35-1,"-")</f>
        <v>-0.18128786859779866</v>
      </c>
      <c r="G22" s="131">
        <f>IFERROR('Tablas PERNOCTA zona'!G22/'Tablas PERNOCTA zona'!G35-1,"-")</f>
        <v>-0.12779249988285946</v>
      </c>
      <c r="H22" s="131">
        <f>IFERROR('Tablas PERNOCTA zona'!H22/'Tablas PERNOCTA zona'!H35-1,"-")</f>
        <v>-0.19360191815144523</v>
      </c>
      <c r="I22" s="131">
        <f>IFERROR('Tablas PERNOCTA zona'!I22/'Tablas PERNOCTA zona'!I35-1,"-")</f>
        <v>-0.15786014700108419</v>
      </c>
      <c r="J22" s="131">
        <f>IFERROR('Tablas PERNOCTA zona'!J22/'Tablas PERNOCTA zona'!J35-1,"-")</f>
        <v>-0.14723468162368059</v>
      </c>
      <c r="K22" s="131">
        <f>IFERROR('Tablas PERNOCTA zona'!K22/'Tablas PERNOCTA zona'!K35-1,"-")</f>
        <v>-0.19503367580078701</v>
      </c>
      <c r="L22" s="131">
        <f>IFERROR('Tablas PERNOCTA zona'!L22/'Tablas PERNOCTA zona'!L35-1,"-")</f>
        <v>-0.16802419155012427</v>
      </c>
    </row>
    <row r="23" spans="3:12" hidden="1" outlineLevel="1">
      <c r="C23" s="41" t="s">
        <v>79</v>
      </c>
      <c r="D23" s="131">
        <f>IFERROR('Tablas PERNOCTA zona'!D23/'Tablas PERNOCTA zona'!D36-1,"-")</f>
        <v>-0.15747388717710209</v>
      </c>
      <c r="E23" s="131">
        <f>IFERROR('Tablas PERNOCTA zona'!E23/'Tablas PERNOCTA zona'!E36-1,"-")</f>
        <v>-0.14388407584135565</v>
      </c>
      <c r="F23" s="131">
        <f>IFERROR('Tablas PERNOCTA zona'!F23/'Tablas PERNOCTA zona'!F36-1,"-")</f>
        <v>-0.15025961495845819</v>
      </c>
      <c r="G23" s="131">
        <f>IFERROR('Tablas PERNOCTA zona'!G23/'Tablas PERNOCTA zona'!G36-1,"-")</f>
        <v>-0.15968727964784735</v>
      </c>
      <c r="H23" s="131">
        <f>IFERROR('Tablas PERNOCTA zona'!H23/'Tablas PERNOCTA zona'!H36-1,"-")</f>
        <v>-0.17323916240180881</v>
      </c>
      <c r="I23" s="131">
        <f>IFERROR('Tablas PERNOCTA zona'!I23/'Tablas PERNOCTA zona'!I36-1,"-")</f>
        <v>-0.16561493001022776</v>
      </c>
      <c r="J23" s="131">
        <f>IFERROR('Tablas PERNOCTA zona'!J23/'Tablas PERNOCTA zona'!J36-1,"-")</f>
        <v>-0.17629464275355089</v>
      </c>
      <c r="K23" s="131">
        <f>IFERROR('Tablas PERNOCTA zona'!K23/'Tablas PERNOCTA zona'!K36-1,"-")</f>
        <v>-0.19423050510388895</v>
      </c>
      <c r="L23" s="131">
        <f>IFERROR('Tablas PERNOCTA zona'!L23/'Tablas PERNOCTA zona'!L36-1,"-")</f>
        <v>-0.18381636922596034</v>
      </c>
    </row>
    <row r="24" spans="3:12" hidden="1" outlineLevel="1">
      <c r="C24" s="41" t="s">
        <v>80</v>
      </c>
      <c r="D24" s="131">
        <f>IFERROR('Tablas PERNOCTA zona'!D24/'Tablas PERNOCTA zona'!D37-1,"-")</f>
        <v>-7.7070131170907441E-2</v>
      </c>
      <c r="E24" s="131">
        <f>IFERROR('Tablas PERNOCTA zona'!E24/'Tablas PERNOCTA zona'!E37-1,"-")</f>
        <v>-8.8504003356340344E-2</v>
      </c>
      <c r="F24" s="131">
        <f>IFERROR('Tablas PERNOCTA zona'!F24/'Tablas PERNOCTA zona'!F37-1,"-")</f>
        <v>-8.3659359930302601E-2</v>
      </c>
      <c r="G24" s="131">
        <f>IFERROR('Tablas PERNOCTA zona'!G24/'Tablas PERNOCTA zona'!G37-1,"-")</f>
        <v>-0.10844898905265132</v>
      </c>
      <c r="H24" s="131">
        <f>IFERROR('Tablas PERNOCTA zona'!H24/'Tablas PERNOCTA zona'!H37-1,"-")</f>
        <v>-9.3853385285369351E-2</v>
      </c>
      <c r="I24" s="131">
        <f>IFERROR('Tablas PERNOCTA zona'!I24/'Tablas PERNOCTA zona'!I37-1,"-")</f>
        <v>-0.10177252742075449</v>
      </c>
      <c r="J24" s="131">
        <f>IFERROR('Tablas PERNOCTA zona'!J24/'Tablas PERNOCTA zona'!J37-1,"-")</f>
        <v>-0.14307976436575187</v>
      </c>
      <c r="K24" s="131">
        <f>IFERROR('Tablas PERNOCTA zona'!K24/'Tablas PERNOCTA zona'!K37-1,"-")</f>
        <v>-0.12624943149018031</v>
      </c>
      <c r="L24" s="131">
        <f>IFERROR('Tablas PERNOCTA zona'!L24/'Tablas PERNOCTA zona'!L37-1,"-")</f>
        <v>-0.13583689398582843</v>
      </c>
    </row>
    <row r="25" spans="3:12" hidden="1" outlineLevel="1">
      <c r="C25" s="41" t="s">
        <v>81</v>
      </c>
      <c r="D25" s="131">
        <f>IFERROR('Tablas PERNOCTA zona'!D25/'Tablas PERNOCTA zona'!D38-1,"-")</f>
        <v>-0.18313335535421538</v>
      </c>
      <c r="E25" s="131">
        <f>IFERROR('Tablas PERNOCTA zona'!E25/'Tablas PERNOCTA zona'!E38-1,"-")</f>
        <v>-0.14812924391340998</v>
      </c>
      <c r="F25" s="131">
        <f>IFERROR('Tablas PERNOCTA zona'!F25/'Tablas PERNOCTA zona'!F38-1,"-")</f>
        <v>-0.16210452223089711</v>
      </c>
      <c r="G25" s="131">
        <f>IFERROR('Tablas PERNOCTA zona'!G25/'Tablas PERNOCTA zona'!G38-1,"-")</f>
        <v>-0.18176347599971887</v>
      </c>
      <c r="H25" s="131">
        <f>IFERROR('Tablas PERNOCTA zona'!H25/'Tablas PERNOCTA zona'!H38-1,"-")</f>
        <v>-0.16373211809298782</v>
      </c>
      <c r="I25" s="131">
        <f>IFERROR('Tablas PERNOCTA zona'!I25/'Tablas PERNOCTA zona'!I38-1,"-")</f>
        <v>-0.17282195202344353</v>
      </c>
      <c r="J25" s="131">
        <f>IFERROR('Tablas PERNOCTA zona'!J25/'Tablas PERNOCTA zona'!J38-1,"-")</f>
        <v>-0.17948224822567727</v>
      </c>
      <c r="K25" s="131">
        <f>IFERROR('Tablas PERNOCTA zona'!K25/'Tablas PERNOCTA zona'!K38-1,"-")</f>
        <v>-0.1703522994811919</v>
      </c>
      <c r="L25" s="131">
        <f>IFERROR('Tablas PERNOCTA zona'!L25/'Tablas PERNOCTA zona'!L38-1,"-")</f>
        <v>-0.17517913745897196</v>
      </c>
    </row>
    <row r="26" spans="3:12" hidden="1" outlineLevel="1">
      <c r="C26" s="41" t="s">
        <v>82</v>
      </c>
      <c r="D26" s="131">
        <f>IFERROR('Tablas PERNOCTA zona'!D26/'Tablas PERNOCTA zona'!D39-1,"-")</f>
        <v>-0.14078637126409921</v>
      </c>
      <c r="E26" s="131">
        <f>IFERROR('Tablas PERNOCTA zona'!E26/'Tablas PERNOCTA zona'!E39-1,"-")</f>
        <v>-0.18229852517399059</v>
      </c>
      <c r="F26" s="131">
        <f>IFERROR('Tablas PERNOCTA zona'!F26/'Tablas PERNOCTA zona'!F39-1,"-")</f>
        <v>-0.16602043561664603</v>
      </c>
      <c r="G26" s="131">
        <f>IFERROR('Tablas PERNOCTA zona'!G26/'Tablas PERNOCTA zona'!G39-1,"-")</f>
        <v>-0.14468509256389783</v>
      </c>
      <c r="H26" s="131">
        <f>IFERROR('Tablas PERNOCTA zona'!H26/'Tablas PERNOCTA zona'!H39-1,"-")</f>
        <v>-0.17375596296727225</v>
      </c>
      <c r="I26" s="131">
        <f>IFERROR('Tablas PERNOCTA zona'!I26/'Tablas PERNOCTA zona'!I39-1,"-")</f>
        <v>-0.15942797645981455</v>
      </c>
      <c r="J26" s="131">
        <f>IFERROR('Tablas PERNOCTA zona'!J26/'Tablas PERNOCTA zona'!J39-1,"-")</f>
        <v>-0.15048496084835161</v>
      </c>
      <c r="K26" s="131">
        <f>IFERROR('Tablas PERNOCTA zona'!K26/'Tablas PERNOCTA zona'!K39-1,"-")</f>
        <v>-0.17127898072052172</v>
      </c>
      <c r="L26" s="131">
        <f>IFERROR('Tablas PERNOCTA zona'!L26/'Tablas PERNOCTA zona'!L39-1,"-")</f>
        <v>-0.16047434562851515</v>
      </c>
    </row>
    <row r="27" spans="3:12" hidden="1" outlineLevel="1">
      <c r="C27" s="41" t="s">
        <v>83</v>
      </c>
      <c r="D27" s="131">
        <f>IFERROR('Tablas PERNOCTA zona'!D27/'Tablas PERNOCTA zona'!D40-1,"-")</f>
        <v>-0.10448141266969801</v>
      </c>
      <c r="E27" s="131">
        <f>IFERROR('Tablas PERNOCTA zona'!E27/'Tablas PERNOCTA zona'!E40-1,"-")</f>
        <v>-0.1042786446617574</v>
      </c>
      <c r="F27" s="131">
        <f>IFERROR('Tablas PERNOCTA zona'!F27/'Tablas PERNOCTA zona'!F40-1,"-")</f>
        <v>-0.10436098286529238</v>
      </c>
      <c r="G27" s="131">
        <f>IFERROR('Tablas PERNOCTA zona'!G27/'Tablas PERNOCTA zona'!G40-1,"-")</f>
        <v>-9.1744942738018143E-2</v>
      </c>
      <c r="H27" s="131">
        <f>IFERROR('Tablas PERNOCTA zona'!H27/'Tablas PERNOCTA zona'!H40-1,"-")</f>
        <v>-0.11430367093109728</v>
      </c>
      <c r="I27" s="131">
        <f>IFERROR('Tablas PERNOCTA zona'!I27/'Tablas PERNOCTA zona'!I40-1,"-")</f>
        <v>-0.10283751135289398</v>
      </c>
      <c r="J27" s="131">
        <f>IFERROR('Tablas PERNOCTA zona'!J27/'Tablas PERNOCTA zona'!J40-1,"-")</f>
        <v>-8.5032255938552681E-2</v>
      </c>
      <c r="K27" s="131">
        <f>IFERROR('Tablas PERNOCTA zona'!K27/'Tablas PERNOCTA zona'!K40-1,"-")</f>
        <v>-0.11628429836692333</v>
      </c>
      <c r="L27" s="131">
        <f>IFERROR('Tablas PERNOCTA zona'!L27/'Tablas PERNOCTA zona'!L40-1,"-")</f>
        <v>-9.9811253323199511E-2</v>
      </c>
    </row>
    <row r="28" spans="3:12" collapsed="1">
      <c r="C28" s="96">
        <v>2009</v>
      </c>
      <c r="D28" s="226">
        <f>IFERROR('Tablas PERNOCTA zona'!D28/'Tablas PERNOCTA zona'!D41-1,"-")</f>
        <v>-0.11135123601782704</v>
      </c>
      <c r="E28" s="226">
        <f>IFERROR('Tablas PERNOCTA zona'!E28/'Tablas PERNOCTA zona'!E41-1,"-")</f>
        <v>-0.1460349932206263</v>
      </c>
      <c r="F28" s="226">
        <f>IFERROR('Tablas PERNOCTA zona'!F28/'Tablas PERNOCTA zona'!F41-1,"-")</f>
        <v>-0.13153237221397163</v>
      </c>
      <c r="G28" s="226">
        <f>IFERROR('Tablas PERNOCTA zona'!G28/'Tablas PERNOCTA zona'!G41-1,"-")</f>
        <v>-0.11465695922645203</v>
      </c>
      <c r="H28" s="226">
        <f>IFERROR('Tablas PERNOCTA zona'!H28/'Tablas PERNOCTA zona'!H41-1,"-")</f>
        <v>-0.13748799831945058</v>
      </c>
      <c r="I28" s="226">
        <f>IFERROR('Tablas PERNOCTA zona'!I28/'Tablas PERNOCTA zona'!I41-1,"-")</f>
        <v>-0.12550883331347717</v>
      </c>
      <c r="J28" s="226">
        <f>IFERROR('Tablas PERNOCTA zona'!J28/'Tablas PERNOCTA zona'!J41-1,"-")</f>
        <v>-0.12964341224210163</v>
      </c>
      <c r="K28" s="226">
        <f>IFERROR('Tablas PERNOCTA zona'!K28/'Tablas PERNOCTA zona'!K41-1,"-")</f>
        <v>-0.1550624012015529</v>
      </c>
      <c r="L28" s="226">
        <f>IFERROR('Tablas PERNOCTA zona'!L28/'Tablas PERNOCTA zona'!L41-1,"-")</f>
        <v>-0.1411573422777006</v>
      </c>
    </row>
    <row r="29" spans="3:12" hidden="1" outlineLevel="1">
      <c r="C29" s="41" t="s">
        <v>72</v>
      </c>
      <c r="D29" s="131">
        <f>IFERROR('Tablas PERNOCTA zona'!D29/'Tablas PERNOCTA zona'!D42-1,"-")</f>
        <v>1.7479975957170213E-2</v>
      </c>
      <c r="E29" s="131">
        <f>IFERROR('Tablas PERNOCTA zona'!E29/'Tablas PERNOCTA zona'!E42-1,"-")</f>
        <v>-0.13552582114662504</v>
      </c>
      <c r="F29" s="131">
        <f>IFERROR('Tablas PERNOCTA zona'!F29/'Tablas PERNOCTA zona'!F42-1,"-")</f>
        <v>-7.734611347096787E-2</v>
      </c>
      <c r="G29" s="131">
        <f>IFERROR('Tablas PERNOCTA zona'!G29/'Tablas PERNOCTA zona'!G42-1,"-")</f>
        <v>-4.7054235305089454E-2</v>
      </c>
      <c r="H29" s="131">
        <f>IFERROR('Tablas PERNOCTA zona'!H29/'Tablas PERNOCTA zona'!H42-1,"-")</f>
        <v>-9.6997037091354876E-2</v>
      </c>
      <c r="I29" s="131">
        <f>IFERROR('Tablas PERNOCTA zona'!I29/'Tablas PERNOCTA zona'!I42-1,"-")</f>
        <v>-7.2288807089450402E-2</v>
      </c>
      <c r="J29" s="131">
        <f>IFERROR('Tablas PERNOCTA zona'!J29/'Tablas PERNOCTA zona'!J42-1,"-")</f>
        <v>-4.3343871906311726E-2</v>
      </c>
      <c r="K29" s="131">
        <f>IFERROR('Tablas PERNOCTA zona'!K29/'Tablas PERNOCTA zona'!K42-1,"-")</f>
        <v>-0.10478583187121915</v>
      </c>
      <c r="L29" s="131">
        <f>IFERROR('Tablas PERNOCTA zona'!L29/'Tablas PERNOCTA zona'!L42-1,"-")</f>
        <v>-7.3087376260990933E-2</v>
      </c>
    </row>
    <row r="30" spans="3:12" hidden="1" outlineLevel="1">
      <c r="C30" s="41" t="s">
        <v>73</v>
      </c>
      <c r="D30" s="131">
        <f>IFERROR('Tablas PERNOCTA zona'!D30/'Tablas PERNOCTA zona'!D43-1,"-")</f>
        <v>-7.6094851433125554E-2</v>
      </c>
      <c r="E30" s="131">
        <f>IFERROR('Tablas PERNOCTA zona'!E30/'Tablas PERNOCTA zona'!E43-1,"-")</f>
        <v>-4.5804010179983368E-2</v>
      </c>
      <c r="F30" s="131">
        <f>IFERROR('Tablas PERNOCTA zona'!F30/'Tablas PERNOCTA zona'!F43-1,"-")</f>
        <v>-5.7954817169829753E-2</v>
      </c>
      <c r="G30" s="131">
        <f>IFERROR('Tablas PERNOCTA zona'!G30/'Tablas PERNOCTA zona'!G43-1,"-")</f>
        <v>-6.3930765125122302E-2</v>
      </c>
      <c r="H30" s="131">
        <f>IFERROR('Tablas PERNOCTA zona'!H30/'Tablas PERNOCTA zona'!H43-1,"-")</f>
        <v>-6.9296700946032241E-2</v>
      </c>
      <c r="I30" s="131">
        <f>IFERROR('Tablas PERNOCTA zona'!I30/'Tablas PERNOCTA zona'!I43-1,"-")</f>
        <v>-6.657308147488239E-2</v>
      </c>
      <c r="J30" s="131">
        <f>IFERROR('Tablas PERNOCTA zona'!J30/'Tablas PERNOCTA zona'!J43-1,"-")</f>
        <v>-6.4776170247908271E-2</v>
      </c>
      <c r="K30" s="131">
        <f>IFERROR('Tablas PERNOCTA zona'!K30/'Tablas PERNOCTA zona'!K43-1,"-")</f>
        <v>-7.1143047241964852E-2</v>
      </c>
      <c r="L30" s="131">
        <f>IFERROR('Tablas PERNOCTA zona'!L30/'Tablas PERNOCTA zona'!L43-1,"-")</f>
        <v>-6.7762877199155191E-2</v>
      </c>
    </row>
    <row r="31" spans="3:12" hidden="1" outlineLevel="1">
      <c r="C31" s="41" t="s">
        <v>74</v>
      </c>
      <c r="D31" s="131">
        <f>IFERROR('Tablas PERNOCTA zona'!D31/'Tablas PERNOCTA zona'!D44-1,"-")</f>
        <v>1.8575956531582616E-2</v>
      </c>
      <c r="E31" s="131">
        <f>IFERROR('Tablas PERNOCTA zona'!E31/'Tablas PERNOCTA zona'!E44-1,"-")</f>
        <v>-2.5502427363741975E-2</v>
      </c>
      <c r="F31" s="131">
        <f>IFERROR('Tablas PERNOCTA zona'!F31/'Tablas PERNOCTA zona'!F44-1,"-")</f>
        <v>-6.7350550603041404E-3</v>
      </c>
      <c r="G31" s="131">
        <f>IFERROR('Tablas PERNOCTA zona'!G31/'Tablas PERNOCTA zona'!G44-1,"-")</f>
        <v>-2.0133512617825255E-2</v>
      </c>
      <c r="H31" s="131">
        <f>IFERROR('Tablas PERNOCTA zona'!H31/'Tablas PERNOCTA zona'!H44-1,"-")</f>
        <v>-6.1763700110104458E-2</v>
      </c>
      <c r="I31" s="131">
        <f>IFERROR('Tablas PERNOCTA zona'!I31/'Tablas PERNOCTA zona'!I44-1,"-")</f>
        <v>-3.9894401683865044E-2</v>
      </c>
      <c r="J31" s="131">
        <f>IFERROR('Tablas PERNOCTA zona'!J31/'Tablas PERNOCTA zona'!J44-1,"-")</f>
        <v>-2.433412392465728E-2</v>
      </c>
      <c r="K31" s="131">
        <f>IFERROR('Tablas PERNOCTA zona'!K31/'Tablas PERNOCTA zona'!K44-1,"-")</f>
        <v>-6.9402096896855281E-2</v>
      </c>
      <c r="L31" s="131">
        <f>IFERROR('Tablas PERNOCTA zona'!L31/'Tablas PERNOCTA zona'!L44-1,"-")</f>
        <v>-4.4851448513034131E-2</v>
      </c>
    </row>
    <row r="32" spans="3:12" hidden="1" outlineLevel="1">
      <c r="C32" s="41" t="s">
        <v>75</v>
      </c>
      <c r="D32" s="131">
        <f>IFERROR('Tablas PERNOCTA zona'!D32/'Tablas PERNOCTA zona'!D45-1,"-")</f>
        <v>-2.4717588743057406E-2</v>
      </c>
      <c r="E32" s="131">
        <f>IFERROR('Tablas PERNOCTA zona'!E32/'Tablas PERNOCTA zona'!E45-1,"-")</f>
        <v>8.6311917721568765E-3</v>
      </c>
      <c r="F32" s="131">
        <f>IFERROR('Tablas PERNOCTA zona'!F32/'Tablas PERNOCTA zona'!F45-1,"-")</f>
        <v>-6.6907985689711458E-3</v>
      </c>
      <c r="G32" s="131">
        <f>IFERROR('Tablas PERNOCTA zona'!G32/'Tablas PERNOCTA zona'!G45-1,"-")</f>
        <v>-1.774822643000451E-2</v>
      </c>
      <c r="H32" s="131">
        <f>IFERROR('Tablas PERNOCTA zona'!H32/'Tablas PERNOCTA zona'!H45-1,"-")</f>
        <v>-4.2480768394975832E-2</v>
      </c>
      <c r="I32" s="131">
        <f>IFERROR('Tablas PERNOCTA zona'!I32/'Tablas PERNOCTA zona'!I45-1,"-")</f>
        <v>-2.8917472132384381E-2</v>
      </c>
      <c r="J32" s="131">
        <f>IFERROR('Tablas PERNOCTA zona'!J32/'Tablas PERNOCTA zona'!J45-1,"-")</f>
        <v>-3.2166060209772973E-2</v>
      </c>
      <c r="K32" s="131">
        <f>IFERROR('Tablas PERNOCTA zona'!K32/'Tablas PERNOCTA zona'!K45-1,"-")</f>
        <v>-5.2931296604647793E-2</v>
      </c>
      <c r="L32" s="131">
        <f>IFERROR('Tablas PERNOCTA zona'!L32/'Tablas PERNOCTA zona'!L45-1,"-")</f>
        <v>-4.1075012121172594E-2</v>
      </c>
    </row>
    <row r="33" spans="3:12" ht="15" hidden="1" customHeight="1" outlineLevel="1">
      <c r="C33" s="41" t="s">
        <v>76</v>
      </c>
      <c r="D33" s="131">
        <f>IFERROR('Tablas PERNOCTA zona'!D33/'Tablas PERNOCTA zona'!D46-1,"-")</f>
        <v>-9.5224893242613629E-3</v>
      </c>
      <c r="E33" s="131">
        <f>IFERROR('Tablas PERNOCTA zona'!E33/'Tablas PERNOCTA zona'!E46-1,"-")</f>
        <v>3.1851575039338442E-2</v>
      </c>
      <c r="F33" s="131">
        <f>IFERROR('Tablas PERNOCTA zona'!F33/'Tablas PERNOCTA zona'!F46-1,"-")</f>
        <v>1.4205606862704112E-2</v>
      </c>
      <c r="G33" s="131">
        <f>IFERROR('Tablas PERNOCTA zona'!G33/'Tablas PERNOCTA zona'!G46-1,"-")</f>
        <v>-1.2587797968405812E-2</v>
      </c>
      <c r="H33" s="131">
        <f>IFERROR('Tablas PERNOCTA zona'!H33/'Tablas PERNOCTA zona'!H46-1,"-")</f>
        <v>-1.7112818228728899E-2</v>
      </c>
      <c r="I33" s="131">
        <f>IFERROR('Tablas PERNOCTA zona'!I33/'Tablas PERNOCTA zona'!I46-1,"-")</f>
        <v>-1.4780823028217815E-2</v>
      </c>
      <c r="J33" s="131">
        <f>IFERROR('Tablas PERNOCTA zona'!J33/'Tablas PERNOCTA zona'!J46-1,"-")</f>
        <v>-1.7945388519283956E-2</v>
      </c>
      <c r="K33" s="131">
        <f>IFERROR('Tablas PERNOCTA zona'!K33/'Tablas PERNOCTA zona'!K46-1,"-")</f>
        <v>-1.6848196488104317E-2</v>
      </c>
      <c r="L33" s="131">
        <f>IFERROR('Tablas PERNOCTA zona'!L33/'Tablas PERNOCTA zona'!L46-1,"-")</f>
        <v>-1.7439634036220064E-2</v>
      </c>
    </row>
    <row r="34" spans="3:12" ht="15" hidden="1" customHeight="1" outlineLevel="1">
      <c r="C34" s="41" t="s">
        <v>77</v>
      </c>
      <c r="D34" s="131">
        <f>IFERROR('Tablas PERNOCTA zona'!D34/'Tablas PERNOCTA zona'!D47-1,"-")</f>
        <v>-7.0983612323135548E-3</v>
      </c>
      <c r="E34" s="131">
        <f>IFERROR('Tablas PERNOCTA zona'!E34/'Tablas PERNOCTA zona'!E47-1,"-")</f>
        <v>0.11131558867094582</v>
      </c>
      <c r="F34" s="131">
        <f>IFERROR('Tablas PERNOCTA zona'!F34/'Tablas PERNOCTA zona'!F47-1,"-")</f>
        <v>5.9619947559663711E-2</v>
      </c>
      <c r="G34" s="131">
        <f>IFERROR('Tablas PERNOCTA zona'!G34/'Tablas PERNOCTA zona'!G47-1,"-")</f>
        <v>8.2272330085348733E-2</v>
      </c>
      <c r="H34" s="131">
        <f>IFERROR('Tablas PERNOCTA zona'!H34/'Tablas PERNOCTA zona'!H47-1,"-")</f>
        <v>3.8409073603370647E-2</v>
      </c>
      <c r="I34" s="131">
        <f>IFERROR('Tablas PERNOCTA zona'!I34/'Tablas PERNOCTA zona'!I47-1,"-")</f>
        <v>6.1480112560166278E-2</v>
      </c>
      <c r="J34" s="131">
        <f>IFERROR('Tablas PERNOCTA zona'!J34/'Tablas PERNOCTA zona'!J47-1,"-")</f>
        <v>4.5682148507975029E-2</v>
      </c>
      <c r="K34" s="131">
        <f>IFERROR('Tablas PERNOCTA zona'!K34/'Tablas PERNOCTA zona'!K47-1,"-")</f>
        <v>1.6319586749147019E-2</v>
      </c>
      <c r="L34" s="131">
        <f>IFERROR('Tablas PERNOCTA zona'!L34/'Tablas PERNOCTA zona'!L47-1,"-")</f>
        <v>3.2414452282811146E-2</v>
      </c>
    </row>
    <row r="35" spans="3:12" ht="15" hidden="1" customHeight="1" outlineLevel="1">
      <c r="C35" s="41" t="s">
        <v>78</v>
      </c>
      <c r="D35" s="131">
        <f>IFERROR('Tablas PERNOCTA zona'!D35/'Tablas PERNOCTA zona'!D48-1,"-")</f>
        <v>3.4288501282123907E-2</v>
      </c>
      <c r="E35" s="131">
        <f>IFERROR('Tablas PERNOCTA zona'!E35/'Tablas PERNOCTA zona'!E48-1,"-")</f>
        <v>0.22367532361380582</v>
      </c>
      <c r="F35" s="131">
        <f>IFERROR('Tablas PERNOCTA zona'!F35/'Tablas PERNOCTA zona'!F48-1,"-")</f>
        <v>0.1353905793382042</v>
      </c>
      <c r="G35" s="131">
        <f>IFERROR('Tablas PERNOCTA zona'!G35/'Tablas PERNOCTA zona'!G48-1,"-")</f>
        <v>7.605215160170653E-2</v>
      </c>
      <c r="H35" s="131">
        <f>IFERROR('Tablas PERNOCTA zona'!H35/'Tablas PERNOCTA zona'!H48-1,"-")</f>
        <v>7.5657159594610945E-2</v>
      </c>
      <c r="I35" s="131">
        <f>IFERROR('Tablas PERNOCTA zona'!I35/'Tablas PERNOCTA zona'!I48-1,"-")</f>
        <v>7.5871647825943356E-2</v>
      </c>
      <c r="J35" s="131">
        <f>IFERROR('Tablas PERNOCTA zona'!J35/'Tablas PERNOCTA zona'!J48-1,"-")</f>
        <v>5.1291399508267776E-2</v>
      </c>
      <c r="K35" s="131">
        <f>IFERROR('Tablas PERNOCTA zona'!K35/'Tablas PERNOCTA zona'!K48-1,"-")</f>
        <v>5.5669331513616749E-2</v>
      </c>
      <c r="L35" s="131">
        <f>IFERROR('Tablas PERNOCTA zona'!L35/'Tablas PERNOCTA zona'!L48-1,"-")</f>
        <v>5.3191050247438643E-2</v>
      </c>
    </row>
    <row r="36" spans="3:12" hidden="1" outlineLevel="1">
      <c r="C36" s="41" t="s">
        <v>79</v>
      </c>
      <c r="D36" s="131">
        <f>IFERROR('Tablas PERNOCTA zona'!D36/'Tablas PERNOCTA zona'!D49-1,"-")</f>
        <v>6.9362020686600356E-2</v>
      </c>
      <c r="E36" s="131">
        <f>IFERROR('Tablas PERNOCTA zona'!E36/'Tablas PERNOCTA zona'!E49-1,"-")</f>
        <v>2.1107072049523889E-2</v>
      </c>
      <c r="F36" s="131">
        <f>IFERROR('Tablas PERNOCTA zona'!F36/'Tablas PERNOCTA zona'!F49-1,"-")</f>
        <v>4.3191420753884824E-2</v>
      </c>
      <c r="G36" s="131">
        <f>IFERROR('Tablas PERNOCTA zona'!G36/'Tablas PERNOCTA zona'!G49-1,"-")</f>
        <v>0.13061833868402961</v>
      </c>
      <c r="H36" s="131">
        <f>IFERROR('Tablas PERNOCTA zona'!H36/'Tablas PERNOCTA zona'!H49-1,"-")</f>
        <v>2.0388543361718803E-2</v>
      </c>
      <c r="I36" s="131">
        <f>IFERROR('Tablas PERNOCTA zona'!I36/'Tablas PERNOCTA zona'!I49-1,"-")</f>
        <v>7.9605279267366935E-2</v>
      </c>
      <c r="J36" s="131">
        <f>IFERROR('Tablas PERNOCTA zona'!J36/'Tablas PERNOCTA zona'!J49-1,"-")</f>
        <v>0.13424943807212686</v>
      </c>
      <c r="K36" s="131">
        <f>IFERROR('Tablas PERNOCTA zona'!K36/'Tablas PERNOCTA zona'!K49-1,"-")</f>
        <v>4.6445033166018446E-2</v>
      </c>
      <c r="L36" s="131">
        <f>IFERROR('Tablas PERNOCTA zona'!L36/'Tablas PERNOCTA zona'!L49-1,"-")</f>
        <v>9.5694103058083568E-2</v>
      </c>
    </row>
    <row r="37" spans="3:12" hidden="1" outlineLevel="1">
      <c r="C37" s="41" t="s">
        <v>80</v>
      </c>
      <c r="D37" s="131">
        <f>IFERROR('Tablas PERNOCTA zona'!D37/'Tablas PERNOCTA zona'!D50-1,"-")</f>
        <v>3.3094462864803997E-2</v>
      </c>
      <c r="E37" s="131">
        <f>IFERROR('Tablas PERNOCTA zona'!E37/'Tablas PERNOCTA zona'!E50-1,"-")</f>
        <v>8.7810345059994077E-2</v>
      </c>
      <c r="F37" s="131">
        <f>IFERROR('Tablas PERNOCTA zona'!F37/'Tablas PERNOCTA zona'!F50-1,"-")</f>
        <v>6.3934607720127046E-2</v>
      </c>
      <c r="G37" s="131">
        <f>IFERROR('Tablas PERNOCTA zona'!G37/'Tablas PERNOCTA zona'!G50-1,"-")</f>
        <v>4.6855000579135497E-2</v>
      </c>
      <c r="H37" s="131">
        <f>IFERROR('Tablas PERNOCTA zona'!H37/'Tablas PERNOCTA zona'!H50-1,"-")</f>
        <v>-3.1507572210718759E-2</v>
      </c>
      <c r="I37" s="131">
        <f>IFERROR('Tablas PERNOCTA zona'!I37/'Tablas PERNOCTA zona'!I50-1,"-")</f>
        <v>9.4921755139614206E-3</v>
      </c>
      <c r="J37" s="131">
        <f>IFERROR('Tablas PERNOCTA zona'!J37/'Tablas PERNOCTA zona'!J50-1,"-")</f>
        <v>5.4774182052441889E-2</v>
      </c>
      <c r="K37" s="131">
        <f>IFERROR('Tablas PERNOCTA zona'!K37/'Tablas PERNOCTA zona'!K50-1,"-")</f>
        <v>-1.6239190118536362E-2</v>
      </c>
      <c r="L37" s="131">
        <f>IFERROR('Tablas PERNOCTA zona'!L37/'Tablas PERNOCTA zona'!L50-1,"-")</f>
        <v>2.2995041009888029E-2</v>
      </c>
    </row>
    <row r="38" spans="3:12" hidden="1" outlineLevel="1">
      <c r="C38" s="41" t="s">
        <v>81</v>
      </c>
      <c r="D38" s="131">
        <f>IFERROR('Tablas PERNOCTA zona'!D38/'Tablas PERNOCTA zona'!D51-1,"-")</f>
        <v>6.3320050737611933E-3</v>
      </c>
      <c r="E38" s="131">
        <f>IFERROR('Tablas PERNOCTA zona'!E38/'Tablas PERNOCTA zona'!E51-1,"-")</f>
        <v>0.10641182860267695</v>
      </c>
      <c r="F38" s="131">
        <f>IFERROR('Tablas PERNOCTA zona'!F38/'Tablas PERNOCTA zona'!F51-1,"-")</f>
        <v>6.4159244415554317E-2</v>
      </c>
      <c r="G38" s="131">
        <f>IFERROR('Tablas PERNOCTA zona'!G38/'Tablas PERNOCTA zona'!G51-1,"-")</f>
        <v>5.6954859915915756E-2</v>
      </c>
      <c r="H38" s="131">
        <f>IFERROR('Tablas PERNOCTA zona'!H38/'Tablas PERNOCTA zona'!H51-1,"-")</f>
        <v>3.2438943592263181E-2</v>
      </c>
      <c r="I38" s="131">
        <f>IFERROR('Tablas PERNOCTA zona'!I38/'Tablas PERNOCTA zona'!I51-1,"-")</f>
        <v>4.4653891857810768E-2</v>
      </c>
      <c r="J38" s="131">
        <f>IFERROR('Tablas PERNOCTA zona'!J38/'Tablas PERNOCTA zona'!J51-1,"-")</f>
        <v>3.8621677420118461E-2</v>
      </c>
      <c r="K38" s="131">
        <f>IFERROR('Tablas PERNOCTA zona'!K38/'Tablas PERNOCTA zona'!K51-1,"-")</f>
        <v>2.2325420310153277E-2</v>
      </c>
      <c r="L38" s="131">
        <f>IFERROR('Tablas PERNOCTA zona'!L38/'Tablas PERNOCTA zona'!L51-1,"-")</f>
        <v>3.0876709520935686E-2</v>
      </c>
    </row>
    <row r="39" spans="3:12" hidden="1" outlineLevel="1">
      <c r="C39" s="41" t="s">
        <v>82</v>
      </c>
      <c r="D39" s="131">
        <f>IFERROR('Tablas PERNOCTA zona'!D39/'Tablas PERNOCTA zona'!D52-1,"-")</f>
        <v>9.4722302318875684E-2</v>
      </c>
      <c r="E39" s="131">
        <f>IFERROR('Tablas PERNOCTA zona'!E39/'Tablas PERNOCTA zona'!E52-1,"-")</f>
        <v>0.11012724659065842</v>
      </c>
      <c r="F39" s="131">
        <f>IFERROR('Tablas PERNOCTA zona'!F39/'Tablas PERNOCTA zona'!F52-1,"-")</f>
        <v>0.1040351437023932</v>
      </c>
      <c r="G39" s="131">
        <f>IFERROR('Tablas PERNOCTA zona'!G39/'Tablas PERNOCTA zona'!G52-1,"-")</f>
        <v>7.5527298252223263E-2</v>
      </c>
      <c r="H39" s="131">
        <f>IFERROR('Tablas PERNOCTA zona'!H39/'Tablas PERNOCTA zona'!H52-1,"-")</f>
        <v>5.9773456535249014E-2</v>
      </c>
      <c r="I39" s="131">
        <f>IFERROR('Tablas PERNOCTA zona'!I39/'Tablas PERNOCTA zona'!I52-1,"-")</f>
        <v>6.7479862075915831E-2</v>
      </c>
      <c r="J39" s="131">
        <f>IFERROR('Tablas PERNOCTA zona'!J39/'Tablas PERNOCTA zona'!J52-1,"-")</f>
        <v>6.5803269287174615E-2</v>
      </c>
      <c r="K39" s="131">
        <f>IFERROR('Tablas PERNOCTA zona'!K39/'Tablas PERNOCTA zona'!K52-1,"-")</f>
        <v>5.2222453358514276E-2</v>
      </c>
      <c r="L39" s="131">
        <f>IFERROR('Tablas PERNOCTA zona'!L39/'Tablas PERNOCTA zona'!L52-1,"-")</f>
        <v>5.9235601833850238E-2</v>
      </c>
    </row>
    <row r="40" spans="3:12" hidden="1" outlineLevel="1">
      <c r="C40" s="41" t="s">
        <v>83</v>
      </c>
      <c r="D40" s="131">
        <f>IFERROR('Tablas PERNOCTA zona'!D40/'Tablas PERNOCTA zona'!D53-1,"-")</f>
        <v>2.07658363936567E-2</v>
      </c>
      <c r="E40" s="131">
        <f>IFERROR('Tablas PERNOCTA zona'!E40/'Tablas PERNOCTA zona'!E53-1,"-")</f>
        <v>9.5817504422428534E-2</v>
      </c>
      <c r="F40" s="131">
        <f>IFERROR('Tablas PERNOCTA zona'!F40/'Tablas PERNOCTA zona'!F53-1,"-")</f>
        <v>6.4048926605690282E-2</v>
      </c>
      <c r="G40" s="131">
        <f>IFERROR('Tablas PERNOCTA zona'!G40/'Tablas PERNOCTA zona'!G53-1,"-")</f>
        <v>2.1336213925212455E-2</v>
      </c>
      <c r="H40" s="131">
        <f>IFERROR('Tablas PERNOCTA zona'!H40/'Tablas PERNOCTA zona'!H53-1,"-")</f>
        <v>1.7697804638612702E-2</v>
      </c>
      <c r="I40" s="131">
        <f>IFERROR('Tablas PERNOCTA zona'!I40/'Tablas PERNOCTA zona'!I53-1,"-")</f>
        <v>1.9543891440610972E-2</v>
      </c>
      <c r="J40" s="131">
        <f>IFERROR('Tablas PERNOCTA zona'!J40/'Tablas PERNOCTA zona'!J53-1,"-")</f>
        <v>1.4990579261402015E-2</v>
      </c>
      <c r="K40" s="131">
        <f>IFERROR('Tablas PERNOCTA zona'!K40/'Tablas PERNOCTA zona'!K53-1,"-")</f>
        <v>1.5024427828462361E-2</v>
      </c>
      <c r="L40" s="131">
        <f>IFERROR('Tablas PERNOCTA zona'!L40/'Tablas PERNOCTA zona'!L53-1,"-")</f>
        <v>1.5006585866151667E-2</v>
      </c>
    </row>
    <row r="41" spans="3:12" collapsed="1">
      <c r="C41" s="98">
        <v>2008</v>
      </c>
      <c r="D41" s="227">
        <f>IFERROR('Tablas PERNOCTA zona'!D41/'Tablas PERNOCTA zona'!D54-1,"-")</f>
        <v>1.3052935421857814E-2</v>
      </c>
      <c r="E41" s="227">
        <f>IFERROR('Tablas PERNOCTA zona'!E41/'Tablas PERNOCTA zona'!E54-1,"-")</f>
        <v>4.4384458801663973E-2</v>
      </c>
      <c r="F41" s="227">
        <f>IFERROR('Tablas PERNOCTA zona'!F41/'Tablas PERNOCTA zona'!F54-1,"-")</f>
        <v>3.1050786105855765E-2</v>
      </c>
      <c r="G41" s="227">
        <f>IFERROR('Tablas PERNOCTA zona'!G41/'Tablas PERNOCTA zona'!G54-1,"-")</f>
        <v>2.4508717890355358E-2</v>
      </c>
      <c r="H41" s="227">
        <f>IFERROR('Tablas PERNOCTA zona'!H41/'Tablas PERNOCTA zona'!H54-1,"-")</f>
        <v>-7.7503859485132942E-3</v>
      </c>
      <c r="I41" s="227">
        <f>IFERROR('Tablas PERNOCTA zona'!I41/'Tablas PERNOCTA zona'!I54-1,"-")</f>
        <v>8.9179934483110124E-3</v>
      </c>
      <c r="J41" s="227">
        <f>IFERROR('Tablas PERNOCTA zona'!J41/'Tablas PERNOCTA zona'!J54-1,"-")</f>
        <v>1.5767408703919239E-2</v>
      </c>
      <c r="K41" s="227">
        <f>IFERROR('Tablas PERNOCTA zona'!K41/'Tablas PERNOCTA zona'!K54-1,"-")</f>
        <v>-1.214256123466384E-2</v>
      </c>
      <c r="L41" s="227">
        <f>IFERROR('Tablas PERNOCTA zona'!L41/'Tablas PERNOCTA zona'!L54-1,"-")</f>
        <v>2.9322277811290043E-3</v>
      </c>
    </row>
    <row r="42" spans="3:12" hidden="1" outlineLevel="1">
      <c r="C42" s="41" t="s">
        <v>72</v>
      </c>
      <c r="D42" s="131">
        <f>IFERROR('Tablas PERNOCTA zona'!D42/'Tablas PERNOCTA zona'!D55-1,"-")</f>
        <v>-6.8280188413032628E-2</v>
      </c>
      <c r="E42" s="131">
        <f>IFERROR('Tablas PERNOCTA zona'!E42/'Tablas PERNOCTA zona'!E55-1,"-")</f>
        <v>6.3005310460619857E-2</v>
      </c>
      <c r="F42" s="131">
        <f>IFERROR('Tablas PERNOCTA zona'!F42/'Tablas PERNOCTA zona'!F55-1,"-")</f>
        <v>8.9468862422630302E-3</v>
      </c>
      <c r="G42" s="131">
        <f>IFERROR('Tablas PERNOCTA zona'!G42/'Tablas PERNOCTA zona'!G55-1,"-")</f>
        <v>3.6823249111050949E-4</v>
      </c>
      <c r="H42" s="131">
        <f>IFERROR('Tablas PERNOCTA zona'!H42/'Tablas PERNOCTA zona'!H55-1,"-")</f>
        <v>1.807626456732403E-2</v>
      </c>
      <c r="I42" s="131">
        <f>IFERROR('Tablas PERNOCTA zona'!I42/'Tablas PERNOCTA zona'!I55-1,"-")</f>
        <v>9.2378842504075021E-3</v>
      </c>
      <c r="J42" s="131">
        <f>IFERROR('Tablas PERNOCTA zona'!J42/'Tablas PERNOCTA zona'!J55-1,"-")</f>
        <v>2.0115212129172555E-3</v>
      </c>
      <c r="K42" s="131">
        <f>IFERROR('Tablas PERNOCTA zona'!K42/'Tablas PERNOCTA zona'!K55-1,"-")</f>
        <v>1.9982772870003718E-2</v>
      </c>
      <c r="L42" s="131">
        <f>IFERROR('Tablas PERNOCTA zona'!L42/'Tablas PERNOCTA zona'!L55-1,"-")</f>
        <v>1.0631483921937912E-2</v>
      </c>
    </row>
    <row r="43" spans="3:12" hidden="1" outlineLevel="1">
      <c r="C43" s="41" t="s">
        <v>73</v>
      </c>
      <c r="D43" s="131">
        <f>IFERROR('Tablas PERNOCTA zona'!D43/'Tablas PERNOCTA zona'!D56-1,"-")</f>
        <v>3.1022097183906583E-2</v>
      </c>
      <c r="E43" s="131">
        <f>IFERROR('Tablas PERNOCTA zona'!E43/'Tablas PERNOCTA zona'!E56-1,"-")</f>
        <v>3.1873482660172314E-2</v>
      </c>
      <c r="F43" s="131">
        <f>IFERROR('Tablas PERNOCTA zona'!F43/'Tablas PERNOCTA zona'!F56-1,"-")</f>
        <v>3.1531790772221457E-2</v>
      </c>
      <c r="G43" s="131">
        <f>IFERROR('Tablas PERNOCTA zona'!G43/'Tablas PERNOCTA zona'!G56-1,"-")</f>
        <v>4.4854161440684548E-2</v>
      </c>
      <c r="H43" s="131">
        <f>IFERROR('Tablas PERNOCTA zona'!H43/'Tablas PERNOCTA zona'!H56-1,"-")</f>
        <v>6.3808936205838052E-3</v>
      </c>
      <c r="I43" s="131">
        <f>IFERROR('Tablas PERNOCTA zona'!I43/'Tablas PERNOCTA zona'!I56-1,"-")</f>
        <v>2.5548170634625E-2</v>
      </c>
      <c r="J43" s="131">
        <f>IFERROR('Tablas PERNOCTA zona'!J43/'Tablas PERNOCTA zona'!J56-1,"-")</f>
        <v>3.0077534547082507E-2</v>
      </c>
      <c r="K43" s="131">
        <f>IFERROR('Tablas PERNOCTA zona'!K43/'Tablas PERNOCTA zona'!K56-1,"-")</f>
        <v>3.9804070372329026E-3</v>
      </c>
      <c r="L43" s="131">
        <f>IFERROR('Tablas PERNOCTA zona'!L43/'Tablas PERNOCTA zona'!L56-1,"-")</f>
        <v>1.7668444628620383E-2</v>
      </c>
    </row>
    <row r="44" spans="3:12" hidden="1" outlineLevel="1">
      <c r="C44" s="41" t="s">
        <v>74</v>
      </c>
      <c r="D44" s="131">
        <f>IFERROR('Tablas PERNOCTA zona'!D44/'Tablas PERNOCTA zona'!D57-1,"-")</f>
        <v>-9.5003155298032271E-2</v>
      </c>
      <c r="E44" s="131">
        <f>IFERROR('Tablas PERNOCTA zona'!E44/'Tablas PERNOCTA zona'!E57-1,"-")</f>
        <v>-0.11629528425181312</v>
      </c>
      <c r="F44" s="131">
        <f>IFERROR('Tablas PERNOCTA zona'!F44/'Tablas PERNOCTA zona'!F57-1,"-")</f>
        <v>-0.10735339291722135</v>
      </c>
      <c r="G44" s="131">
        <f>IFERROR('Tablas PERNOCTA zona'!G44/'Tablas PERNOCTA zona'!G57-1,"-")</f>
        <v>-3.651572175606288E-2</v>
      </c>
      <c r="H44" s="131">
        <f>IFERROR('Tablas PERNOCTA zona'!H44/'Tablas PERNOCTA zona'!H57-1,"-")</f>
        <v>-9.6108160912590668E-2</v>
      </c>
      <c r="I44" s="131">
        <f>IFERROR('Tablas PERNOCTA zona'!I44/'Tablas PERNOCTA zona'!I57-1,"-")</f>
        <v>-6.5752842078459328E-2</v>
      </c>
      <c r="J44" s="131">
        <f>IFERROR('Tablas PERNOCTA zona'!J44/'Tablas PERNOCTA zona'!J57-1,"-")</f>
        <v>-5.1335480587531568E-2</v>
      </c>
      <c r="K44" s="131">
        <f>IFERROR('Tablas PERNOCTA zona'!K44/'Tablas PERNOCTA zona'!K57-1,"-")</f>
        <v>-8.2617142268996191E-2</v>
      </c>
      <c r="L44" s="131">
        <f>IFERROR('Tablas PERNOCTA zona'!L44/'Tablas PERNOCTA zona'!L57-1,"-")</f>
        <v>-6.5837034579028564E-2</v>
      </c>
    </row>
    <row r="45" spans="3:12" hidden="1" outlineLevel="1">
      <c r="C45" s="41" t="s">
        <v>75</v>
      </c>
      <c r="D45" s="131">
        <f>IFERROR('Tablas PERNOCTA zona'!D45/'Tablas PERNOCTA zona'!D58-1,"-")</f>
        <v>-6.2094312347984904E-2</v>
      </c>
      <c r="E45" s="131">
        <f>IFERROR('Tablas PERNOCTA zona'!E45/'Tablas PERNOCTA zona'!E58-1,"-")</f>
        <v>-0.11367592653476521</v>
      </c>
      <c r="F45" s="131">
        <f>IFERROR('Tablas PERNOCTA zona'!F45/'Tablas PERNOCTA zona'!F58-1,"-")</f>
        <v>-9.0699720848643195E-2</v>
      </c>
      <c r="G45" s="131">
        <f>IFERROR('Tablas PERNOCTA zona'!G45/'Tablas PERNOCTA zona'!G58-1,"-")</f>
        <v>-2.6150948446766797E-2</v>
      </c>
      <c r="H45" s="131">
        <f>IFERROR('Tablas PERNOCTA zona'!H45/'Tablas PERNOCTA zona'!H58-1,"-")</f>
        <v>-0.12038987421907799</v>
      </c>
      <c r="I45" s="131">
        <f>IFERROR('Tablas PERNOCTA zona'!I45/'Tablas PERNOCTA zona'!I58-1,"-")</f>
        <v>-7.1094435115853782E-2</v>
      </c>
      <c r="J45" s="131">
        <f>IFERROR('Tablas PERNOCTA zona'!J45/'Tablas PERNOCTA zona'!J58-1,"-")</f>
        <v>-4.7924052403013229E-2</v>
      </c>
      <c r="K45" s="131">
        <f>IFERROR('Tablas PERNOCTA zona'!K45/'Tablas PERNOCTA zona'!K58-1,"-")</f>
        <v>-0.11251119560733835</v>
      </c>
      <c r="L45" s="131">
        <f>IFERROR('Tablas PERNOCTA zona'!L45/'Tablas PERNOCTA zona'!L58-1,"-")</f>
        <v>-7.6750556819058402E-2</v>
      </c>
    </row>
    <row r="46" spans="3:12" hidden="1" outlineLevel="1">
      <c r="C46" s="41" t="s">
        <v>76</v>
      </c>
      <c r="D46" s="131">
        <f>IFERROR('Tablas PERNOCTA zona'!D46/'Tablas PERNOCTA zona'!D59-1,"-")</f>
        <v>-3.7884316870857693E-2</v>
      </c>
      <c r="E46" s="131">
        <f>IFERROR('Tablas PERNOCTA zona'!E46/'Tablas PERNOCTA zona'!E59-1,"-")</f>
        <v>-0.14061754037120344</v>
      </c>
      <c r="F46" s="131">
        <f>IFERROR('Tablas PERNOCTA zona'!F46/'Tablas PERNOCTA zona'!F59-1,"-")</f>
        <v>-9.9613178545604586E-2</v>
      </c>
      <c r="G46" s="131">
        <f>IFERROR('Tablas PERNOCTA zona'!G46/'Tablas PERNOCTA zona'!G59-1,"-")</f>
        <v>-3.492920720161552E-2</v>
      </c>
      <c r="H46" s="131">
        <f>IFERROR('Tablas PERNOCTA zona'!H46/'Tablas PERNOCTA zona'!H59-1,"-")</f>
        <v>-0.12563392457198075</v>
      </c>
      <c r="I46" s="131">
        <f>IFERROR('Tablas PERNOCTA zona'!I46/'Tablas PERNOCTA zona'!I59-1,"-")</f>
        <v>-8.1126382743591741E-2</v>
      </c>
      <c r="J46" s="131">
        <f>IFERROR('Tablas PERNOCTA zona'!J46/'Tablas PERNOCTA zona'!J59-1,"-")</f>
        <v>-3.4954478685411017E-2</v>
      </c>
      <c r="K46" s="131">
        <f>IFERROR('Tablas PERNOCTA zona'!K46/'Tablas PERNOCTA zona'!K59-1,"-")</f>
        <v>-0.10745544374088578</v>
      </c>
      <c r="L46" s="131">
        <f>IFERROR('Tablas PERNOCTA zona'!L46/'Tablas PERNOCTA zona'!L59-1,"-")</f>
        <v>-6.9784562610975764E-2</v>
      </c>
    </row>
    <row r="47" spans="3:12" hidden="1" outlineLevel="1">
      <c r="C47" s="41" t="s">
        <v>77</v>
      </c>
      <c r="D47" s="131">
        <f>IFERROR('Tablas PERNOCTA zona'!D47/'Tablas PERNOCTA zona'!D60-1,"-")</f>
        <v>-3.25162731487042E-2</v>
      </c>
      <c r="E47" s="131">
        <f>IFERROR('Tablas PERNOCTA zona'!E47/'Tablas PERNOCTA zona'!E60-1,"-")</f>
        <v>-0.11593525108486458</v>
      </c>
      <c r="F47" s="131">
        <f>IFERROR('Tablas PERNOCTA zona'!F47/'Tablas PERNOCTA zona'!F60-1,"-")</f>
        <v>-8.1355676253345832E-2</v>
      </c>
      <c r="G47" s="131">
        <f>IFERROR('Tablas PERNOCTA zona'!G47/'Tablas PERNOCTA zona'!G60-1,"-")</f>
        <v>-5.3027189748947268E-2</v>
      </c>
      <c r="H47" s="131">
        <f>IFERROR('Tablas PERNOCTA zona'!H47/'Tablas PERNOCTA zona'!H60-1,"-")</f>
        <v>-0.12484165285227955</v>
      </c>
      <c r="I47" s="131">
        <f>IFERROR('Tablas PERNOCTA zona'!I47/'Tablas PERNOCTA zona'!I60-1,"-")</f>
        <v>-8.8483202398439764E-2</v>
      </c>
      <c r="J47" s="131">
        <f>IFERROR('Tablas PERNOCTA zona'!J47/'Tablas PERNOCTA zona'!J60-1,"-")</f>
        <v>-6.3728045683160262E-2</v>
      </c>
      <c r="K47" s="131">
        <f>IFERROR('Tablas PERNOCTA zona'!K47/'Tablas PERNOCTA zona'!K60-1,"-")</f>
        <v>-0.11107205605125214</v>
      </c>
      <c r="L47" s="131">
        <f>IFERROR('Tablas PERNOCTA zona'!L47/'Tablas PERNOCTA zona'!L60-1,"-")</f>
        <v>-8.5730656550322304E-2</v>
      </c>
    </row>
    <row r="48" spans="3:12" hidden="1" outlineLevel="1">
      <c r="C48" s="41" t="s">
        <v>78</v>
      </c>
      <c r="D48" s="131">
        <f>IFERROR('Tablas PERNOCTA zona'!D48/'Tablas PERNOCTA zona'!D61-1,"-")</f>
        <v>-7.7783684076618287E-2</v>
      </c>
      <c r="E48" s="131">
        <f>IFERROR('Tablas PERNOCTA zona'!E48/'Tablas PERNOCTA zona'!E61-1,"-")</f>
        <v>-0.1109985027335153</v>
      </c>
      <c r="F48" s="131">
        <f>IFERROR('Tablas PERNOCTA zona'!F48/'Tablas PERNOCTA zona'!F61-1,"-")</f>
        <v>-9.5817833155619869E-2</v>
      </c>
      <c r="G48" s="131">
        <f>IFERROR('Tablas PERNOCTA zona'!G48/'Tablas PERNOCTA zona'!G61-1,"-")</f>
        <v>-7.4073470270943242E-2</v>
      </c>
      <c r="H48" s="131">
        <f>IFERROR('Tablas PERNOCTA zona'!H48/'Tablas PERNOCTA zona'!H61-1,"-")</f>
        <v>-0.1081856069151399</v>
      </c>
      <c r="I48" s="131">
        <f>IFERROR('Tablas PERNOCTA zona'!I48/'Tablas PERNOCTA zona'!I61-1,"-")</f>
        <v>-8.9980285260612192E-2</v>
      </c>
      <c r="J48" s="131">
        <f>IFERROR('Tablas PERNOCTA zona'!J48/'Tablas PERNOCTA zona'!J61-1,"-")</f>
        <v>-7.3677018376969827E-2</v>
      </c>
      <c r="K48" s="131">
        <f>IFERROR('Tablas PERNOCTA zona'!K48/'Tablas PERNOCTA zona'!K61-1,"-")</f>
        <v>-8.7916185346202935E-2</v>
      </c>
      <c r="L48" s="131">
        <f>IFERROR('Tablas PERNOCTA zona'!L48/'Tablas PERNOCTA zona'!L61-1,"-")</f>
        <v>-7.9909843855735074E-2</v>
      </c>
    </row>
    <row r="49" spans="3:12" hidden="1" outlineLevel="1">
      <c r="C49" s="41" t="s">
        <v>79</v>
      </c>
      <c r="D49" s="131">
        <f>IFERROR('Tablas PERNOCTA zona'!D49/'Tablas PERNOCTA zona'!D62-1,"-")</f>
        <v>-6.6874700880318327E-2</v>
      </c>
      <c r="E49" s="131">
        <f>IFERROR('Tablas PERNOCTA zona'!E49/'Tablas PERNOCTA zona'!E62-1,"-")</f>
        <v>-4.6468002442832113E-2</v>
      </c>
      <c r="F49" s="131">
        <f>IFERROR('Tablas PERNOCTA zona'!F49/'Tablas PERNOCTA zona'!F62-1,"-")</f>
        <v>-5.591699916618631E-2</v>
      </c>
      <c r="G49" s="131">
        <f>IFERROR('Tablas PERNOCTA zona'!G49/'Tablas PERNOCTA zona'!G62-1,"-")</f>
        <v>-8.8617050127053787E-2</v>
      </c>
      <c r="H49" s="131">
        <f>IFERROR('Tablas PERNOCTA zona'!H49/'Tablas PERNOCTA zona'!H62-1,"-")</f>
        <v>-8.6943166042733666E-2</v>
      </c>
      <c r="I49" s="131">
        <f>IFERROR('Tablas PERNOCTA zona'!I49/'Tablas PERNOCTA zona'!I62-1,"-")</f>
        <v>-8.7843159730811693E-2</v>
      </c>
      <c r="J49" s="131">
        <f>IFERROR('Tablas PERNOCTA zona'!J49/'Tablas PERNOCTA zona'!J62-1,"-")</f>
        <v>-0.1096378836611186</v>
      </c>
      <c r="K49" s="131">
        <f>IFERROR('Tablas PERNOCTA zona'!K49/'Tablas PERNOCTA zona'!K62-1,"-")</f>
        <v>-7.2388604877987928E-2</v>
      </c>
      <c r="L49" s="131">
        <f>IFERROR('Tablas PERNOCTA zona'!L49/'Tablas PERNOCTA zona'!L62-1,"-")</f>
        <v>-9.3656559277397911E-2</v>
      </c>
    </row>
    <row r="50" spans="3:12" hidden="1" outlineLevel="1">
      <c r="C50" s="41" t="s">
        <v>80</v>
      </c>
      <c r="D50" s="131">
        <f>IFERROR('Tablas PERNOCTA zona'!D50/'Tablas PERNOCTA zona'!D63-1,"-")</f>
        <v>-9.3728725682468816E-2</v>
      </c>
      <c r="E50" s="131">
        <f>IFERROR('Tablas PERNOCTA zona'!E50/'Tablas PERNOCTA zona'!E63-1,"-")</f>
        <v>-0.14768086922268908</v>
      </c>
      <c r="F50" s="131">
        <f>IFERROR('Tablas PERNOCTA zona'!F50/'Tablas PERNOCTA zona'!F63-1,"-")</f>
        <v>-0.1249494249161831</v>
      </c>
      <c r="G50" s="131">
        <f>IFERROR('Tablas PERNOCTA zona'!G50/'Tablas PERNOCTA zona'!G63-1,"-")</f>
        <v>-8.1977208625269471E-2</v>
      </c>
      <c r="H50" s="131">
        <f>IFERROR('Tablas PERNOCTA zona'!H50/'Tablas PERNOCTA zona'!H63-1,"-")</f>
        <v>-0.10008600269880519</v>
      </c>
      <c r="I50" s="131">
        <f>IFERROR('Tablas PERNOCTA zona'!I50/'Tablas PERNOCTA zona'!I63-1,"-")</f>
        <v>-9.0701417552964236E-2</v>
      </c>
      <c r="J50" s="131">
        <f>IFERROR('Tablas PERNOCTA zona'!J50/'Tablas PERNOCTA zona'!J63-1,"-")</f>
        <v>-5.9357304205217121E-2</v>
      </c>
      <c r="K50" s="131">
        <f>IFERROR('Tablas PERNOCTA zona'!K50/'Tablas PERNOCTA zona'!K63-1,"-")</f>
        <v>-0.10179409903202918</v>
      </c>
      <c r="L50" s="131">
        <f>IFERROR('Tablas PERNOCTA zona'!L50/'Tablas PERNOCTA zona'!L63-1,"-")</f>
        <v>-7.8833618272889594E-2</v>
      </c>
    </row>
    <row r="51" spans="3:12" hidden="1" outlineLevel="1">
      <c r="C51" s="41" t="s">
        <v>81</v>
      </c>
      <c r="D51" s="131">
        <f>IFERROR('Tablas PERNOCTA zona'!D51/'Tablas PERNOCTA zona'!D64-1,"-")</f>
        <v>4.8030212035657716E-2</v>
      </c>
      <c r="E51" s="131">
        <f>IFERROR('Tablas PERNOCTA zona'!E51/'Tablas PERNOCTA zona'!E64-1,"-")</f>
        <v>-4.8961979395468092E-2</v>
      </c>
      <c r="F51" s="131">
        <f>IFERROR('Tablas PERNOCTA zona'!F51/'Tablas PERNOCTA zona'!F64-1,"-")</f>
        <v>-1.0291735509725508E-2</v>
      </c>
      <c r="G51" s="131">
        <f>IFERROR('Tablas PERNOCTA zona'!G51/'Tablas PERNOCTA zona'!G64-1,"-")</f>
        <v>8.6028528812587268E-4</v>
      </c>
      <c r="H51" s="131">
        <f>IFERROR('Tablas PERNOCTA zona'!H51/'Tablas PERNOCTA zona'!H64-1,"-")</f>
        <v>-6.726095116483366E-3</v>
      </c>
      <c r="I51" s="131">
        <f>IFERROR('Tablas PERNOCTA zona'!I51/'Tablas PERNOCTA zona'!I64-1,"-")</f>
        <v>-2.96064444920352E-3</v>
      </c>
      <c r="J51" s="131">
        <f>IFERROR('Tablas PERNOCTA zona'!J51/'Tablas PERNOCTA zona'!J64-1,"-")</f>
        <v>2.4161026045161904E-3</v>
      </c>
      <c r="K51" s="131">
        <f>IFERROR('Tablas PERNOCTA zona'!K51/'Tablas PERNOCTA zona'!K64-1,"-")</f>
        <v>-5.8806492912417685E-3</v>
      </c>
      <c r="L51" s="131">
        <f>IFERROR('Tablas PERNOCTA zona'!L51/'Tablas PERNOCTA zona'!L64-1,"-")</f>
        <v>-1.5442163722078073E-3</v>
      </c>
    </row>
    <row r="52" spans="3:12" hidden="1" outlineLevel="1">
      <c r="C52" s="41" t="s">
        <v>82</v>
      </c>
      <c r="D52" s="131">
        <f>IFERROR('Tablas PERNOCTA zona'!D52/'Tablas PERNOCTA zona'!D65-1,"-")</f>
        <v>5.4337992463340257E-2</v>
      </c>
      <c r="E52" s="131">
        <f>IFERROR('Tablas PERNOCTA zona'!E52/'Tablas PERNOCTA zona'!E65-1,"-")</f>
        <v>-3.5068019422378027E-2</v>
      </c>
      <c r="F52" s="131">
        <f>IFERROR('Tablas PERNOCTA zona'!F52/'Tablas PERNOCTA zona'!F65-1,"-")</f>
        <v>-1.5865597819949562E-3</v>
      </c>
      <c r="G52" s="131">
        <f>IFERROR('Tablas PERNOCTA zona'!G52/'Tablas PERNOCTA zona'!G65-1,"-")</f>
        <v>6.7735641362594023E-3</v>
      </c>
      <c r="H52" s="131">
        <f>IFERROR('Tablas PERNOCTA zona'!H52/'Tablas PERNOCTA zona'!H65-1,"-")</f>
        <v>-2.6767891148252398E-2</v>
      </c>
      <c r="I52" s="131">
        <f>IFERROR('Tablas PERNOCTA zona'!I52/'Tablas PERNOCTA zona'!I65-1,"-")</f>
        <v>-1.0644067386194389E-2</v>
      </c>
      <c r="J52" s="131">
        <f>IFERROR('Tablas PERNOCTA zona'!J52/'Tablas PERNOCTA zona'!J65-1,"-")</f>
        <v>7.1897560994429455E-3</v>
      </c>
      <c r="K52" s="131">
        <f>IFERROR('Tablas PERNOCTA zona'!K52/'Tablas PERNOCTA zona'!K65-1,"-")</f>
        <v>-2.7795577976231001E-2</v>
      </c>
      <c r="L52" s="131">
        <f>IFERROR('Tablas PERNOCTA zona'!L52/'Tablas PERNOCTA zona'!L65-1,"-")</f>
        <v>-1.0038137818151993E-2</v>
      </c>
    </row>
    <row r="53" spans="3:12" hidden="1" outlineLevel="1">
      <c r="C53" s="41" t="s">
        <v>83</v>
      </c>
      <c r="D53" s="131">
        <f>IFERROR('Tablas PERNOCTA zona'!D53/'Tablas PERNOCTA zona'!D66-1,"-")</f>
        <v>5.3761131757941172E-2</v>
      </c>
      <c r="E53" s="131">
        <f>IFERROR('Tablas PERNOCTA zona'!E53/'Tablas PERNOCTA zona'!E66-1,"-")</f>
        <v>-6.4541460649612303E-2</v>
      </c>
      <c r="F53" s="131">
        <f>IFERROR('Tablas PERNOCTA zona'!F53/'Tablas PERNOCTA zona'!F66-1,"-")</f>
        <v>-1.7869199534207847E-2</v>
      </c>
      <c r="G53" s="131">
        <f>IFERROR('Tablas PERNOCTA zona'!G53/'Tablas PERNOCTA zona'!G66-1,"-")</f>
        <v>-2.1054183638973267E-3</v>
      </c>
      <c r="H53" s="131">
        <f>IFERROR('Tablas PERNOCTA zona'!H53/'Tablas PERNOCTA zona'!H66-1,"-")</f>
        <v>-3.0836641474960569E-2</v>
      </c>
      <c r="I53" s="131">
        <f>IFERROR('Tablas PERNOCTA zona'!I53/'Tablas PERNOCTA zona'!I66-1,"-")</f>
        <v>-1.6468577410916341E-2</v>
      </c>
      <c r="J53" s="131">
        <f>IFERROR('Tablas PERNOCTA zona'!J53/'Tablas PERNOCTA zona'!J66-1,"-")</f>
        <v>1.4404573108824703E-2</v>
      </c>
      <c r="K53" s="131">
        <f>IFERROR('Tablas PERNOCTA zona'!K53/'Tablas PERNOCTA zona'!K66-1,"-")</f>
        <v>-2.575561961303563E-2</v>
      </c>
      <c r="L53" s="131">
        <f>IFERROR('Tablas PERNOCTA zona'!L53/'Tablas PERNOCTA zona'!L66-1,"-")</f>
        <v>-4.9914908105271882E-3</v>
      </c>
    </row>
    <row r="54" spans="3:12" collapsed="1">
      <c r="C54" s="98">
        <v>2007</v>
      </c>
      <c r="D54" s="227">
        <f>IFERROR('Tablas PERNOCTA zona'!D54/'Tablas PERNOCTA zona'!D67-1,"-")</f>
        <v>-2.9708563326029003E-2</v>
      </c>
      <c r="E54" s="227">
        <f>IFERROR('Tablas PERNOCTA zona'!E54/'Tablas PERNOCTA zona'!E67-1,"-")</f>
        <v>-7.0895221316618962E-2</v>
      </c>
      <c r="F54" s="227">
        <f>IFERROR('Tablas PERNOCTA zona'!F54/'Tablas PERNOCTA zona'!F67-1,"-")</f>
        <v>-5.3802771825121942E-2</v>
      </c>
      <c r="G54" s="227">
        <f>IFERROR('Tablas PERNOCTA zona'!G54/'Tablas PERNOCTA zona'!G67-1,"-")</f>
        <v>-2.8593801264095942E-2</v>
      </c>
      <c r="H54" s="227">
        <f>IFERROR('Tablas PERNOCTA zona'!H54/'Tablas PERNOCTA zona'!H67-1,"-")</f>
        <v>-6.6876076945335927E-2</v>
      </c>
      <c r="I54" s="227">
        <f>IFERROR('Tablas PERNOCTA zona'!I54/'Tablas PERNOCTA zona'!I67-1,"-")</f>
        <v>-4.7480083906049186E-2</v>
      </c>
      <c r="J54" s="227">
        <f>IFERROR('Tablas PERNOCTA zona'!J54/'Tablas PERNOCTA zona'!J67-1,"-")</f>
        <v>-3.1719413523430995E-2</v>
      </c>
      <c r="K54" s="227">
        <f>IFERROR('Tablas PERNOCTA zona'!K54/'Tablas PERNOCTA zona'!K67-1,"-")</f>
        <v>-5.8914487359399748E-2</v>
      </c>
      <c r="L54" s="227">
        <f>IFERROR('Tablas PERNOCTA zona'!L54/'Tablas PERNOCTA zona'!L67-1,"-")</f>
        <v>-4.4418472100876349E-2</v>
      </c>
    </row>
    <row r="55" spans="3:12">
      <c r="C55" s="518" t="s">
        <v>111</v>
      </c>
      <c r="D55" s="519"/>
      <c r="E55" s="519"/>
      <c r="F55" s="519"/>
      <c r="G55" s="519"/>
      <c r="H55" s="519"/>
      <c r="I55" s="519"/>
      <c r="J55" s="519"/>
      <c r="K55" s="519"/>
      <c r="L55" s="520"/>
    </row>
  </sheetData>
  <mergeCells count="6">
    <mergeCell ref="C55:L55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C2:J67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532" t="s">
        <v>237</v>
      </c>
      <c r="D3" s="532"/>
      <c r="E3" s="532"/>
      <c r="F3" s="532"/>
      <c r="G3" s="532"/>
      <c r="H3" s="532"/>
      <c r="I3" s="532"/>
      <c r="J3" s="532"/>
    </row>
    <row r="4" spans="3:10" ht="45" customHeight="1">
      <c r="C4" s="114"/>
      <c r="D4" s="92" t="s">
        <v>141</v>
      </c>
      <c r="E4" s="92" t="s">
        <v>142</v>
      </c>
      <c r="F4" s="92" t="s">
        <v>143</v>
      </c>
      <c r="G4" s="92" t="s">
        <v>144</v>
      </c>
      <c r="H4" s="115" t="s">
        <v>69</v>
      </c>
      <c r="I4" s="115" t="s">
        <v>145</v>
      </c>
      <c r="J4" s="116" t="s">
        <v>71</v>
      </c>
    </row>
    <row r="5" spans="3:10">
      <c r="C5" s="41" t="s">
        <v>75</v>
      </c>
      <c r="D5" s="42">
        <v>6623</v>
      </c>
      <c r="E5" s="42">
        <v>113966</v>
      </c>
      <c r="F5" s="42">
        <v>273806</v>
      </c>
      <c r="G5" s="42">
        <v>45855</v>
      </c>
      <c r="H5" s="42">
        <v>440250</v>
      </c>
      <c r="I5" s="42">
        <v>454147</v>
      </c>
      <c r="J5" s="42">
        <v>894397</v>
      </c>
    </row>
    <row r="6" spans="3:10">
      <c r="C6" s="41" t="s">
        <v>76</v>
      </c>
      <c r="D6" s="42">
        <v>7702</v>
      </c>
      <c r="E6" s="42">
        <v>136682</v>
      </c>
      <c r="F6" s="42">
        <v>307021</v>
      </c>
      <c r="G6" s="42">
        <v>62357</v>
      </c>
      <c r="H6" s="42">
        <v>513762</v>
      </c>
      <c r="I6" s="42">
        <v>651301</v>
      </c>
      <c r="J6" s="42">
        <v>1165063</v>
      </c>
    </row>
    <row r="7" spans="3:10">
      <c r="C7" s="41" t="s">
        <v>77</v>
      </c>
      <c r="D7" s="42">
        <v>6454</v>
      </c>
      <c r="E7" s="42">
        <v>117567</v>
      </c>
      <c r="F7" s="42">
        <v>299405</v>
      </c>
      <c r="G7" s="42">
        <v>51650</v>
      </c>
      <c r="H7" s="42">
        <v>475076</v>
      </c>
      <c r="I7" s="42">
        <v>602703</v>
      </c>
      <c r="J7" s="42">
        <v>1077779</v>
      </c>
    </row>
    <row r="8" spans="3:10">
      <c r="C8" s="41" t="s">
        <v>78</v>
      </c>
      <c r="D8" s="42">
        <v>6635</v>
      </c>
      <c r="E8" s="42">
        <v>87529</v>
      </c>
      <c r="F8" s="42">
        <v>247132</v>
      </c>
      <c r="G8" s="42">
        <v>44760</v>
      </c>
      <c r="H8" s="42">
        <v>386056</v>
      </c>
      <c r="I8" s="42">
        <v>455742</v>
      </c>
      <c r="J8" s="42">
        <v>841798</v>
      </c>
    </row>
    <row r="9" spans="3:10">
      <c r="C9" s="41" t="s">
        <v>79</v>
      </c>
      <c r="D9" s="42">
        <v>4225</v>
      </c>
      <c r="E9" s="42">
        <v>97566</v>
      </c>
      <c r="F9" s="42">
        <v>224510</v>
      </c>
      <c r="G9" s="42">
        <v>41443</v>
      </c>
      <c r="H9" s="42">
        <v>367744</v>
      </c>
      <c r="I9" s="42">
        <v>390367</v>
      </c>
      <c r="J9" s="42">
        <v>758111</v>
      </c>
    </row>
    <row r="10" spans="3:10">
      <c r="C10" s="41" t="s">
        <v>80</v>
      </c>
      <c r="D10" s="42">
        <v>8758</v>
      </c>
      <c r="E10" s="42">
        <v>94149</v>
      </c>
      <c r="F10" s="42">
        <v>219294</v>
      </c>
      <c r="G10" s="42">
        <v>53628</v>
      </c>
      <c r="H10" s="42">
        <v>375829</v>
      </c>
      <c r="I10" s="42">
        <v>446203</v>
      </c>
      <c r="J10" s="42">
        <v>822032</v>
      </c>
    </row>
    <row r="11" spans="3:10">
      <c r="C11" s="41" t="s">
        <v>81</v>
      </c>
      <c r="D11" s="42">
        <v>9122</v>
      </c>
      <c r="E11" s="42">
        <v>134491</v>
      </c>
      <c r="F11" s="42">
        <v>233612</v>
      </c>
      <c r="G11" s="42">
        <v>52934</v>
      </c>
      <c r="H11" s="42">
        <v>430159</v>
      </c>
      <c r="I11" s="42">
        <v>582886</v>
      </c>
      <c r="J11" s="42">
        <v>1013045</v>
      </c>
    </row>
    <row r="12" spans="3:10">
      <c r="C12" s="41" t="s">
        <v>82</v>
      </c>
      <c r="D12" s="42">
        <v>8042</v>
      </c>
      <c r="E12" s="42">
        <v>123050</v>
      </c>
      <c r="F12" s="42">
        <v>215046</v>
      </c>
      <c r="G12" s="42">
        <v>46590</v>
      </c>
      <c r="H12" s="42">
        <v>392728</v>
      </c>
      <c r="I12" s="42">
        <v>548179</v>
      </c>
      <c r="J12" s="42">
        <v>940907</v>
      </c>
    </row>
    <row r="13" spans="3:10">
      <c r="C13" s="41" t="s">
        <v>83</v>
      </c>
      <c r="D13" s="42">
        <v>9885</v>
      </c>
      <c r="E13" s="42">
        <v>149767</v>
      </c>
      <c r="F13" s="42">
        <v>236753</v>
      </c>
      <c r="G13" s="42">
        <v>52305</v>
      </c>
      <c r="H13" s="42">
        <v>448710</v>
      </c>
      <c r="I13" s="42">
        <v>573905</v>
      </c>
      <c r="J13" s="42">
        <v>1022615</v>
      </c>
    </row>
    <row r="14" spans="3:10" ht="45.75" customHeight="1">
      <c r="C14" s="44" t="str">
        <f>actualizaciones!$A$2</f>
        <v xml:space="preserve">acumulado septiembre 2010 </v>
      </c>
      <c r="D14" s="45">
        <v>67446</v>
      </c>
      <c r="E14" s="45">
        <v>1054767</v>
      </c>
      <c r="F14" s="45">
        <v>2256579</v>
      </c>
      <c r="G14" s="45">
        <v>451522</v>
      </c>
      <c r="H14" s="45">
        <v>3830314</v>
      </c>
      <c r="I14" s="45">
        <v>4705433</v>
      </c>
      <c r="J14" s="45">
        <v>8535747</v>
      </c>
    </row>
    <row r="15" spans="3:10" hidden="1" outlineLevel="1">
      <c r="C15" s="41" t="s">
        <v>72</v>
      </c>
      <c r="D15" s="42">
        <v>8608</v>
      </c>
      <c r="E15" s="42">
        <v>116839</v>
      </c>
      <c r="F15" s="42">
        <v>211125</v>
      </c>
      <c r="G15" s="42">
        <v>49549</v>
      </c>
      <c r="H15" s="42">
        <v>386121</v>
      </c>
      <c r="I15" s="42">
        <v>530164</v>
      </c>
      <c r="J15" s="42">
        <v>916285</v>
      </c>
    </row>
    <row r="16" spans="3:10" hidden="1" outlineLevel="1">
      <c r="C16" s="41" t="s">
        <v>73</v>
      </c>
      <c r="D16" s="42">
        <v>10002</v>
      </c>
      <c r="E16" s="42">
        <v>112310</v>
      </c>
      <c r="F16" s="42">
        <v>200278</v>
      </c>
      <c r="G16" s="42">
        <v>59711</v>
      </c>
      <c r="H16" s="42">
        <v>382301</v>
      </c>
      <c r="I16" s="42">
        <v>508286</v>
      </c>
      <c r="J16" s="42">
        <v>890587</v>
      </c>
    </row>
    <row r="17" spans="3:10" hidden="1" outlineLevel="1">
      <c r="C17" s="41" t="s">
        <v>74</v>
      </c>
      <c r="D17" s="42">
        <v>8479</v>
      </c>
      <c r="E17" s="42">
        <v>119515</v>
      </c>
      <c r="F17" s="42">
        <v>247709</v>
      </c>
      <c r="G17" s="42">
        <v>53062</v>
      </c>
      <c r="H17" s="42">
        <v>428765</v>
      </c>
      <c r="I17" s="42">
        <v>504591</v>
      </c>
      <c r="J17" s="42">
        <v>933356</v>
      </c>
    </row>
    <row r="18" spans="3:10" hidden="1" outlineLevel="1">
      <c r="C18" s="41" t="s">
        <v>75</v>
      </c>
      <c r="D18" s="42">
        <v>6314</v>
      </c>
      <c r="E18" s="42">
        <v>104893</v>
      </c>
      <c r="F18" s="42">
        <v>236996</v>
      </c>
      <c r="G18" s="42">
        <v>46299</v>
      </c>
      <c r="H18" s="42">
        <v>394502</v>
      </c>
      <c r="I18" s="42">
        <v>453148</v>
      </c>
      <c r="J18" s="42">
        <v>847650</v>
      </c>
    </row>
    <row r="19" spans="3:10" hidden="1" outlineLevel="1">
      <c r="C19" s="41" t="s">
        <v>76</v>
      </c>
      <c r="D19" s="42">
        <v>6891</v>
      </c>
      <c r="E19" s="42">
        <v>140066</v>
      </c>
      <c r="F19" s="42">
        <v>239653</v>
      </c>
      <c r="G19" s="42">
        <v>57490</v>
      </c>
      <c r="H19" s="42">
        <v>444100</v>
      </c>
      <c r="I19" s="42">
        <v>648509</v>
      </c>
      <c r="J19" s="42">
        <v>1092609</v>
      </c>
    </row>
    <row r="20" spans="3:10" hidden="1" outlineLevel="1">
      <c r="C20" s="41" t="s">
        <v>77</v>
      </c>
      <c r="D20" s="42">
        <v>7313</v>
      </c>
      <c r="E20" s="42">
        <v>115785</v>
      </c>
      <c r="F20" s="42">
        <v>248946</v>
      </c>
      <c r="G20" s="42">
        <v>58331</v>
      </c>
      <c r="H20" s="42">
        <v>430375</v>
      </c>
      <c r="I20" s="42">
        <v>586441</v>
      </c>
      <c r="J20" s="42">
        <v>1016816</v>
      </c>
    </row>
    <row r="21" spans="3:10" hidden="1" outlineLevel="1">
      <c r="C21" s="41" t="s">
        <v>78</v>
      </c>
      <c r="D21" s="42">
        <v>4780</v>
      </c>
      <c r="E21" s="42">
        <v>101892</v>
      </c>
      <c r="F21" s="42">
        <v>224987</v>
      </c>
      <c r="G21" s="42">
        <v>46794</v>
      </c>
      <c r="H21" s="42">
        <v>378453</v>
      </c>
      <c r="I21" s="42">
        <v>431074</v>
      </c>
      <c r="J21" s="42">
        <v>809527</v>
      </c>
    </row>
    <row r="22" spans="3:10" hidden="1" outlineLevel="1">
      <c r="C22" s="41" t="s">
        <v>79</v>
      </c>
      <c r="D22" s="42">
        <v>5664</v>
      </c>
      <c r="E22" s="42">
        <v>86568</v>
      </c>
      <c r="F22" s="42">
        <v>209208</v>
      </c>
      <c r="G22" s="42">
        <v>46375</v>
      </c>
      <c r="H22" s="42">
        <v>347815</v>
      </c>
      <c r="I22" s="42">
        <v>399920</v>
      </c>
      <c r="J22" s="42">
        <v>747735</v>
      </c>
    </row>
    <row r="23" spans="3:10" hidden="1" outlineLevel="1">
      <c r="C23" s="41" t="s">
        <v>80</v>
      </c>
      <c r="D23" s="42">
        <v>7790</v>
      </c>
      <c r="E23" s="42">
        <v>113260</v>
      </c>
      <c r="F23" s="42">
        <v>215221</v>
      </c>
      <c r="G23" s="42">
        <v>47055</v>
      </c>
      <c r="H23" s="42">
        <v>383326</v>
      </c>
      <c r="I23" s="42">
        <v>514905</v>
      </c>
      <c r="J23" s="42">
        <v>898231</v>
      </c>
    </row>
    <row r="24" spans="3:10" hidden="1" outlineLevel="1">
      <c r="C24" s="41" t="s">
        <v>81</v>
      </c>
      <c r="D24" s="42">
        <v>11393</v>
      </c>
      <c r="E24" s="42">
        <v>134303</v>
      </c>
      <c r="F24" s="42">
        <v>219735</v>
      </c>
      <c r="G24" s="42">
        <v>37669</v>
      </c>
      <c r="H24" s="42">
        <v>403100</v>
      </c>
      <c r="I24" s="42">
        <v>632543</v>
      </c>
      <c r="J24" s="42">
        <v>1035643</v>
      </c>
    </row>
    <row r="25" spans="3:10" hidden="1" outlineLevel="1">
      <c r="C25" s="41" t="s">
        <v>82</v>
      </c>
      <c r="D25" s="42">
        <v>9808</v>
      </c>
      <c r="E25" s="42">
        <v>126717</v>
      </c>
      <c r="F25" s="42">
        <v>226442</v>
      </c>
      <c r="G25" s="42">
        <v>41525</v>
      </c>
      <c r="H25" s="42">
        <v>404492</v>
      </c>
      <c r="I25" s="42">
        <v>596743</v>
      </c>
      <c r="J25" s="42">
        <v>1001235</v>
      </c>
    </row>
    <row r="26" spans="3:10" hidden="1" outlineLevel="1">
      <c r="C26" s="41" t="s">
        <v>83</v>
      </c>
      <c r="D26" s="42">
        <v>12577</v>
      </c>
      <c r="E26" s="42">
        <v>137110</v>
      </c>
      <c r="F26" s="42">
        <v>248019</v>
      </c>
      <c r="G26" s="42">
        <v>41879</v>
      </c>
      <c r="H26" s="42">
        <v>439585</v>
      </c>
      <c r="I26" s="42">
        <v>643093</v>
      </c>
      <c r="J26" s="42">
        <v>1082678</v>
      </c>
    </row>
    <row r="27" spans="3:10" collapsed="1">
      <c r="C27" s="117">
        <v>2009</v>
      </c>
      <c r="D27" s="47">
        <v>99619</v>
      </c>
      <c r="E27" s="47">
        <v>1409258</v>
      </c>
      <c r="F27" s="47">
        <v>2728319</v>
      </c>
      <c r="G27" s="47">
        <v>585739</v>
      </c>
      <c r="H27" s="47">
        <v>4822935</v>
      </c>
      <c r="I27" s="47">
        <v>6449417</v>
      </c>
      <c r="J27" s="47">
        <v>11272352</v>
      </c>
    </row>
    <row r="28" spans="3:10" hidden="1" outlineLevel="1">
      <c r="C28" s="41" t="s">
        <v>72</v>
      </c>
      <c r="D28" s="42">
        <v>12796</v>
      </c>
      <c r="E28" s="42">
        <v>120903</v>
      </c>
      <c r="F28" s="42">
        <v>264755</v>
      </c>
      <c r="G28" s="42">
        <v>38283</v>
      </c>
      <c r="H28" s="42">
        <v>436737</v>
      </c>
      <c r="I28" s="42">
        <v>604787</v>
      </c>
      <c r="J28" s="42">
        <v>1041524</v>
      </c>
    </row>
    <row r="29" spans="3:10" hidden="1" outlineLevel="1">
      <c r="C29" s="41" t="s">
        <v>73</v>
      </c>
      <c r="D29" s="42">
        <v>7522</v>
      </c>
      <c r="E29" s="42">
        <v>129532</v>
      </c>
      <c r="F29" s="42">
        <v>230808</v>
      </c>
      <c r="G29" s="42">
        <v>50631</v>
      </c>
      <c r="H29" s="42">
        <v>418493</v>
      </c>
      <c r="I29" s="42">
        <v>645255</v>
      </c>
      <c r="J29" s="42">
        <v>1063748</v>
      </c>
    </row>
    <row r="30" spans="3:10" hidden="1" outlineLevel="1">
      <c r="C30" s="41" t="s">
        <v>74</v>
      </c>
      <c r="D30" s="42">
        <v>4805</v>
      </c>
      <c r="E30" s="42">
        <v>131652</v>
      </c>
      <c r="F30" s="42">
        <v>264869</v>
      </c>
      <c r="G30" s="42">
        <v>48579</v>
      </c>
      <c r="H30" s="42">
        <v>449905</v>
      </c>
      <c r="I30" s="42">
        <v>580516</v>
      </c>
      <c r="J30" s="42">
        <v>1030421</v>
      </c>
    </row>
    <row r="31" spans="3:10" hidden="1" outlineLevel="1">
      <c r="C31" s="41" t="s">
        <v>75</v>
      </c>
      <c r="D31" s="42">
        <v>8124</v>
      </c>
      <c r="E31" s="42">
        <v>120829</v>
      </c>
      <c r="F31" s="42">
        <v>240304</v>
      </c>
      <c r="G31" s="42">
        <v>55340</v>
      </c>
      <c r="H31" s="42">
        <v>424597</v>
      </c>
      <c r="I31" s="42">
        <v>516633</v>
      </c>
      <c r="J31" s="42">
        <v>941230</v>
      </c>
    </row>
    <row r="32" spans="3:10" ht="15" hidden="1" customHeight="1" outlineLevel="1">
      <c r="C32" s="41" t="s">
        <v>76</v>
      </c>
      <c r="D32" s="42">
        <v>6117</v>
      </c>
      <c r="E32" s="42">
        <v>153622</v>
      </c>
      <c r="F32" s="42">
        <v>290393</v>
      </c>
      <c r="G32" s="42">
        <v>64324</v>
      </c>
      <c r="H32" s="42">
        <v>514456</v>
      </c>
      <c r="I32" s="42">
        <v>720673</v>
      </c>
      <c r="J32" s="42">
        <v>1235129</v>
      </c>
    </row>
    <row r="33" spans="3:10" ht="15" hidden="1" customHeight="1" outlineLevel="1">
      <c r="C33" s="41" t="s">
        <v>77</v>
      </c>
      <c r="D33" s="42">
        <v>4308</v>
      </c>
      <c r="E33" s="42">
        <v>146734</v>
      </c>
      <c r="F33" s="42">
        <v>278271</v>
      </c>
      <c r="G33" s="42">
        <v>50607</v>
      </c>
      <c r="H33" s="42">
        <v>479920</v>
      </c>
      <c r="I33" s="42">
        <v>693252</v>
      </c>
      <c r="J33" s="42">
        <v>1173172</v>
      </c>
    </row>
    <row r="34" spans="3:10" ht="15" hidden="1" customHeight="1" outlineLevel="1">
      <c r="C34" s="41" t="s">
        <v>78</v>
      </c>
      <c r="D34" s="42">
        <v>7104</v>
      </c>
      <c r="E34" s="42">
        <v>125282</v>
      </c>
      <c r="F34" s="42">
        <v>236287</v>
      </c>
      <c r="G34" s="42">
        <v>51214</v>
      </c>
      <c r="H34" s="42">
        <v>419887</v>
      </c>
      <c r="I34" s="42">
        <v>568894</v>
      </c>
      <c r="J34" s="42">
        <v>988781</v>
      </c>
    </row>
    <row r="35" spans="3:10" hidden="1" outlineLevel="1">
      <c r="C35" s="41" t="s">
        <v>79</v>
      </c>
      <c r="D35" s="42">
        <v>6045</v>
      </c>
      <c r="E35" s="42">
        <v>117258</v>
      </c>
      <c r="F35" s="42">
        <v>234285</v>
      </c>
      <c r="G35" s="42">
        <v>55236</v>
      </c>
      <c r="H35" s="42">
        <v>412824</v>
      </c>
      <c r="I35" s="42">
        <v>467133</v>
      </c>
      <c r="J35" s="42">
        <v>879957</v>
      </c>
    </row>
    <row r="36" spans="3:10" ht="30" hidden="1" customHeight="1" outlineLevel="1">
      <c r="C36" s="41" t="s">
        <v>80</v>
      </c>
      <c r="D36" s="42">
        <v>6828</v>
      </c>
      <c r="E36" s="42">
        <v>119945</v>
      </c>
      <c r="F36" s="42">
        <v>229392</v>
      </c>
      <c r="G36" s="42">
        <v>59171</v>
      </c>
      <c r="H36" s="42">
        <v>415336</v>
      </c>
      <c r="I36" s="42">
        <v>564901</v>
      </c>
      <c r="J36" s="42">
        <v>980237</v>
      </c>
    </row>
    <row r="37" spans="3:10" hidden="1" outlineLevel="1">
      <c r="C37" s="41" t="s">
        <v>81</v>
      </c>
      <c r="D37" s="42">
        <v>13378</v>
      </c>
      <c r="E37" s="42">
        <v>146610</v>
      </c>
      <c r="F37" s="42">
        <v>272455</v>
      </c>
      <c r="G37" s="42">
        <v>61028</v>
      </c>
      <c r="H37" s="42">
        <v>493471</v>
      </c>
      <c r="I37" s="42">
        <v>742534</v>
      </c>
      <c r="J37" s="42">
        <v>1236005</v>
      </c>
    </row>
    <row r="38" spans="3:10" ht="30" hidden="1" customHeight="1" outlineLevel="1">
      <c r="C38" s="41" t="s">
        <v>82</v>
      </c>
      <c r="D38" s="42">
        <v>11601</v>
      </c>
      <c r="E38" s="42">
        <v>137046</v>
      </c>
      <c r="F38" s="42">
        <v>266411</v>
      </c>
      <c r="G38" s="42">
        <v>55712</v>
      </c>
      <c r="H38" s="42">
        <v>470770</v>
      </c>
      <c r="I38" s="42">
        <v>729781</v>
      </c>
      <c r="J38" s="42">
        <v>1200551</v>
      </c>
    </row>
    <row r="39" spans="3:10" hidden="1" outlineLevel="1">
      <c r="C39" s="41" t="s">
        <v>83</v>
      </c>
      <c r="D39" s="42">
        <v>12633</v>
      </c>
      <c r="E39" s="42">
        <v>148274</v>
      </c>
      <c r="F39" s="42">
        <v>274908</v>
      </c>
      <c r="G39" s="42">
        <v>55057</v>
      </c>
      <c r="H39" s="42">
        <v>490872</v>
      </c>
      <c r="I39" s="42">
        <v>717961</v>
      </c>
      <c r="J39" s="42">
        <v>1208833</v>
      </c>
    </row>
    <row r="40" spans="3:10" collapsed="1">
      <c r="C40" s="118">
        <v>2008</v>
      </c>
      <c r="D40" s="49">
        <v>101261</v>
      </c>
      <c r="E40" s="49">
        <v>1597687</v>
      </c>
      <c r="F40" s="49">
        <v>3083138</v>
      </c>
      <c r="G40" s="49">
        <v>645182</v>
      </c>
      <c r="H40" s="49">
        <v>5427268</v>
      </c>
      <c r="I40" s="49">
        <v>7552320</v>
      </c>
      <c r="J40" s="49">
        <v>12979588</v>
      </c>
    </row>
    <row r="41" spans="3:10" hidden="1" outlineLevel="1">
      <c r="C41" s="41" t="s">
        <v>72</v>
      </c>
      <c r="D41" s="42">
        <v>11016</v>
      </c>
      <c r="E41" s="42">
        <v>129619</v>
      </c>
      <c r="F41" s="42">
        <v>238097</v>
      </c>
      <c r="G41" s="42">
        <v>50502</v>
      </c>
      <c r="H41" s="42">
        <v>429234</v>
      </c>
      <c r="I41" s="42">
        <v>699601</v>
      </c>
      <c r="J41" s="42">
        <v>1128835</v>
      </c>
    </row>
    <row r="42" spans="3:10" hidden="1" outlineLevel="1">
      <c r="C42" s="41" t="s">
        <v>73</v>
      </c>
      <c r="D42" s="42">
        <v>9512</v>
      </c>
      <c r="E42" s="42">
        <v>148519</v>
      </c>
      <c r="F42" s="42">
        <v>236270</v>
      </c>
      <c r="G42" s="42">
        <v>58660</v>
      </c>
      <c r="H42" s="42">
        <v>452961</v>
      </c>
      <c r="I42" s="42">
        <v>676229</v>
      </c>
      <c r="J42" s="42">
        <v>1129190</v>
      </c>
    </row>
    <row r="43" spans="3:10" hidden="1" outlineLevel="1">
      <c r="C43" s="41" t="s">
        <v>74</v>
      </c>
      <c r="D43" s="42">
        <v>7507</v>
      </c>
      <c r="E43" s="42">
        <v>145397</v>
      </c>
      <c r="F43" s="42">
        <v>236984</v>
      </c>
      <c r="G43" s="42">
        <v>51812</v>
      </c>
      <c r="H43" s="42">
        <v>441700</v>
      </c>
      <c r="I43" s="42">
        <v>595708</v>
      </c>
      <c r="J43" s="42">
        <v>1037408</v>
      </c>
    </row>
    <row r="44" spans="3:10" hidden="1" outlineLevel="1">
      <c r="C44" s="41" t="s">
        <v>75</v>
      </c>
      <c r="D44" s="42">
        <v>6002</v>
      </c>
      <c r="E44" s="42">
        <v>135494</v>
      </c>
      <c r="F44" s="42">
        <v>245989</v>
      </c>
      <c r="G44" s="42">
        <v>47873</v>
      </c>
      <c r="H44" s="42">
        <v>435358</v>
      </c>
      <c r="I44" s="42">
        <v>512212</v>
      </c>
      <c r="J44" s="42">
        <v>947570</v>
      </c>
    </row>
    <row r="45" spans="3:10" hidden="1" outlineLevel="1">
      <c r="C45" s="41" t="s">
        <v>76</v>
      </c>
      <c r="D45" s="42">
        <v>8722</v>
      </c>
      <c r="E45" s="42">
        <v>165347</v>
      </c>
      <c r="F45" s="42">
        <v>271046</v>
      </c>
      <c r="G45" s="42">
        <v>74287</v>
      </c>
      <c r="H45" s="42">
        <v>519402</v>
      </c>
      <c r="I45" s="42">
        <v>698427</v>
      </c>
      <c r="J45" s="42">
        <v>1217829</v>
      </c>
    </row>
    <row r="46" spans="3:10" hidden="1" outlineLevel="1">
      <c r="C46" s="41" t="s">
        <v>77</v>
      </c>
      <c r="D46" s="42">
        <v>7677</v>
      </c>
      <c r="E46" s="42">
        <v>136924</v>
      </c>
      <c r="F46" s="42">
        <v>280671</v>
      </c>
      <c r="G46" s="42">
        <v>58079</v>
      </c>
      <c r="H46" s="42">
        <v>483351</v>
      </c>
      <c r="I46" s="42">
        <v>623812</v>
      </c>
      <c r="J46" s="42">
        <v>1107163</v>
      </c>
    </row>
    <row r="47" spans="3:10" hidden="1" outlineLevel="1">
      <c r="C47" s="41" t="s">
        <v>78</v>
      </c>
      <c r="D47" s="42">
        <v>6168</v>
      </c>
      <c r="E47" s="42">
        <v>113688</v>
      </c>
      <c r="F47" s="42">
        <v>245145</v>
      </c>
      <c r="G47" s="42">
        <v>40966</v>
      </c>
      <c r="H47" s="42">
        <v>405967</v>
      </c>
      <c r="I47" s="42">
        <v>464906</v>
      </c>
      <c r="J47" s="42">
        <v>870873</v>
      </c>
    </row>
    <row r="48" spans="3:10" hidden="1" outlineLevel="1">
      <c r="C48" s="41" t="s">
        <v>79</v>
      </c>
      <c r="D48" s="42">
        <v>6782</v>
      </c>
      <c r="E48" s="42">
        <v>104687</v>
      </c>
      <c r="F48" s="42">
        <v>232424</v>
      </c>
      <c r="G48" s="42">
        <v>42154</v>
      </c>
      <c r="H48" s="42">
        <v>386047</v>
      </c>
      <c r="I48" s="42">
        <v>457477</v>
      </c>
      <c r="J48" s="42">
        <v>843524</v>
      </c>
    </row>
    <row r="49" spans="3:10" hidden="1" outlineLevel="1">
      <c r="C49" s="41" t="s">
        <v>80</v>
      </c>
      <c r="D49" s="42">
        <v>8880</v>
      </c>
      <c r="E49" s="42">
        <v>120933</v>
      </c>
      <c r="F49" s="42">
        <v>226097</v>
      </c>
      <c r="G49" s="42">
        <v>46121</v>
      </c>
      <c r="H49" s="42">
        <v>402031</v>
      </c>
      <c r="I49" s="42">
        <v>519301</v>
      </c>
      <c r="J49" s="42">
        <v>921332</v>
      </c>
    </row>
    <row r="50" spans="3:10" hidden="1" outlineLevel="1">
      <c r="C50" s="41" t="s">
        <v>81</v>
      </c>
      <c r="D50" s="42">
        <v>13679</v>
      </c>
      <c r="E50" s="42">
        <v>143472</v>
      </c>
      <c r="F50" s="42">
        <v>272734</v>
      </c>
      <c r="G50" s="42">
        <v>60481</v>
      </c>
      <c r="H50" s="42">
        <v>490366</v>
      </c>
      <c r="I50" s="42">
        <v>671119</v>
      </c>
      <c r="J50" s="42">
        <v>1161485</v>
      </c>
    </row>
    <row r="51" spans="3:10" hidden="1" outlineLevel="1">
      <c r="C51" s="41" t="s">
        <v>82</v>
      </c>
      <c r="D51" s="42">
        <v>9244</v>
      </c>
      <c r="E51" s="42">
        <v>129454</v>
      </c>
      <c r="F51" s="42">
        <v>232524</v>
      </c>
      <c r="G51" s="42">
        <v>58814</v>
      </c>
      <c r="H51" s="42">
        <v>430036</v>
      </c>
      <c r="I51" s="42">
        <v>657385</v>
      </c>
      <c r="J51" s="42">
        <v>1087421</v>
      </c>
    </row>
    <row r="52" spans="3:10" hidden="1" outlineLevel="1">
      <c r="C52" s="41" t="s">
        <v>83</v>
      </c>
      <c r="D52" s="42">
        <v>9359</v>
      </c>
      <c r="E52" s="42">
        <v>146068</v>
      </c>
      <c r="F52" s="42">
        <v>269950</v>
      </c>
      <c r="G52" s="42">
        <v>55509</v>
      </c>
      <c r="H52" s="42">
        <v>480886</v>
      </c>
      <c r="I52" s="42">
        <v>655183</v>
      </c>
      <c r="J52" s="42">
        <v>1136069</v>
      </c>
    </row>
    <row r="53" spans="3:10" collapsed="1">
      <c r="C53" s="118">
        <v>2007</v>
      </c>
      <c r="D53" s="49">
        <v>104548</v>
      </c>
      <c r="E53" s="49">
        <v>1619602</v>
      </c>
      <c r="F53" s="49">
        <v>2987931</v>
      </c>
      <c r="G53" s="49">
        <v>645258</v>
      </c>
      <c r="H53" s="49">
        <v>5357339</v>
      </c>
      <c r="I53" s="49">
        <v>7231360</v>
      </c>
      <c r="J53" s="49">
        <v>12588699</v>
      </c>
    </row>
    <row r="54" spans="3:10" hidden="1" outlineLevel="1">
      <c r="C54" s="41" t="s">
        <v>72</v>
      </c>
      <c r="D54" s="42">
        <v>11052</v>
      </c>
      <c r="E54" s="42">
        <v>120198</v>
      </c>
      <c r="F54" s="42">
        <v>266704</v>
      </c>
      <c r="G54" s="42">
        <v>62736</v>
      </c>
      <c r="H54" s="42">
        <v>460690</v>
      </c>
      <c r="I54" s="42">
        <v>658135</v>
      </c>
      <c r="J54" s="42">
        <v>1118825</v>
      </c>
    </row>
    <row r="55" spans="3:10" hidden="1" outlineLevel="1">
      <c r="C55" s="41" t="s">
        <v>73</v>
      </c>
      <c r="D55" s="42">
        <v>9521</v>
      </c>
      <c r="E55" s="42">
        <v>131270</v>
      </c>
      <c r="F55" s="42">
        <v>240055</v>
      </c>
      <c r="G55" s="42">
        <v>58486</v>
      </c>
      <c r="H55" s="42">
        <v>439332</v>
      </c>
      <c r="I55" s="42">
        <v>655341</v>
      </c>
      <c r="J55" s="42">
        <v>1094673</v>
      </c>
    </row>
    <row r="56" spans="3:10" hidden="1" outlineLevel="1">
      <c r="C56" s="41" t="s">
        <v>74</v>
      </c>
      <c r="D56" s="42">
        <v>8387</v>
      </c>
      <c r="E56" s="42">
        <v>150166</v>
      </c>
      <c r="F56" s="42">
        <v>276248</v>
      </c>
      <c r="G56" s="42">
        <v>53267</v>
      </c>
      <c r="H56" s="42">
        <v>488068</v>
      </c>
      <c r="I56" s="42">
        <v>674103</v>
      </c>
      <c r="J56" s="42">
        <v>1162171</v>
      </c>
    </row>
    <row r="57" spans="3:10" hidden="1" outlineLevel="1">
      <c r="C57" s="41" t="s">
        <v>75</v>
      </c>
      <c r="D57" s="42">
        <v>7141</v>
      </c>
      <c r="E57" s="42">
        <v>137999</v>
      </c>
      <c r="F57" s="42">
        <v>260156</v>
      </c>
      <c r="G57" s="42">
        <v>58885</v>
      </c>
      <c r="H57" s="42">
        <v>464181</v>
      </c>
      <c r="I57" s="42">
        <v>577906</v>
      </c>
      <c r="J57" s="42">
        <v>1042087</v>
      </c>
    </row>
    <row r="58" spans="3:10" hidden="1" outlineLevel="1">
      <c r="C58" s="41" t="s">
        <v>76</v>
      </c>
      <c r="D58" s="42">
        <v>13669</v>
      </c>
      <c r="E58" s="42">
        <v>173648</v>
      </c>
      <c r="F58" s="42">
        <v>279830</v>
      </c>
      <c r="G58" s="42">
        <v>72707</v>
      </c>
      <c r="H58" s="42">
        <v>539854</v>
      </c>
      <c r="I58" s="42">
        <v>812708</v>
      </c>
      <c r="J58" s="42">
        <v>1352562</v>
      </c>
    </row>
    <row r="59" spans="3:10" hidden="1" outlineLevel="1">
      <c r="C59" s="41" t="s">
        <v>77</v>
      </c>
      <c r="D59" s="42">
        <v>9857</v>
      </c>
      <c r="E59" s="42">
        <v>160319</v>
      </c>
      <c r="F59" s="42">
        <v>262371</v>
      </c>
      <c r="G59" s="42">
        <v>67049</v>
      </c>
      <c r="H59" s="42">
        <v>499596</v>
      </c>
      <c r="I59" s="42">
        <v>705618</v>
      </c>
      <c r="J59" s="42">
        <v>1205214</v>
      </c>
    </row>
    <row r="60" spans="3:10" hidden="1" outlineLevel="1">
      <c r="C60" s="41" t="s">
        <v>78</v>
      </c>
      <c r="D60" s="42">
        <v>6964</v>
      </c>
      <c r="E60" s="42">
        <v>127812</v>
      </c>
      <c r="F60" s="42">
        <v>250027</v>
      </c>
      <c r="G60" s="42">
        <v>55405</v>
      </c>
      <c r="H60" s="42">
        <v>440208</v>
      </c>
      <c r="I60" s="42">
        <v>522953</v>
      </c>
      <c r="J60" s="42">
        <v>963161</v>
      </c>
    </row>
    <row r="61" spans="3:10" hidden="1" outlineLevel="1">
      <c r="C61" s="41" t="s">
        <v>79</v>
      </c>
      <c r="D61" s="42">
        <v>7850</v>
      </c>
      <c r="E61" s="42">
        <v>113170</v>
      </c>
      <c r="F61" s="42">
        <v>235864</v>
      </c>
      <c r="G61" s="42">
        <v>56830</v>
      </c>
      <c r="H61" s="42">
        <v>413714</v>
      </c>
      <c r="I61" s="42">
        <v>479771</v>
      </c>
      <c r="J61" s="42">
        <v>893485</v>
      </c>
    </row>
    <row r="62" spans="3:10" hidden="1" outlineLevel="1">
      <c r="C62" s="41" t="s">
        <v>80</v>
      </c>
      <c r="D62" s="42">
        <v>10251</v>
      </c>
      <c r="E62" s="42">
        <v>133737</v>
      </c>
      <c r="F62" s="42">
        <v>232276</v>
      </c>
      <c r="G62" s="42">
        <v>67346</v>
      </c>
      <c r="H62" s="42">
        <v>443610</v>
      </c>
      <c r="I62" s="42">
        <v>609280</v>
      </c>
      <c r="J62" s="42">
        <v>1052890</v>
      </c>
    </row>
    <row r="63" spans="3:10" hidden="1" outlineLevel="1">
      <c r="C63" s="41" t="s">
        <v>81</v>
      </c>
      <c r="D63" s="42">
        <v>12509</v>
      </c>
      <c r="E63" s="42">
        <v>147622</v>
      </c>
      <c r="F63" s="42">
        <v>250921</v>
      </c>
      <c r="G63" s="42">
        <v>56841</v>
      </c>
      <c r="H63" s="42">
        <v>467893</v>
      </c>
      <c r="I63" s="42">
        <v>705670</v>
      </c>
      <c r="J63" s="42">
        <v>1173563</v>
      </c>
    </row>
    <row r="64" spans="3:10" hidden="1" outlineLevel="1">
      <c r="C64" s="41" t="s">
        <v>82</v>
      </c>
      <c r="D64" s="42">
        <v>10900</v>
      </c>
      <c r="E64" s="42">
        <v>132858</v>
      </c>
      <c r="F64" s="42">
        <v>210472</v>
      </c>
      <c r="G64" s="42">
        <v>53643</v>
      </c>
      <c r="H64" s="42">
        <v>407873</v>
      </c>
      <c r="I64" s="42">
        <v>681276</v>
      </c>
      <c r="J64" s="42">
        <v>1089149</v>
      </c>
    </row>
    <row r="65" spans="3:10" hidden="1" outlineLevel="1">
      <c r="C65" s="41" t="s">
        <v>83</v>
      </c>
      <c r="D65" s="42">
        <v>10761</v>
      </c>
      <c r="E65" s="42">
        <v>147567</v>
      </c>
      <c r="F65" s="42">
        <v>245363</v>
      </c>
      <c r="G65" s="42">
        <v>52661</v>
      </c>
      <c r="H65" s="42">
        <v>456352</v>
      </c>
      <c r="I65" s="42">
        <v>700387</v>
      </c>
      <c r="J65" s="42">
        <v>1156739</v>
      </c>
    </row>
    <row r="66" spans="3:10" collapsed="1">
      <c r="C66" s="118">
        <v>2006</v>
      </c>
      <c r="D66" s="49">
        <v>118862</v>
      </c>
      <c r="E66" s="49">
        <v>1676366</v>
      </c>
      <c r="F66" s="49">
        <v>3010287</v>
      </c>
      <c r="G66" s="49">
        <v>715856</v>
      </c>
      <c r="H66" s="49">
        <v>5521371</v>
      </c>
      <c r="I66" s="49">
        <v>7783148</v>
      </c>
      <c r="J66" s="49">
        <v>13304519</v>
      </c>
    </row>
    <row r="67" spans="3:10">
      <c r="C67" s="533" t="s">
        <v>67</v>
      </c>
      <c r="D67" s="533"/>
      <c r="E67" s="533"/>
      <c r="F67" s="533"/>
      <c r="G67" s="533"/>
      <c r="H67" s="533"/>
      <c r="I67" s="533"/>
      <c r="J67" s="533"/>
    </row>
  </sheetData>
  <mergeCells count="2">
    <mergeCell ref="C3:J3"/>
    <mergeCell ref="C67:J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C2:J54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28515625" customWidth="1"/>
    <col min="9" max="9" width="14" customWidth="1"/>
    <col min="12" max="12" width="12.85546875" customWidth="1"/>
  </cols>
  <sheetData>
    <row r="2" spans="3:10" ht="42.75" customHeight="1"/>
    <row r="3" spans="3:10" ht="30" customHeight="1">
      <c r="C3" s="532" t="s">
        <v>238</v>
      </c>
      <c r="D3" s="532"/>
      <c r="E3" s="532"/>
      <c r="F3" s="532"/>
      <c r="G3" s="532"/>
      <c r="H3" s="532"/>
      <c r="I3" s="532"/>
      <c r="J3" s="532"/>
    </row>
    <row r="4" spans="3:10" ht="45" customHeight="1">
      <c r="C4" s="114"/>
      <c r="D4" s="92" t="s">
        <v>141</v>
      </c>
      <c r="E4" s="92" t="s">
        <v>142</v>
      </c>
      <c r="F4" s="92" t="s">
        <v>143</v>
      </c>
      <c r="G4" s="92" t="s">
        <v>144</v>
      </c>
      <c r="H4" s="115" t="s">
        <v>69</v>
      </c>
      <c r="I4" s="115" t="s">
        <v>145</v>
      </c>
      <c r="J4" s="116" t="s">
        <v>71</v>
      </c>
    </row>
    <row r="5" spans="3:10">
      <c r="C5" s="41" t="s">
        <v>75</v>
      </c>
      <c r="D5" s="228">
        <f>IFERROR('tablas pernocta cat ev anual'!D5/'tablas pernocta cat ev anual'!D18-1,"-")</f>
        <v>4.8938866012036675E-2</v>
      </c>
      <c r="E5" s="228">
        <f>IFERROR('tablas pernocta cat ev anual'!E5/'tablas pernocta cat ev anual'!E18-1,"-")</f>
        <v>8.6497669053225756E-2</v>
      </c>
      <c r="F5" s="228">
        <f>IFERROR('tablas pernocta cat ev anual'!F5/'tablas pernocta cat ev anual'!F18-1,"-")</f>
        <v>0.15531907711522552</v>
      </c>
      <c r="G5" s="228">
        <f>IFERROR('tablas pernocta cat ev anual'!G5/'tablas pernocta cat ev anual'!G18-1,"-")</f>
        <v>-9.5898399533467238E-3</v>
      </c>
      <c r="H5" s="228">
        <f>IFERROR('tablas pernocta cat ev anual'!H5/'tablas pernocta cat ev anual'!H18-1,"-")</f>
        <v>0.11596392413726675</v>
      </c>
      <c r="I5" s="228">
        <f>IFERROR('tablas pernocta cat ev anual'!I5/'tablas pernocta cat ev anual'!I18-1,"-")</f>
        <v>2.2045777538464151E-3</v>
      </c>
      <c r="J5" s="228">
        <f>IFERROR('tablas pernocta cat ev anual'!J5/'tablas pernocta cat ev anual'!J18-1,"-")</f>
        <v>5.5148941190349854E-2</v>
      </c>
    </row>
    <row r="6" spans="3:10">
      <c r="C6" s="41" t="s">
        <v>76</v>
      </c>
      <c r="D6" s="228">
        <f>IFERROR('tablas pernocta cat ev anual'!D6/'tablas pernocta cat ev anual'!D19-1,"-")</f>
        <v>0.11768974024089385</v>
      </c>
      <c r="E6" s="228">
        <f>IFERROR('tablas pernocta cat ev anual'!E6/'tablas pernocta cat ev anual'!E19-1,"-")</f>
        <v>-2.4160038838833109E-2</v>
      </c>
      <c r="F6" s="228">
        <f>IFERROR('tablas pernocta cat ev anual'!F6/'tablas pernocta cat ev anual'!F19-1,"-")</f>
        <v>0.28110643305111971</v>
      </c>
      <c r="G6" s="228">
        <f>IFERROR('tablas pernocta cat ev anual'!G6/'tablas pernocta cat ev anual'!G19-1,"-")</f>
        <v>8.4658201426335067E-2</v>
      </c>
      <c r="H6" s="228">
        <f>IFERROR('tablas pernocta cat ev anual'!H6/'tablas pernocta cat ev anual'!H19-1,"-")</f>
        <v>0.15686106732717864</v>
      </c>
      <c r="I6" s="228">
        <f>IFERROR('tablas pernocta cat ev anual'!I6/'tablas pernocta cat ev anual'!I19-1,"-")</f>
        <v>4.3052602199815659E-3</v>
      </c>
      <c r="J6" s="228">
        <f>IFERROR('tablas pernocta cat ev anual'!J6/'tablas pernocta cat ev anual'!J19-1,"-")</f>
        <v>6.6312834692007883E-2</v>
      </c>
    </row>
    <row r="7" spans="3:10">
      <c r="C7" s="41" t="s">
        <v>77</v>
      </c>
      <c r="D7" s="228">
        <f>IFERROR('tablas pernocta cat ev anual'!D7/'tablas pernocta cat ev anual'!D20-1,"-")</f>
        <v>-0.11746205387665798</v>
      </c>
      <c r="E7" s="228">
        <f>IFERROR('tablas pernocta cat ev anual'!E7/'tablas pernocta cat ev anual'!E20-1,"-")</f>
        <v>1.5390594636610855E-2</v>
      </c>
      <c r="F7" s="228">
        <f>IFERROR('tablas pernocta cat ev anual'!F7/'tablas pernocta cat ev anual'!F20-1,"-")</f>
        <v>0.20269054333068226</v>
      </c>
      <c r="G7" s="228">
        <f>IFERROR('tablas pernocta cat ev anual'!G7/'tablas pernocta cat ev anual'!G20-1,"-")</f>
        <v>-0.114536010011829</v>
      </c>
      <c r="H7" s="228">
        <f>IFERROR('tablas pernocta cat ev anual'!H7/'tablas pernocta cat ev anual'!H20-1,"-")</f>
        <v>0.10386523380772572</v>
      </c>
      <c r="I7" s="228">
        <f>IFERROR('tablas pernocta cat ev anual'!I7/'tablas pernocta cat ev anual'!I20-1,"-")</f>
        <v>2.7729984772551619E-2</v>
      </c>
      <c r="J7" s="228">
        <f>IFERROR('tablas pernocta cat ev anual'!J7/'tablas pernocta cat ev anual'!J20-1,"-")</f>
        <v>5.9954800081823967E-2</v>
      </c>
    </row>
    <row r="8" spans="3:10">
      <c r="C8" s="41" t="s">
        <v>78</v>
      </c>
      <c r="D8" s="228">
        <f>IFERROR('tablas pernocta cat ev anual'!D8/'tablas pernocta cat ev anual'!D21-1,"-")</f>
        <v>0.38807531380753146</v>
      </c>
      <c r="E8" s="228">
        <f>IFERROR('tablas pernocta cat ev anual'!E8/'tablas pernocta cat ev anual'!E21-1,"-")</f>
        <v>-0.14096298041063082</v>
      </c>
      <c r="F8" s="228">
        <f>IFERROR('tablas pernocta cat ev anual'!F8/'tablas pernocta cat ev anual'!F21-1,"-")</f>
        <v>9.8427909168085304E-2</v>
      </c>
      <c r="G8" s="228">
        <f>IFERROR('tablas pernocta cat ev anual'!G8/'tablas pernocta cat ev anual'!G21-1,"-")</f>
        <v>-4.3467111168098427E-2</v>
      </c>
      <c r="H8" s="228">
        <f>IFERROR('tablas pernocta cat ev anual'!H8/'tablas pernocta cat ev anual'!H21-1,"-")</f>
        <v>2.0089680885076788E-2</v>
      </c>
      <c r="I8" s="228">
        <f>IFERROR('tablas pernocta cat ev anual'!I8/'tablas pernocta cat ev anual'!I21-1,"-")</f>
        <v>5.7224513656587872E-2</v>
      </c>
      <c r="J8" s="228">
        <f>IFERROR('tablas pernocta cat ev anual'!J8/'tablas pernocta cat ev anual'!J21-1,"-")</f>
        <v>3.9864019359453051E-2</v>
      </c>
    </row>
    <row r="9" spans="3:10">
      <c r="C9" s="41" t="s">
        <v>79</v>
      </c>
      <c r="D9" s="228">
        <f>IFERROR('tablas pernocta cat ev anual'!D9/'tablas pernocta cat ev anual'!D22-1,"-")</f>
        <v>-0.25406073446327682</v>
      </c>
      <c r="E9" s="228">
        <f>IFERROR('tablas pernocta cat ev anual'!E9/'tablas pernocta cat ev anual'!E22-1,"-")</f>
        <v>0.12704463543110611</v>
      </c>
      <c r="F9" s="228">
        <f>IFERROR('tablas pernocta cat ev anual'!F9/'tablas pernocta cat ev anual'!F22-1,"-")</f>
        <v>7.3142518450537208E-2</v>
      </c>
      <c r="G9" s="228">
        <f>IFERROR('tablas pernocta cat ev anual'!G9/'tablas pernocta cat ev anual'!G22-1,"-")</f>
        <v>-0.10635040431266851</v>
      </c>
      <c r="H9" s="228">
        <f>IFERROR('tablas pernocta cat ev anual'!H9/'tablas pernocta cat ev anual'!H22-1,"-")</f>
        <v>5.7297701364231068E-2</v>
      </c>
      <c r="I9" s="228">
        <f>IFERROR('tablas pernocta cat ev anual'!I9/'tablas pernocta cat ev anual'!I22-1,"-")</f>
        <v>-2.3887277455491129E-2</v>
      </c>
      <c r="J9" s="228">
        <f>IFERROR('tablas pernocta cat ev anual'!J9/'tablas pernocta cat ev anual'!J22-1,"-")</f>
        <v>1.3876573919904711E-2</v>
      </c>
    </row>
    <row r="10" spans="3:10">
      <c r="C10" s="41" t="s">
        <v>80</v>
      </c>
      <c r="D10" s="228">
        <f>IFERROR('tablas pernocta cat ev anual'!D10/'tablas pernocta cat ev anual'!D23-1,"-")</f>
        <v>0.1242618741976893</v>
      </c>
      <c r="E10" s="228">
        <f>IFERROR('tablas pernocta cat ev anual'!E10/'tablas pernocta cat ev anual'!E23-1,"-")</f>
        <v>-0.16873565248101707</v>
      </c>
      <c r="F10" s="228">
        <f>IFERROR('tablas pernocta cat ev anual'!F10/'tablas pernocta cat ev anual'!F23-1,"-")</f>
        <v>1.892473318124166E-2</v>
      </c>
      <c r="G10" s="228">
        <f>IFERROR('tablas pernocta cat ev anual'!G10/'tablas pernocta cat ev anual'!G23-1,"-")</f>
        <v>0.1396875996174689</v>
      </c>
      <c r="H10" s="228">
        <f>IFERROR('tablas pernocta cat ev anual'!H10/'tablas pernocta cat ev anual'!H23-1,"-")</f>
        <v>-1.955776545290433E-2</v>
      </c>
      <c r="I10" s="228">
        <f>IFERROR('tablas pernocta cat ev anual'!I10/'tablas pernocta cat ev anual'!I23-1,"-")</f>
        <v>-0.13342655441294993</v>
      </c>
      <c r="J10" s="228">
        <f>IFERROR('tablas pernocta cat ev anual'!J10/'tablas pernocta cat ev anual'!J23-1,"-")</f>
        <v>-8.4832298150475771E-2</v>
      </c>
    </row>
    <row r="11" spans="3:10">
      <c r="C11" s="41" t="s">
        <v>81</v>
      </c>
      <c r="D11" s="228">
        <f>IFERROR('tablas pernocta cat ev anual'!D11/'tablas pernocta cat ev anual'!D24-1,"-")</f>
        <v>-0.19933292372509437</v>
      </c>
      <c r="E11" s="228">
        <f>IFERROR('tablas pernocta cat ev anual'!E11/'tablas pernocta cat ev anual'!E24-1,"-")</f>
        <v>1.3998198104285819E-3</v>
      </c>
      <c r="F11" s="228">
        <f>IFERROR('tablas pernocta cat ev anual'!F11/'tablas pernocta cat ev anual'!F24-1,"-")</f>
        <v>6.3153343800486983E-2</v>
      </c>
      <c r="G11" s="228">
        <f>IFERROR('tablas pernocta cat ev anual'!G11/'tablas pernocta cat ev anual'!G24-1,"-")</f>
        <v>0.40524038333908519</v>
      </c>
      <c r="H11" s="228">
        <f>IFERROR('tablas pernocta cat ev anual'!H11/'tablas pernocta cat ev anual'!H24-1,"-")</f>
        <v>6.7127263706276308E-2</v>
      </c>
      <c r="I11" s="228">
        <f>IFERROR('tablas pernocta cat ev anual'!I11/'tablas pernocta cat ev anual'!I24-1,"-")</f>
        <v>-7.850375389499209E-2</v>
      </c>
      <c r="J11" s="228">
        <f>IFERROR('tablas pernocta cat ev anual'!J11/'tablas pernocta cat ev anual'!J24-1,"-")</f>
        <v>-2.182026045654728E-2</v>
      </c>
    </row>
    <row r="12" spans="3:10">
      <c r="C12" s="41" t="s">
        <v>82</v>
      </c>
      <c r="D12" s="228">
        <f>IFERROR('tablas pernocta cat ev anual'!D12/'tablas pernocta cat ev anual'!D25-1,"-")</f>
        <v>-0.18005709624796085</v>
      </c>
      <c r="E12" s="228">
        <f>IFERROR('tablas pernocta cat ev anual'!E12/'tablas pernocta cat ev anual'!E25-1,"-")</f>
        <v>-2.89385007536479E-2</v>
      </c>
      <c r="F12" s="228">
        <f>IFERROR('tablas pernocta cat ev anual'!F12/'tablas pernocta cat ev anual'!F25-1,"-")</f>
        <v>-5.0326352885065484E-2</v>
      </c>
      <c r="G12" s="228">
        <f>IFERROR('tablas pernocta cat ev anual'!G12/'tablas pernocta cat ev anual'!G25-1,"-")</f>
        <v>0.12197471402769411</v>
      </c>
      <c r="H12" s="228">
        <f>IFERROR('tablas pernocta cat ev anual'!H12/'tablas pernocta cat ev anual'!H25-1,"-")</f>
        <v>-2.9083393491095011E-2</v>
      </c>
      <c r="I12" s="228">
        <f>IFERROR('tablas pernocta cat ev anual'!I12/'tablas pernocta cat ev anual'!I25-1,"-")</f>
        <v>-8.1381767360488522E-2</v>
      </c>
      <c r="J12" s="228">
        <f>IFERROR('tablas pernocta cat ev anual'!J12/'tablas pernocta cat ev anual'!J25-1,"-")</f>
        <v>-6.0253586820276928E-2</v>
      </c>
    </row>
    <row r="13" spans="3:10">
      <c r="C13" s="41" t="s">
        <v>83</v>
      </c>
      <c r="D13" s="228">
        <f>IFERROR('tablas pernocta cat ev anual'!D13/'tablas pernocta cat ev anual'!D26-1,"-")</f>
        <v>-0.21404150433330682</v>
      </c>
      <c r="E13" s="228">
        <f>IFERROR('tablas pernocta cat ev anual'!E13/'tablas pernocta cat ev anual'!E26-1,"-")</f>
        <v>9.2312741594340331E-2</v>
      </c>
      <c r="F13" s="228">
        <f>IFERROR('tablas pernocta cat ev anual'!F13/'tablas pernocta cat ev anual'!F26-1,"-")</f>
        <v>-4.5423939294973348E-2</v>
      </c>
      <c r="G13" s="228">
        <f>IFERROR('tablas pernocta cat ev anual'!G13/'tablas pernocta cat ev anual'!G26-1,"-")</f>
        <v>0.24895532367057482</v>
      </c>
      <c r="H13" s="228">
        <f>IFERROR('tablas pernocta cat ev anual'!H13/'tablas pernocta cat ev anual'!H26-1,"-")</f>
        <v>2.0758215134729419E-2</v>
      </c>
      <c r="I13" s="228">
        <f>IFERROR('tablas pernocta cat ev anual'!I13/'tablas pernocta cat ev anual'!I26-1,"-")</f>
        <v>-0.10758630555767201</v>
      </c>
      <c r="J13" s="228">
        <f>IFERROR('tablas pernocta cat ev anual'!J13/'tablas pernocta cat ev anual'!J26-1,"-")</f>
        <v>-5.5476328141885189E-2</v>
      </c>
    </row>
    <row r="14" spans="3:10" ht="48" customHeight="1">
      <c r="C14" s="44" t="str">
        <f>actualizaciones!$A$2</f>
        <v xml:space="preserve">acumulado septiembre 2010 </v>
      </c>
      <c r="D14" s="229">
        <v>-7.0095133048393765E-2</v>
      </c>
      <c r="E14" s="229">
        <v>-5.4940910470925308E-3</v>
      </c>
      <c r="F14" s="229">
        <v>9.0552564339865471E-2</v>
      </c>
      <c r="G14" s="229">
        <v>6.6376645245703303E-2</v>
      </c>
      <c r="H14" s="229">
        <v>5.6420357950966338E-2</v>
      </c>
      <c r="I14" s="229">
        <v>-4.095548323243059E-2</v>
      </c>
      <c r="J14" s="229">
        <v>4.2463049060237346E-4</v>
      </c>
    </row>
    <row r="15" spans="3:10" hidden="1" outlineLevel="1">
      <c r="C15" s="41" t="s">
        <v>72</v>
      </c>
      <c r="D15" s="228">
        <f>IFERROR('tablas pernocta cat ev anual'!D15/'tablas pernocta cat ev anual'!D28-1,"-")</f>
        <v>-0.32728977805564241</v>
      </c>
      <c r="E15" s="228">
        <f>IFERROR('tablas pernocta cat ev anual'!E15/'tablas pernocta cat ev anual'!E28-1,"-")</f>
        <v>-3.3613723398095985E-2</v>
      </c>
      <c r="F15" s="228">
        <f>IFERROR('tablas pernocta cat ev anual'!F15/'tablas pernocta cat ev anual'!F28-1,"-")</f>
        <v>-0.20256463522879642</v>
      </c>
      <c r="G15" s="228">
        <f>IFERROR('tablas pernocta cat ev anual'!G15/'tablas pernocta cat ev anual'!G28-1,"-")</f>
        <v>0.2942820573100331</v>
      </c>
      <c r="H15" s="228">
        <f>IFERROR('tablas pernocta cat ev anual'!H15/'tablas pernocta cat ev anual'!H28-1,"-")</f>
        <v>-0.11589583662478786</v>
      </c>
      <c r="I15" s="228">
        <f>IFERROR('tablas pernocta cat ev anual'!I15/'tablas pernocta cat ev anual'!I28-1,"-")</f>
        <v>-0.123387242119953</v>
      </c>
      <c r="J15" s="228">
        <f>IFERROR('tablas pernocta cat ev anual'!J15/'tablas pernocta cat ev anual'!J28-1,"-")</f>
        <v>-0.12024590887968012</v>
      </c>
    </row>
    <row r="16" spans="3:10" hidden="1" outlineLevel="1">
      <c r="C16" s="41" t="s">
        <v>73</v>
      </c>
      <c r="D16" s="228">
        <f>IFERROR('tablas pernocta cat ev anual'!D16/'tablas pernocta cat ev anual'!D29-1,"-")</f>
        <v>0.32969954799255508</v>
      </c>
      <c r="E16" s="228">
        <f>IFERROR('tablas pernocta cat ev anual'!E16/'tablas pernocta cat ev anual'!E29-1,"-")</f>
        <v>-0.13295556310409784</v>
      </c>
      <c r="F16" s="228">
        <f>IFERROR('tablas pernocta cat ev anual'!F16/'tablas pernocta cat ev anual'!F29-1,"-")</f>
        <v>-0.13227444455998061</v>
      </c>
      <c r="G16" s="228">
        <f>IFERROR('tablas pernocta cat ev anual'!G16/'tablas pernocta cat ev anual'!G29-1,"-")</f>
        <v>0.17933676996306613</v>
      </c>
      <c r="H16" s="228">
        <f>IFERROR('tablas pernocta cat ev anual'!H16/'tablas pernocta cat ev anual'!H29-1,"-")</f>
        <v>-8.6481733266745242E-2</v>
      </c>
      <c r="I16" s="228">
        <f>IFERROR('tablas pernocta cat ev anual'!I16/'tablas pernocta cat ev anual'!I29-1,"-")</f>
        <v>-0.21227111762016571</v>
      </c>
      <c r="J16" s="228">
        <f>IFERROR('tablas pernocta cat ev anual'!J16/'tablas pernocta cat ev anual'!J29-1,"-")</f>
        <v>-0.16278385482275881</v>
      </c>
    </row>
    <row r="17" spans="3:10" hidden="1" outlineLevel="1">
      <c r="C17" s="41" t="s">
        <v>74</v>
      </c>
      <c r="D17" s="228">
        <f>IFERROR('tablas pernocta cat ev anual'!D17/'tablas pernocta cat ev anual'!D30-1,"-")</f>
        <v>0.76462018730489079</v>
      </c>
      <c r="E17" s="228">
        <f>IFERROR('tablas pernocta cat ev anual'!E17/'tablas pernocta cat ev anual'!E30-1,"-")</f>
        <v>-9.2190016103059547E-2</v>
      </c>
      <c r="F17" s="228">
        <f>IFERROR('tablas pernocta cat ev anual'!F17/'tablas pernocta cat ev anual'!F30-1,"-")</f>
        <v>-6.4786743635533051E-2</v>
      </c>
      <c r="G17" s="228">
        <f>IFERROR('tablas pernocta cat ev anual'!G17/'tablas pernocta cat ev anual'!G30-1,"-")</f>
        <v>9.2282673583235608E-2</v>
      </c>
      <c r="H17" s="228">
        <f>IFERROR('tablas pernocta cat ev anual'!H17/'tablas pernocta cat ev anual'!H30-1,"-")</f>
        <v>-4.6987697402785078E-2</v>
      </c>
      <c r="I17" s="228">
        <f>IFERROR('tablas pernocta cat ev anual'!I17/'tablas pernocta cat ev anual'!I30-1,"-")</f>
        <v>-0.13078881546761845</v>
      </c>
      <c r="J17" s="228">
        <f>IFERROR('tablas pernocta cat ev anual'!J17/'tablas pernocta cat ev anual'!J30-1,"-")</f>
        <v>-9.4199361231962486E-2</v>
      </c>
    </row>
    <row r="18" spans="3:10" hidden="1" outlineLevel="1">
      <c r="C18" s="41" t="s">
        <v>75</v>
      </c>
      <c r="D18" s="228">
        <f>IFERROR('tablas pernocta cat ev anual'!D18/'tablas pernocta cat ev anual'!D31-1,"-")</f>
        <v>-0.22279665189561793</v>
      </c>
      <c r="E18" s="228">
        <f>IFERROR('tablas pernocta cat ev anual'!E18/'tablas pernocta cat ev anual'!E31-1,"-")</f>
        <v>-0.13188886773870512</v>
      </c>
      <c r="F18" s="228">
        <f>IFERROR('tablas pernocta cat ev anual'!F18/'tablas pernocta cat ev anual'!F31-1,"-")</f>
        <v>-1.376589653106064E-2</v>
      </c>
      <c r="G18" s="228">
        <f>IFERROR('tablas pernocta cat ev anual'!G18/'tablas pernocta cat ev anual'!G31-1,"-")</f>
        <v>-0.16337188290567406</v>
      </c>
      <c r="H18" s="228">
        <f>IFERROR('tablas pernocta cat ev anual'!H18/'tablas pernocta cat ev anual'!H31-1,"-")</f>
        <v>-7.0878974651257587E-2</v>
      </c>
      <c r="I18" s="228">
        <f>IFERROR('tablas pernocta cat ev anual'!I18/'tablas pernocta cat ev anual'!I31-1,"-")</f>
        <v>-0.12288220071114309</v>
      </c>
      <c r="J18" s="228">
        <f>IFERROR('tablas pernocta cat ev anual'!J18/'tablas pernocta cat ev anual'!J31-1,"-")</f>
        <v>-9.9423095311454213E-2</v>
      </c>
    </row>
    <row r="19" spans="3:10" hidden="1" outlineLevel="1">
      <c r="C19" s="41" t="s">
        <v>76</v>
      </c>
      <c r="D19" s="228">
        <f>IFERROR('tablas pernocta cat ev anual'!D19/'tablas pernocta cat ev anual'!D32-1,"-")</f>
        <v>0.12653261402648353</v>
      </c>
      <c r="E19" s="228">
        <f>IFERROR('tablas pernocta cat ev anual'!E19/'tablas pernocta cat ev anual'!E32-1,"-")</f>
        <v>-8.8242569423650274E-2</v>
      </c>
      <c r="F19" s="228">
        <f>IFERROR('tablas pernocta cat ev anual'!F19/'tablas pernocta cat ev anual'!F32-1,"-")</f>
        <v>-0.17472872968701036</v>
      </c>
      <c r="G19" s="228">
        <f>IFERROR('tablas pernocta cat ev anual'!G19/'tablas pernocta cat ev anual'!G32-1,"-")</f>
        <v>-0.10624339282382933</v>
      </c>
      <c r="H19" s="228">
        <f>IFERROR('tablas pernocta cat ev anual'!H19/'tablas pernocta cat ev anual'!H32-1,"-")</f>
        <v>-0.13675805122303952</v>
      </c>
      <c r="I19" s="228">
        <f>IFERROR('tablas pernocta cat ev anual'!I19/'tablas pernocta cat ev anual'!I32-1,"-")</f>
        <v>-0.10013418013440212</v>
      </c>
      <c r="J19" s="228">
        <f>IFERROR('tablas pernocta cat ev anual'!J19/'tablas pernocta cat ev anual'!J32-1,"-")</f>
        <v>-0.11538875696384754</v>
      </c>
    </row>
    <row r="20" spans="3:10" hidden="1" outlineLevel="1">
      <c r="C20" s="41" t="s">
        <v>77</v>
      </c>
      <c r="D20" s="228">
        <f>IFERROR('tablas pernocta cat ev anual'!D20/'tablas pernocta cat ev anual'!D33-1,"-")</f>
        <v>0.69753946146703805</v>
      </c>
      <c r="E20" s="228">
        <f>IFERROR('tablas pernocta cat ev anual'!E20/'tablas pernocta cat ev anual'!E33-1,"-")</f>
        <v>-0.21091907805961807</v>
      </c>
      <c r="F20" s="228">
        <f>IFERROR('tablas pernocta cat ev anual'!F20/'tablas pernocta cat ev anual'!F33-1,"-")</f>
        <v>-0.10538288215444658</v>
      </c>
      <c r="G20" s="228">
        <f>IFERROR('tablas pernocta cat ev anual'!G20/'tablas pernocta cat ev anual'!G33-1,"-")</f>
        <v>0.15262710692196735</v>
      </c>
      <c r="H20" s="228">
        <f>IFERROR('tablas pernocta cat ev anual'!H20/'tablas pernocta cat ev anual'!H33-1,"-")</f>
        <v>-0.10323595599266544</v>
      </c>
      <c r="I20" s="228">
        <f>IFERROR('tablas pernocta cat ev anual'!I20/'tablas pernocta cat ev anual'!I33-1,"-")</f>
        <v>-0.15407240080086315</v>
      </c>
      <c r="J20" s="228">
        <f>IFERROR('tablas pernocta cat ev anual'!J20/'tablas pernocta cat ev anual'!J33-1,"-")</f>
        <v>-0.13327628003395919</v>
      </c>
    </row>
    <row r="21" spans="3:10" hidden="1" outlineLevel="1">
      <c r="C21" s="41" t="s">
        <v>78</v>
      </c>
      <c r="D21" s="228">
        <f>IFERROR('tablas pernocta cat ev anual'!D21/'tablas pernocta cat ev anual'!D34-1,"-")</f>
        <v>-0.32713963963963966</v>
      </c>
      <c r="E21" s="228">
        <f>IFERROR('tablas pernocta cat ev anual'!E21/'tablas pernocta cat ev anual'!E34-1,"-")</f>
        <v>-0.18669880749030188</v>
      </c>
      <c r="F21" s="228">
        <f>IFERROR('tablas pernocta cat ev anual'!F21/'tablas pernocta cat ev anual'!F34-1,"-")</f>
        <v>-4.782319805998636E-2</v>
      </c>
      <c r="G21" s="228">
        <f>IFERROR('tablas pernocta cat ev anual'!G21/'tablas pernocta cat ev anual'!G34-1,"-")</f>
        <v>-8.6304526106142809E-2</v>
      </c>
      <c r="H21" s="228">
        <f>IFERROR('tablas pernocta cat ev anual'!H21/'tablas pernocta cat ev anual'!H34-1,"-")</f>
        <v>-9.8678930283623956E-2</v>
      </c>
      <c r="I21" s="228">
        <f>IFERROR('tablas pernocta cat ev anual'!I21/'tablas pernocta cat ev anual'!I34-1,"-")</f>
        <v>-0.24225954219942558</v>
      </c>
      <c r="J21" s="228">
        <f>IFERROR('tablas pernocta cat ev anual'!J21/'tablas pernocta cat ev anual'!J34-1,"-")</f>
        <v>-0.18128786859779866</v>
      </c>
    </row>
    <row r="22" spans="3:10" hidden="1" outlineLevel="1">
      <c r="C22" s="41" t="s">
        <v>79</v>
      </c>
      <c r="D22" s="228">
        <f>IFERROR('tablas pernocta cat ev anual'!D22/'tablas pernocta cat ev anual'!D35-1,"-")</f>
        <v>-6.3027295285359775E-2</v>
      </c>
      <c r="E22" s="228">
        <f>IFERROR('tablas pernocta cat ev anual'!E22/'tablas pernocta cat ev anual'!E35-1,"-")</f>
        <v>-0.26173054290538811</v>
      </c>
      <c r="F22" s="228">
        <f>IFERROR('tablas pernocta cat ev anual'!F22/'tablas pernocta cat ev anual'!F35-1,"-")</f>
        <v>-0.10703630193994496</v>
      </c>
      <c r="G22" s="228">
        <f>IFERROR('tablas pernocta cat ev anual'!G22/'tablas pernocta cat ev anual'!G35-1,"-")</f>
        <v>-0.16042074009703822</v>
      </c>
      <c r="H22" s="228">
        <f>IFERROR('tablas pernocta cat ev anual'!H22/'tablas pernocta cat ev anual'!H35-1,"-")</f>
        <v>-0.15747388717710209</v>
      </c>
      <c r="I22" s="228">
        <f>IFERROR('tablas pernocta cat ev anual'!I22/'tablas pernocta cat ev anual'!I35-1,"-")</f>
        <v>-0.14388407584135565</v>
      </c>
      <c r="J22" s="228">
        <f>IFERROR('tablas pernocta cat ev anual'!J22/'tablas pernocta cat ev anual'!J35-1,"-")</f>
        <v>-0.15025961495845819</v>
      </c>
    </row>
    <row r="23" spans="3:10" hidden="1" outlineLevel="1">
      <c r="C23" s="41" t="s">
        <v>80</v>
      </c>
      <c r="D23" s="228">
        <f>IFERROR('tablas pernocta cat ev anual'!D23/'tablas pernocta cat ev anual'!D36-1,"-")</f>
        <v>0.14089045108377274</v>
      </c>
      <c r="E23" s="228">
        <f>IFERROR('tablas pernocta cat ev anual'!E23/'tablas pernocta cat ev anual'!E36-1,"-")</f>
        <v>-5.573387802742924E-2</v>
      </c>
      <c r="F23" s="228">
        <f>IFERROR('tablas pernocta cat ev anual'!F23/'tablas pernocta cat ev anual'!F36-1,"-")</f>
        <v>-6.1776347910999507E-2</v>
      </c>
      <c r="G23" s="228">
        <f>IFERROR('tablas pernocta cat ev anual'!G23/'tablas pernocta cat ev anual'!G36-1,"-")</f>
        <v>-0.2047624681009278</v>
      </c>
      <c r="H23" s="228">
        <f>IFERROR('tablas pernocta cat ev anual'!H23/'tablas pernocta cat ev anual'!H36-1,"-")</f>
        <v>-7.7070131170907441E-2</v>
      </c>
      <c r="I23" s="228">
        <f>IFERROR('tablas pernocta cat ev anual'!I23/'tablas pernocta cat ev anual'!I36-1,"-")</f>
        <v>-8.8504003356340344E-2</v>
      </c>
      <c r="J23" s="228">
        <f>IFERROR('tablas pernocta cat ev anual'!J23/'tablas pernocta cat ev anual'!J36-1,"-")</f>
        <v>-8.3659359930302601E-2</v>
      </c>
    </row>
    <row r="24" spans="3:10" hidden="1" outlineLevel="1">
      <c r="C24" s="41" t="s">
        <v>81</v>
      </c>
      <c r="D24" s="228">
        <f>IFERROR('tablas pernocta cat ev anual'!D24/'tablas pernocta cat ev anual'!D37-1,"-")</f>
        <v>-0.14837793392136345</v>
      </c>
      <c r="E24" s="228">
        <f>IFERROR('tablas pernocta cat ev anual'!E24/'tablas pernocta cat ev anual'!E37-1,"-")</f>
        <v>-8.3943796466816711E-2</v>
      </c>
      <c r="F24" s="228">
        <f>IFERROR('tablas pernocta cat ev anual'!F24/'tablas pernocta cat ev anual'!F37-1,"-")</f>
        <v>-0.19349984401093756</v>
      </c>
      <c r="G24" s="228">
        <f>IFERROR('tablas pernocta cat ev anual'!G24/'tablas pernocta cat ev anual'!G37-1,"-")</f>
        <v>-0.38275873369600844</v>
      </c>
      <c r="H24" s="228">
        <f>IFERROR('tablas pernocta cat ev anual'!H24/'tablas pernocta cat ev anual'!H37-1,"-")</f>
        <v>-0.18313335535421538</v>
      </c>
      <c r="I24" s="228">
        <f>IFERROR('tablas pernocta cat ev anual'!I24/'tablas pernocta cat ev anual'!I37-1,"-")</f>
        <v>-0.14812924391340998</v>
      </c>
      <c r="J24" s="228">
        <f>IFERROR('tablas pernocta cat ev anual'!J24/'tablas pernocta cat ev anual'!J37-1,"-")</f>
        <v>-0.16210452223089711</v>
      </c>
    </row>
    <row r="25" spans="3:10" hidden="1" outlineLevel="1">
      <c r="C25" s="41" t="s">
        <v>82</v>
      </c>
      <c r="D25" s="228">
        <f>IFERROR('tablas pernocta cat ev anual'!D25/'tablas pernocta cat ev anual'!D38-1,"-")</f>
        <v>-0.15455564175502112</v>
      </c>
      <c r="E25" s="228">
        <f>IFERROR('tablas pernocta cat ev anual'!E25/'tablas pernocta cat ev anual'!E38-1,"-")</f>
        <v>-7.5368854253316409E-2</v>
      </c>
      <c r="F25" s="228">
        <f>IFERROR('tablas pernocta cat ev anual'!F25/'tablas pernocta cat ev anual'!F38-1,"-")</f>
        <v>-0.15002758895090673</v>
      </c>
      <c r="G25" s="228">
        <f>IFERROR('tablas pernocta cat ev anual'!G25/'tablas pernocta cat ev anual'!G38-1,"-")</f>
        <v>-0.25464890867317636</v>
      </c>
      <c r="H25" s="228">
        <f>IFERROR('tablas pernocta cat ev anual'!H25/'tablas pernocta cat ev anual'!H38-1,"-")</f>
        <v>-0.14078637126409921</v>
      </c>
      <c r="I25" s="228">
        <f>IFERROR('tablas pernocta cat ev anual'!I25/'tablas pernocta cat ev anual'!I38-1,"-")</f>
        <v>-0.18229852517399059</v>
      </c>
      <c r="J25" s="228">
        <f>IFERROR('tablas pernocta cat ev anual'!J25/'tablas pernocta cat ev anual'!J38-1,"-")</f>
        <v>-0.16602043561664603</v>
      </c>
    </row>
    <row r="26" spans="3:10" hidden="1" outlineLevel="1">
      <c r="C26" s="41" t="s">
        <v>83</v>
      </c>
      <c r="D26" s="228">
        <f>IFERROR('tablas pernocta cat ev anual'!D26/'tablas pernocta cat ev anual'!D39-1,"-")</f>
        <v>-4.4328346394364448E-3</v>
      </c>
      <c r="E26" s="228">
        <f>IFERROR('tablas pernocta cat ev anual'!E26/'tablas pernocta cat ev anual'!E39-1,"-")</f>
        <v>-7.5293038563740144E-2</v>
      </c>
      <c r="F26" s="228">
        <f>IFERROR('tablas pernocta cat ev anual'!F26/'tablas pernocta cat ev anual'!F39-1,"-")</f>
        <v>-9.7810904011523814E-2</v>
      </c>
      <c r="G26" s="228">
        <f>IFERROR('tablas pernocta cat ev anual'!G26/'tablas pernocta cat ev anual'!G39-1,"-")</f>
        <v>-0.2393519443485842</v>
      </c>
      <c r="H26" s="228">
        <f>IFERROR('tablas pernocta cat ev anual'!H26/'tablas pernocta cat ev anual'!H39-1,"-")</f>
        <v>-0.10448141266969801</v>
      </c>
      <c r="I26" s="228">
        <f>IFERROR('tablas pernocta cat ev anual'!I26/'tablas pernocta cat ev anual'!I39-1,"-")</f>
        <v>-0.1042786446617574</v>
      </c>
      <c r="J26" s="228">
        <f>IFERROR('tablas pernocta cat ev anual'!J26/'tablas pernocta cat ev anual'!J39-1,"-")</f>
        <v>-0.10436098286529238</v>
      </c>
    </row>
    <row r="27" spans="3:10" collapsed="1">
      <c r="C27" s="117">
        <v>2009</v>
      </c>
      <c r="D27" s="230">
        <f>IFERROR('tablas pernocta cat ev anual'!D27/'tablas pernocta cat ev anual'!D40-1,"-")</f>
        <v>-1.6215522264247828E-2</v>
      </c>
      <c r="E27" s="230">
        <f>IFERROR('tablas pernocta cat ev anual'!E27/'tablas pernocta cat ev anual'!E40-1,"-")</f>
        <v>-0.11793862001756283</v>
      </c>
      <c r="F27" s="230">
        <f>IFERROR('tablas pernocta cat ev anual'!F27/'tablas pernocta cat ev anual'!F40-1,"-")</f>
        <v>-0.11508372314181203</v>
      </c>
      <c r="G27" s="230">
        <f>IFERROR('tablas pernocta cat ev anual'!G27/'tablas pernocta cat ev anual'!G40-1,"-")</f>
        <v>-9.2133692508470477E-2</v>
      </c>
      <c r="H27" s="230">
        <f>IFERROR('tablas pernocta cat ev anual'!H27/'tablas pernocta cat ev anual'!H40-1,"-")</f>
        <v>-0.11135123601782704</v>
      </c>
      <c r="I27" s="230">
        <f>IFERROR('tablas pernocta cat ev anual'!I27/'tablas pernocta cat ev anual'!I40-1,"-")</f>
        <v>-0.1460349932206263</v>
      </c>
      <c r="J27" s="230">
        <f>IFERROR('tablas pernocta cat ev anual'!J27/'tablas pernocta cat ev anual'!J40-1,"-")</f>
        <v>-0.13153237221397163</v>
      </c>
    </row>
    <row r="28" spans="3:10" hidden="1" outlineLevel="1">
      <c r="C28" s="41" t="s">
        <v>72</v>
      </c>
      <c r="D28" s="228">
        <f>IFERROR('tablas pernocta cat ev anual'!D28/'tablas pernocta cat ev anual'!D41-1,"-")</f>
        <v>0.16158315177923011</v>
      </c>
      <c r="E28" s="228">
        <f>IFERROR('tablas pernocta cat ev anual'!E28/'tablas pernocta cat ev anual'!E41-1,"-")</f>
        <v>-6.7243228230429164E-2</v>
      </c>
      <c r="F28" s="228">
        <f>IFERROR('tablas pernocta cat ev anual'!F28/'tablas pernocta cat ev anual'!F41-1,"-")</f>
        <v>0.11196277147549116</v>
      </c>
      <c r="G28" s="228">
        <f>IFERROR('tablas pernocta cat ev anual'!G28/'tablas pernocta cat ev anual'!G41-1,"-")</f>
        <v>-0.24195081382915529</v>
      </c>
      <c r="H28" s="228">
        <f>IFERROR('tablas pernocta cat ev anual'!H28/'tablas pernocta cat ev anual'!H41-1,"-")</f>
        <v>1.7479975957170213E-2</v>
      </c>
      <c r="I28" s="228">
        <f>IFERROR('tablas pernocta cat ev anual'!I28/'tablas pernocta cat ev anual'!I41-1,"-")</f>
        <v>-0.13552582114662504</v>
      </c>
      <c r="J28" s="228">
        <f>IFERROR('tablas pernocta cat ev anual'!J28/'tablas pernocta cat ev anual'!J41-1,"-")</f>
        <v>-7.734611347096787E-2</v>
      </c>
    </row>
    <row r="29" spans="3:10" hidden="1" outlineLevel="1">
      <c r="C29" s="41" t="s">
        <v>73</v>
      </c>
      <c r="D29" s="228">
        <f>IFERROR('tablas pernocta cat ev anual'!D29/'tablas pernocta cat ev anual'!D42-1,"-")</f>
        <v>-0.20920941968040374</v>
      </c>
      <c r="E29" s="228">
        <f>IFERROR('tablas pernocta cat ev anual'!E29/'tablas pernocta cat ev anual'!E42-1,"-")</f>
        <v>-0.12784222894040498</v>
      </c>
      <c r="F29" s="228">
        <f>IFERROR('tablas pernocta cat ev anual'!F29/'tablas pernocta cat ev anual'!F42-1,"-")</f>
        <v>-2.3117619672408662E-2</v>
      </c>
      <c r="G29" s="228">
        <f>IFERROR('tablas pernocta cat ev anual'!G29/'tablas pernocta cat ev anual'!G42-1,"-")</f>
        <v>-0.13687350835322198</v>
      </c>
      <c r="H29" s="228">
        <f>IFERROR('tablas pernocta cat ev anual'!H29/'tablas pernocta cat ev anual'!H42-1,"-")</f>
        <v>-7.6094851433125554E-2</v>
      </c>
      <c r="I29" s="228">
        <f>IFERROR('tablas pernocta cat ev anual'!I29/'tablas pernocta cat ev anual'!I42-1,"-")</f>
        <v>-4.5804010179983368E-2</v>
      </c>
      <c r="J29" s="228">
        <f>IFERROR('tablas pernocta cat ev anual'!J29/'tablas pernocta cat ev anual'!J42-1,"-")</f>
        <v>-5.7954817169829753E-2</v>
      </c>
    </row>
    <row r="30" spans="3:10" hidden="1" outlineLevel="1">
      <c r="C30" s="41" t="s">
        <v>74</v>
      </c>
      <c r="D30" s="228">
        <f>IFERROR('tablas pernocta cat ev anual'!D30/'tablas pernocta cat ev anual'!D43-1,"-")</f>
        <v>-0.35993073131743702</v>
      </c>
      <c r="E30" s="228">
        <f>IFERROR('tablas pernocta cat ev anual'!E30/'tablas pernocta cat ev anual'!E43-1,"-")</f>
        <v>-9.4534275122595379E-2</v>
      </c>
      <c r="F30" s="228">
        <f>IFERROR('tablas pernocta cat ev anual'!F30/'tablas pernocta cat ev anual'!F43-1,"-")</f>
        <v>0.11766617155588555</v>
      </c>
      <c r="G30" s="228">
        <f>IFERROR('tablas pernocta cat ev anual'!G30/'tablas pernocta cat ev anual'!G43-1,"-")</f>
        <v>-6.2398672122288223E-2</v>
      </c>
      <c r="H30" s="228">
        <f>IFERROR('tablas pernocta cat ev anual'!H30/'tablas pernocta cat ev anual'!H43-1,"-")</f>
        <v>1.8575956531582616E-2</v>
      </c>
      <c r="I30" s="228">
        <f>IFERROR('tablas pernocta cat ev anual'!I30/'tablas pernocta cat ev anual'!I43-1,"-")</f>
        <v>-2.5502427363741975E-2</v>
      </c>
      <c r="J30" s="228">
        <f>IFERROR('tablas pernocta cat ev anual'!J30/'tablas pernocta cat ev anual'!J43-1,"-")</f>
        <v>-6.7350550603041404E-3</v>
      </c>
    </row>
    <row r="31" spans="3:10" hidden="1" outlineLevel="1">
      <c r="C31" s="41" t="s">
        <v>75</v>
      </c>
      <c r="D31" s="228">
        <f>IFERROR('tablas pernocta cat ev anual'!D31/'tablas pernocta cat ev anual'!D44-1,"-")</f>
        <v>0.35354881706097974</v>
      </c>
      <c r="E31" s="228">
        <f>IFERROR('tablas pernocta cat ev anual'!E31/'tablas pernocta cat ev anual'!E44-1,"-")</f>
        <v>-0.10823357491844654</v>
      </c>
      <c r="F31" s="228">
        <f>IFERROR('tablas pernocta cat ev anual'!F31/'tablas pernocta cat ev anual'!F44-1,"-")</f>
        <v>-2.3110789506847862E-2</v>
      </c>
      <c r="G31" s="228">
        <f>IFERROR('tablas pernocta cat ev anual'!G31/'tablas pernocta cat ev anual'!G44-1,"-")</f>
        <v>0.1559751843419046</v>
      </c>
      <c r="H31" s="228">
        <f>IFERROR('tablas pernocta cat ev anual'!H31/'tablas pernocta cat ev anual'!H44-1,"-")</f>
        <v>-2.4717588743057406E-2</v>
      </c>
      <c r="I31" s="228">
        <f>IFERROR('tablas pernocta cat ev anual'!I31/'tablas pernocta cat ev anual'!I44-1,"-")</f>
        <v>8.6311917721568765E-3</v>
      </c>
      <c r="J31" s="228">
        <f>IFERROR('tablas pernocta cat ev anual'!J31/'tablas pernocta cat ev anual'!J44-1,"-")</f>
        <v>-6.6907985689711458E-3</v>
      </c>
    </row>
    <row r="32" spans="3:10" ht="15" hidden="1" customHeight="1" outlineLevel="1">
      <c r="C32" s="41" t="s">
        <v>76</v>
      </c>
      <c r="D32" s="228">
        <f>IFERROR('tablas pernocta cat ev anual'!D32/'tablas pernocta cat ev anual'!D45-1,"-")</f>
        <v>-0.29867002980967672</v>
      </c>
      <c r="E32" s="228">
        <f>IFERROR('tablas pernocta cat ev anual'!E32/'tablas pernocta cat ev anual'!E45-1,"-")</f>
        <v>-7.0911477075483731E-2</v>
      </c>
      <c r="F32" s="228">
        <f>IFERROR('tablas pernocta cat ev anual'!F32/'tablas pernocta cat ev anual'!F45-1,"-")</f>
        <v>7.1379027914080906E-2</v>
      </c>
      <c r="G32" s="228">
        <f>IFERROR('tablas pernocta cat ev anual'!G32/'tablas pernocta cat ev anual'!G45-1,"-")</f>
        <v>-0.13411498647138798</v>
      </c>
      <c r="H32" s="228">
        <f>IFERROR('tablas pernocta cat ev anual'!H32/'tablas pernocta cat ev anual'!H45-1,"-")</f>
        <v>-9.5224893242613629E-3</v>
      </c>
      <c r="I32" s="228">
        <f>IFERROR('tablas pernocta cat ev anual'!I32/'tablas pernocta cat ev anual'!I45-1,"-")</f>
        <v>3.1851575039338442E-2</v>
      </c>
      <c r="J32" s="228">
        <f>IFERROR('tablas pernocta cat ev anual'!J32/'tablas pernocta cat ev anual'!J45-1,"-")</f>
        <v>1.4205606862704112E-2</v>
      </c>
    </row>
    <row r="33" spans="3:10" ht="15" hidden="1" customHeight="1" outlineLevel="1">
      <c r="C33" s="41" t="s">
        <v>77</v>
      </c>
      <c r="D33" s="228">
        <f>IFERROR('tablas pernocta cat ev anual'!D33/'tablas pernocta cat ev anual'!D46-1,"-")</f>
        <v>-0.43884329816334511</v>
      </c>
      <c r="E33" s="228">
        <f>IFERROR('tablas pernocta cat ev anual'!E33/'tablas pernocta cat ev anual'!E46-1,"-")</f>
        <v>7.1645584411790475E-2</v>
      </c>
      <c r="F33" s="228">
        <f>IFERROR('tablas pernocta cat ev anual'!F33/'tablas pernocta cat ev anual'!F46-1,"-")</f>
        <v>-8.5509368620199089E-3</v>
      </c>
      <c r="G33" s="228">
        <f>IFERROR('tablas pernocta cat ev anual'!G33/'tablas pernocta cat ev anual'!G46-1,"-")</f>
        <v>-0.12865235282976639</v>
      </c>
      <c r="H33" s="228">
        <f>IFERROR('tablas pernocta cat ev anual'!H33/'tablas pernocta cat ev anual'!H46-1,"-")</f>
        <v>-7.0983612323135548E-3</v>
      </c>
      <c r="I33" s="228">
        <f>IFERROR('tablas pernocta cat ev anual'!I33/'tablas pernocta cat ev anual'!I46-1,"-")</f>
        <v>0.11131558867094582</v>
      </c>
      <c r="J33" s="228">
        <f>IFERROR('tablas pernocta cat ev anual'!J33/'tablas pernocta cat ev anual'!J46-1,"-")</f>
        <v>5.9619947559663711E-2</v>
      </c>
    </row>
    <row r="34" spans="3:10" ht="15" hidden="1" customHeight="1" outlineLevel="1">
      <c r="C34" s="41" t="s">
        <v>78</v>
      </c>
      <c r="D34" s="228">
        <f>IFERROR('tablas pernocta cat ev anual'!D34/'tablas pernocta cat ev anual'!D47-1,"-")</f>
        <v>0.15175097276264582</v>
      </c>
      <c r="E34" s="228">
        <f>IFERROR('tablas pernocta cat ev anual'!E34/'tablas pernocta cat ev anual'!E47-1,"-")</f>
        <v>0.10198085989726269</v>
      </c>
      <c r="F34" s="228">
        <f>IFERROR('tablas pernocta cat ev anual'!F34/'tablas pernocta cat ev anual'!F47-1,"-")</f>
        <v>-3.6133716779864988E-2</v>
      </c>
      <c r="G34" s="228">
        <f>IFERROR('tablas pernocta cat ev anual'!G34/'tablas pernocta cat ev anual'!G47-1,"-")</f>
        <v>0.25015866816384325</v>
      </c>
      <c r="H34" s="228">
        <f>IFERROR('tablas pernocta cat ev anual'!H34/'tablas pernocta cat ev anual'!H47-1,"-")</f>
        <v>3.4288501282123907E-2</v>
      </c>
      <c r="I34" s="228">
        <f>IFERROR('tablas pernocta cat ev anual'!I34/'tablas pernocta cat ev anual'!I47-1,"-")</f>
        <v>0.22367532361380582</v>
      </c>
      <c r="J34" s="228">
        <f>IFERROR('tablas pernocta cat ev anual'!J34/'tablas pernocta cat ev anual'!J47-1,"-")</f>
        <v>0.1353905793382042</v>
      </c>
    </row>
    <row r="35" spans="3:10" hidden="1" outlineLevel="1">
      <c r="C35" s="41" t="s">
        <v>79</v>
      </c>
      <c r="D35" s="228">
        <f>IFERROR('tablas pernocta cat ev anual'!D35/'tablas pernocta cat ev anual'!D48-1,"-")</f>
        <v>-0.10867000884694777</v>
      </c>
      <c r="E35" s="228">
        <f>IFERROR('tablas pernocta cat ev anual'!E35/'tablas pernocta cat ev anual'!E48-1,"-")</f>
        <v>0.12008176755471078</v>
      </c>
      <c r="F35" s="228">
        <f>IFERROR('tablas pernocta cat ev anual'!F35/'tablas pernocta cat ev anual'!F48-1,"-")</f>
        <v>8.0069183905275843E-3</v>
      </c>
      <c r="G35" s="228">
        <f>IFERROR('tablas pernocta cat ev anual'!G35/'tablas pernocta cat ev anual'!G48-1,"-")</f>
        <v>0.31033828343692171</v>
      </c>
      <c r="H35" s="228">
        <f>IFERROR('tablas pernocta cat ev anual'!H35/'tablas pernocta cat ev anual'!H48-1,"-")</f>
        <v>6.9362020686600356E-2</v>
      </c>
      <c r="I35" s="228">
        <f>IFERROR('tablas pernocta cat ev anual'!I35/'tablas pernocta cat ev anual'!I48-1,"-")</f>
        <v>2.1107072049523889E-2</v>
      </c>
      <c r="J35" s="228">
        <f>IFERROR('tablas pernocta cat ev anual'!J35/'tablas pernocta cat ev anual'!J48-1,"-")</f>
        <v>4.3191420753884824E-2</v>
      </c>
    </row>
    <row r="36" spans="3:10" ht="30" hidden="1" customHeight="1" outlineLevel="1">
      <c r="C36" s="41" t="s">
        <v>80</v>
      </c>
      <c r="D36" s="228">
        <f>IFERROR('tablas pernocta cat ev anual'!D36/'tablas pernocta cat ev anual'!D49-1,"-")</f>
        <v>-0.23108108108108105</v>
      </c>
      <c r="E36" s="228">
        <f>IFERROR('tablas pernocta cat ev anual'!E36/'tablas pernocta cat ev anual'!E49-1,"-")</f>
        <v>-8.169813036970841E-3</v>
      </c>
      <c r="F36" s="228">
        <f>IFERROR('tablas pernocta cat ev anual'!F36/'tablas pernocta cat ev anual'!F49-1,"-")</f>
        <v>1.4573391066666108E-2</v>
      </c>
      <c r="G36" s="228">
        <f>IFERROR('tablas pernocta cat ev anual'!G36/'tablas pernocta cat ev anual'!G49-1,"-")</f>
        <v>0.28295136705622159</v>
      </c>
      <c r="H36" s="228">
        <f>IFERROR('tablas pernocta cat ev anual'!H36/'tablas pernocta cat ev anual'!H49-1,"-")</f>
        <v>3.3094462864803997E-2</v>
      </c>
      <c r="I36" s="228">
        <f>IFERROR('tablas pernocta cat ev anual'!I36/'tablas pernocta cat ev anual'!I49-1,"-")</f>
        <v>8.7810345059994077E-2</v>
      </c>
      <c r="J36" s="228">
        <f>IFERROR('tablas pernocta cat ev anual'!J36/'tablas pernocta cat ev anual'!J49-1,"-")</f>
        <v>6.3934607720127046E-2</v>
      </c>
    </row>
    <row r="37" spans="3:10" hidden="1" outlineLevel="1">
      <c r="C37" s="41" t="s">
        <v>81</v>
      </c>
      <c r="D37" s="228">
        <f>IFERROR('tablas pernocta cat ev anual'!D37/'tablas pernocta cat ev anual'!D50-1,"-")</f>
        <v>-2.2004532495065399E-2</v>
      </c>
      <c r="E37" s="228">
        <f>IFERROR('tablas pernocta cat ev anual'!E37/'tablas pernocta cat ev anual'!E50-1,"-")</f>
        <v>2.1871863499498101E-2</v>
      </c>
      <c r="F37" s="228">
        <f>IFERROR('tablas pernocta cat ev anual'!F37/'tablas pernocta cat ev anual'!F50-1,"-")</f>
        <v>-1.0229747666223865E-3</v>
      </c>
      <c r="G37" s="228">
        <f>IFERROR('tablas pernocta cat ev anual'!G37/'tablas pernocta cat ev anual'!G50-1,"-")</f>
        <v>9.0441626295860722E-3</v>
      </c>
      <c r="H37" s="228">
        <f>IFERROR('tablas pernocta cat ev anual'!H37/'tablas pernocta cat ev anual'!H50-1,"-")</f>
        <v>6.3320050737611933E-3</v>
      </c>
      <c r="I37" s="228">
        <f>IFERROR('tablas pernocta cat ev anual'!I37/'tablas pernocta cat ev anual'!I50-1,"-")</f>
        <v>0.10641182860267695</v>
      </c>
      <c r="J37" s="228">
        <f>IFERROR('tablas pernocta cat ev anual'!J37/'tablas pernocta cat ev anual'!J50-1,"-")</f>
        <v>6.4159244415554317E-2</v>
      </c>
    </row>
    <row r="38" spans="3:10" ht="30" hidden="1" customHeight="1" outlineLevel="1">
      <c r="C38" s="41" t="s">
        <v>82</v>
      </c>
      <c r="D38" s="228">
        <f>IFERROR('tablas pernocta cat ev anual'!D38/'tablas pernocta cat ev anual'!D51-1,"-")</f>
        <v>0.25497620077888361</v>
      </c>
      <c r="E38" s="228">
        <f>IFERROR('tablas pernocta cat ev anual'!E38/'tablas pernocta cat ev anual'!E51-1,"-")</f>
        <v>5.8646314520988119E-2</v>
      </c>
      <c r="F38" s="228">
        <f>IFERROR('tablas pernocta cat ev anual'!F38/'tablas pernocta cat ev anual'!F51-1,"-")</f>
        <v>0.14573549397051488</v>
      </c>
      <c r="G38" s="228">
        <f>IFERROR('tablas pernocta cat ev anual'!G38/'tablas pernocta cat ev anual'!G51-1,"-")</f>
        <v>-5.2742544292175286E-2</v>
      </c>
      <c r="H38" s="228">
        <f>IFERROR('tablas pernocta cat ev anual'!H38/'tablas pernocta cat ev anual'!H51-1,"-")</f>
        <v>9.4722302318875684E-2</v>
      </c>
      <c r="I38" s="228">
        <f>IFERROR('tablas pernocta cat ev anual'!I38/'tablas pernocta cat ev anual'!I51-1,"-")</f>
        <v>0.11012724659065842</v>
      </c>
      <c r="J38" s="228">
        <f>IFERROR('tablas pernocta cat ev anual'!J38/'tablas pernocta cat ev anual'!J51-1,"-")</f>
        <v>0.1040351437023932</v>
      </c>
    </row>
    <row r="39" spans="3:10" hidden="1" outlineLevel="1">
      <c r="C39" s="41" t="s">
        <v>83</v>
      </c>
      <c r="D39" s="228">
        <f>IFERROR('tablas pernocta cat ev anual'!D39/'tablas pernocta cat ev anual'!D52-1,"-")</f>
        <v>0.34982369911315314</v>
      </c>
      <c r="E39" s="228">
        <f>IFERROR('tablas pernocta cat ev anual'!E39/'tablas pernocta cat ev anual'!E52-1,"-")</f>
        <v>1.5102554974395499E-2</v>
      </c>
      <c r="F39" s="228">
        <f>IFERROR('tablas pernocta cat ev anual'!F39/'tablas pernocta cat ev anual'!F52-1,"-")</f>
        <v>1.8366364141507718E-2</v>
      </c>
      <c r="G39" s="228">
        <f>IFERROR('tablas pernocta cat ev anual'!G39/'tablas pernocta cat ev anual'!G52-1,"-")</f>
        <v>-8.1428236862490788E-3</v>
      </c>
      <c r="H39" s="228">
        <f>IFERROR('tablas pernocta cat ev anual'!H39/'tablas pernocta cat ev anual'!H52-1,"-")</f>
        <v>2.07658363936567E-2</v>
      </c>
      <c r="I39" s="228">
        <f>IFERROR('tablas pernocta cat ev anual'!I39/'tablas pernocta cat ev anual'!I52-1,"-")</f>
        <v>9.5817504422428534E-2</v>
      </c>
      <c r="J39" s="228">
        <f>IFERROR('tablas pernocta cat ev anual'!J39/'tablas pernocta cat ev anual'!J52-1,"-")</f>
        <v>6.4048926605690282E-2</v>
      </c>
    </row>
    <row r="40" spans="3:10" collapsed="1">
      <c r="C40" s="118">
        <v>2008</v>
      </c>
      <c r="D40" s="231">
        <f>IFERROR('tablas pernocta cat ev anual'!D40/'tablas pernocta cat ev anual'!D53-1,"-")</f>
        <v>-3.144010406703146E-2</v>
      </c>
      <c r="E40" s="231">
        <f>IFERROR('tablas pernocta cat ev anual'!E40/'tablas pernocta cat ev anual'!E53-1,"-")</f>
        <v>-1.3531102085574065E-2</v>
      </c>
      <c r="F40" s="231">
        <f>IFERROR('tablas pernocta cat ev anual'!F40/'tablas pernocta cat ev anual'!F53-1,"-")</f>
        <v>3.1863854955151316E-2</v>
      </c>
      <c r="G40" s="231">
        <f>IFERROR('tablas pernocta cat ev anual'!G40/'tablas pernocta cat ev anual'!G53-1,"-")</f>
        <v>-1.1778234442660906E-4</v>
      </c>
      <c r="H40" s="231">
        <f>IFERROR('tablas pernocta cat ev anual'!H40/'tablas pernocta cat ev anual'!H53-1,"-")</f>
        <v>1.3052935421857814E-2</v>
      </c>
      <c r="I40" s="231">
        <f>IFERROR('tablas pernocta cat ev anual'!I40/'tablas pernocta cat ev anual'!I53-1,"-")</f>
        <v>4.4384458801663973E-2</v>
      </c>
      <c r="J40" s="231">
        <f>IFERROR('tablas pernocta cat ev anual'!J40/'tablas pernocta cat ev anual'!J53-1,"-")</f>
        <v>3.1050786105855765E-2</v>
      </c>
    </row>
    <row r="41" spans="3:10" hidden="1" outlineLevel="1">
      <c r="C41" s="41" t="s">
        <v>72</v>
      </c>
      <c r="D41" s="228">
        <f>IFERROR('tablas pernocta cat ev anual'!D41/'tablas pernocta cat ev anual'!D54-1,"-")</f>
        <v>-3.2573289902280145E-3</v>
      </c>
      <c r="E41" s="228">
        <f>IFERROR('tablas pernocta cat ev anual'!E41/'tablas pernocta cat ev anual'!E54-1,"-")</f>
        <v>7.837900797018249E-2</v>
      </c>
      <c r="F41" s="228">
        <f>IFERROR('tablas pernocta cat ev anual'!F41/'tablas pernocta cat ev anual'!F54-1,"-")</f>
        <v>-0.10726123342732019</v>
      </c>
      <c r="G41" s="228">
        <f>IFERROR('tablas pernocta cat ev anual'!G41/'tablas pernocta cat ev anual'!G54-1,"-")</f>
        <v>-0.19500765110941087</v>
      </c>
      <c r="H41" s="228">
        <f>IFERROR('tablas pernocta cat ev anual'!H41/'tablas pernocta cat ev anual'!H54-1,"-")</f>
        <v>-6.8280188413032628E-2</v>
      </c>
      <c r="I41" s="228">
        <f>IFERROR('tablas pernocta cat ev anual'!I41/'tablas pernocta cat ev anual'!I54-1,"-")</f>
        <v>6.3005310460619857E-2</v>
      </c>
      <c r="J41" s="228">
        <f>IFERROR('tablas pernocta cat ev anual'!J41/'tablas pernocta cat ev anual'!J54-1,"-")</f>
        <v>8.9468862422630302E-3</v>
      </c>
    </row>
    <row r="42" spans="3:10" hidden="1" outlineLevel="1">
      <c r="C42" s="41" t="s">
        <v>73</v>
      </c>
      <c r="D42" s="228">
        <f>IFERROR('tablas pernocta cat ev anual'!D42/'tablas pernocta cat ev anual'!D55-1,"-")</f>
        <v>-9.4527885726292116E-4</v>
      </c>
      <c r="E42" s="228">
        <f>IFERROR('tablas pernocta cat ev anual'!E42/'tablas pernocta cat ev anual'!E55-1,"-")</f>
        <v>0.13140092938218939</v>
      </c>
      <c r="F42" s="228">
        <f>IFERROR('tablas pernocta cat ev anual'!F42/'tablas pernocta cat ev anual'!F55-1,"-")</f>
        <v>-1.5767220012080529E-2</v>
      </c>
      <c r="G42" s="228">
        <f>IFERROR('tablas pernocta cat ev anual'!G42/'tablas pernocta cat ev anual'!G55-1,"-")</f>
        <v>2.9750709571521039E-3</v>
      </c>
      <c r="H42" s="228">
        <f>IFERROR('tablas pernocta cat ev anual'!H42/'tablas pernocta cat ev anual'!H55-1,"-")</f>
        <v>3.1022097183906583E-2</v>
      </c>
      <c r="I42" s="228">
        <f>IFERROR('tablas pernocta cat ev anual'!I42/'tablas pernocta cat ev anual'!I55-1,"-")</f>
        <v>3.1873482660172314E-2</v>
      </c>
      <c r="J42" s="228">
        <f>IFERROR('tablas pernocta cat ev anual'!J42/'tablas pernocta cat ev anual'!J55-1,"-")</f>
        <v>3.1531790772221457E-2</v>
      </c>
    </row>
    <row r="43" spans="3:10" hidden="1" outlineLevel="1">
      <c r="C43" s="41" t="s">
        <v>74</v>
      </c>
      <c r="D43" s="228">
        <f>IFERROR('tablas pernocta cat ev anual'!D43/'tablas pernocta cat ev anual'!D56-1,"-")</f>
        <v>-0.10492428758793371</v>
      </c>
      <c r="E43" s="228">
        <f>IFERROR('tablas pernocta cat ev anual'!E43/'tablas pernocta cat ev anual'!E56-1,"-")</f>
        <v>-3.1758187605716359E-2</v>
      </c>
      <c r="F43" s="228">
        <f>IFERROR('tablas pernocta cat ev anual'!F43/'tablas pernocta cat ev anual'!F56-1,"-")</f>
        <v>-0.1421331557151545</v>
      </c>
      <c r="G43" s="228">
        <f>IFERROR('tablas pernocta cat ev anual'!G43/'tablas pernocta cat ev anual'!G56-1,"-")</f>
        <v>-2.731522330899061E-2</v>
      </c>
      <c r="H43" s="228">
        <f>IFERROR('tablas pernocta cat ev anual'!H43/'tablas pernocta cat ev anual'!H56-1,"-")</f>
        <v>-9.5003155298032271E-2</v>
      </c>
      <c r="I43" s="228">
        <f>IFERROR('tablas pernocta cat ev anual'!I43/'tablas pernocta cat ev anual'!I56-1,"-")</f>
        <v>-0.11629528425181312</v>
      </c>
      <c r="J43" s="228">
        <f>IFERROR('tablas pernocta cat ev anual'!J43/'tablas pernocta cat ev anual'!J56-1,"-")</f>
        <v>-0.10735339291722135</v>
      </c>
    </row>
    <row r="44" spans="3:10" hidden="1" outlineLevel="1">
      <c r="C44" s="41" t="s">
        <v>75</v>
      </c>
      <c r="D44" s="228">
        <f>IFERROR('tablas pernocta cat ev anual'!D44/'tablas pernocta cat ev anual'!D57-1,"-")</f>
        <v>-0.15950147038229945</v>
      </c>
      <c r="E44" s="228">
        <f>IFERROR('tablas pernocta cat ev anual'!E44/'tablas pernocta cat ev anual'!E57-1,"-")</f>
        <v>-1.8152305451488826E-2</v>
      </c>
      <c r="F44" s="228">
        <f>IFERROR('tablas pernocta cat ev anual'!F44/'tablas pernocta cat ev anual'!F57-1,"-")</f>
        <v>-5.4455788065622124E-2</v>
      </c>
      <c r="G44" s="228">
        <f>IFERROR('tablas pernocta cat ev anual'!G44/'tablas pernocta cat ev anual'!G57-1,"-")</f>
        <v>-0.18700857603804022</v>
      </c>
      <c r="H44" s="228">
        <f>IFERROR('tablas pernocta cat ev anual'!H44/'tablas pernocta cat ev anual'!H57-1,"-")</f>
        <v>-6.2094312347984904E-2</v>
      </c>
      <c r="I44" s="228">
        <f>IFERROR('tablas pernocta cat ev anual'!I44/'tablas pernocta cat ev anual'!I57-1,"-")</f>
        <v>-0.11367592653476521</v>
      </c>
      <c r="J44" s="228">
        <f>IFERROR('tablas pernocta cat ev anual'!J44/'tablas pernocta cat ev anual'!J57-1,"-")</f>
        <v>-9.0699720848643195E-2</v>
      </c>
    </row>
    <row r="45" spans="3:10" hidden="1" outlineLevel="1">
      <c r="C45" s="41" t="s">
        <v>76</v>
      </c>
      <c r="D45" s="228">
        <f>IFERROR('tablas pernocta cat ev anual'!D45/'tablas pernocta cat ev anual'!D58-1,"-")</f>
        <v>-0.36191381959177704</v>
      </c>
      <c r="E45" s="228">
        <f>IFERROR('tablas pernocta cat ev anual'!E45/'tablas pernocta cat ev anual'!E58-1,"-")</f>
        <v>-4.7803602690500324E-2</v>
      </c>
      <c r="F45" s="228">
        <f>IFERROR('tablas pernocta cat ev anual'!F45/'tablas pernocta cat ev anual'!F58-1,"-")</f>
        <v>-3.139048708144232E-2</v>
      </c>
      <c r="G45" s="228">
        <f>IFERROR('tablas pernocta cat ev anual'!G45/'tablas pernocta cat ev anual'!G58-1,"-")</f>
        <v>2.1731057532287101E-2</v>
      </c>
      <c r="H45" s="228">
        <f>IFERROR('tablas pernocta cat ev anual'!H45/'tablas pernocta cat ev anual'!H58-1,"-")</f>
        <v>-3.7884316870857693E-2</v>
      </c>
      <c r="I45" s="228">
        <f>IFERROR('tablas pernocta cat ev anual'!I45/'tablas pernocta cat ev anual'!I58-1,"-")</f>
        <v>-0.14061754037120344</v>
      </c>
      <c r="J45" s="228">
        <f>IFERROR('tablas pernocta cat ev anual'!J45/'tablas pernocta cat ev anual'!J58-1,"-")</f>
        <v>-9.9613178545604586E-2</v>
      </c>
    </row>
    <row r="46" spans="3:10" hidden="1" outlineLevel="1">
      <c r="C46" s="41" t="s">
        <v>77</v>
      </c>
      <c r="D46" s="228">
        <f>IFERROR('tablas pernocta cat ev anual'!D46/'tablas pernocta cat ev anual'!D59-1,"-")</f>
        <v>-0.22116262554529775</v>
      </c>
      <c r="E46" s="228">
        <f>IFERROR('tablas pernocta cat ev anual'!E46/'tablas pernocta cat ev anual'!E59-1,"-")</f>
        <v>-0.14592780643591841</v>
      </c>
      <c r="F46" s="228">
        <f>IFERROR('tablas pernocta cat ev anual'!F46/'tablas pernocta cat ev anual'!F59-1,"-")</f>
        <v>6.9748562150542481E-2</v>
      </c>
      <c r="G46" s="228">
        <f>IFERROR('tablas pernocta cat ev anual'!G46/'tablas pernocta cat ev anual'!G59-1,"-")</f>
        <v>-0.13378275589494248</v>
      </c>
      <c r="H46" s="228">
        <f>IFERROR('tablas pernocta cat ev anual'!H46/'tablas pernocta cat ev anual'!H59-1,"-")</f>
        <v>-3.25162731487042E-2</v>
      </c>
      <c r="I46" s="228">
        <f>IFERROR('tablas pernocta cat ev anual'!I46/'tablas pernocta cat ev anual'!I59-1,"-")</f>
        <v>-0.11593525108486458</v>
      </c>
      <c r="J46" s="228">
        <f>IFERROR('tablas pernocta cat ev anual'!J46/'tablas pernocta cat ev anual'!J59-1,"-")</f>
        <v>-8.1355676253345832E-2</v>
      </c>
    </row>
    <row r="47" spans="3:10" hidden="1" outlineLevel="1">
      <c r="C47" s="41" t="s">
        <v>78</v>
      </c>
      <c r="D47" s="228">
        <f>IFERROR('tablas pernocta cat ev anual'!D47/'tablas pernocta cat ev anual'!D60-1,"-")</f>
        <v>-0.1143021252153934</v>
      </c>
      <c r="E47" s="228">
        <f>IFERROR('tablas pernocta cat ev anual'!E47/'tablas pernocta cat ev anual'!E60-1,"-")</f>
        <v>-0.1105060557694113</v>
      </c>
      <c r="F47" s="228">
        <f>IFERROR('tablas pernocta cat ev anual'!F47/'tablas pernocta cat ev anual'!F60-1,"-")</f>
        <v>-1.9525891203750034E-2</v>
      </c>
      <c r="G47" s="228">
        <f>IFERROR('tablas pernocta cat ev anual'!G47/'tablas pernocta cat ev anual'!G60-1,"-")</f>
        <v>-0.26060824835303675</v>
      </c>
      <c r="H47" s="228">
        <f>IFERROR('tablas pernocta cat ev anual'!H47/'tablas pernocta cat ev anual'!H60-1,"-")</f>
        <v>-7.7783684076618287E-2</v>
      </c>
      <c r="I47" s="228">
        <f>IFERROR('tablas pernocta cat ev anual'!I47/'tablas pernocta cat ev anual'!I60-1,"-")</f>
        <v>-0.1109985027335153</v>
      </c>
      <c r="J47" s="228">
        <f>IFERROR('tablas pernocta cat ev anual'!J47/'tablas pernocta cat ev anual'!J60-1,"-")</f>
        <v>-9.5817833155619869E-2</v>
      </c>
    </row>
    <row r="48" spans="3:10" hidden="1" outlineLevel="1">
      <c r="C48" s="41" t="s">
        <v>79</v>
      </c>
      <c r="D48" s="228">
        <f>IFERROR('tablas pernocta cat ev anual'!D48/'tablas pernocta cat ev anual'!D61-1,"-")</f>
        <v>-0.13605095541401269</v>
      </c>
      <c r="E48" s="228">
        <f>IFERROR('tablas pernocta cat ev anual'!E48/'tablas pernocta cat ev anual'!E61-1,"-")</f>
        <v>-7.4958027745869016E-2</v>
      </c>
      <c r="F48" s="228">
        <f>IFERROR('tablas pernocta cat ev anual'!F48/'tablas pernocta cat ev anual'!F61-1,"-")</f>
        <v>-1.4584675914934064E-2</v>
      </c>
      <c r="G48" s="228">
        <f>IFERROR('tablas pernocta cat ev anual'!G48/'tablas pernocta cat ev anual'!G61-1,"-")</f>
        <v>-0.25824388527186348</v>
      </c>
      <c r="H48" s="228">
        <f>IFERROR('tablas pernocta cat ev anual'!H48/'tablas pernocta cat ev anual'!H61-1,"-")</f>
        <v>-6.6874700880318327E-2</v>
      </c>
      <c r="I48" s="228">
        <f>IFERROR('tablas pernocta cat ev anual'!I48/'tablas pernocta cat ev anual'!I61-1,"-")</f>
        <v>-4.6468002442832113E-2</v>
      </c>
      <c r="J48" s="228">
        <f>IFERROR('tablas pernocta cat ev anual'!J48/'tablas pernocta cat ev anual'!J61-1,"-")</f>
        <v>-5.591699916618631E-2</v>
      </c>
    </row>
    <row r="49" spans="3:10" hidden="1" outlineLevel="1">
      <c r="C49" s="41" t="s">
        <v>80</v>
      </c>
      <c r="D49" s="228">
        <f>IFERROR('tablas pernocta cat ev anual'!D49/'tablas pernocta cat ev anual'!D62-1,"-")</f>
        <v>-0.13374304945858939</v>
      </c>
      <c r="E49" s="228">
        <f>IFERROR('tablas pernocta cat ev anual'!E49/'tablas pernocta cat ev anual'!E62-1,"-")</f>
        <v>-9.5740146705848073E-2</v>
      </c>
      <c r="F49" s="228">
        <f>IFERROR('tablas pernocta cat ev anual'!F49/'tablas pernocta cat ev anual'!F62-1,"-")</f>
        <v>-2.6601973514267518E-2</v>
      </c>
      <c r="G49" s="228">
        <f>IFERROR('tablas pernocta cat ev anual'!G49/'tablas pernocta cat ev anual'!G62-1,"-")</f>
        <v>-0.31516348409705108</v>
      </c>
      <c r="H49" s="228">
        <f>IFERROR('tablas pernocta cat ev anual'!H49/'tablas pernocta cat ev anual'!H62-1,"-")</f>
        <v>-9.3728725682468816E-2</v>
      </c>
      <c r="I49" s="228">
        <f>IFERROR('tablas pernocta cat ev anual'!I49/'tablas pernocta cat ev anual'!I62-1,"-")</f>
        <v>-0.14768086922268908</v>
      </c>
      <c r="J49" s="228">
        <f>IFERROR('tablas pernocta cat ev anual'!J49/'tablas pernocta cat ev anual'!J62-1,"-")</f>
        <v>-0.1249494249161831</v>
      </c>
    </row>
    <row r="50" spans="3:10" hidden="1" outlineLevel="1">
      <c r="C50" s="41" t="s">
        <v>81</v>
      </c>
      <c r="D50" s="228">
        <f>IFERROR('tablas pernocta cat ev anual'!D50/'tablas pernocta cat ev anual'!D63-1,"-")</f>
        <v>9.3532656487329113E-2</v>
      </c>
      <c r="E50" s="228">
        <f>IFERROR('tablas pernocta cat ev anual'!E50/'tablas pernocta cat ev anual'!E63-1,"-")</f>
        <v>-2.8112340978986849E-2</v>
      </c>
      <c r="F50" s="228">
        <f>IFERROR('tablas pernocta cat ev anual'!F50/'tablas pernocta cat ev anual'!F63-1,"-")</f>
        <v>8.6931743457103972E-2</v>
      </c>
      <c r="G50" s="228">
        <f>IFERROR('tablas pernocta cat ev anual'!G50/'tablas pernocta cat ev anual'!G63-1,"-")</f>
        <v>6.4038282225858056E-2</v>
      </c>
      <c r="H50" s="228">
        <f>IFERROR('tablas pernocta cat ev anual'!H50/'tablas pernocta cat ev anual'!H63-1,"-")</f>
        <v>4.8030212035657716E-2</v>
      </c>
      <c r="I50" s="228">
        <f>IFERROR('tablas pernocta cat ev anual'!I50/'tablas pernocta cat ev anual'!I63-1,"-")</f>
        <v>-4.8961979395468092E-2</v>
      </c>
      <c r="J50" s="228">
        <f>IFERROR('tablas pernocta cat ev anual'!J50/'tablas pernocta cat ev anual'!J63-1,"-")</f>
        <v>-1.0291735509725508E-2</v>
      </c>
    </row>
    <row r="51" spans="3:10" hidden="1" outlineLevel="1">
      <c r="C51" s="41" t="s">
        <v>82</v>
      </c>
      <c r="D51" s="228">
        <f>IFERROR('tablas pernocta cat ev anual'!D51/'tablas pernocta cat ev anual'!D64-1,"-")</f>
        <v>-0.15192660550458714</v>
      </c>
      <c r="E51" s="228">
        <f>IFERROR('tablas pernocta cat ev anual'!E51/'tablas pernocta cat ev anual'!E64-1,"-")</f>
        <v>-2.562134007737582E-2</v>
      </c>
      <c r="F51" s="228">
        <f>IFERROR('tablas pernocta cat ev anual'!F51/'tablas pernocta cat ev anual'!F64-1,"-")</f>
        <v>0.10477403170017863</v>
      </c>
      <c r="G51" s="228">
        <f>IFERROR('tablas pernocta cat ev anual'!G51/'tablas pernocta cat ev anual'!G64-1,"-")</f>
        <v>9.6396547545812172E-2</v>
      </c>
      <c r="H51" s="228">
        <f>IFERROR('tablas pernocta cat ev anual'!H51/'tablas pernocta cat ev anual'!H64-1,"-")</f>
        <v>5.4337992463340257E-2</v>
      </c>
      <c r="I51" s="228">
        <f>IFERROR('tablas pernocta cat ev anual'!I51/'tablas pernocta cat ev anual'!I64-1,"-")</f>
        <v>-3.5068019422378027E-2</v>
      </c>
      <c r="J51" s="228">
        <f>IFERROR('tablas pernocta cat ev anual'!J51/'tablas pernocta cat ev anual'!J64-1,"-")</f>
        <v>-1.5865597819949562E-3</v>
      </c>
    </row>
    <row r="52" spans="3:10" hidden="1" outlineLevel="1">
      <c r="C52" s="41" t="s">
        <v>83</v>
      </c>
      <c r="D52" s="228">
        <f>IFERROR('tablas pernocta cat ev anual'!D52/'tablas pernocta cat ev anual'!D65-1,"-")</f>
        <v>-0.13028528947123874</v>
      </c>
      <c r="E52" s="228">
        <f>IFERROR('tablas pernocta cat ev anual'!E52/'tablas pernocta cat ev anual'!E65-1,"-")</f>
        <v>-1.0158097677665068E-2</v>
      </c>
      <c r="F52" s="228">
        <f>IFERROR('tablas pernocta cat ev anual'!F52/'tablas pernocta cat ev anual'!F65-1,"-")</f>
        <v>0.10020663262187046</v>
      </c>
      <c r="G52" s="228">
        <f>IFERROR('tablas pernocta cat ev anual'!G52/'tablas pernocta cat ev anual'!G65-1,"-")</f>
        <v>5.4081768291525112E-2</v>
      </c>
      <c r="H52" s="228">
        <f>IFERROR('tablas pernocta cat ev anual'!H52/'tablas pernocta cat ev anual'!H65-1,"-")</f>
        <v>5.3761131757941172E-2</v>
      </c>
      <c r="I52" s="228">
        <f>IFERROR('tablas pernocta cat ev anual'!I52/'tablas pernocta cat ev anual'!I65-1,"-")</f>
        <v>-6.4541460649612303E-2</v>
      </c>
      <c r="J52" s="228">
        <f>IFERROR('tablas pernocta cat ev anual'!J52/'tablas pernocta cat ev anual'!J65-1,"-")</f>
        <v>-1.7869199534207847E-2</v>
      </c>
    </row>
    <row r="53" spans="3:10" collapsed="1">
      <c r="C53" s="118">
        <v>2007</v>
      </c>
      <c r="D53" s="231">
        <f>IFERROR('tablas pernocta cat ev anual'!D53/'tablas pernocta cat ev anual'!D66-1,"-")</f>
        <v>-0.12042536723258901</v>
      </c>
      <c r="E53" s="231">
        <f>IFERROR('tablas pernocta cat ev anual'!E53/'tablas pernocta cat ev anual'!E66-1,"-")</f>
        <v>-3.3861340542578389E-2</v>
      </c>
      <c r="F53" s="231">
        <f>IFERROR('tablas pernocta cat ev anual'!F53/'tablas pernocta cat ev anual'!F66-1,"-")</f>
        <v>-7.4265344134961664E-3</v>
      </c>
      <c r="G53" s="231">
        <f>IFERROR('tablas pernocta cat ev anual'!G53/'tablas pernocta cat ev anual'!G66-1,"-")</f>
        <v>-9.8620392928186695E-2</v>
      </c>
      <c r="H53" s="231">
        <f>IFERROR('tablas pernocta cat ev anual'!H53/'tablas pernocta cat ev anual'!H66-1,"-")</f>
        <v>-2.9708563326029003E-2</v>
      </c>
      <c r="I53" s="231">
        <f>IFERROR('tablas pernocta cat ev anual'!I53/'tablas pernocta cat ev anual'!I66-1,"-")</f>
        <v>-7.0895221316618962E-2</v>
      </c>
      <c r="J53" s="231">
        <f>IFERROR('tablas pernocta cat ev anual'!J53/'tablas pernocta cat ev anual'!J66-1,"-")</f>
        <v>-5.3802771825121942E-2</v>
      </c>
    </row>
    <row r="54" spans="3:10">
      <c r="C54" s="533" t="s">
        <v>67</v>
      </c>
      <c r="D54" s="533"/>
      <c r="E54" s="533"/>
      <c r="F54" s="533"/>
      <c r="G54" s="533"/>
      <c r="H54" s="533"/>
      <c r="I54" s="533"/>
      <c r="J54" s="533"/>
    </row>
  </sheetData>
  <mergeCells count="2">
    <mergeCell ref="C3:J3"/>
    <mergeCell ref="C54:J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1:K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34.28515625" style="11" customWidth="1"/>
    <col min="3" max="3" width="12.5703125" style="11" customWidth="1"/>
    <col min="4" max="4" width="10.5703125" style="11" customWidth="1"/>
    <col min="5" max="5" width="12.5703125" style="11" customWidth="1"/>
    <col min="6" max="6" width="10.5703125" style="11" customWidth="1"/>
    <col min="7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1" spans="2:7" ht="25.5" customHeight="1">
      <c r="B11" s="494" t="s">
        <v>239</v>
      </c>
      <c r="C11" s="495"/>
      <c r="D11" s="495"/>
      <c r="E11" s="495"/>
      <c r="F11" s="495"/>
      <c r="G11" s="496"/>
    </row>
    <row r="12" spans="2:7" ht="39.75" customHeight="1">
      <c r="B12" s="21" t="s">
        <v>61</v>
      </c>
      <c r="C12" s="232" t="str">
        <f>actualizaciones!A3</f>
        <v>acumulado septiembre 2009</v>
      </c>
      <c r="D12" s="233" t="s">
        <v>62</v>
      </c>
      <c r="E12" s="232" t="str">
        <f>actualizaciones!A2</f>
        <v xml:space="preserve">acumulado septiembre 2010 </v>
      </c>
      <c r="F12" s="233" t="s">
        <v>62</v>
      </c>
      <c r="G12" s="233" t="s">
        <v>63</v>
      </c>
    </row>
    <row r="13" spans="2:7">
      <c r="B13" s="71" t="s">
        <v>240</v>
      </c>
      <c r="C13" s="80"/>
      <c r="D13" s="80"/>
      <c r="E13" s="80"/>
      <c r="F13" s="80"/>
      <c r="G13" s="234"/>
    </row>
    <row r="14" spans="2:7">
      <c r="B14" s="74" t="s">
        <v>241</v>
      </c>
      <c r="C14" s="25">
        <v>8532124</v>
      </c>
      <c r="D14" s="26">
        <f>C14/C14</f>
        <v>1</v>
      </c>
      <c r="E14" s="25">
        <v>8535747</v>
      </c>
      <c r="F14" s="26">
        <f>E14/E14</f>
        <v>1</v>
      </c>
      <c r="G14" s="27">
        <f>(E14-C14)/C14</f>
        <v>4.2463049060234006E-4</v>
      </c>
    </row>
    <row r="15" spans="2:7">
      <c r="B15" s="84" t="s">
        <v>242</v>
      </c>
      <c r="C15" s="29">
        <v>3625748</v>
      </c>
      <c r="D15" s="30">
        <f>C15/C14</f>
        <v>0.42495256749667493</v>
      </c>
      <c r="E15" s="29">
        <v>3830314</v>
      </c>
      <c r="F15" s="30">
        <f>E15/E14</f>
        <v>0.4487379956317824</v>
      </c>
      <c r="G15" s="31">
        <f>(E15-C15)/C15</f>
        <v>5.6420357950966255E-2</v>
      </c>
    </row>
    <row r="16" spans="2:7">
      <c r="B16" s="235" t="s">
        <v>243</v>
      </c>
      <c r="C16" s="85">
        <v>4906376</v>
      </c>
      <c r="D16" s="32">
        <f>C16/C14</f>
        <v>0.57504743250332513</v>
      </c>
      <c r="E16" s="85">
        <v>4705433</v>
      </c>
      <c r="F16" s="32">
        <f>E16/E14</f>
        <v>0.5512620043682176</v>
      </c>
      <c r="G16" s="236">
        <f>(E16-C16)/C16</f>
        <v>-4.0955483232430617E-2</v>
      </c>
    </row>
    <row r="17" spans="2:11">
      <c r="B17" s="33" t="s">
        <v>119</v>
      </c>
      <c r="C17" s="34"/>
      <c r="D17" s="34"/>
      <c r="E17" s="34"/>
      <c r="F17" s="34"/>
      <c r="G17" s="35"/>
    </row>
    <row r="28" spans="2:11">
      <c r="B28" s="37"/>
      <c r="C28" s="37"/>
      <c r="D28" s="37"/>
      <c r="E28" s="37"/>
      <c r="F28" s="37"/>
      <c r="G28" s="37"/>
      <c r="H28" s="37"/>
      <c r="I28" s="37"/>
      <c r="J28" s="37"/>
      <c r="K28" s="37"/>
    </row>
  </sheetData>
  <mergeCells count="1">
    <mergeCell ref="B11:G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7" min="10" max="51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7:L27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28.85546875" style="1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7" spans="2:7" ht="25.5" customHeight="1">
      <c r="B7" s="494" t="s">
        <v>244</v>
      </c>
      <c r="C7" s="495"/>
      <c r="D7" s="495"/>
      <c r="E7" s="495"/>
      <c r="F7" s="495"/>
      <c r="G7" s="496"/>
    </row>
    <row r="8" spans="2:7" ht="41.25" customHeight="1">
      <c r="B8" s="21" t="s">
        <v>245</v>
      </c>
      <c r="C8" s="22" t="str">
        <f>actualizaciones!A3</f>
        <v>acumulado septiembre 2009</v>
      </c>
      <c r="D8" s="23" t="s">
        <v>62</v>
      </c>
      <c r="E8" s="22" t="str">
        <f>actualizaciones!A2</f>
        <v xml:space="preserve">acumulado septiembre 2010 </v>
      </c>
      <c r="F8" s="23" t="s">
        <v>62</v>
      </c>
      <c r="G8" s="23" t="s">
        <v>63</v>
      </c>
    </row>
    <row r="9" spans="2:7">
      <c r="B9" s="71" t="s">
        <v>246</v>
      </c>
      <c r="C9" s="72"/>
      <c r="D9" s="72"/>
      <c r="E9" s="72"/>
      <c r="F9" s="72"/>
      <c r="G9" s="73"/>
    </row>
    <row r="10" spans="2:7">
      <c r="B10" s="76" t="s">
        <v>247</v>
      </c>
      <c r="C10" s="25">
        <v>8532124</v>
      </c>
      <c r="D10" s="26">
        <f>C10/$C$10</f>
        <v>1</v>
      </c>
      <c r="E10" s="25">
        <v>8535747</v>
      </c>
      <c r="F10" s="26">
        <f>E10/$E$10</f>
        <v>1</v>
      </c>
      <c r="G10" s="27">
        <f>(E10-C10)/C10</f>
        <v>4.2463049060234006E-4</v>
      </c>
    </row>
    <row r="11" spans="2:7">
      <c r="B11" s="71" t="s">
        <v>248</v>
      </c>
      <c r="C11" s="80"/>
      <c r="D11" s="72"/>
      <c r="E11" s="80"/>
      <c r="F11" s="72"/>
      <c r="G11" s="234"/>
    </row>
    <row r="12" spans="2:7">
      <c r="B12" s="84" t="s">
        <v>249</v>
      </c>
      <c r="C12" s="237">
        <v>3625748</v>
      </c>
      <c r="D12" s="83">
        <f>C12/$C$10</f>
        <v>0.42495256749667493</v>
      </c>
      <c r="E12" s="237">
        <v>3830314</v>
      </c>
      <c r="F12" s="83">
        <f>E12/$E$10</f>
        <v>0.4487379956317824</v>
      </c>
      <c r="G12" s="238">
        <f>(E12-C12)/C12</f>
        <v>5.6420357950966255E-2</v>
      </c>
    </row>
    <row r="13" spans="2:7">
      <c r="B13" s="84" t="s">
        <v>250</v>
      </c>
      <c r="C13" s="239">
        <v>423417</v>
      </c>
      <c r="D13" s="30">
        <f>C13/$C$10</f>
        <v>4.9626212652324322E-2</v>
      </c>
      <c r="E13" s="239">
        <v>451522</v>
      </c>
      <c r="F13" s="30">
        <f>E13/$E$10</f>
        <v>5.2897772157492487E-2</v>
      </c>
      <c r="G13" s="240">
        <f>(E13-C13)/C13</f>
        <v>6.6376645245703414E-2</v>
      </c>
    </row>
    <row r="14" spans="2:7">
      <c r="B14" s="84" t="s">
        <v>251</v>
      </c>
      <c r="C14" s="239">
        <v>2069207</v>
      </c>
      <c r="D14" s="30">
        <f>C14/$C$10</f>
        <v>0.24251956488208562</v>
      </c>
      <c r="E14" s="239">
        <v>2256579</v>
      </c>
      <c r="F14" s="30">
        <f>E14/$E$10</f>
        <v>0.26436807463951312</v>
      </c>
      <c r="G14" s="240">
        <f>(E14-C14)/C14</f>
        <v>9.0552564339865471E-2</v>
      </c>
    </row>
    <row r="15" spans="2:7">
      <c r="B15" s="84" t="s">
        <v>252</v>
      </c>
      <c r="C15" s="239">
        <v>1060594</v>
      </c>
      <c r="D15" s="30">
        <f>C15/$C$10</f>
        <v>0.12430597586251677</v>
      </c>
      <c r="E15" s="239">
        <v>1054767</v>
      </c>
      <c r="F15" s="30">
        <f>E15/$E$10</f>
        <v>0.12357055568774473</v>
      </c>
      <c r="G15" s="240">
        <f>(E15-C15)/C15</f>
        <v>-5.4940910470924788E-3</v>
      </c>
    </row>
    <row r="16" spans="2:7">
      <c r="B16" s="84" t="s">
        <v>253</v>
      </c>
      <c r="C16" s="239">
        <v>72530</v>
      </c>
      <c r="D16" s="30">
        <f>C16/$C$10</f>
        <v>8.5008140997481982E-3</v>
      </c>
      <c r="E16" s="239">
        <v>67446</v>
      </c>
      <c r="F16" s="30">
        <f>E16/$E$10</f>
        <v>7.9015931470321227E-3</v>
      </c>
      <c r="G16" s="240">
        <f>(E16-C16)/C16</f>
        <v>-7.0095133048393765E-2</v>
      </c>
    </row>
    <row r="17" spans="2:12">
      <c r="B17" s="71" t="s">
        <v>254</v>
      </c>
      <c r="C17" s="80"/>
      <c r="D17" s="80"/>
      <c r="E17" s="80"/>
      <c r="F17" s="80"/>
      <c r="G17" s="234"/>
    </row>
    <row r="18" spans="2:12">
      <c r="B18" s="241" t="s">
        <v>255</v>
      </c>
      <c r="C18" s="85">
        <v>4906376</v>
      </c>
      <c r="D18" s="83">
        <f>C18/$C$10</f>
        <v>0.57504743250332513</v>
      </c>
      <c r="E18" s="85">
        <v>4705433</v>
      </c>
      <c r="F18" s="83">
        <f>E18/$E$10</f>
        <v>0.5512620043682176</v>
      </c>
      <c r="G18" s="236">
        <f>(E18-C18)/C18</f>
        <v>-4.0955483232430617E-2</v>
      </c>
    </row>
    <row r="19" spans="2:12">
      <c r="B19" s="33" t="s">
        <v>119</v>
      </c>
      <c r="C19" s="34"/>
      <c r="D19" s="34"/>
      <c r="E19" s="34"/>
      <c r="F19" s="34"/>
      <c r="G19" s="35"/>
    </row>
    <row r="20" spans="2:12" ht="15" customHeight="1" thickBot="1"/>
    <row r="21" spans="2:12" ht="30" customHeight="1" thickBot="1">
      <c r="G21" s="50" t="s">
        <v>84</v>
      </c>
    </row>
    <row r="27" spans="2:1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mergeCells count="1">
    <mergeCell ref="B7:G7"/>
  </mergeCells>
  <hyperlinks>
    <hyperlink ref="G21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5" customHeight="1" thickBot="1"/>
    <row r="30" spans="2:12" ht="30" customHeight="1" thickBot="1">
      <c r="I30" s="50" t="s">
        <v>86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3:L70"/>
  <sheetViews>
    <sheetView showGridLines="0" showRowColHeaders="0" showZeros="0" zoomScaleNormal="100" workbookViewId="0">
      <selection activeCell="B32" sqref="B32"/>
    </sheetView>
  </sheetViews>
  <sheetFormatPr baseColWidth="10" defaultRowHeight="12.75" outlineLevelRow="1"/>
  <cols>
    <col min="1" max="1" width="13.7109375" style="243" customWidth="1"/>
    <col min="2" max="2" width="12.140625" style="243" customWidth="1"/>
    <col min="3" max="3" width="13.5703125" style="243" customWidth="1"/>
    <col min="4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3" spans="2:12">
      <c r="B3" s="242"/>
    </row>
    <row r="4" spans="2:12">
      <c r="B4" s="242"/>
    </row>
    <row r="5" spans="2:12" ht="13.5" thickBot="1">
      <c r="B5" s="242"/>
    </row>
    <row r="6" spans="2:12" ht="25.5" customHeight="1" thickBot="1">
      <c r="B6" s="546" t="s">
        <v>256</v>
      </c>
      <c r="C6" s="547"/>
      <c r="D6" s="547"/>
      <c r="E6" s="547"/>
      <c r="F6" s="547"/>
      <c r="H6" s="50" t="s">
        <v>84</v>
      </c>
    </row>
    <row r="7" spans="2:12" ht="42" customHeight="1">
      <c r="B7" s="211"/>
      <c r="C7" s="212" t="s">
        <v>257</v>
      </c>
      <c r="D7" s="212" t="s">
        <v>218</v>
      </c>
      <c r="E7" s="212" t="s">
        <v>219</v>
      </c>
      <c r="F7" s="212" t="s">
        <v>220</v>
      </c>
    </row>
    <row r="8" spans="2:12" ht="15">
      <c r="B8" s="213" t="s">
        <v>224</v>
      </c>
      <c r="C8" s="42">
        <v>894397</v>
      </c>
      <c r="D8" s="30">
        <f t="shared" ref="D8:D14" si="0">IFERROR((C8-C9)/C9,"-")</f>
        <v>-0.23231876731129561</v>
      </c>
      <c r="E8" s="30">
        <f t="shared" ref="E8:E56" si="1">C8/C21-1</f>
        <v>5.5148941190349854E-2</v>
      </c>
      <c r="F8" s="214">
        <f>((SUM(C8:C16,C18:C20)/SUM(C21:C29,C31:C33))-1)</f>
        <v>-3.3583145844676809E-2</v>
      </c>
    </row>
    <row r="9" spans="2:12" ht="15">
      <c r="B9" s="213" t="s">
        <v>225</v>
      </c>
      <c r="C9" s="42">
        <v>1165063</v>
      </c>
      <c r="D9" s="30">
        <f t="shared" si="0"/>
        <v>8.0985062800444249E-2</v>
      </c>
      <c r="E9" s="30">
        <f t="shared" si="1"/>
        <v>6.6312834692007883E-2</v>
      </c>
      <c r="F9" s="214">
        <f>((SUM(C9:C16,C18:C21)/SUM(C22:C29,C31:C34))-1)</f>
        <v>-4.5247090970570891E-2</v>
      </c>
      <c r="G9" s="17"/>
      <c r="H9" s="17"/>
      <c r="I9" s="17"/>
      <c r="J9" s="17"/>
      <c r="K9" s="17"/>
      <c r="L9" s="17"/>
    </row>
    <row r="10" spans="2:12" ht="15">
      <c r="B10" s="213" t="s">
        <v>226</v>
      </c>
      <c r="C10" s="42">
        <v>1077779</v>
      </c>
      <c r="D10" s="30">
        <f t="shared" si="0"/>
        <v>0.28032972280760943</v>
      </c>
      <c r="E10" s="30">
        <f t="shared" si="1"/>
        <v>5.9954800081823967E-2</v>
      </c>
      <c r="F10" s="214">
        <f>((SUM(C10:C16,C18:C22)/SUM(C23:C29,C31:C35))-1)</f>
        <v>-6.2764466519717788E-2</v>
      </c>
      <c r="G10" s="17"/>
      <c r="H10" s="17"/>
      <c r="I10" s="17"/>
      <c r="J10" s="17"/>
      <c r="K10" s="17"/>
      <c r="L10" s="17"/>
    </row>
    <row r="11" spans="2:12" ht="15">
      <c r="B11" s="213" t="s">
        <v>227</v>
      </c>
      <c r="C11" s="42">
        <v>841798</v>
      </c>
      <c r="D11" s="30">
        <f t="shared" si="0"/>
        <v>0.11038884807106084</v>
      </c>
      <c r="E11" s="30">
        <f t="shared" si="1"/>
        <v>3.9864019359453051E-2</v>
      </c>
      <c r="F11" s="214">
        <f>((SUM(C11:C16,C18:C23)/SUM(C24:C29,C31:C36))-1)</f>
        <v>-7.9970163196139921E-2</v>
      </c>
      <c r="G11" s="17"/>
      <c r="H11" s="17"/>
      <c r="I11" s="17"/>
      <c r="J11" s="17"/>
      <c r="K11" s="17"/>
      <c r="L11" s="17"/>
    </row>
    <row r="12" spans="2:12" ht="15">
      <c r="B12" s="213" t="s">
        <v>228</v>
      </c>
      <c r="C12" s="42">
        <v>758111</v>
      </c>
      <c r="D12" s="30">
        <f t="shared" si="0"/>
        <v>-7.7759746579208588E-2</v>
      </c>
      <c r="E12" s="30">
        <f t="shared" si="1"/>
        <v>1.3876573919904711E-2</v>
      </c>
      <c r="F12" s="214">
        <f>((SUM(C12:C16,C18:C24)/SUM(C25:C29,C31:C37))-1)</f>
        <v>-9.6081082218291591E-2</v>
      </c>
      <c r="G12" s="17"/>
      <c r="H12" s="17"/>
      <c r="I12" s="17"/>
      <c r="J12" s="17"/>
      <c r="K12" s="17"/>
      <c r="L12" s="17"/>
    </row>
    <row r="13" spans="2:12" ht="15">
      <c r="B13" s="213" t="s">
        <v>229</v>
      </c>
      <c r="C13" s="42">
        <v>822032</v>
      </c>
      <c r="D13" s="30">
        <f t="shared" si="0"/>
        <v>-0.18855332191561086</v>
      </c>
      <c r="E13" s="30">
        <f t="shared" si="1"/>
        <v>-8.4832298150475771E-2</v>
      </c>
      <c r="F13" s="214">
        <f>((SUM(C13:C16,C18:C25)/SUM(C26:C29,C31:C38))-1)</f>
        <v>-0.10658032263667816</v>
      </c>
      <c r="G13" s="17"/>
      <c r="H13" s="17"/>
      <c r="I13" s="17"/>
      <c r="J13" s="17"/>
      <c r="K13" s="17"/>
      <c r="L13" s="17"/>
    </row>
    <row r="14" spans="2:12" ht="15">
      <c r="B14" s="213" t="s">
        <v>230</v>
      </c>
      <c r="C14" s="42">
        <v>1013045</v>
      </c>
      <c r="D14" s="30">
        <f t="shared" si="0"/>
        <v>7.6668576171715158E-2</v>
      </c>
      <c r="E14" s="30">
        <f t="shared" si="1"/>
        <v>-2.182026045654728E-2</v>
      </c>
      <c r="F14" s="214">
        <f>((SUM(C14:C16,C18:C26)/SUM(C27:C29,C31:C39))-1)</f>
        <v>-0.10634479319691126</v>
      </c>
      <c r="G14" s="17"/>
      <c r="H14" s="17"/>
      <c r="I14" s="17"/>
      <c r="J14" s="17"/>
      <c r="K14" s="17"/>
      <c r="L14" s="17"/>
    </row>
    <row r="15" spans="2:12" ht="15">
      <c r="B15" s="213" t="s">
        <v>231</v>
      </c>
      <c r="C15" s="42">
        <v>940907</v>
      </c>
      <c r="D15" s="30">
        <f>IFERROR((C15-C16)/C16,"-")</f>
        <v>-7.9901038025063195E-2</v>
      </c>
      <c r="E15" s="30">
        <f t="shared" si="1"/>
        <v>-6.0253586820276928E-2</v>
      </c>
      <c r="F15" s="214">
        <f>((SUM(C15:C16,C18:C27)/SUM(C28:C29,C31:C40))-1)</f>
        <v>-0.11870887553829323</v>
      </c>
    </row>
    <row r="16" spans="2:12" ht="15">
      <c r="B16" s="213" t="s">
        <v>232</v>
      </c>
      <c r="C16" s="42">
        <v>1022615</v>
      </c>
      <c r="D16" s="30" t="s">
        <v>233</v>
      </c>
      <c r="E16" s="30">
        <f t="shared" si="1"/>
        <v>-5.5476328141885189E-2</v>
      </c>
      <c r="F16" s="214">
        <f>((SUM(C16,C18:C28)/SUM(C29,C31:C41))-1)</f>
        <v>-0.12768137508477306</v>
      </c>
    </row>
    <row r="17" spans="2:6" ht="37.5" customHeight="1">
      <c r="B17" s="244" t="str">
        <f>actualizaciones!A2</f>
        <v xml:space="preserve">acumulado septiembre 2010 </v>
      </c>
      <c r="C17" s="45">
        <v>8535747</v>
      </c>
      <c r="D17" s="245"/>
      <c r="E17" s="245">
        <v>4.2463049060237346E-4</v>
      </c>
      <c r="F17" s="245" t="s">
        <v>233</v>
      </c>
    </row>
    <row r="18" spans="2:6" ht="15" hidden="1" outlineLevel="1">
      <c r="B18" s="213" t="s">
        <v>221</v>
      </c>
      <c r="C18" s="42">
        <v>916285</v>
      </c>
      <c r="D18" s="30">
        <f t="shared" ref="D18:D28" si="2">IFERROR((C18-C19)/C19,"-")</f>
        <v>2.8855125888880031E-2</v>
      </c>
      <c r="E18" s="30">
        <f t="shared" si="1"/>
        <v>-0.12024590887968012</v>
      </c>
      <c r="F18" s="214">
        <f>((SUM(C18:C29)/SUM(C31:C42))-1)</f>
        <v>-0.13153237221397163</v>
      </c>
    </row>
    <row r="19" spans="2:6" ht="15" hidden="1" outlineLevel="1">
      <c r="B19" s="213" t="s">
        <v>222</v>
      </c>
      <c r="C19" s="42">
        <v>890587</v>
      </c>
      <c r="D19" s="30">
        <f t="shared" si="2"/>
        <v>-4.582281573161795E-2</v>
      </c>
      <c r="E19" s="30">
        <f t="shared" si="1"/>
        <v>-0.16278385482275881</v>
      </c>
      <c r="F19" s="214">
        <f>((SUM(C19:C29,C31)/SUM(C32:C42,C44))-1)</f>
        <v>-0.12775089177623555</v>
      </c>
    </row>
    <row r="20" spans="2:6" ht="15" hidden="1" outlineLevel="1">
      <c r="B20" s="213" t="s">
        <v>223</v>
      </c>
      <c r="C20" s="42">
        <v>933356</v>
      </c>
      <c r="D20" s="30">
        <f t="shared" si="2"/>
        <v>0.10111012800094378</v>
      </c>
      <c r="E20" s="30">
        <f t="shared" si="1"/>
        <v>-9.4199361231962486E-2</v>
      </c>
      <c r="F20" s="214">
        <f>((SUM(C20:C29,C31:C32)/SUM(C33:C42,C44:C45))-1)</f>
        <v>-0.1189117005109751</v>
      </c>
    </row>
    <row r="21" spans="2:6" ht="15" hidden="1" outlineLevel="1">
      <c r="B21" s="213" t="s">
        <v>224</v>
      </c>
      <c r="C21" s="42">
        <v>847650</v>
      </c>
      <c r="D21" s="30">
        <f t="shared" si="2"/>
        <v>-0.22419639596598601</v>
      </c>
      <c r="E21" s="30">
        <f t="shared" si="1"/>
        <v>-9.9423095311454213E-2</v>
      </c>
      <c r="F21" s="214">
        <f>((SUM(C21:C29,C31:C33)/SUM(C34:C42,C44:C46))-1)</f>
        <v>-0.11199286599740865</v>
      </c>
    </row>
    <row r="22" spans="2:6" ht="15" hidden="1" outlineLevel="1">
      <c r="B22" s="213" t="s">
        <v>225</v>
      </c>
      <c r="C22" s="42">
        <v>1092609</v>
      </c>
      <c r="D22" s="30">
        <f t="shared" si="2"/>
        <v>7.4539543044169251E-2</v>
      </c>
      <c r="E22" s="30">
        <f t="shared" si="1"/>
        <v>-0.11538875696384754</v>
      </c>
      <c r="F22" s="214">
        <f>((SUM(C22:C29,C31:C34)/SUM(C35:C42,C44:C47))-1)</f>
        <v>-0.10530244640287578</v>
      </c>
    </row>
    <row r="23" spans="2:6" ht="15" hidden="1" outlineLevel="1">
      <c r="B23" s="213" t="s">
        <v>226</v>
      </c>
      <c r="C23" s="42">
        <v>1016816</v>
      </c>
      <c r="D23" s="30">
        <f t="shared" si="2"/>
        <v>0.25606187316791162</v>
      </c>
      <c r="E23" s="30">
        <f t="shared" si="1"/>
        <v>-0.13327628003395919</v>
      </c>
      <c r="F23" s="214">
        <f>((SUM(C23:C29,C31:C35)/SUM(C36:C42,C44:C48))-1)</f>
        <v>-9.3267571414817119E-2</v>
      </c>
    </row>
    <row r="24" spans="2:6" ht="15" hidden="1" outlineLevel="1">
      <c r="B24" s="213" t="s">
        <v>227</v>
      </c>
      <c r="C24" s="42">
        <v>809527</v>
      </c>
      <c r="D24" s="30">
        <f t="shared" si="2"/>
        <v>8.2638902819849272E-2</v>
      </c>
      <c r="E24" s="30">
        <f t="shared" si="1"/>
        <v>-0.18128786859779866</v>
      </c>
      <c r="F24" s="214">
        <f>((SUM(C24:C29,C31:C36)/SUM(C37:C42,C44:C49))-1)</f>
        <v>-7.6715545790771777E-2</v>
      </c>
    </row>
    <row r="25" spans="2:6" ht="15" hidden="1" outlineLevel="1">
      <c r="B25" s="213" t="s">
        <v>228</v>
      </c>
      <c r="C25" s="42">
        <v>747735</v>
      </c>
      <c r="D25" s="30">
        <f t="shared" si="2"/>
        <v>-0.16754710091279415</v>
      </c>
      <c r="E25" s="30">
        <f t="shared" si="1"/>
        <v>-0.15025961495845819</v>
      </c>
      <c r="F25" s="214">
        <f>((SUM(C25:C29,C31:C37)/SUM(C38:C42,C44:C50))-1)</f>
        <v>-5.4457620489273717E-2</v>
      </c>
    </row>
    <row r="26" spans="2:6" ht="15" hidden="1" outlineLevel="1">
      <c r="B26" s="213" t="s">
        <v>229</v>
      </c>
      <c r="C26" s="42">
        <v>898231</v>
      </c>
      <c r="D26" s="30">
        <f t="shared" si="2"/>
        <v>-0.13268278740840231</v>
      </c>
      <c r="E26" s="30">
        <f t="shared" si="1"/>
        <v>-8.3659359930302601E-2</v>
      </c>
      <c r="F26" s="214">
        <f>((SUM(C26:C29,C31:C38)/SUM(C39:C42,C44:C51))-1)</f>
        <v>-4.1545417739578649E-2</v>
      </c>
    </row>
    <row r="27" spans="2:6" ht="15" hidden="1" outlineLevel="1">
      <c r="B27" s="213" t="s">
        <v>230</v>
      </c>
      <c r="C27" s="42">
        <v>1035643</v>
      </c>
      <c r="D27" s="30">
        <f t="shared" si="2"/>
        <v>3.4365558535209013E-2</v>
      </c>
      <c r="E27" s="30">
        <f t="shared" si="1"/>
        <v>-0.16210452223089711</v>
      </c>
      <c r="F27" s="214">
        <f>((SUM(C27:C29,C31:C39)/SUM(C40:C42,C44:C52))-1)</f>
        <v>-3.0769283451705931E-2</v>
      </c>
    </row>
    <row r="28" spans="2:6" ht="15" hidden="1" outlineLevel="1">
      <c r="B28" s="213" t="s">
        <v>231</v>
      </c>
      <c r="C28" s="42">
        <v>1001235</v>
      </c>
      <c r="D28" s="30">
        <f t="shared" si="2"/>
        <v>-7.5223658373034269E-2</v>
      </c>
      <c r="E28" s="30">
        <f t="shared" si="1"/>
        <v>-0.16602043561664603</v>
      </c>
      <c r="F28" s="214">
        <f>((SUM(C28:C29,C31:C40)/SUM(C41:C42,C44:C53))-1)</f>
        <v>-9.4309071138313216E-3</v>
      </c>
    </row>
    <row r="29" spans="2:6" ht="15" hidden="1" outlineLevel="1">
      <c r="B29" s="213" t="s">
        <v>232</v>
      </c>
      <c r="C29" s="42">
        <v>1082678</v>
      </c>
      <c r="D29" s="30" t="s">
        <v>233</v>
      </c>
      <c r="E29" s="30">
        <f t="shared" si="1"/>
        <v>-0.10436098286529238</v>
      </c>
      <c r="F29" s="214">
        <f>((SUM(C29,C31:C41)/SUM(C42,C44:C54))-1)</f>
        <v>1.5161755004141408E-2</v>
      </c>
    </row>
    <row r="30" spans="2:6" ht="15" collapsed="1">
      <c r="B30" s="218">
        <v>2009</v>
      </c>
      <c r="C30" s="47">
        <v>11272352</v>
      </c>
      <c r="D30" s="219"/>
      <c r="E30" s="219">
        <f t="shared" si="1"/>
        <v>-0.13153237221397163</v>
      </c>
      <c r="F30" s="219">
        <f>C30/C43-1</f>
        <v>-0.13153237221397163</v>
      </c>
    </row>
    <row r="31" spans="2:6" ht="15" hidden="1" outlineLevel="1">
      <c r="B31" s="213" t="s">
        <v>221</v>
      </c>
      <c r="C31" s="42">
        <v>1041524</v>
      </c>
      <c r="D31" s="30">
        <f t="shared" ref="D31:D41" si="3">IFERROR((C31-C32)/C32,"-")</f>
        <v>-2.0892166189736668E-2</v>
      </c>
      <c r="E31" s="30">
        <f t="shared" si="1"/>
        <v>-7.734611347096787E-2</v>
      </c>
      <c r="F31" s="214">
        <f>((SUM(C31:C42)/SUM(C44:C55))-1)</f>
        <v>3.1050786105855765E-2</v>
      </c>
    </row>
    <row r="32" spans="2:6" ht="15" hidden="1" outlineLevel="1">
      <c r="B32" s="213" t="s">
        <v>222</v>
      </c>
      <c r="C32" s="42">
        <v>1063748</v>
      </c>
      <c r="D32" s="30">
        <f t="shared" si="3"/>
        <v>3.2343090833746597E-2</v>
      </c>
      <c r="E32" s="30">
        <f t="shared" si="1"/>
        <v>-5.7954817169829753E-2</v>
      </c>
      <c r="F32" s="214">
        <f>((SUM(C32:C42,C44)/SUM(C45:C55,C57))-1)</f>
        <v>3.8812470838574642E-2</v>
      </c>
    </row>
    <row r="33" spans="2:6" ht="15" hidden="1" outlineLevel="1">
      <c r="B33" s="213" t="s">
        <v>223</v>
      </c>
      <c r="C33" s="42">
        <v>1030421</v>
      </c>
      <c r="D33" s="30">
        <f t="shared" si="3"/>
        <v>9.4760048022268728E-2</v>
      </c>
      <c r="E33" s="30">
        <f t="shared" si="1"/>
        <v>-6.7350550603041404E-3</v>
      </c>
      <c r="F33" s="214">
        <f>((SUM(C33:C42,C44:C45)/SUM(C46:C55,C57:C58))-1)</f>
        <v>4.688782966304994E-2</v>
      </c>
    </row>
    <row r="34" spans="2:6" ht="15" hidden="1" outlineLevel="1">
      <c r="B34" s="213" t="s">
        <v>224</v>
      </c>
      <c r="C34" s="42">
        <v>941230</v>
      </c>
      <c r="D34" s="30">
        <f t="shared" si="3"/>
        <v>-0.23795004408446405</v>
      </c>
      <c r="E34" s="30">
        <f t="shared" si="1"/>
        <v>-6.6907985689711458E-3</v>
      </c>
      <c r="F34" s="214">
        <f>((SUM(C34:C42,C44:C46)/SUM(C47:C55,C57:C59))-1)</f>
        <v>3.7129640336776459E-2</v>
      </c>
    </row>
    <row r="35" spans="2:6" ht="15" hidden="1" outlineLevel="1">
      <c r="B35" s="213" t="s">
        <v>225</v>
      </c>
      <c r="C35" s="42">
        <v>1235129</v>
      </c>
      <c r="D35" s="30">
        <f t="shared" si="3"/>
        <v>5.2811522948041721E-2</v>
      </c>
      <c r="E35" s="30">
        <f t="shared" si="1"/>
        <v>1.4205606862704112E-2</v>
      </c>
      <c r="F35" s="214">
        <f>((SUM(C35:C42,C44:C47)/SUM(C48:C55,C57:C60))-1)</f>
        <v>2.9946130560917217E-2</v>
      </c>
    </row>
    <row r="36" spans="2:6" ht="15" hidden="1" outlineLevel="1">
      <c r="B36" s="213" t="s">
        <v>226</v>
      </c>
      <c r="C36" s="42">
        <v>1173172</v>
      </c>
      <c r="D36" s="30">
        <f t="shared" si="3"/>
        <v>0.18648315451045278</v>
      </c>
      <c r="E36" s="30">
        <f t="shared" si="1"/>
        <v>5.9619947559663711E-2</v>
      </c>
      <c r="F36" s="214">
        <f>((SUM(C36:C42,C44:C48)/SUM(C49:C55,C57:C61))-1)</f>
        <v>1.7846154323263308E-2</v>
      </c>
    </row>
    <row r="37" spans="2:6" ht="15" hidden="1" outlineLevel="1">
      <c r="B37" s="213" t="s">
        <v>227</v>
      </c>
      <c r="C37" s="42">
        <v>988781</v>
      </c>
      <c r="D37" s="30">
        <f t="shared" si="3"/>
        <v>0.12366967931387557</v>
      </c>
      <c r="E37" s="30">
        <f t="shared" si="1"/>
        <v>0.1353905793382042</v>
      </c>
      <c r="F37" s="214">
        <f>((SUM(C37:C42,C44:C49)/SUM(C50:C55,C57:C62))-1)</f>
        <v>5.0878577458888241E-3</v>
      </c>
    </row>
    <row r="38" spans="2:6" ht="15" hidden="1" outlineLevel="1">
      <c r="B38" s="213" t="s">
        <v>228</v>
      </c>
      <c r="C38" s="42">
        <v>879957</v>
      </c>
      <c r="D38" s="30">
        <f t="shared" si="3"/>
        <v>-0.10230179028132992</v>
      </c>
      <c r="E38" s="30">
        <f t="shared" si="1"/>
        <v>4.3191420753884824E-2</v>
      </c>
      <c r="F38" s="214">
        <f>((SUM(C38:C42,C44:C50)/SUM(C51:C55,C57:C63))-1)</f>
        <v>-1.1007581909159514E-2</v>
      </c>
    </row>
    <row r="39" spans="2:6" ht="15" hidden="1" outlineLevel="1">
      <c r="B39" s="213" t="s">
        <v>229</v>
      </c>
      <c r="C39" s="42">
        <v>980237</v>
      </c>
      <c r="D39" s="30">
        <f t="shared" si="3"/>
        <v>-0.20693120173462082</v>
      </c>
      <c r="E39" s="30">
        <f t="shared" si="1"/>
        <v>6.3934607720127046E-2</v>
      </c>
      <c r="F39" s="214">
        <f>((SUM(C39:C42,C44:C51)/SUM(C52:C55,C57:C64))-1)</f>
        <v>-1.7541367973552546E-2</v>
      </c>
    </row>
    <row r="40" spans="2:6" ht="15" hidden="1" outlineLevel="1">
      <c r="B40" s="213" t="s">
        <v>230</v>
      </c>
      <c r="C40" s="42">
        <v>1236005</v>
      </c>
      <c r="D40" s="30">
        <f t="shared" si="3"/>
        <v>2.9531440147065807E-2</v>
      </c>
      <c r="E40" s="30">
        <f t="shared" si="1"/>
        <v>6.4159244415554317E-2</v>
      </c>
      <c r="F40" s="214">
        <f>((SUM(C40:C42,C44:C52)/SUM(C53:C55,C57:C65))-1)</f>
        <v>-3.1720319218257242E-2</v>
      </c>
    </row>
    <row r="41" spans="2:6" ht="15" hidden="1" outlineLevel="1">
      <c r="B41" s="213" t="s">
        <v>231</v>
      </c>
      <c r="C41" s="42">
        <v>1200551</v>
      </c>
      <c r="D41" s="30">
        <f t="shared" si="3"/>
        <v>-6.8512358613638108E-3</v>
      </c>
      <c r="E41" s="30">
        <f t="shared" si="1"/>
        <v>0.1040351437023932</v>
      </c>
      <c r="F41" s="214">
        <f>((SUM(C41:C42,C44:C53)/SUM(C54:C55,C57:C66))-1)</f>
        <v>-3.8211366994774454E-2</v>
      </c>
    </row>
    <row r="42" spans="2:6" ht="15" hidden="1" outlineLevel="1">
      <c r="B42" s="213" t="s">
        <v>232</v>
      </c>
      <c r="C42" s="42">
        <v>1208833</v>
      </c>
      <c r="D42" s="30" t="s">
        <v>233</v>
      </c>
      <c r="E42" s="30">
        <f t="shared" si="1"/>
        <v>6.4048926605690282E-2</v>
      </c>
      <c r="F42" s="214">
        <f>((SUM(C42,C44:C54)/SUM(C55,C57:C67))-1)</f>
        <v>-4.6852836101946016E-2</v>
      </c>
    </row>
    <row r="43" spans="2:6" ht="15" collapsed="1">
      <c r="B43" s="220">
        <v>2008</v>
      </c>
      <c r="C43" s="49">
        <v>12979588</v>
      </c>
      <c r="D43" s="222"/>
      <c r="E43" s="222">
        <f t="shared" si="1"/>
        <v>3.1050786105855765E-2</v>
      </c>
      <c r="F43" s="222">
        <f>C43/C56-1</f>
        <v>3.1050786105855765E-2</v>
      </c>
    </row>
    <row r="44" spans="2:6" ht="15" hidden="1" outlineLevel="1">
      <c r="B44" s="213" t="s">
        <v>221</v>
      </c>
      <c r="C44" s="42">
        <v>1128835</v>
      </c>
      <c r="D44" s="30">
        <f t="shared" ref="D44:D54" si="4">IFERROR((C44-C45)/C45,"-")</f>
        <v>-3.143846474021201E-4</v>
      </c>
      <c r="E44" s="30">
        <f t="shared" si="1"/>
        <v>8.9468862422630302E-3</v>
      </c>
      <c r="F44" s="223" t="s">
        <v>233</v>
      </c>
    </row>
    <row r="45" spans="2:6" ht="15" hidden="1" outlineLevel="1">
      <c r="B45" s="213" t="s">
        <v>222</v>
      </c>
      <c r="C45" s="42">
        <v>1129190</v>
      </c>
      <c r="D45" s="30">
        <f t="shared" si="4"/>
        <v>8.8472423578765544E-2</v>
      </c>
      <c r="E45" s="30">
        <f t="shared" si="1"/>
        <v>3.1531790772221457E-2</v>
      </c>
      <c r="F45" s="223" t="s">
        <v>233</v>
      </c>
    </row>
    <row r="46" spans="2:6" ht="15" hidden="1" outlineLevel="1">
      <c r="B46" s="213" t="s">
        <v>223</v>
      </c>
      <c r="C46" s="42">
        <v>1037408</v>
      </c>
      <c r="D46" s="30">
        <f t="shared" si="4"/>
        <v>9.4808826788522219E-2</v>
      </c>
      <c r="E46" s="30">
        <f t="shared" si="1"/>
        <v>-0.10735339291722135</v>
      </c>
      <c r="F46" s="223" t="s">
        <v>233</v>
      </c>
    </row>
    <row r="47" spans="2:6" ht="15" hidden="1" outlineLevel="1">
      <c r="B47" s="213" t="s">
        <v>224</v>
      </c>
      <c r="C47" s="42">
        <v>947570</v>
      </c>
      <c r="D47" s="30">
        <f t="shared" si="4"/>
        <v>-0.22191867659581108</v>
      </c>
      <c r="E47" s="30">
        <f t="shared" si="1"/>
        <v>-9.0699720848643195E-2</v>
      </c>
      <c r="F47" s="223" t="s">
        <v>233</v>
      </c>
    </row>
    <row r="48" spans="2:6" ht="15" hidden="1" outlineLevel="1">
      <c r="B48" s="213" t="s">
        <v>225</v>
      </c>
      <c r="C48" s="42">
        <v>1217829</v>
      </c>
      <c r="D48" s="30">
        <f t="shared" si="4"/>
        <v>9.9954568568494426E-2</v>
      </c>
      <c r="E48" s="30">
        <f t="shared" si="1"/>
        <v>-9.9613178545604586E-2</v>
      </c>
      <c r="F48" s="223" t="s">
        <v>233</v>
      </c>
    </row>
    <row r="49" spans="2:6" ht="15" hidden="1" outlineLevel="1">
      <c r="B49" s="213" t="s">
        <v>226</v>
      </c>
      <c r="C49" s="42">
        <v>1107163</v>
      </c>
      <c r="D49" s="30">
        <f t="shared" si="4"/>
        <v>0.27132544010435505</v>
      </c>
      <c r="E49" s="30">
        <f t="shared" si="1"/>
        <v>-8.1355676253345832E-2</v>
      </c>
      <c r="F49" s="223" t="s">
        <v>233</v>
      </c>
    </row>
    <row r="50" spans="2:6" ht="15" hidden="1" outlineLevel="1">
      <c r="B50" s="213" t="s">
        <v>227</v>
      </c>
      <c r="C50" s="42">
        <v>870873</v>
      </c>
      <c r="D50" s="30">
        <f t="shared" si="4"/>
        <v>3.242231400647759E-2</v>
      </c>
      <c r="E50" s="30">
        <f t="shared" si="1"/>
        <v>-9.5817833155619869E-2</v>
      </c>
      <c r="F50" s="223" t="s">
        <v>233</v>
      </c>
    </row>
    <row r="51" spans="2:6" ht="15" hidden="1" outlineLevel="1">
      <c r="B51" s="213" t="s">
        <v>228</v>
      </c>
      <c r="C51" s="42">
        <v>843524</v>
      </c>
      <c r="D51" s="30">
        <f t="shared" si="4"/>
        <v>-8.4451641753461287E-2</v>
      </c>
      <c r="E51" s="30">
        <f t="shared" si="1"/>
        <v>-5.591699916618631E-2</v>
      </c>
      <c r="F51" s="223" t="s">
        <v>233</v>
      </c>
    </row>
    <row r="52" spans="2:6" ht="15" hidden="1" outlineLevel="1">
      <c r="B52" s="213" t="s">
        <v>229</v>
      </c>
      <c r="C52" s="42">
        <v>921332</v>
      </c>
      <c r="D52" s="30">
        <f t="shared" si="4"/>
        <v>-0.20676375502051253</v>
      </c>
      <c r="E52" s="30">
        <f t="shared" si="1"/>
        <v>-0.1249494249161831</v>
      </c>
      <c r="F52" s="223" t="s">
        <v>233</v>
      </c>
    </row>
    <row r="53" spans="2:6" ht="15" hidden="1" outlineLevel="1">
      <c r="B53" s="213" t="s">
        <v>230</v>
      </c>
      <c r="C53" s="42">
        <v>1161485</v>
      </c>
      <c r="D53" s="30">
        <f t="shared" si="4"/>
        <v>6.8109775330805644E-2</v>
      </c>
      <c r="E53" s="30">
        <f t="shared" si="1"/>
        <v>-1.0291735509725508E-2</v>
      </c>
      <c r="F53" s="223" t="s">
        <v>233</v>
      </c>
    </row>
    <row r="54" spans="2:6" ht="15" hidden="1" outlineLevel="1">
      <c r="B54" s="213" t="s">
        <v>231</v>
      </c>
      <c r="C54" s="42">
        <v>1087421</v>
      </c>
      <c r="D54" s="30">
        <f t="shared" si="4"/>
        <v>-4.2821342717739859E-2</v>
      </c>
      <c r="E54" s="30">
        <f t="shared" si="1"/>
        <v>-1.5865597819949562E-3</v>
      </c>
      <c r="F54" s="223" t="s">
        <v>233</v>
      </c>
    </row>
    <row r="55" spans="2:6" ht="15" hidden="1" outlineLevel="1">
      <c r="B55" s="213" t="s">
        <v>232</v>
      </c>
      <c r="C55" s="42">
        <v>1136069</v>
      </c>
      <c r="D55" s="30" t="s">
        <v>233</v>
      </c>
      <c r="E55" s="30">
        <f t="shared" si="1"/>
        <v>-1.7869199534207847E-2</v>
      </c>
      <c r="F55" s="223" t="s">
        <v>233</v>
      </c>
    </row>
    <row r="56" spans="2:6" ht="15" collapsed="1">
      <c r="B56" s="220">
        <v>2007</v>
      </c>
      <c r="C56" s="49">
        <v>12588699</v>
      </c>
      <c r="D56" s="222"/>
      <c r="E56" s="222">
        <f t="shared" si="1"/>
        <v>-5.3802771825121942E-2</v>
      </c>
      <c r="F56" s="222">
        <f>C56/C69-1</f>
        <v>-5.3802771825121942E-2</v>
      </c>
    </row>
    <row r="57" spans="2:6" ht="15" hidden="1" outlineLevel="1">
      <c r="B57" s="213" t="s">
        <v>221</v>
      </c>
      <c r="C57" s="42">
        <v>1118825</v>
      </c>
      <c r="D57" s="30">
        <f t="shared" ref="D57:D67" si="5">IFERROR((C57-C58)/C58,"-")</f>
        <v>2.2063209743914392E-2</v>
      </c>
      <c r="E57" s="223" t="s">
        <v>233</v>
      </c>
      <c r="F57" s="214" t="s">
        <v>233</v>
      </c>
    </row>
    <row r="58" spans="2:6" ht="15" hidden="1" outlineLevel="1">
      <c r="B58" s="213" t="s">
        <v>222</v>
      </c>
      <c r="C58" s="42">
        <v>1094673</v>
      </c>
      <c r="D58" s="30">
        <f t="shared" si="5"/>
        <v>-5.8079232746299815E-2</v>
      </c>
      <c r="E58" s="223" t="s">
        <v>233</v>
      </c>
      <c r="F58" s="214" t="s">
        <v>233</v>
      </c>
    </row>
    <row r="59" spans="2:6" ht="15" hidden="1" outlineLevel="1">
      <c r="B59" s="213" t="s">
        <v>223</v>
      </c>
      <c r="C59" s="42">
        <v>1162171</v>
      </c>
      <c r="D59" s="30">
        <f t="shared" si="5"/>
        <v>0.11523414071953685</v>
      </c>
      <c r="E59" s="223" t="s">
        <v>233</v>
      </c>
      <c r="F59" s="214" t="s">
        <v>233</v>
      </c>
    </row>
    <row r="60" spans="2:6" ht="15" hidden="1" outlineLevel="1">
      <c r="B60" s="213" t="s">
        <v>224</v>
      </c>
      <c r="C60" s="42">
        <v>1042087</v>
      </c>
      <c r="D60" s="30">
        <f t="shared" si="5"/>
        <v>-0.22954585445990647</v>
      </c>
      <c r="E60" s="223" t="s">
        <v>233</v>
      </c>
      <c r="F60" s="214" t="s">
        <v>233</v>
      </c>
    </row>
    <row r="61" spans="2:6" ht="15" hidden="1" outlineLevel="1">
      <c r="B61" s="213" t="s">
        <v>225</v>
      </c>
      <c r="C61" s="42">
        <v>1352562</v>
      </c>
      <c r="D61" s="30">
        <f t="shared" si="5"/>
        <v>0.12225878557666937</v>
      </c>
      <c r="E61" s="223" t="s">
        <v>233</v>
      </c>
      <c r="F61" s="214" t="s">
        <v>233</v>
      </c>
    </row>
    <row r="62" spans="2:6" ht="15" hidden="1" outlineLevel="1">
      <c r="B62" s="213" t="s">
        <v>226</v>
      </c>
      <c r="C62" s="42">
        <v>1205214</v>
      </c>
      <c r="D62" s="30">
        <f t="shared" si="5"/>
        <v>0.25131104768569323</v>
      </c>
      <c r="E62" s="223" t="s">
        <v>233</v>
      </c>
      <c r="F62" s="214" t="s">
        <v>233</v>
      </c>
    </row>
    <row r="63" spans="2:6" ht="15" hidden="1" outlineLevel="1">
      <c r="B63" s="213" t="s">
        <v>227</v>
      </c>
      <c r="C63" s="42">
        <v>963161</v>
      </c>
      <c r="D63" s="30">
        <f t="shared" si="5"/>
        <v>7.7982282858693769E-2</v>
      </c>
      <c r="E63" s="223" t="s">
        <v>233</v>
      </c>
      <c r="F63" s="214" t="s">
        <v>233</v>
      </c>
    </row>
    <row r="64" spans="2:6" ht="15" hidden="1" outlineLevel="1">
      <c r="B64" s="213" t="s">
        <v>228</v>
      </c>
      <c r="C64" s="42">
        <v>893485</v>
      </c>
      <c r="D64" s="30">
        <f t="shared" si="5"/>
        <v>-0.15139758189364511</v>
      </c>
      <c r="E64" s="223" t="s">
        <v>233</v>
      </c>
      <c r="F64" s="214" t="s">
        <v>233</v>
      </c>
    </row>
    <row r="65" spans="2:6" ht="15" hidden="1" outlineLevel="1">
      <c r="B65" s="213" t="s">
        <v>229</v>
      </c>
      <c r="C65" s="42">
        <v>1052890</v>
      </c>
      <c r="D65" s="30">
        <f t="shared" si="5"/>
        <v>-0.10282617976197272</v>
      </c>
      <c r="E65" s="223" t="s">
        <v>233</v>
      </c>
      <c r="F65" s="214" t="s">
        <v>233</v>
      </c>
    </row>
    <row r="66" spans="2:6" ht="15" hidden="1" outlineLevel="1">
      <c r="B66" s="213" t="s">
        <v>230</v>
      </c>
      <c r="C66" s="42">
        <v>1173563</v>
      </c>
      <c r="D66" s="30">
        <f t="shared" si="5"/>
        <v>7.7504547128078888E-2</v>
      </c>
      <c r="E66" s="223" t="s">
        <v>233</v>
      </c>
      <c r="F66" s="214" t="s">
        <v>233</v>
      </c>
    </row>
    <row r="67" spans="2:6" ht="15" hidden="1" outlineLevel="1">
      <c r="B67" s="213" t="s">
        <v>231</v>
      </c>
      <c r="C67" s="42">
        <v>1089149</v>
      </c>
      <c r="D67" s="30">
        <f t="shared" si="5"/>
        <v>-5.8431504427532921E-2</v>
      </c>
      <c r="E67" s="223" t="s">
        <v>233</v>
      </c>
      <c r="F67" s="214" t="s">
        <v>233</v>
      </c>
    </row>
    <row r="68" spans="2:6" ht="15" hidden="1" outlineLevel="1">
      <c r="B68" s="213" t="s">
        <v>232</v>
      </c>
      <c r="C68" s="42">
        <v>1156739</v>
      </c>
      <c r="D68" s="223" t="s">
        <v>233</v>
      </c>
      <c r="E68" s="223" t="s">
        <v>233</v>
      </c>
      <c r="F68" s="214" t="s">
        <v>233</v>
      </c>
    </row>
    <row r="69" spans="2:6" ht="15" collapsed="1">
      <c r="B69" s="220">
        <v>2006</v>
      </c>
      <c r="C69" s="49">
        <v>13304519</v>
      </c>
      <c r="D69" s="222"/>
      <c r="E69" s="224" t="s">
        <v>233</v>
      </c>
      <c r="F69" s="224" t="s">
        <v>233</v>
      </c>
    </row>
    <row r="70" spans="2:6">
      <c r="B70" s="569" t="s">
        <v>234</v>
      </c>
      <c r="C70" s="570"/>
      <c r="D70" s="570"/>
      <c r="E70" s="570"/>
      <c r="F70" s="570"/>
    </row>
  </sheetData>
  <mergeCells count="2">
    <mergeCell ref="B6:F6"/>
    <mergeCell ref="B70:F70"/>
  </mergeCells>
  <hyperlinks>
    <hyperlink ref="H6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5" customHeight="1" thickBot="1"/>
    <row r="30" spans="2:12" ht="30" customHeight="1" thickBot="1">
      <c r="I30" s="50" t="s">
        <v>86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2:L68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7109375" style="90" customWidth="1"/>
    <col min="2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21" t="s">
        <v>258</v>
      </c>
      <c r="D3" s="521"/>
      <c r="E3" s="521"/>
      <c r="F3" s="521"/>
      <c r="G3" s="521"/>
      <c r="H3" s="521"/>
      <c r="I3" s="521"/>
      <c r="J3" s="521"/>
      <c r="K3" s="521"/>
      <c r="L3" s="521"/>
    </row>
    <row r="4" spans="3:12" ht="15" customHeight="1">
      <c r="C4" s="522"/>
      <c r="D4" s="524" t="s">
        <v>118</v>
      </c>
      <c r="E4" s="525"/>
      <c r="F4" s="525"/>
      <c r="G4" s="524" t="s">
        <v>121</v>
      </c>
      <c r="H4" s="525"/>
      <c r="I4" s="525"/>
      <c r="J4" s="524" t="s">
        <v>122</v>
      </c>
      <c r="K4" s="525"/>
      <c r="L4" s="525"/>
    </row>
    <row r="5" spans="3:12" ht="30">
      <c r="C5" s="523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125</v>
      </c>
      <c r="K5" s="92" t="s">
        <v>124</v>
      </c>
      <c r="L5" s="92" t="s">
        <v>71</v>
      </c>
    </row>
    <row r="6" spans="3:12">
      <c r="C6" s="41" t="s">
        <v>75</v>
      </c>
      <c r="D6" s="246">
        <v>72.176864056659454</v>
      </c>
      <c r="E6" s="246">
        <v>46.277309040515206</v>
      </c>
      <c r="F6" s="246">
        <v>56.204723122941957</v>
      </c>
      <c r="G6" s="246">
        <v>68.298303237778015</v>
      </c>
      <c r="H6" s="246">
        <v>44.42101048716227</v>
      </c>
      <c r="I6" s="246">
        <v>55.30413676607369</v>
      </c>
      <c r="J6" s="246">
        <v>62.925694614051615</v>
      </c>
      <c r="K6" s="246">
        <v>42.88564967950515</v>
      </c>
      <c r="L6" s="246">
        <v>52.722510199732064</v>
      </c>
    </row>
    <row r="7" spans="3:12">
      <c r="C7" s="41" t="s">
        <v>76</v>
      </c>
      <c r="D7" s="246">
        <v>81.511743763208159</v>
      </c>
      <c r="E7" s="246">
        <v>64.226307402235733</v>
      </c>
      <c r="F7" s="246">
        <v>70.851891673619704</v>
      </c>
      <c r="G7" s="246">
        <v>82.360660173833111</v>
      </c>
      <c r="H7" s="246">
        <v>59.408324403774913</v>
      </c>
      <c r="I7" s="246">
        <v>69.869860859790322</v>
      </c>
      <c r="J7" s="246">
        <v>75.758073707743435</v>
      </c>
      <c r="K7" s="246">
        <v>57.308421964492076</v>
      </c>
      <c r="L7" s="246">
        <v>66.364621760345088</v>
      </c>
    </row>
    <row r="8" spans="3:12">
      <c r="C8" s="41" t="s">
        <v>77</v>
      </c>
      <c r="D8" s="246">
        <v>75.373953659573658</v>
      </c>
      <c r="E8" s="246">
        <v>59.433945518661396</v>
      </c>
      <c r="F8" s="246">
        <v>65.543821197739675</v>
      </c>
      <c r="G8" s="246">
        <v>76.918986489208933</v>
      </c>
      <c r="H8" s="246">
        <v>52.871804315184804</v>
      </c>
      <c r="I8" s="246">
        <v>63.83236517044103</v>
      </c>
      <c r="J8" s="246">
        <v>69.497909001516803</v>
      </c>
      <c r="K8" s="246">
        <v>50.674079070869361</v>
      </c>
      <c r="L8" s="246">
        <v>59.913948047662259</v>
      </c>
    </row>
    <row r="9" spans="3:12">
      <c r="C9" s="41" t="s">
        <v>78</v>
      </c>
      <c r="D9" s="246">
        <v>63.195665340732376</v>
      </c>
      <c r="E9" s="246">
        <v>45.573288534229313</v>
      </c>
      <c r="F9" s="246">
        <v>52.256054031572219</v>
      </c>
      <c r="G9" s="246">
        <v>62.943343300144882</v>
      </c>
      <c r="H9" s="246">
        <v>40.294065387348972</v>
      </c>
      <c r="I9" s="246">
        <v>50.522293525620505</v>
      </c>
      <c r="J9" s="246">
        <v>60.247435704848954</v>
      </c>
      <c r="K9" s="246">
        <v>39.683073628774395</v>
      </c>
      <c r="L9" s="246">
        <v>49.642168960120578</v>
      </c>
    </row>
    <row r="10" spans="3:12">
      <c r="C10" s="41" t="s">
        <v>79</v>
      </c>
      <c r="D10" s="246">
        <v>58.256198386383907</v>
      </c>
      <c r="E10" s="246">
        <v>37.776696078981644</v>
      </c>
      <c r="F10" s="246">
        <v>45.54294196768366</v>
      </c>
      <c r="G10" s="246">
        <v>58.395638335002204</v>
      </c>
      <c r="H10" s="246">
        <v>34.476481974590513</v>
      </c>
      <c r="I10" s="246">
        <v>45.27817680438735</v>
      </c>
      <c r="J10" s="246">
        <v>55.604857813059709</v>
      </c>
      <c r="K10" s="246">
        <v>33.843419783284723</v>
      </c>
      <c r="L10" s="246">
        <v>44.382245888562132</v>
      </c>
    </row>
    <row r="11" spans="3:12">
      <c r="C11" s="41" t="s">
        <v>80</v>
      </c>
      <c r="D11" s="246">
        <v>61.521550524644368</v>
      </c>
      <c r="E11" s="246">
        <v>44.619407611847762</v>
      </c>
      <c r="F11" s="246">
        <v>51.02904569466947</v>
      </c>
      <c r="G11" s="246">
        <v>64.765317550835874</v>
      </c>
      <c r="H11" s="246">
        <v>41.652367414627541</v>
      </c>
      <c r="I11" s="246">
        <v>52.089986125998209</v>
      </c>
      <c r="J11" s="246">
        <v>60.733987358593033</v>
      </c>
      <c r="K11" s="246">
        <v>40.7950287194178</v>
      </c>
      <c r="L11" s="246">
        <v>50.451248015728673</v>
      </c>
    </row>
    <row r="12" spans="3:12">
      <c r="C12" s="41" t="s">
        <v>81</v>
      </c>
      <c r="D12" s="246">
        <v>68.143676148865822</v>
      </c>
      <c r="E12" s="246">
        <v>56.407194436756427</v>
      </c>
      <c r="F12" s="246">
        <v>60.857908202957212</v>
      </c>
      <c r="G12" s="246">
        <v>67.336186486435423</v>
      </c>
      <c r="H12" s="246">
        <v>50.690384483114379</v>
      </c>
      <c r="I12" s="246">
        <v>58.207492140585295</v>
      </c>
      <c r="J12" s="246">
        <v>65.049756389941592</v>
      </c>
      <c r="K12" s="246">
        <v>50.162942500024499</v>
      </c>
      <c r="L12" s="246">
        <v>57.372463425654566</v>
      </c>
    </row>
    <row r="13" spans="3:12">
      <c r="C13" s="41" t="s">
        <v>82</v>
      </c>
      <c r="D13" s="246">
        <v>68.88</v>
      </c>
      <c r="E13" s="246">
        <v>58.73</v>
      </c>
      <c r="F13" s="246">
        <v>62.58</v>
      </c>
      <c r="G13" s="246">
        <v>69.242404893278788</v>
      </c>
      <c r="H13" s="246">
        <v>52.829330026253572</v>
      </c>
      <c r="I13" s="246">
        <v>60.241340017778342</v>
      </c>
      <c r="J13" s="246">
        <v>69.267910998420234</v>
      </c>
      <c r="K13" s="246">
        <v>53.139087137958619</v>
      </c>
      <c r="L13" s="246">
        <v>60.950099889757524</v>
      </c>
    </row>
    <row r="14" spans="3:12">
      <c r="C14" s="41" t="s">
        <v>83</v>
      </c>
      <c r="D14" s="246">
        <v>71.08</v>
      </c>
      <c r="E14" s="246">
        <v>55.54</v>
      </c>
      <c r="F14" s="246">
        <v>61.43</v>
      </c>
      <c r="G14" s="246">
        <v>67.274237797450652</v>
      </c>
      <c r="H14" s="246">
        <v>50.216372056766858</v>
      </c>
      <c r="I14" s="246">
        <v>57.919564318324596</v>
      </c>
      <c r="J14" s="246">
        <v>66.662640978301908</v>
      </c>
      <c r="K14" s="246">
        <v>50.378495650432853</v>
      </c>
      <c r="L14" s="246">
        <v>58.264728887807387</v>
      </c>
    </row>
    <row r="15" spans="3:12" ht="45.75" customHeight="1">
      <c r="C15" s="44" t="str">
        <f>actualizaciones!A2</f>
        <v xml:space="preserve">acumulado septiembre 2010 </v>
      </c>
      <c r="D15" s="247">
        <v>68.93707209200744</v>
      </c>
      <c r="E15" s="247">
        <v>52.034223757314813</v>
      </c>
      <c r="F15" s="247">
        <v>58.467204207352388</v>
      </c>
      <c r="G15" s="247">
        <v>68.642900097403967</v>
      </c>
      <c r="H15" s="247">
        <v>47.399171969828188</v>
      </c>
      <c r="I15" s="247">
        <v>57.022554438506639</v>
      </c>
      <c r="J15" s="247">
        <v>65.069151196785555</v>
      </c>
      <c r="K15" s="247">
        <v>46.485991544551524</v>
      </c>
      <c r="L15" s="247">
        <v>55.526221391821679</v>
      </c>
    </row>
    <row r="16" spans="3:12" hidden="1" outlineLevel="1">
      <c r="C16" s="41" t="s">
        <v>72</v>
      </c>
      <c r="D16" s="246">
        <v>61.551275593161982</v>
      </c>
      <c r="E16" s="246">
        <v>50.107129929181774</v>
      </c>
      <c r="F16" s="246">
        <v>54.36676779141996</v>
      </c>
      <c r="G16" s="246">
        <v>61.67663814221325</v>
      </c>
      <c r="H16" s="246">
        <v>46.675944105375194</v>
      </c>
      <c r="I16" s="246">
        <v>53.41304117657743</v>
      </c>
      <c r="J16" s="246">
        <v>60.721348346029949</v>
      </c>
      <c r="K16" s="246">
        <v>46.862482306330861</v>
      </c>
      <c r="L16" s="246">
        <v>53.539055226095769</v>
      </c>
    </row>
    <row r="17" spans="2:12" hidden="1" outlineLevel="1">
      <c r="C17" s="41" t="s">
        <v>73</v>
      </c>
      <c r="D17" s="246">
        <v>62.973743163998158</v>
      </c>
      <c r="E17" s="246">
        <v>49.64069809459631</v>
      </c>
      <c r="F17" s="246">
        <v>54.603405251960439</v>
      </c>
      <c r="G17" s="246">
        <v>65.519439815310292</v>
      </c>
      <c r="H17" s="246">
        <v>47.111446271205452</v>
      </c>
      <c r="I17" s="246">
        <v>55.378826372962358</v>
      </c>
      <c r="J17" s="246">
        <v>63.467484961176638</v>
      </c>
      <c r="K17" s="246">
        <v>46.961393537075921</v>
      </c>
      <c r="L17" s="246">
        <v>54.913279549801061</v>
      </c>
    </row>
    <row r="18" spans="2:12" hidden="1" outlineLevel="1">
      <c r="C18" s="41" t="s">
        <v>74</v>
      </c>
      <c r="D18" s="246">
        <v>68.349125480619023</v>
      </c>
      <c r="E18" s="246">
        <v>47.69016153132948</v>
      </c>
      <c r="F18" s="246">
        <v>55.379656895756852</v>
      </c>
      <c r="G18" s="246">
        <v>65.118609678257783</v>
      </c>
      <c r="H18" s="246">
        <v>44.136737812907491</v>
      </c>
      <c r="I18" s="246">
        <v>53.560095635235832</v>
      </c>
      <c r="J18" s="246">
        <v>59.792082639993346</v>
      </c>
      <c r="K18" s="246">
        <v>42.847789633989905</v>
      </c>
      <c r="L18" s="246">
        <v>51.010781288890179</v>
      </c>
    </row>
    <row r="19" spans="2:12" hidden="1" outlineLevel="1">
      <c r="C19" s="41" t="s">
        <v>75</v>
      </c>
      <c r="D19" s="246">
        <v>64.98</v>
      </c>
      <c r="E19" s="246">
        <v>44.26</v>
      </c>
      <c r="F19" s="246">
        <v>51.97</v>
      </c>
      <c r="G19" s="246">
        <v>63.349794364517557</v>
      </c>
      <c r="H19" s="246">
        <v>41.947183201000492</v>
      </c>
      <c r="I19" s="246">
        <v>51.559503046449777</v>
      </c>
      <c r="J19" s="246">
        <v>59.465218680842327</v>
      </c>
      <c r="K19" s="246">
        <v>40.776017475769336</v>
      </c>
      <c r="L19" s="246">
        <v>49.779626739355038</v>
      </c>
    </row>
    <row r="20" spans="2:12" hidden="1" outlineLevel="1">
      <c r="C20" s="41" t="s">
        <v>76</v>
      </c>
      <c r="D20" s="246">
        <v>70.790000000000006</v>
      </c>
      <c r="E20" s="246">
        <v>61.29</v>
      </c>
      <c r="F20" s="246">
        <v>64.83</v>
      </c>
      <c r="G20" s="246">
        <v>74.874791442368064</v>
      </c>
      <c r="H20" s="246">
        <v>56.483196671380441</v>
      </c>
      <c r="I20" s="246">
        <v>64.743211772153529</v>
      </c>
      <c r="J20" s="246">
        <v>71.881037209634371</v>
      </c>
      <c r="K20" s="246">
        <v>55.295957189017301</v>
      </c>
      <c r="L20" s="246">
        <v>63.285896324051336</v>
      </c>
    </row>
    <row r="21" spans="2:12" hidden="1" outlineLevel="1">
      <c r="C21" s="41" t="s">
        <v>77</v>
      </c>
      <c r="D21" s="246">
        <v>68.61</v>
      </c>
      <c r="E21" s="246">
        <v>55.43</v>
      </c>
      <c r="F21" s="246">
        <v>60.33</v>
      </c>
      <c r="G21" s="246">
        <v>71.073629783139523</v>
      </c>
      <c r="H21" s="246">
        <v>48.514638101483811</v>
      </c>
      <c r="I21" s="246">
        <v>58.646310437078903</v>
      </c>
      <c r="J21" s="246">
        <v>66.009695597680533</v>
      </c>
      <c r="K21" s="246">
        <v>47.387391640173199</v>
      </c>
      <c r="L21" s="246">
        <v>56.358772844823612</v>
      </c>
    </row>
    <row r="22" spans="2:12" hidden="1" outlineLevel="1">
      <c r="C22" s="41" t="s">
        <v>78</v>
      </c>
      <c r="D22" s="246">
        <v>62.167849398777847</v>
      </c>
      <c r="E22" s="246">
        <v>40.852737421696567</v>
      </c>
      <c r="F22" s="246">
        <v>48.650921001232007</v>
      </c>
      <c r="G22" s="246">
        <v>59.256861912846631</v>
      </c>
      <c r="H22" s="246">
        <v>37.065808402213932</v>
      </c>
      <c r="I22" s="246">
        <v>46.957421697276018</v>
      </c>
      <c r="J22" s="246">
        <v>56.315644033599447</v>
      </c>
      <c r="K22" s="246">
        <v>37.112221249420614</v>
      </c>
      <c r="L22" s="246">
        <v>46.245728503887108</v>
      </c>
    </row>
    <row r="23" spans="2:12" hidden="1" outlineLevel="1">
      <c r="C23" s="41" t="s">
        <v>79</v>
      </c>
      <c r="D23" s="246">
        <v>55.29</v>
      </c>
      <c r="E23" s="246">
        <v>36.68</v>
      </c>
      <c r="F23" s="246">
        <v>43.49</v>
      </c>
      <c r="G23" s="246">
        <v>54.020473269542222</v>
      </c>
      <c r="H23" s="246">
        <v>33.232696477828036</v>
      </c>
      <c r="I23" s="246">
        <v>42.498802261817936</v>
      </c>
      <c r="J23" s="246">
        <v>52.015428423011926</v>
      </c>
      <c r="K23" s="246">
        <v>33.333211502391485</v>
      </c>
      <c r="L23" s="246">
        <v>42.218823494154968</v>
      </c>
    </row>
    <row r="24" spans="2:12" hidden="1" outlineLevel="1">
      <c r="C24" s="41" t="s">
        <v>80</v>
      </c>
      <c r="D24" s="246">
        <v>62.97</v>
      </c>
      <c r="E24" s="246">
        <v>48.8</v>
      </c>
      <c r="F24" s="246">
        <v>53.98</v>
      </c>
      <c r="G24" s="246">
        <v>64.331696175923682</v>
      </c>
      <c r="H24" s="246">
        <v>44.333016360666129</v>
      </c>
      <c r="I24" s="246">
        <v>53.247383902951022</v>
      </c>
      <c r="J24" s="246">
        <v>62.405335937707015</v>
      </c>
      <c r="K24" s="246">
        <v>43.600109869358469</v>
      </c>
      <c r="L24" s="246">
        <v>52.544227313809579</v>
      </c>
    </row>
    <row r="25" spans="2:12" hidden="1" outlineLevel="1">
      <c r="C25" s="41" t="s">
        <v>81</v>
      </c>
      <c r="D25" s="246">
        <v>64.08</v>
      </c>
      <c r="E25" s="246">
        <v>58.01</v>
      </c>
      <c r="F25" s="246">
        <v>60.23</v>
      </c>
      <c r="G25" s="246">
        <v>63.764102634317325</v>
      </c>
      <c r="H25" s="246">
        <v>51.556115566818704</v>
      </c>
      <c r="I25" s="246">
        <v>56.997798951744777</v>
      </c>
      <c r="J25" s="246">
        <v>63.29869911974172</v>
      </c>
      <c r="K25" s="246">
        <v>51.752587938404488</v>
      </c>
      <c r="L25" s="246">
        <v>57.244134493454197</v>
      </c>
    </row>
    <row r="26" spans="2:12" hidden="1" outlineLevel="1">
      <c r="C26" s="41" t="s">
        <v>82</v>
      </c>
      <c r="D26" s="246">
        <v>71.19</v>
      </c>
      <c r="E26" s="246">
        <v>60.59</v>
      </c>
      <c r="F26" s="246">
        <v>64.47</v>
      </c>
      <c r="G26" s="246">
        <v>67.687255292609407</v>
      </c>
      <c r="H26" s="246">
        <v>54.108845279023029</v>
      </c>
      <c r="I26" s="246">
        <v>60.161391678040999</v>
      </c>
      <c r="J26" s="246">
        <v>67.106938849673668</v>
      </c>
      <c r="K26" s="246">
        <v>54.896556037051482</v>
      </c>
      <c r="L26" s="246">
        <v>60.704042611308388</v>
      </c>
    </row>
    <row r="27" spans="2:12" hidden="1" outlineLevel="1">
      <c r="C27" s="41" t="s">
        <v>83</v>
      </c>
      <c r="D27" s="246">
        <v>69.88</v>
      </c>
      <c r="E27" s="246">
        <v>58.98</v>
      </c>
      <c r="F27" s="246">
        <v>62.97</v>
      </c>
      <c r="G27" s="246">
        <v>68.153327517545165</v>
      </c>
      <c r="H27" s="246">
        <v>51.708270312402909</v>
      </c>
      <c r="I27" s="246">
        <v>59.038618392114415</v>
      </c>
      <c r="J27" s="246">
        <v>67.133092311541603</v>
      </c>
      <c r="K27" s="246">
        <v>52.762610748479467</v>
      </c>
      <c r="L27" s="246">
        <v>59.597480713147469</v>
      </c>
    </row>
    <row r="28" spans="2:12" collapsed="1">
      <c r="B28" s="248"/>
      <c r="C28" s="46">
        <v>2009</v>
      </c>
      <c r="D28" s="249">
        <v>65.207612587740101</v>
      </c>
      <c r="E28" s="249">
        <v>50.997978320657936</v>
      </c>
      <c r="F28" s="249">
        <v>56.241703647309272</v>
      </c>
      <c r="G28" s="249">
        <v>64.890034225514682</v>
      </c>
      <c r="H28" s="249">
        <v>46.37181571735173</v>
      </c>
      <c r="I28" s="249">
        <v>54.657491092885373</v>
      </c>
      <c r="J28" s="249">
        <v>62.449494630571635</v>
      </c>
      <c r="K28" s="249">
        <v>46.095366123073184</v>
      </c>
      <c r="L28" s="249">
        <v>53.92384753313668</v>
      </c>
    </row>
    <row r="29" spans="2:12" hidden="1" outlineLevel="1">
      <c r="C29" s="41" t="s">
        <v>72</v>
      </c>
      <c r="D29" s="246">
        <v>68.89</v>
      </c>
      <c r="E29" s="246">
        <v>55.76</v>
      </c>
      <c r="F29" s="246">
        <v>60.6</v>
      </c>
      <c r="G29" s="246">
        <v>66.194967704636682</v>
      </c>
      <c r="H29" s="246">
        <v>51.040377127422055</v>
      </c>
      <c r="I29" s="246">
        <v>57.760448936537401</v>
      </c>
      <c r="J29" s="246">
        <v>64.640384835079971</v>
      </c>
      <c r="K29" s="246">
        <v>51.882166558604432</v>
      </c>
      <c r="L29" s="246">
        <v>57.974963148093735</v>
      </c>
    </row>
    <row r="30" spans="2:12" hidden="1" outlineLevel="1">
      <c r="C30" s="41" t="s">
        <v>73</v>
      </c>
      <c r="D30" s="246">
        <v>68.209999999999994</v>
      </c>
      <c r="E30" s="246">
        <v>61.47</v>
      </c>
      <c r="F30" s="246">
        <v>63.96</v>
      </c>
      <c r="G30" s="246">
        <v>69.997007916343364</v>
      </c>
      <c r="H30" s="246">
        <v>53.794112180497308</v>
      </c>
      <c r="I30" s="246">
        <v>60.979038906541994</v>
      </c>
      <c r="J30" s="246">
        <v>67.688468492700352</v>
      </c>
      <c r="K30" s="246">
        <v>54.298905211684115</v>
      </c>
      <c r="L30" s="246">
        <v>60.693206024341421</v>
      </c>
    </row>
    <row r="31" spans="2:12" hidden="1" outlineLevel="1">
      <c r="C31" s="41" t="s">
        <v>74</v>
      </c>
      <c r="D31" s="246">
        <v>70.97</v>
      </c>
      <c r="E31" s="246">
        <v>53.52</v>
      </c>
      <c r="F31" s="246">
        <v>59.96</v>
      </c>
      <c r="G31" s="246">
        <v>70.812412059487656</v>
      </c>
      <c r="H31" s="246">
        <v>48.813500073120053</v>
      </c>
      <c r="I31" s="246">
        <v>58.568581711093948</v>
      </c>
      <c r="J31" s="246">
        <v>66.209471350668167</v>
      </c>
      <c r="K31" s="246">
        <v>48.242286768754084</v>
      </c>
      <c r="L31" s="246">
        <v>56.822669904639113</v>
      </c>
    </row>
    <row r="32" spans="2:12" hidden="1" outlineLevel="1">
      <c r="C32" s="41" t="s">
        <v>75</v>
      </c>
      <c r="D32" s="246">
        <v>69.209999999999994</v>
      </c>
      <c r="E32" s="246">
        <v>49.22</v>
      </c>
      <c r="F32" s="246">
        <v>56.59</v>
      </c>
      <c r="G32" s="246">
        <v>69.591098804687931</v>
      </c>
      <c r="H32" s="246">
        <v>44.509281033075553</v>
      </c>
      <c r="I32" s="246">
        <v>55.631430171291328</v>
      </c>
      <c r="J32" s="246">
        <v>66.464301190956505</v>
      </c>
      <c r="K32" s="246">
        <v>44.672075726842458</v>
      </c>
      <c r="L32" s="246">
        <v>55.079139950689175</v>
      </c>
    </row>
    <row r="33" spans="3:12" hidden="1" outlineLevel="1">
      <c r="C33" s="41" t="s">
        <v>76</v>
      </c>
      <c r="D33" s="246">
        <v>81.150000000000006</v>
      </c>
      <c r="E33" s="246">
        <v>66.44</v>
      </c>
      <c r="F33" s="246">
        <v>71.87</v>
      </c>
      <c r="G33" s="246">
        <v>83.184915186943059</v>
      </c>
      <c r="H33" s="246">
        <v>62.041073918507507</v>
      </c>
      <c r="I33" s="246">
        <v>71.416987501950473</v>
      </c>
      <c r="J33" s="246">
        <v>80.961169428951138</v>
      </c>
      <c r="K33" s="246">
        <v>63.355104403982239</v>
      </c>
      <c r="L33" s="246">
        <v>71.763031797437264</v>
      </c>
    </row>
    <row r="34" spans="3:12" hidden="1" outlineLevel="1">
      <c r="C34" s="41" t="s">
        <v>77</v>
      </c>
      <c r="D34" s="246">
        <v>75.7</v>
      </c>
      <c r="E34" s="246">
        <v>63.91</v>
      </c>
      <c r="F34" s="246">
        <v>68.260000000000005</v>
      </c>
      <c r="G34" s="246">
        <v>81.270161597056145</v>
      </c>
      <c r="H34" s="246">
        <v>55.989979033704827</v>
      </c>
      <c r="I34" s="246">
        <v>67.200090010156615</v>
      </c>
      <c r="J34" s="246">
        <v>76.313489039315016</v>
      </c>
      <c r="K34" s="246">
        <v>55.889358810905627</v>
      </c>
      <c r="L34" s="246">
        <v>65.643077418180823</v>
      </c>
    </row>
    <row r="35" spans="3:12" hidden="1" outlineLevel="1">
      <c r="C35" s="41" t="s">
        <v>78</v>
      </c>
      <c r="D35" s="246">
        <v>68.44</v>
      </c>
      <c r="E35" s="246">
        <v>54.05</v>
      </c>
      <c r="F35" s="246">
        <v>59.35</v>
      </c>
      <c r="G35" s="246">
        <v>69.946104825074784</v>
      </c>
      <c r="H35" s="246">
        <v>45.495971650718182</v>
      </c>
      <c r="I35" s="246">
        <v>56.157318561467022</v>
      </c>
      <c r="J35" s="246">
        <v>66.501038748165513</v>
      </c>
      <c r="K35" s="246">
        <v>45.614492783161957</v>
      </c>
      <c r="L35" s="246">
        <v>55.456624203364015</v>
      </c>
    </row>
    <row r="36" spans="3:12" hidden="1" outlineLevel="1">
      <c r="C36" s="41" t="s">
        <v>79</v>
      </c>
      <c r="D36" s="246">
        <v>65.12</v>
      </c>
      <c r="E36" s="246">
        <v>42.95</v>
      </c>
      <c r="F36" s="246">
        <v>51.11</v>
      </c>
      <c r="G36" s="246">
        <v>66.185392622053286</v>
      </c>
      <c r="H36" s="246">
        <v>39.78639946033497</v>
      </c>
      <c r="I36" s="246">
        <v>51.29753611486862</v>
      </c>
      <c r="J36" s="246">
        <v>63.590053840294082</v>
      </c>
      <c r="K36" s="246">
        <v>40.92888840235679</v>
      </c>
      <c r="L36" s="246">
        <v>51.607253736137892</v>
      </c>
    </row>
    <row r="37" spans="3:12" hidden="1" outlineLevel="1">
      <c r="C37" s="41" t="s">
        <v>80</v>
      </c>
      <c r="D37" s="246">
        <v>67.7</v>
      </c>
      <c r="E37" s="246">
        <v>53.67</v>
      </c>
      <c r="F37" s="246">
        <v>58.83</v>
      </c>
      <c r="G37" s="246">
        <v>74.288828196124328</v>
      </c>
      <c r="H37" s="246">
        <v>48.425906931656833</v>
      </c>
      <c r="I37" s="246">
        <v>59.703292365903124</v>
      </c>
      <c r="J37" s="246">
        <v>73.334819982083971</v>
      </c>
      <c r="K37" s="246">
        <v>49.370068041076017</v>
      </c>
      <c r="L37" s="246">
        <v>60.662707736080876</v>
      </c>
    </row>
    <row r="38" spans="3:12" hidden="1" outlineLevel="1">
      <c r="C38" s="41" t="s">
        <v>81</v>
      </c>
      <c r="D38" s="246">
        <v>77.84</v>
      </c>
      <c r="E38" s="246">
        <v>68.27</v>
      </c>
      <c r="F38" s="246">
        <v>71.790000000000006</v>
      </c>
      <c r="G38" s="246">
        <v>80.23097932110808</v>
      </c>
      <c r="H38" s="246">
        <v>61.021618909451576</v>
      </c>
      <c r="I38" s="246">
        <v>69.397755506411613</v>
      </c>
      <c r="J38" s="246">
        <v>77.684738240995728</v>
      </c>
      <c r="K38" s="246">
        <v>61.716597023541247</v>
      </c>
      <c r="L38" s="246">
        <v>69.241084062320297</v>
      </c>
    </row>
    <row r="39" spans="3:12" hidden="1" outlineLevel="1">
      <c r="C39" s="41" t="s">
        <v>82</v>
      </c>
      <c r="D39" s="246">
        <v>79.38</v>
      </c>
      <c r="E39" s="246">
        <v>71.72</v>
      </c>
      <c r="F39" s="246">
        <v>74.540000000000006</v>
      </c>
      <c r="G39" s="246">
        <v>78.66573385176315</v>
      </c>
      <c r="H39" s="246">
        <v>62.584806714548868</v>
      </c>
      <c r="I39" s="246">
        <v>69.596807084188086</v>
      </c>
      <c r="J39" s="246">
        <v>76.804257257271075</v>
      </c>
      <c r="K39" s="246">
        <v>63.279114363757316</v>
      </c>
      <c r="L39" s="246">
        <v>69.652414863419494</v>
      </c>
    </row>
    <row r="40" spans="3:12" hidden="1" outlineLevel="1">
      <c r="C40" s="41" t="s">
        <v>83</v>
      </c>
      <c r="D40" s="246">
        <v>77.430000000000007</v>
      </c>
      <c r="E40" s="246">
        <v>66.010000000000005</v>
      </c>
      <c r="F40" s="246">
        <v>70.22</v>
      </c>
      <c r="G40" s="246">
        <v>77.254527834065428</v>
      </c>
      <c r="H40" s="246">
        <v>57.786197825536071</v>
      </c>
      <c r="I40" s="246">
        <v>66.275256699520511</v>
      </c>
      <c r="J40" s="246">
        <v>73.885594447385358</v>
      </c>
      <c r="K40" s="246">
        <v>59.071407461758739</v>
      </c>
      <c r="L40" s="246">
        <v>66.052129666391551</v>
      </c>
    </row>
    <row r="41" spans="3:12" collapsed="1">
      <c r="C41" s="48">
        <v>2008</v>
      </c>
      <c r="D41" s="250">
        <v>72.511496786778366</v>
      </c>
      <c r="E41" s="250">
        <v>58.893785752362746</v>
      </c>
      <c r="F41" s="250">
        <v>63.912637219568246</v>
      </c>
      <c r="G41" s="250">
        <v>73.97029927782647</v>
      </c>
      <c r="H41" s="250">
        <v>52.602349456023518</v>
      </c>
      <c r="I41" s="250">
        <v>61.999457957856222</v>
      </c>
      <c r="J41" s="250">
        <v>71.163950994623377</v>
      </c>
      <c r="K41" s="250">
        <v>53.189922191708618</v>
      </c>
      <c r="L41" s="250">
        <v>61.717103063000927</v>
      </c>
    </row>
    <row r="42" spans="3:12" hidden="1" outlineLevel="1">
      <c r="C42" s="41" t="s">
        <v>72</v>
      </c>
      <c r="D42" s="246">
        <v>69.180000000000007</v>
      </c>
      <c r="E42" s="246">
        <v>65.23</v>
      </c>
      <c r="F42" s="246">
        <v>66.680000000000007</v>
      </c>
      <c r="G42" s="246">
        <v>71.734661606578115</v>
      </c>
      <c r="H42" s="246">
        <v>56.451085702190774</v>
      </c>
      <c r="I42" s="246">
        <v>63.102452456349347</v>
      </c>
      <c r="J42" s="246">
        <v>68.789489859201069</v>
      </c>
      <c r="K42" s="246">
        <v>57.502618168416596</v>
      </c>
      <c r="L42" s="246">
        <v>62.820329411079243</v>
      </c>
    </row>
    <row r="43" spans="3:12" hidden="1" outlineLevel="1">
      <c r="C43" s="41" t="s">
        <v>73</v>
      </c>
      <c r="D43" s="246">
        <v>75.430000000000007</v>
      </c>
      <c r="E43" s="246">
        <v>65.150000000000006</v>
      </c>
      <c r="F43" s="246">
        <v>68.92</v>
      </c>
      <c r="G43" s="246">
        <v>77.222484079101733</v>
      </c>
      <c r="H43" s="246">
        <v>57.72595022779641</v>
      </c>
      <c r="I43" s="246">
        <v>66.210783743928815</v>
      </c>
      <c r="J43" s="246">
        <v>73.683990339817825</v>
      </c>
      <c r="K43" s="246">
        <v>58.001429800844328</v>
      </c>
      <c r="L43" s="246">
        <v>65.39013154004526</v>
      </c>
    </row>
    <row r="44" spans="3:12" hidden="1" outlineLevel="1">
      <c r="C44" s="41" t="s">
        <v>74</v>
      </c>
      <c r="D44" s="246">
        <v>71.180000000000007</v>
      </c>
      <c r="E44" s="246">
        <v>55.55</v>
      </c>
      <c r="F44" s="246">
        <v>61.28</v>
      </c>
      <c r="G44" s="246">
        <v>74.63022429815598</v>
      </c>
      <c r="H44" s="246">
        <v>51.960738753142216</v>
      </c>
      <c r="I44" s="246">
        <v>61.826431404604676</v>
      </c>
      <c r="J44" s="246">
        <v>69.086472371130611</v>
      </c>
      <c r="K44" s="246">
        <v>51.435418621685976</v>
      </c>
      <c r="L44" s="246">
        <v>59.75155878343709</v>
      </c>
    </row>
    <row r="45" spans="3:12" hidden="1" outlineLevel="1">
      <c r="C45" s="41" t="s">
        <v>75</v>
      </c>
      <c r="D45" s="246">
        <v>72.5</v>
      </c>
      <c r="E45" s="246">
        <v>49.35</v>
      </c>
      <c r="F45" s="246">
        <v>57.84</v>
      </c>
      <c r="G45" s="246">
        <v>73.1649593598123</v>
      </c>
      <c r="H45" s="246">
        <v>46.424867539112782</v>
      </c>
      <c r="I45" s="246">
        <v>58.062075928825557</v>
      </c>
      <c r="J45" s="246">
        <v>69.913590811417265</v>
      </c>
      <c r="K45" s="246">
        <v>46.800566499291875</v>
      </c>
      <c r="L45" s="246">
        <v>57.690066495723741</v>
      </c>
    </row>
    <row r="46" spans="3:12" hidden="1" outlineLevel="1">
      <c r="C46" s="41" t="s">
        <v>76</v>
      </c>
      <c r="D46" s="246">
        <v>83.71</v>
      </c>
      <c r="E46" s="246">
        <v>65.12</v>
      </c>
      <c r="F46" s="246">
        <v>71.930000000000007</v>
      </c>
      <c r="G46" s="246">
        <v>86.99981957216302</v>
      </c>
      <c r="H46" s="246">
        <v>63.041020536237653</v>
      </c>
      <c r="I46" s="246">
        <v>73.467818582326757</v>
      </c>
      <c r="J46" s="246">
        <v>83.929598692673338</v>
      </c>
      <c r="K46" s="246">
        <v>63.937771202573771</v>
      </c>
      <c r="L46" s="246">
        <v>73.356746514597177</v>
      </c>
    </row>
    <row r="47" spans="3:12" hidden="1" outlineLevel="1">
      <c r="C47" s="41" t="s">
        <v>77</v>
      </c>
      <c r="D47" s="246">
        <v>77.900000000000006</v>
      </c>
      <c r="E47" s="246">
        <v>58.17</v>
      </c>
      <c r="F47" s="246">
        <v>65.400000000000006</v>
      </c>
      <c r="G47" s="246">
        <v>77.547326829822083</v>
      </c>
      <c r="H47" s="246">
        <v>53.850461574269154</v>
      </c>
      <c r="I47" s="246">
        <v>64.163266818578137</v>
      </c>
      <c r="J47" s="246">
        <v>74.297744383040822</v>
      </c>
      <c r="K47" s="246">
        <v>54.562629801806125</v>
      </c>
      <c r="L47" s="246">
        <v>63.860657063828924</v>
      </c>
    </row>
    <row r="48" spans="3:12" hidden="1" outlineLevel="1">
      <c r="C48" s="41" t="s">
        <v>78</v>
      </c>
      <c r="D48" s="246">
        <v>68.81</v>
      </c>
      <c r="E48" s="246">
        <v>44.37</v>
      </c>
      <c r="F48" s="246">
        <v>53.18</v>
      </c>
      <c r="G48" s="246">
        <v>65.891010530867518</v>
      </c>
      <c r="H48" s="246">
        <v>42.224644926575998</v>
      </c>
      <c r="I48" s="246">
        <v>52.455490053936252</v>
      </c>
      <c r="J48" s="246">
        <v>64.01123274778007</v>
      </c>
      <c r="K48" s="246">
        <v>43.003536316551042</v>
      </c>
      <c r="L48" s="246">
        <v>52.815757706790627</v>
      </c>
    </row>
    <row r="49" spans="3:12" hidden="1" outlineLevel="1">
      <c r="C49" s="41" t="s">
        <v>79</v>
      </c>
      <c r="D49" s="246">
        <v>63.32</v>
      </c>
      <c r="E49" s="246">
        <v>42.26</v>
      </c>
      <c r="F49" s="246">
        <v>49.85</v>
      </c>
      <c r="G49" s="246">
        <v>59.339253427205655</v>
      </c>
      <c r="H49" s="246">
        <v>38.925661231838298</v>
      </c>
      <c r="I49" s="246">
        <v>47.750349556860293</v>
      </c>
      <c r="J49" s="246">
        <v>56.732444040952146</v>
      </c>
      <c r="K49" s="246">
        <v>38.926266720235986</v>
      </c>
      <c r="L49" s="246">
        <v>47.243130711330338</v>
      </c>
    </row>
    <row r="50" spans="3:12" hidden="1" outlineLevel="1">
      <c r="C50" s="41" t="s">
        <v>80</v>
      </c>
      <c r="D50" s="246">
        <v>68.14</v>
      </c>
      <c r="E50" s="246">
        <v>49.57</v>
      </c>
      <c r="F50" s="246">
        <v>56.26</v>
      </c>
      <c r="G50" s="246">
        <v>71.933787895566695</v>
      </c>
      <c r="H50" s="246">
        <v>49.916998951946127</v>
      </c>
      <c r="I50" s="246">
        <v>59.434740782280826</v>
      </c>
      <c r="J50" s="246">
        <v>70.356076561668246</v>
      </c>
      <c r="K50" s="246">
        <v>49.946312899779571</v>
      </c>
      <c r="L50" s="246">
        <v>59.479253373691513</v>
      </c>
    </row>
    <row r="51" spans="3:12" hidden="1" outlineLevel="1">
      <c r="C51" s="41" t="s">
        <v>81</v>
      </c>
      <c r="D51" s="246">
        <v>80.430000000000007</v>
      </c>
      <c r="E51" s="246">
        <v>61.99</v>
      </c>
      <c r="F51" s="246">
        <v>68.63</v>
      </c>
      <c r="G51" s="246">
        <v>76.945213190231797</v>
      </c>
      <c r="H51" s="246">
        <v>59.004655815144595</v>
      </c>
      <c r="I51" s="246">
        <v>66.760264220423124</v>
      </c>
      <c r="J51" s="246">
        <v>75.688377853946903</v>
      </c>
      <c r="K51" s="246">
        <v>60.081675759927442</v>
      </c>
      <c r="L51" s="246">
        <v>67.371214459200985</v>
      </c>
    </row>
    <row r="52" spans="3:12" hidden="1" outlineLevel="1">
      <c r="C52" s="41" t="s">
        <v>82</v>
      </c>
      <c r="D52" s="246">
        <v>78.09</v>
      </c>
      <c r="E52" s="246">
        <v>67.23</v>
      </c>
      <c r="F52" s="246">
        <v>71.14</v>
      </c>
      <c r="G52" s="246">
        <v>76.789189042594302</v>
      </c>
      <c r="H52" s="246">
        <v>61.06084047380984</v>
      </c>
      <c r="I52" s="246">
        <v>67.860122670616306</v>
      </c>
      <c r="J52" s="246">
        <v>75.526452393626698</v>
      </c>
      <c r="K52" s="246">
        <v>61.990054653043011</v>
      </c>
      <c r="L52" s="246">
        <v>68.312600863273801</v>
      </c>
    </row>
    <row r="53" spans="3:12" hidden="1" outlineLevel="1">
      <c r="C53" s="41" t="s">
        <v>83</v>
      </c>
      <c r="D53" s="246">
        <v>78.88</v>
      </c>
      <c r="E53" s="246">
        <v>60.52</v>
      </c>
      <c r="F53" s="246">
        <v>67.13</v>
      </c>
      <c r="G53" s="246">
        <v>76.674537557519841</v>
      </c>
      <c r="H53" s="246">
        <v>56.685530600103135</v>
      </c>
      <c r="I53" s="246">
        <v>65.326672964352483</v>
      </c>
      <c r="J53" s="246">
        <v>73.662869741088841</v>
      </c>
      <c r="K53" s="246">
        <v>57.920199602417945</v>
      </c>
      <c r="L53" s="246">
        <v>65.27324590998569</v>
      </c>
    </row>
    <row r="54" spans="3:12" collapsed="1">
      <c r="C54" s="48">
        <v>2007</v>
      </c>
      <c r="D54" s="250">
        <v>73.969106148822718</v>
      </c>
      <c r="E54" s="250">
        <v>56.999413639152166</v>
      </c>
      <c r="F54" s="250">
        <v>63.166478987473681</v>
      </c>
      <c r="G54" s="250">
        <v>74.082336868154144</v>
      </c>
      <c r="H54" s="250">
        <v>53.080245022960767</v>
      </c>
      <c r="I54" s="250">
        <v>62.190069290217323</v>
      </c>
      <c r="J54" s="250">
        <v>71.306054020928357</v>
      </c>
      <c r="K54" s="250">
        <v>53.651891651545817</v>
      </c>
      <c r="L54" s="250">
        <v>61.934017800105615</v>
      </c>
    </row>
    <row r="55" spans="3:12" hidden="1" outlineLevel="1">
      <c r="C55" s="41" t="s">
        <v>72</v>
      </c>
      <c r="D55" s="246">
        <v>75.56</v>
      </c>
      <c r="E55" s="246">
        <v>60.79</v>
      </c>
      <c r="F55" s="246">
        <v>66.11</v>
      </c>
      <c r="G55" s="246">
        <v>72.268024650054528</v>
      </c>
      <c r="H55" s="246">
        <v>55.234135881903526</v>
      </c>
      <c r="I55" s="246">
        <v>62.598474665387641</v>
      </c>
      <c r="J55" s="246">
        <v>69.678547507361941</v>
      </c>
      <c r="K55" s="246">
        <v>56.217783705294451</v>
      </c>
      <c r="L55" s="246">
        <v>62.500496916329055</v>
      </c>
    </row>
    <row r="56" spans="3:12" hidden="1" outlineLevel="1">
      <c r="C56" s="41" t="s">
        <v>73</v>
      </c>
      <c r="D56" s="246">
        <v>74.459999999999994</v>
      </c>
      <c r="E56" s="246">
        <v>62.55</v>
      </c>
      <c r="F56" s="246">
        <v>66.84</v>
      </c>
      <c r="G56" s="246">
        <v>74.484363866677228</v>
      </c>
      <c r="H56" s="246">
        <v>57.137901371536991</v>
      </c>
      <c r="I56" s="246">
        <v>64.637376579339488</v>
      </c>
      <c r="J56" s="246">
        <v>72.602727563991209</v>
      </c>
      <c r="K56" s="246">
        <v>57.609273693564027</v>
      </c>
      <c r="L56" s="246">
        <v>64.607358801951591</v>
      </c>
    </row>
    <row r="57" spans="3:12" hidden="1" outlineLevel="1">
      <c r="C57" s="41" t="s">
        <v>74</v>
      </c>
      <c r="D57" s="246">
        <v>80.05</v>
      </c>
      <c r="E57" s="246">
        <v>62.27</v>
      </c>
      <c r="F57" s="246">
        <v>68.67</v>
      </c>
      <c r="G57" s="246">
        <v>78.063341344005153</v>
      </c>
      <c r="H57" s="246">
        <v>57.263043813145657</v>
      </c>
      <c r="I57" s="246">
        <v>66.255731266930468</v>
      </c>
      <c r="J57" s="246">
        <v>73.914573451881495</v>
      </c>
      <c r="K57" s="246">
        <v>55.910142102366933</v>
      </c>
      <c r="L57" s="246">
        <v>64.313578962271322</v>
      </c>
    </row>
    <row r="58" spans="3:12" hidden="1" outlineLevel="1">
      <c r="C58" s="41" t="s">
        <v>75</v>
      </c>
      <c r="D58" s="246">
        <v>78.67</v>
      </c>
      <c r="E58" s="246">
        <v>55.16</v>
      </c>
      <c r="F58" s="246">
        <v>63.63</v>
      </c>
      <c r="G58" s="246">
        <v>75.71614810123242</v>
      </c>
      <c r="H58" s="246">
        <v>52.574606466965733</v>
      </c>
      <c r="I58" s="246">
        <v>62.579494657000666</v>
      </c>
      <c r="J58" s="246">
        <v>74.531477385460448</v>
      </c>
      <c r="K58" s="246">
        <v>52.585640100413208</v>
      </c>
      <c r="L58" s="246">
        <v>62.828699399678577</v>
      </c>
    </row>
    <row r="59" spans="3:12" hidden="1" outlineLevel="1">
      <c r="C59" s="41" t="s">
        <v>76</v>
      </c>
      <c r="D59" s="246">
        <v>88.55</v>
      </c>
      <c r="E59" s="246">
        <v>75.069999999999993</v>
      </c>
      <c r="F59" s="246">
        <v>79.92</v>
      </c>
      <c r="G59" s="246">
        <v>90.852357614777773</v>
      </c>
      <c r="H59" s="246">
        <v>71.820018641243209</v>
      </c>
      <c r="I59" s="246">
        <v>80.048356512351134</v>
      </c>
      <c r="J59" s="246">
        <v>88.270799938586663</v>
      </c>
      <c r="K59" s="246">
        <v>71.434255952974553</v>
      </c>
      <c r="L59" s="246">
        <v>79.292589913958508</v>
      </c>
    </row>
    <row r="60" spans="3:12" hidden="1" outlineLevel="1">
      <c r="C60" s="41" t="s">
        <v>77</v>
      </c>
      <c r="D60" s="246">
        <v>81.94</v>
      </c>
      <c r="E60" s="246">
        <v>65.180000000000007</v>
      </c>
      <c r="F60" s="246">
        <v>71.22</v>
      </c>
      <c r="G60" s="246">
        <v>82.528954620097508</v>
      </c>
      <c r="H60" s="246">
        <v>61.294057053407627</v>
      </c>
      <c r="I60" s="246">
        <v>70.474637121893167</v>
      </c>
      <c r="J60" s="246">
        <v>80.542170677522833</v>
      </c>
      <c r="K60" s="246">
        <v>61.207927337858749</v>
      </c>
      <c r="L60" s="246">
        <v>70.232044233573689</v>
      </c>
    </row>
    <row r="61" spans="3:12" hidden="1" outlineLevel="1">
      <c r="C61" s="41" t="s">
        <v>78</v>
      </c>
      <c r="D61" s="246">
        <v>74.61</v>
      </c>
      <c r="E61" s="246">
        <v>49.91</v>
      </c>
      <c r="F61" s="246">
        <v>58.81</v>
      </c>
      <c r="G61" s="246">
        <v>71.569850386893876</v>
      </c>
      <c r="H61" s="246">
        <v>47.396571961474763</v>
      </c>
      <c r="I61" s="246">
        <v>57.818898988166694</v>
      </c>
      <c r="J61" s="246">
        <v>69.395615676339446</v>
      </c>
      <c r="K61" s="246">
        <v>47.118559888099412</v>
      </c>
      <c r="L61" s="246">
        <v>57.496661397088019</v>
      </c>
    </row>
    <row r="62" spans="3:12" hidden="1" outlineLevel="1">
      <c r="C62" s="41" t="s">
        <v>79</v>
      </c>
      <c r="D62" s="246">
        <v>67.86</v>
      </c>
      <c r="E62" s="246">
        <v>44.32</v>
      </c>
      <c r="F62" s="246">
        <v>52.8</v>
      </c>
      <c r="G62" s="246">
        <v>65.481956557777977</v>
      </c>
      <c r="H62" s="246">
        <v>42.676971218107212</v>
      </c>
      <c r="I62" s="246">
        <v>52.509357660114738</v>
      </c>
      <c r="J62" s="246">
        <v>63.988672620513668</v>
      </c>
      <c r="K62" s="246">
        <v>41.937184090263337</v>
      </c>
      <c r="L62" s="246">
        <v>52.210201699351792</v>
      </c>
    </row>
    <row r="63" spans="3:12" hidden="1" outlineLevel="1">
      <c r="C63" s="41" t="s">
        <v>80</v>
      </c>
      <c r="D63" s="246">
        <v>75.19</v>
      </c>
      <c r="E63" s="246">
        <v>58.15</v>
      </c>
      <c r="F63" s="246">
        <v>64.290000000000006</v>
      </c>
      <c r="G63" s="246">
        <v>78.806118173670001</v>
      </c>
      <c r="H63" s="246">
        <v>55.526827778045764</v>
      </c>
      <c r="I63" s="246">
        <v>65.563711198765219</v>
      </c>
      <c r="J63" s="246">
        <v>75.113017001940761</v>
      </c>
      <c r="K63" s="246">
        <v>55.571243711504607</v>
      </c>
      <c r="L63" s="246">
        <v>64.675072727403972</v>
      </c>
    </row>
    <row r="64" spans="3:12" hidden="1" outlineLevel="1">
      <c r="C64" s="41" t="s">
        <v>81</v>
      </c>
      <c r="D64" s="246">
        <v>76.739999999999995</v>
      </c>
      <c r="E64" s="246">
        <v>65.180000000000007</v>
      </c>
      <c r="F64" s="246">
        <v>69.349999999999994</v>
      </c>
      <c r="G64" s="246">
        <v>77.319425718070548</v>
      </c>
      <c r="H64" s="246">
        <v>59.466538346033133</v>
      </c>
      <c r="I64" s="246">
        <v>67.163824054967606</v>
      </c>
      <c r="J64" s="246">
        <v>75.826226542341402</v>
      </c>
      <c r="K64" s="246">
        <v>60.398492167057007</v>
      </c>
      <c r="L64" s="246">
        <v>67.585734274918323</v>
      </c>
    </row>
    <row r="65" spans="3:12" hidden="1" outlineLevel="1">
      <c r="C65" s="41" t="s">
        <v>82</v>
      </c>
      <c r="D65" s="246">
        <v>74.069999999999993</v>
      </c>
      <c r="E65" s="246">
        <v>69.67</v>
      </c>
      <c r="F65" s="246">
        <v>71.260000000000005</v>
      </c>
      <c r="G65" s="246">
        <v>76.709428421413918</v>
      </c>
      <c r="H65" s="246">
        <v>62.806089224556736</v>
      </c>
      <c r="I65" s="246">
        <v>68.800524291349191</v>
      </c>
      <c r="J65" s="246">
        <v>75.305390782328345</v>
      </c>
      <c r="K65" s="246">
        <v>63.72165018613898</v>
      </c>
      <c r="L65" s="246">
        <v>69.118109974353345</v>
      </c>
    </row>
    <row r="66" spans="3:12" hidden="1" outlineLevel="1">
      <c r="C66" s="41" t="s">
        <v>83</v>
      </c>
      <c r="D66" s="246">
        <v>74.849999999999994</v>
      </c>
      <c r="E66" s="246">
        <v>64.69</v>
      </c>
      <c r="F66" s="246">
        <v>68.349999999999994</v>
      </c>
      <c r="G66" s="246">
        <v>77.276415649711225</v>
      </c>
      <c r="H66" s="246">
        <v>58.550503298006255</v>
      </c>
      <c r="I66" s="246">
        <v>66.62419437821211</v>
      </c>
      <c r="J66" s="246">
        <v>72.924878885586196</v>
      </c>
      <c r="K66" s="246">
        <v>59.413443960935503</v>
      </c>
      <c r="L66" s="246">
        <v>65.707949146586728</v>
      </c>
    </row>
    <row r="67" spans="3:12" collapsed="1">
      <c r="C67" s="48">
        <v>2006</v>
      </c>
      <c r="D67" s="250">
        <v>76.915868386721101</v>
      </c>
      <c r="E67" s="250">
        <v>61.059167742418843</v>
      </c>
      <c r="F67" s="250">
        <v>66.771820821215186</v>
      </c>
      <c r="G67" s="250">
        <v>76.776769699073569</v>
      </c>
      <c r="H67" s="250">
        <v>56.803043949138441</v>
      </c>
      <c r="I67" s="250">
        <v>65.42666276733371</v>
      </c>
      <c r="J67" s="250">
        <v>74.352968763711189</v>
      </c>
      <c r="K67" s="250">
        <v>56.911900920105744</v>
      </c>
      <c r="L67" s="250">
        <v>65.044807541401354</v>
      </c>
    </row>
    <row r="68" spans="3:12" ht="15" customHeight="1">
      <c r="C68" s="518" t="s">
        <v>111</v>
      </c>
      <c r="D68" s="519"/>
      <c r="E68" s="519"/>
      <c r="F68" s="519"/>
      <c r="G68" s="519"/>
      <c r="H68" s="519"/>
      <c r="I68" s="519"/>
      <c r="J68" s="519"/>
      <c r="K68" s="519"/>
      <c r="L68" s="520"/>
    </row>
  </sheetData>
  <mergeCells count="6">
    <mergeCell ref="C68:L68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C2:L55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7109375" style="90" customWidth="1"/>
    <col min="2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21" t="s">
        <v>259</v>
      </c>
      <c r="D3" s="521"/>
      <c r="E3" s="521"/>
      <c r="F3" s="521"/>
      <c r="G3" s="521"/>
      <c r="H3" s="521"/>
      <c r="I3" s="521"/>
      <c r="J3" s="521"/>
      <c r="K3" s="521"/>
      <c r="L3" s="521"/>
    </row>
    <row r="4" spans="3:12" ht="15" customHeight="1">
      <c r="C4" s="522"/>
      <c r="D4" s="524" t="s">
        <v>118</v>
      </c>
      <c r="E4" s="525"/>
      <c r="F4" s="525"/>
      <c r="G4" s="524" t="s">
        <v>121</v>
      </c>
      <c r="H4" s="525"/>
      <c r="I4" s="525"/>
      <c r="J4" s="524" t="s">
        <v>122</v>
      </c>
      <c r="K4" s="525"/>
      <c r="L4" s="525"/>
    </row>
    <row r="5" spans="3:12" ht="30">
      <c r="C5" s="523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125</v>
      </c>
      <c r="K5" s="92" t="s">
        <v>124</v>
      </c>
      <c r="L5" s="92" t="s">
        <v>71</v>
      </c>
    </row>
    <row r="6" spans="3:12">
      <c r="C6" s="41" t="s">
        <v>75</v>
      </c>
      <c r="D6" s="119">
        <f>IFERROR('Tablas evol IO zona'!D6/'Tablas evol IO zona'!D19-1,"-")</f>
        <v>0.11075506396828949</v>
      </c>
      <c r="E6" s="119">
        <f>IFERROR('Tablas evol IO zona'!E6/'Tablas evol IO zona'!E19-1,"-")</f>
        <v>4.5578604620768459E-2</v>
      </c>
      <c r="F6" s="119">
        <f>IFERROR('Tablas evol IO zona'!F6/'Tablas evol IO zona'!F19-1,"-")</f>
        <v>8.148399312953547E-2</v>
      </c>
      <c r="G6" s="119">
        <f>IFERROR('Tablas evol IO zona'!G6/'Tablas evol IO zona'!G19-1,"-")</f>
        <v>7.8114047928656394E-2</v>
      </c>
      <c r="H6" s="119">
        <f>IFERROR('Tablas evol IO zona'!H6/'Tablas evol IO zona'!H19-1,"-")</f>
        <v>5.897481302398333E-2</v>
      </c>
      <c r="I6" s="119">
        <f>IFERROR('Tablas evol IO zona'!I6/'Tablas evol IO zona'!I19-1,"-")</f>
        <v>7.2627420715253743E-2</v>
      </c>
      <c r="J6" s="119">
        <f>IFERROR('Tablas evol IO zona'!J6/'Tablas evol IO zona'!J19-1,"-")</f>
        <v>5.8193276842755992E-2</v>
      </c>
      <c r="K6" s="119">
        <f>IFERROR('Tablas evol IO zona'!K6/'Tablas evol IO zona'!K19-1,"-")</f>
        <v>5.1737083078047919E-2</v>
      </c>
      <c r="L6" s="119">
        <f>IFERROR('Tablas evol IO zona'!L6/'Tablas evol IO zona'!L19-1,"-")</f>
        <v>5.9118230753032686E-2</v>
      </c>
    </row>
    <row r="7" spans="3:12">
      <c r="C7" s="41" t="s">
        <v>76</v>
      </c>
      <c r="D7" s="119">
        <f>IFERROR('Tablas evol IO zona'!D7/'Tablas evol IO zona'!D20-1,"-")</f>
        <v>0.15145845123899071</v>
      </c>
      <c r="E7" s="119">
        <f>IFERROR('Tablas evol IO zona'!E7/'Tablas evol IO zona'!E20-1,"-")</f>
        <v>4.7908425554507028E-2</v>
      </c>
      <c r="F7" s="119">
        <f>IFERROR('Tablas evol IO zona'!F7/'Tablas evol IO zona'!F20-1,"-")</f>
        <v>9.2887423625169108E-2</v>
      </c>
      <c r="G7" s="119">
        <f>IFERROR('Tablas evol IO zona'!G7/'Tablas evol IO zona'!G20-1,"-")</f>
        <v>9.997849192310615E-2</v>
      </c>
      <c r="H7" s="119">
        <f>IFERROR('Tablas evol IO zona'!H7/'Tablas evol IO zona'!H20-1,"-")</f>
        <v>5.1787574088854704E-2</v>
      </c>
      <c r="I7" s="119">
        <f>IFERROR('Tablas evol IO zona'!I7/'Tablas evol IO zona'!I20-1,"-")</f>
        <v>7.9184349174376223E-2</v>
      </c>
      <c r="J7" s="119">
        <f>IFERROR('Tablas evol IO zona'!J7/'Tablas evol IO zona'!J20-1,"-")</f>
        <v>5.3936846887755019E-2</v>
      </c>
      <c r="K7" s="119">
        <f>IFERROR('Tablas evol IO zona'!K7/'Tablas evol IO zona'!K20-1,"-")</f>
        <v>3.6394428775246679E-2</v>
      </c>
      <c r="L7" s="119">
        <f>IFERROR('Tablas evol IO zona'!L7/'Tablas evol IO zona'!L20-1,"-")</f>
        <v>4.8647891791392839E-2</v>
      </c>
    </row>
    <row r="8" spans="3:12">
      <c r="C8" s="41" t="s">
        <v>77</v>
      </c>
      <c r="D8" s="119">
        <f>IFERROR('Tablas evol IO zona'!D8/'Tablas evol IO zona'!D21-1,"-")</f>
        <v>9.858553650449875E-2</v>
      </c>
      <c r="E8" s="119">
        <f>IFERROR('Tablas evol IO zona'!E8/'Tablas evol IO zona'!E21-1,"-")</f>
        <v>7.2234268783355482E-2</v>
      </c>
      <c r="F8" s="119">
        <f>IFERROR('Tablas evol IO zona'!F8/'Tablas evol IO zona'!F21-1,"-")</f>
        <v>8.6421700608978469E-2</v>
      </c>
      <c r="G8" s="119">
        <f>IFERROR('Tablas evol IO zona'!G8/'Tablas evol IO zona'!G21-1,"-")</f>
        <v>8.224367777338526E-2</v>
      </c>
      <c r="H8" s="119">
        <f>IFERROR('Tablas evol IO zona'!H8/'Tablas evol IO zona'!H21-1,"-")</f>
        <v>8.9811372076745055E-2</v>
      </c>
      <c r="I8" s="119">
        <f>IFERROR('Tablas evol IO zona'!I8/'Tablas evol IO zona'!I21-1,"-")</f>
        <v>8.8429343546278183E-2</v>
      </c>
      <c r="J8" s="119">
        <f>IFERROR('Tablas evol IO zona'!J8/'Tablas evol IO zona'!J21-1,"-")</f>
        <v>5.284395530463315E-2</v>
      </c>
      <c r="K8" s="119">
        <f>IFERROR('Tablas evol IO zona'!K8/'Tablas evol IO zona'!K21-1,"-")</f>
        <v>6.9357846400430079E-2</v>
      </c>
      <c r="L8" s="119">
        <f>IFERROR('Tablas evol IO zona'!L8/'Tablas evol IO zona'!L21-1,"-")</f>
        <v>6.3081132242310378E-2</v>
      </c>
    </row>
    <row r="9" spans="3:12">
      <c r="C9" s="41" t="s">
        <v>78</v>
      </c>
      <c r="D9" s="119">
        <f>IFERROR('Tablas evol IO zona'!D9/'Tablas evol IO zona'!D22-1,"-")</f>
        <v>1.6532917768500743E-2</v>
      </c>
      <c r="E9" s="119">
        <f>IFERROR('Tablas evol IO zona'!E9/'Tablas evol IO zona'!E22-1,"-")</f>
        <v>0.11555042355682388</v>
      </c>
      <c r="F9" s="119">
        <f>IFERROR('Tablas evol IO zona'!F9/'Tablas evol IO zona'!F22-1,"-")</f>
        <v>7.410205102281453E-2</v>
      </c>
      <c r="G9" s="119">
        <f>IFERROR('Tablas evol IO zona'!G9/'Tablas evol IO zona'!G22-1,"-")</f>
        <v>6.2211890206407272E-2</v>
      </c>
      <c r="H9" s="119">
        <f>IFERROR('Tablas evol IO zona'!H9/'Tablas evol IO zona'!H22-1,"-")</f>
        <v>8.7095280645281159E-2</v>
      </c>
      <c r="I9" s="119">
        <f>IFERROR('Tablas evol IO zona'!I9/'Tablas evol IO zona'!I22-1,"-")</f>
        <v>7.5917111704437712E-2</v>
      </c>
      <c r="J9" s="119">
        <f>IFERROR('Tablas evol IO zona'!J9/'Tablas evol IO zona'!J22-1,"-")</f>
        <v>6.9817041760255716E-2</v>
      </c>
      <c r="K9" s="119">
        <f>IFERROR('Tablas evol IO zona'!K9/'Tablas evol IO zona'!K22-1,"-")</f>
        <v>6.9272393104034879E-2</v>
      </c>
      <c r="L9" s="119">
        <f>IFERROR('Tablas evol IO zona'!L9/'Tablas evol IO zona'!L22-1,"-")</f>
        <v>7.3443333386952414E-2</v>
      </c>
    </row>
    <row r="10" spans="3:12">
      <c r="C10" s="41" t="s">
        <v>79</v>
      </c>
      <c r="D10" s="119">
        <f>IFERROR('Tablas evol IO zona'!D10/'Tablas evol IO zona'!D23-1,"-")</f>
        <v>5.3648008435230654E-2</v>
      </c>
      <c r="E10" s="119">
        <f>IFERROR('Tablas evol IO zona'!E10/'Tablas evol IO zona'!E23-1,"-")</f>
        <v>2.989902069197492E-2</v>
      </c>
      <c r="F10" s="119">
        <f>IFERROR('Tablas evol IO zona'!F10/'Tablas evol IO zona'!F23-1,"-")</f>
        <v>4.7204919928343525E-2</v>
      </c>
      <c r="G10" s="119">
        <f>IFERROR('Tablas evol IO zona'!G10/'Tablas evol IO zona'!G23-1,"-")</f>
        <v>8.0990868843920039E-2</v>
      </c>
      <c r="H10" s="119">
        <f>IFERROR('Tablas evol IO zona'!H10/'Tablas evol IO zona'!H23-1,"-")</f>
        <v>3.7426559641114299E-2</v>
      </c>
      <c r="I10" s="119">
        <f>IFERROR('Tablas evol IO zona'!I10/'Tablas evol IO zona'!I23-1,"-")</f>
        <v>6.5398891136903448E-2</v>
      </c>
      <c r="J10" s="119">
        <f>IFERROR('Tablas evol IO zona'!J10/'Tablas evol IO zona'!J23-1,"-")</f>
        <v>6.9007013858599642E-2</v>
      </c>
      <c r="K10" s="119">
        <f>IFERROR('Tablas evol IO zona'!K10/'Tablas evol IO zona'!K23-1,"-")</f>
        <v>1.5306304370241497E-2</v>
      </c>
      <c r="L10" s="119">
        <f>IFERROR('Tablas evol IO zona'!L10/'Tablas evol IO zona'!L23-1,"-")</f>
        <v>5.1243076318947756E-2</v>
      </c>
    </row>
    <row r="11" spans="3:12">
      <c r="C11" s="41" t="s">
        <v>80</v>
      </c>
      <c r="D11" s="119">
        <f>IFERROR('Tablas evol IO zona'!D11/'Tablas evol IO zona'!D24-1,"-")</f>
        <v>-2.3002214949271571E-2</v>
      </c>
      <c r="E11" s="119">
        <f>IFERROR('Tablas evol IO zona'!E11/'Tablas evol IO zona'!E24-1,"-")</f>
        <v>-8.5667876806398202E-2</v>
      </c>
      <c r="F11" s="119">
        <f>IFERROR('Tablas evol IO zona'!F11/'Tablas evol IO zona'!F24-1,"-")</f>
        <v>-5.466754919100647E-2</v>
      </c>
      <c r="G11" s="119">
        <f>IFERROR('Tablas evol IO zona'!G11/'Tablas evol IO zona'!G24-1,"-")</f>
        <v>6.7404001555686488E-3</v>
      </c>
      <c r="H11" s="119">
        <f>IFERROR('Tablas evol IO zona'!H11/'Tablas evol IO zona'!H24-1,"-")</f>
        <v>-6.0466198018886863E-2</v>
      </c>
      <c r="I11" s="119">
        <f>IFERROR('Tablas evol IO zona'!I11/'Tablas evol IO zona'!I24-1,"-")</f>
        <v>-2.1736237390785118E-2</v>
      </c>
      <c r="J11" s="119">
        <f>IFERROR('Tablas evol IO zona'!J11/'Tablas evol IO zona'!J24-1,"-")</f>
        <v>-2.6782142167815937E-2</v>
      </c>
      <c r="K11" s="119">
        <f>IFERROR('Tablas evol IO zona'!K11/'Tablas evol IO zona'!K24-1,"-")</f>
        <v>-6.4336561498255285E-2</v>
      </c>
      <c r="L11" s="119">
        <f>IFERROR('Tablas evol IO zona'!L11/'Tablas evol IO zona'!L24-1,"-")</f>
        <v>-3.9832716267403034E-2</v>
      </c>
    </row>
    <row r="12" spans="3:12">
      <c r="C12" s="41" t="s">
        <v>81</v>
      </c>
      <c r="D12" s="119">
        <f>IFERROR('Tablas evol IO zona'!D12/'Tablas evol IO zona'!D25-1,"-")</f>
        <v>6.3415670238230692E-2</v>
      </c>
      <c r="E12" s="119">
        <f>IFERROR('Tablas evol IO zona'!E12/'Tablas evol IO zona'!E25-1,"-")</f>
        <v>-2.7629814915420936E-2</v>
      </c>
      <c r="F12" s="119">
        <f>IFERROR('Tablas evol IO zona'!F12/'Tablas evol IO zona'!F25-1,"-")</f>
        <v>1.0425173550675959E-2</v>
      </c>
      <c r="G12" s="119">
        <f>IFERROR('Tablas evol IO zona'!G12/'Tablas evol IO zona'!G25-1,"-")</f>
        <v>5.6020295190285285E-2</v>
      </c>
      <c r="H12" s="119">
        <f>IFERROR('Tablas evol IO zona'!H12/'Tablas evol IO zona'!H25-1,"-")</f>
        <v>-1.6792015344567757E-2</v>
      </c>
      <c r="I12" s="119">
        <f>IFERROR('Tablas evol IO zona'!I12/'Tablas evol IO zona'!I25-1,"-")</f>
        <v>2.1223507066731928E-2</v>
      </c>
      <c r="J12" s="119">
        <f>IFERROR('Tablas evol IO zona'!J12/'Tablas evol IO zona'!J25-1,"-")</f>
        <v>2.766340058406902E-2</v>
      </c>
      <c r="K12" s="119">
        <f>IFERROR('Tablas evol IO zona'!K12/'Tablas evol IO zona'!K25-1,"-")</f>
        <v>-3.0716250176164528E-2</v>
      </c>
      <c r="L12" s="119">
        <f>IFERROR('Tablas evol IO zona'!L12/'Tablas evol IO zona'!L25-1,"-")</f>
        <v>2.2417830811127804E-3</v>
      </c>
    </row>
    <row r="13" spans="3:12">
      <c r="C13" s="41" t="s">
        <v>82</v>
      </c>
      <c r="D13" s="119">
        <f>IFERROR('Tablas evol IO zona'!D13/'Tablas evol IO zona'!D26-1,"-")</f>
        <v>-3.2448377581120957E-2</v>
      </c>
      <c r="E13" s="119">
        <f>IFERROR('Tablas evol IO zona'!E13/'Tablas evol IO zona'!E26-1,"-")</f>
        <v>-3.0698135005776672E-2</v>
      </c>
      <c r="F13" s="119">
        <f>IFERROR('Tablas evol IO zona'!F13/'Tablas evol IO zona'!F26-1,"-")</f>
        <v>-2.931596091205213E-2</v>
      </c>
      <c r="G13" s="119">
        <f>IFERROR('Tablas evol IO zona'!G13/'Tablas evol IO zona'!G26-1,"-")</f>
        <v>2.297551575915624E-2</v>
      </c>
      <c r="H13" s="119">
        <f>IFERROR('Tablas evol IO zona'!H13/'Tablas evol IO zona'!H26-1,"-")</f>
        <v>-2.3647062622966342E-2</v>
      </c>
      <c r="I13" s="119">
        <f>IFERROR('Tablas evol IO zona'!I13/'Tablas evol IO zona'!I26-1,"-")</f>
        <v>1.3288977782495159E-3</v>
      </c>
      <c r="J13" s="119">
        <f>IFERROR('Tablas evol IO zona'!J13/'Tablas evol IO zona'!J26-1,"-")</f>
        <v>3.2201918099518112E-2</v>
      </c>
      <c r="K13" s="119">
        <f>IFERROR('Tablas evol IO zona'!K13/'Tablas evol IO zona'!K26-1,"-")</f>
        <v>-3.2014192254732565E-2</v>
      </c>
      <c r="L13" s="119">
        <f>IFERROR('Tablas evol IO zona'!L13/'Tablas evol IO zona'!L26-1,"-")</f>
        <v>4.05339196311294E-3</v>
      </c>
    </row>
    <row r="14" spans="3:12">
      <c r="C14" s="41" t="s">
        <v>83</v>
      </c>
      <c r="D14" s="119">
        <f>IFERROR('Tablas evol IO zona'!D14/'Tablas evol IO zona'!D27-1,"-")</f>
        <v>1.7172295363480305E-2</v>
      </c>
      <c r="E14" s="119">
        <f>IFERROR('Tablas evol IO zona'!E14/'Tablas evol IO zona'!E27-1,"-")</f>
        <v>-5.8324855883350235E-2</v>
      </c>
      <c r="F14" s="119">
        <f>IFERROR('Tablas evol IO zona'!F14/'Tablas evol IO zona'!F27-1,"-")</f>
        <v>-2.4456090201683378E-2</v>
      </c>
      <c r="G14" s="119">
        <f>IFERROR('Tablas evol IO zona'!G14/'Tablas evol IO zona'!G27-1,"-")</f>
        <v>-1.2898705787596443E-2</v>
      </c>
      <c r="H14" s="119">
        <f>IFERROR('Tablas evol IO zona'!H14/'Tablas evol IO zona'!H27-1,"-")</f>
        <v>-2.8852217384618295E-2</v>
      </c>
      <c r="I14" s="119">
        <f>IFERROR('Tablas evol IO zona'!I14/'Tablas evol IO zona'!I27-1,"-")</f>
        <v>-1.8954611477481453E-2</v>
      </c>
      <c r="J14" s="119">
        <f>IFERROR('Tablas evol IO zona'!J14/'Tablas evol IO zona'!J27-1,"-")</f>
        <v>-7.0077411458493444E-3</v>
      </c>
      <c r="K14" s="119">
        <f>IFERROR('Tablas evol IO zona'!K14/'Tablas evol IO zona'!K27-1,"-")</f>
        <v>-4.5185692372421538E-2</v>
      </c>
      <c r="L14" s="119">
        <f>IFERROR('Tablas evol IO zona'!L14/'Tablas evol IO zona'!L27-1,"-")</f>
        <v>-2.2362553070906399E-2</v>
      </c>
    </row>
    <row r="15" spans="3:12" ht="45">
      <c r="C15" s="44" t="str">
        <f>actualizaciones!$A$2</f>
        <v xml:space="preserve">acumulado septiembre 2010 </v>
      </c>
      <c r="D15" s="120">
        <v>5.2297725781905058E-2</v>
      </c>
      <c r="E15" s="120">
        <v>8.1908184955781227E-3</v>
      </c>
      <c r="F15" s="120">
        <v>3.0694194448285694E-2</v>
      </c>
      <c r="G15" s="120">
        <v>5.3479329165915024E-2</v>
      </c>
      <c r="H15" s="120">
        <v>1.9166479131904834E-2</v>
      </c>
      <c r="I15" s="120">
        <v>3.9757571750745013E-2</v>
      </c>
      <c r="J15" s="120">
        <v>3.5564553899752882E-2</v>
      </c>
      <c r="K15" s="120">
        <v>4.4882452715937493E-3</v>
      </c>
      <c r="L15" s="120">
        <v>2.4723152778820534E-2</v>
      </c>
    </row>
    <row r="16" spans="3:12" hidden="1" outlineLevel="1">
      <c r="C16" s="41" t="s">
        <v>72</v>
      </c>
      <c r="D16" s="119">
        <f>IFERROR('Tablas evol IO zona'!D16/'Tablas evol IO zona'!D29-1,"-")</f>
        <v>-0.10652815222583856</v>
      </c>
      <c r="E16" s="119">
        <f>IFERROR('Tablas evol IO zona'!E16/'Tablas evol IO zona'!E29-1,"-")</f>
        <v>-0.10137858807062816</v>
      </c>
      <c r="F16" s="119">
        <f>IFERROR('Tablas evol IO zona'!F16/'Tablas evol IO zona'!F29-1,"-")</f>
        <v>-0.10285861730330104</v>
      </c>
      <c r="G16" s="119">
        <f>IFERROR('Tablas evol IO zona'!G16/'Tablas evol IO zona'!G29-1,"-")</f>
        <v>-6.8257901153216283E-2</v>
      </c>
      <c r="H16" s="119">
        <f>IFERROR('Tablas evol IO zona'!H16/'Tablas evol IO zona'!H29-1,"-")</f>
        <v>-8.5509419555248822E-2</v>
      </c>
      <c r="I16" s="119">
        <f>IFERROR('Tablas evol IO zona'!I16/'Tablas evol IO zona'!I29-1,"-")</f>
        <v>-7.5266169844638076E-2</v>
      </c>
      <c r="J16" s="119">
        <f>IFERROR('Tablas evol IO zona'!J16/'Tablas evol IO zona'!J29-1,"-")</f>
        <v>-6.0628297604490511E-2</v>
      </c>
      <c r="K16" s="119">
        <f>IFERROR('Tablas evol IO zona'!K16/'Tablas evol IO zona'!K29-1,"-")</f>
        <v>-9.6751631345300404E-2</v>
      </c>
      <c r="L16" s="119">
        <f>IFERROR('Tablas evol IO zona'!L16/'Tablas evol IO zona'!L29-1,"-")</f>
        <v>-7.6514199942942507E-2</v>
      </c>
    </row>
    <row r="17" spans="3:12" hidden="1" outlineLevel="1">
      <c r="C17" s="41" t="s">
        <v>73</v>
      </c>
      <c r="D17" s="119">
        <f>IFERROR('Tablas evol IO zona'!D17/'Tablas evol IO zona'!D30-1,"-")</f>
        <v>-7.6766703357305954E-2</v>
      </c>
      <c r="E17" s="119">
        <f>IFERROR('Tablas evol IO zona'!E17/'Tablas evol IO zona'!E30-1,"-")</f>
        <v>-0.19244024573619145</v>
      </c>
      <c r="F17" s="119">
        <f>IFERROR('Tablas evol IO zona'!F17/'Tablas evol IO zona'!F30-1,"-")</f>
        <v>-0.14628822307754163</v>
      </c>
      <c r="G17" s="119">
        <f>IFERROR('Tablas evol IO zona'!G17/'Tablas evol IO zona'!G30-1,"-")</f>
        <v>-6.3967992837414167E-2</v>
      </c>
      <c r="H17" s="119">
        <f>IFERROR('Tablas evol IO zona'!H17/'Tablas evol IO zona'!H30-1,"-")</f>
        <v>-0.12422671624116166</v>
      </c>
      <c r="I17" s="119">
        <f>IFERROR('Tablas evol IO zona'!I17/'Tablas evol IO zona'!I30-1,"-")</f>
        <v>-9.1838320741044477E-2</v>
      </c>
      <c r="J17" s="119">
        <f>IFERROR('Tablas evol IO zona'!J17/'Tablas evol IO zona'!J30-1,"-")</f>
        <v>-6.2358975251137649E-2</v>
      </c>
      <c r="K17" s="119">
        <f>IFERROR('Tablas evol IO zona'!K17/'Tablas evol IO zona'!K30-1,"-")</f>
        <v>-0.1351318529536264</v>
      </c>
      <c r="L17" s="119">
        <f>IFERROR('Tablas evol IO zona'!L17/'Tablas evol IO zona'!L30-1,"-")</f>
        <v>-9.5231853005462996E-2</v>
      </c>
    </row>
    <row r="18" spans="3:12" hidden="1" outlineLevel="1">
      <c r="C18" s="41" t="s">
        <v>74</v>
      </c>
      <c r="D18" s="119">
        <f>IFERROR('Tablas evol IO zona'!D18/'Tablas evol IO zona'!D31-1,"-")</f>
        <v>-3.6929329567154778E-2</v>
      </c>
      <c r="E18" s="119">
        <f>IFERROR('Tablas evol IO zona'!E18/'Tablas evol IO zona'!E31-1,"-")</f>
        <v>-0.10892822250879153</v>
      </c>
      <c r="F18" s="119">
        <f>IFERROR('Tablas evol IO zona'!F18/'Tablas evol IO zona'!F31-1,"-")</f>
        <v>-7.6389978389645563E-2</v>
      </c>
      <c r="G18" s="119">
        <f>IFERROR('Tablas evol IO zona'!G18/'Tablas evol IO zona'!G31-1,"-")</f>
        <v>-8.0406841338022228E-2</v>
      </c>
      <c r="H18" s="119">
        <f>IFERROR('Tablas evol IO zona'!H18/'Tablas evol IO zona'!H31-1,"-")</f>
        <v>-9.5808787593739786E-2</v>
      </c>
      <c r="I18" s="119">
        <f>IFERROR('Tablas evol IO zona'!I18/'Tablas evol IO zona'!I31-1,"-")</f>
        <v>-8.551489432617454E-2</v>
      </c>
      <c r="J18" s="119">
        <f>IFERROR('Tablas evol IO zona'!J18/'Tablas evol IO zona'!J31-1,"-")</f>
        <v>-9.6925539197951327E-2</v>
      </c>
      <c r="K18" s="119">
        <f>IFERROR('Tablas evol IO zona'!K18/'Tablas evol IO zona'!K31-1,"-")</f>
        <v>-0.11182092508637309</v>
      </c>
      <c r="L18" s="119">
        <f>IFERROR('Tablas evol IO zona'!L18/'Tablas evol IO zona'!L31-1,"-")</f>
        <v>-0.10228116041542146</v>
      </c>
    </row>
    <row r="19" spans="3:12" hidden="1" outlineLevel="1">
      <c r="C19" s="41" t="s">
        <v>75</v>
      </c>
      <c r="D19" s="119">
        <f>IFERROR('Tablas evol IO zona'!D19/'Tablas evol IO zona'!D32-1,"-")</f>
        <v>-6.1118335500650045E-2</v>
      </c>
      <c r="E19" s="119">
        <f>IFERROR('Tablas evol IO zona'!E19/'Tablas evol IO zona'!E32-1,"-")</f>
        <v>-0.10077204388459982</v>
      </c>
      <c r="F19" s="119">
        <f>IFERROR('Tablas evol IO zona'!F19/'Tablas evol IO zona'!F32-1,"-")</f>
        <v>-8.1639865700653846E-2</v>
      </c>
      <c r="G19" s="119">
        <f>IFERROR('Tablas evol IO zona'!G19/'Tablas evol IO zona'!G32-1,"-")</f>
        <v>-8.9685384300182025E-2</v>
      </c>
      <c r="H19" s="119">
        <f>IFERROR('Tablas evol IO zona'!H19/'Tablas evol IO zona'!H32-1,"-")</f>
        <v>-5.7563226648642662E-2</v>
      </c>
      <c r="I19" s="119">
        <f>IFERROR('Tablas evol IO zona'!I19/'Tablas evol IO zona'!I32-1,"-")</f>
        <v>-7.3194723060398204E-2</v>
      </c>
      <c r="J19" s="119">
        <f>IFERROR('Tablas evol IO zona'!J19/'Tablas evol IO zona'!J32-1,"-")</f>
        <v>-0.10530589180506589</v>
      </c>
      <c r="K19" s="119">
        <f>IFERROR('Tablas evol IO zona'!K19/'Tablas evol IO zona'!K32-1,"-")</f>
        <v>-8.7214623177495842E-2</v>
      </c>
      <c r="L19" s="119">
        <f>IFERROR('Tablas evol IO zona'!L19/'Tablas evol IO zona'!L32-1,"-")</f>
        <v>-9.6216339181741883E-2</v>
      </c>
    </row>
    <row r="20" spans="3:12" hidden="1" outlineLevel="1">
      <c r="C20" s="41" t="s">
        <v>76</v>
      </c>
      <c r="D20" s="119">
        <f>IFERROR('Tablas evol IO zona'!D20/'Tablas evol IO zona'!D33-1,"-")</f>
        <v>-0.12766481823783116</v>
      </c>
      <c r="E20" s="119">
        <f>IFERROR('Tablas evol IO zona'!E20/'Tablas evol IO zona'!E33-1,"-")</f>
        <v>-7.7513546056592442E-2</v>
      </c>
      <c r="F20" s="119">
        <f>IFERROR('Tablas evol IO zona'!F20/'Tablas evol IO zona'!F33-1,"-")</f>
        <v>-9.7954640322805098E-2</v>
      </c>
      <c r="G20" s="119">
        <f>IFERROR('Tablas evol IO zona'!G20/'Tablas evol IO zona'!G33-1,"-")</f>
        <v>-9.9899407553635133E-2</v>
      </c>
      <c r="H20" s="119">
        <f>IFERROR('Tablas evol IO zona'!H20/'Tablas evol IO zona'!H33-1,"-")</f>
        <v>-8.9583833678112623E-2</v>
      </c>
      <c r="I20" s="119">
        <f>IFERROR('Tablas evol IO zona'!I20/'Tablas evol IO zona'!I33-1,"-")</f>
        <v>-9.3448015146461838E-2</v>
      </c>
      <c r="J20" s="119">
        <f>IFERROR('Tablas evol IO zona'!J20/'Tablas evol IO zona'!J33-1,"-")</f>
        <v>-0.1121541633274602</v>
      </c>
      <c r="K20" s="119">
        <f>IFERROR('Tablas evol IO zona'!K20/'Tablas evol IO zona'!K33-1,"-")</f>
        <v>-0.12720596534062967</v>
      </c>
      <c r="L20" s="119">
        <f>IFERROR('Tablas evol IO zona'!L20/'Tablas evol IO zona'!L33-1,"-")</f>
        <v>-0.11812677448346953</v>
      </c>
    </row>
    <row r="21" spans="3:12" hidden="1" outlineLevel="1">
      <c r="C21" s="41" t="s">
        <v>77</v>
      </c>
      <c r="D21" s="119">
        <f>IFERROR('Tablas evol IO zona'!D21/'Tablas evol IO zona'!D34-1,"-")</f>
        <v>-9.3659180977543E-2</v>
      </c>
      <c r="E21" s="119">
        <f>IFERROR('Tablas evol IO zona'!E21/'Tablas evol IO zona'!E34-1,"-")</f>
        <v>-0.13268659051791576</v>
      </c>
      <c r="F21" s="119">
        <f>IFERROR('Tablas evol IO zona'!F21/'Tablas evol IO zona'!F34-1,"-")</f>
        <v>-0.11617345443891014</v>
      </c>
      <c r="G21" s="119">
        <f>IFERROR('Tablas evol IO zona'!G21/'Tablas evol IO zona'!G34-1,"-")</f>
        <v>-0.12546464303186489</v>
      </c>
      <c r="H21" s="119">
        <f>IFERROR('Tablas evol IO zona'!H21/'Tablas evol IO zona'!H34-1,"-")</f>
        <v>-0.13351212236962995</v>
      </c>
      <c r="I21" s="119">
        <f>IFERROR('Tablas evol IO zona'!I21/'Tablas evol IO zona'!I34-1,"-")</f>
        <v>-0.12728821600960494</v>
      </c>
      <c r="J21" s="119">
        <f>IFERROR('Tablas evol IO zona'!J21/'Tablas evol IO zona'!J34-1,"-")</f>
        <v>-0.13501929437830051</v>
      </c>
      <c r="K21" s="119">
        <f>IFERROR('Tablas evol IO zona'!K21/'Tablas evol IO zona'!K34-1,"-")</f>
        <v>-0.1521213939758681</v>
      </c>
      <c r="L21" s="119">
        <f>IFERROR('Tablas evol IO zona'!L21/'Tablas evol IO zona'!L34-1,"-")</f>
        <v>-0.14143615653805086</v>
      </c>
    </row>
    <row r="22" spans="3:12" hidden="1" outlineLevel="1">
      <c r="C22" s="41" t="s">
        <v>78</v>
      </c>
      <c r="D22" s="119">
        <f>IFERROR('Tablas evol IO zona'!D22/'Tablas evol IO zona'!D35-1,"-")</f>
        <v>-9.1644514921422449E-2</v>
      </c>
      <c r="E22" s="119">
        <f>IFERROR('Tablas evol IO zona'!E22/'Tablas evol IO zona'!E35-1,"-")</f>
        <v>-0.24416767027388397</v>
      </c>
      <c r="F22" s="119">
        <f>IFERROR('Tablas evol IO zona'!F22/'Tablas evol IO zona'!F35-1,"-")</f>
        <v>-0.18027091826062336</v>
      </c>
      <c r="G22" s="119">
        <f>IFERROR('Tablas evol IO zona'!G22/'Tablas evol IO zona'!G35-1,"-")</f>
        <v>-0.1528211319123548</v>
      </c>
      <c r="H22" s="119">
        <f>IFERROR('Tablas evol IO zona'!H22/'Tablas evol IO zona'!H35-1,"-")</f>
        <v>-0.18529471824943811</v>
      </c>
      <c r="I22" s="119">
        <f>IFERROR('Tablas evol IO zona'!I22/'Tablas evol IO zona'!I35-1,"-")</f>
        <v>-0.16382364934538762</v>
      </c>
      <c r="J22" s="119">
        <f>IFERROR('Tablas evol IO zona'!J22/'Tablas evol IO zona'!J35-1,"-")</f>
        <v>-0.15316143787072856</v>
      </c>
      <c r="K22" s="119">
        <f>IFERROR('Tablas evol IO zona'!K22/'Tablas evol IO zona'!K35-1,"-")</f>
        <v>-0.18639408255965206</v>
      </c>
      <c r="L22" s="119">
        <f>IFERROR('Tablas evol IO zona'!L22/'Tablas evol IO zona'!L35-1,"-")</f>
        <v>-0.16609189311090755</v>
      </c>
    </row>
    <row r="23" spans="3:12" hidden="1" outlineLevel="1">
      <c r="C23" s="41" t="s">
        <v>79</v>
      </c>
      <c r="D23" s="119">
        <f>IFERROR('Tablas evol IO zona'!D23/'Tablas evol IO zona'!D36-1,"-")</f>
        <v>-0.15095208845208852</v>
      </c>
      <c r="E23" s="119">
        <f>IFERROR('Tablas evol IO zona'!E23/'Tablas evol IO zona'!E36-1,"-")</f>
        <v>-0.14598370197904542</v>
      </c>
      <c r="F23" s="119">
        <f>IFERROR('Tablas evol IO zona'!F23/'Tablas evol IO zona'!F36-1,"-")</f>
        <v>-0.14909019761299158</v>
      </c>
      <c r="G23" s="119">
        <f>IFERROR('Tablas evol IO zona'!G23/'Tablas evol IO zona'!G36-1,"-")</f>
        <v>-0.18380066764849345</v>
      </c>
      <c r="H23" s="119">
        <f>IFERROR('Tablas evol IO zona'!H23/'Tablas evol IO zona'!H36-1,"-")</f>
        <v>-0.16472219329725091</v>
      </c>
      <c r="I23" s="119">
        <f>IFERROR('Tablas evol IO zona'!I23/'Tablas evol IO zona'!I36-1,"-")</f>
        <v>-0.17152351788101505</v>
      </c>
      <c r="J23" s="119">
        <f>IFERROR('Tablas evol IO zona'!J23/'Tablas evol IO zona'!J36-1,"-")</f>
        <v>-0.18201943100019602</v>
      </c>
      <c r="K23" s="119">
        <f>IFERROR('Tablas evol IO zona'!K23/'Tablas evol IO zona'!K36-1,"-")</f>
        <v>-0.18558229154173478</v>
      </c>
      <c r="L23" s="119">
        <f>IFERROR('Tablas evol IO zona'!L23/'Tablas evol IO zona'!L36-1,"-")</f>
        <v>-0.18192074877661413</v>
      </c>
    </row>
    <row r="24" spans="3:12" hidden="1" outlineLevel="1">
      <c r="C24" s="41" t="s">
        <v>80</v>
      </c>
      <c r="D24" s="119">
        <f>IFERROR('Tablas evol IO zona'!D24/'Tablas evol IO zona'!D37-1,"-")</f>
        <v>-6.9867060561299876E-2</v>
      </c>
      <c r="E24" s="119">
        <f>IFERROR('Tablas evol IO zona'!E24/'Tablas evol IO zona'!E37-1,"-")</f>
        <v>-9.0739705608347432E-2</v>
      </c>
      <c r="F24" s="119">
        <f>IFERROR('Tablas evol IO zona'!F24/'Tablas evol IO zona'!F37-1,"-")</f>
        <v>-8.2440931497535286E-2</v>
      </c>
      <c r="G24" s="119">
        <f>IFERROR('Tablas evol IO zona'!G24/'Tablas evol IO zona'!G37-1,"-")</f>
        <v>-0.13403269727062561</v>
      </c>
      <c r="H24" s="119">
        <f>IFERROR('Tablas evol IO zona'!H24/'Tablas evol IO zona'!H37-1,"-")</f>
        <v>-8.451861473171729E-2</v>
      </c>
      <c r="I24" s="119">
        <f>IFERROR('Tablas evol IO zona'!I24/'Tablas evol IO zona'!I37-1,"-")</f>
        <v>-0.10813320684872496</v>
      </c>
      <c r="J24" s="119">
        <f>IFERROR('Tablas evol IO zona'!J24/'Tablas evol IO zona'!J37-1,"-")</f>
        <v>-0.14903539746940242</v>
      </c>
      <c r="K24" s="119">
        <f>IFERROR('Tablas evol IO zona'!K24/'Tablas evol IO zona'!K37-1,"-")</f>
        <v>-0.11687158638138651</v>
      </c>
      <c r="L24" s="119">
        <f>IFERROR('Tablas evol IO zona'!L24/'Tablas evol IO zona'!L37-1,"-")</f>
        <v>-0.13382983920848956</v>
      </c>
    </row>
    <row r="25" spans="3:12" hidden="1" outlineLevel="1">
      <c r="C25" s="41" t="s">
        <v>81</v>
      </c>
      <c r="D25" s="119">
        <f>IFERROR('Tablas evol IO zona'!D25/'Tablas evol IO zona'!D38-1,"-")</f>
        <v>-0.17677286742034948</v>
      </c>
      <c r="E25" s="119">
        <f>IFERROR('Tablas evol IO zona'!E25/'Tablas evol IO zona'!E38-1,"-")</f>
        <v>-0.15028563058444411</v>
      </c>
      <c r="F25" s="119">
        <f>IFERROR('Tablas evol IO zona'!F25/'Tablas evol IO zona'!F38-1,"-")</f>
        <v>-0.16102521242512902</v>
      </c>
      <c r="G25" s="119">
        <f>IFERROR('Tablas evol IO zona'!G25/'Tablas evol IO zona'!G38-1,"-")</f>
        <v>-0.20524337140252835</v>
      </c>
      <c r="H25" s="119">
        <f>IFERROR('Tablas evol IO zona'!H25/'Tablas evol IO zona'!H38-1,"-")</f>
        <v>-0.1551172111096969</v>
      </c>
      <c r="I25" s="119">
        <f>IFERROR('Tablas evol IO zona'!I25/'Tablas evol IO zona'!I38-1,"-")</f>
        <v>-0.17867950431799218</v>
      </c>
      <c r="J25" s="119">
        <f>IFERROR('Tablas evol IO zona'!J25/'Tablas evol IO zona'!J38-1,"-")</f>
        <v>-0.18518488247492371</v>
      </c>
      <c r="K25" s="119">
        <f>IFERROR('Tablas evol IO zona'!K25/'Tablas evol IO zona'!K38-1,"-")</f>
        <v>-0.16144780441047446</v>
      </c>
      <c r="L25" s="119">
        <f>IFERROR('Tablas evol IO zona'!L25/'Tablas evol IO zona'!L38-1,"-")</f>
        <v>-0.1732634566793938</v>
      </c>
    </row>
    <row r="26" spans="3:12" hidden="1" outlineLevel="1">
      <c r="C26" s="41" t="s">
        <v>82</v>
      </c>
      <c r="D26" s="119">
        <f>IFERROR('Tablas evol IO zona'!D26/'Tablas evol IO zona'!D39-1,"-")</f>
        <v>-0.10317460317460314</v>
      </c>
      <c r="E26" s="119">
        <f>IFERROR('Tablas evol IO zona'!E26/'Tablas evol IO zona'!E39-1,"-")</f>
        <v>-0.15518683770217512</v>
      </c>
      <c r="F26" s="119">
        <f>IFERROR('Tablas evol IO zona'!F26/'Tablas evol IO zona'!F39-1,"-")</f>
        <v>-0.13509525087201513</v>
      </c>
      <c r="G26" s="119">
        <f>IFERROR('Tablas evol IO zona'!G26/'Tablas evol IO zona'!G39-1,"-")</f>
        <v>-0.13955858569681012</v>
      </c>
      <c r="H26" s="119">
        <f>IFERROR('Tablas evol IO zona'!H26/'Tablas evol IO zona'!H39-1,"-")</f>
        <v>-0.13543161480365273</v>
      </c>
      <c r="I26" s="119">
        <f>IFERROR('Tablas evol IO zona'!I26/'Tablas evol IO zona'!I39-1,"-")</f>
        <v>-0.13557253272744962</v>
      </c>
      <c r="J26" s="119">
        <f>IFERROR('Tablas evol IO zona'!J26/'Tablas evol IO zona'!J39-1,"-")</f>
        <v>-0.12626016778099058</v>
      </c>
      <c r="K26" s="119">
        <f>IFERROR('Tablas evol IO zona'!K26/'Tablas evol IO zona'!K39-1,"-")</f>
        <v>-0.1324695898637116</v>
      </c>
      <c r="L26" s="119">
        <f>IFERROR('Tablas evol IO zona'!L26/'Tablas evol IO zona'!L39-1,"-")</f>
        <v>-0.12847181637072957</v>
      </c>
    </row>
    <row r="27" spans="3:12" hidden="1" outlineLevel="1">
      <c r="C27" s="41" t="s">
        <v>83</v>
      </c>
      <c r="D27" s="119">
        <f>IFERROR('Tablas evol IO zona'!D27/'Tablas evol IO zona'!D40-1,"-")</f>
        <v>-9.7507426062249936E-2</v>
      </c>
      <c r="E27" s="119">
        <f>IFERROR('Tablas evol IO zona'!E27/'Tablas evol IO zona'!E40-1,"-")</f>
        <v>-0.10649901530071215</v>
      </c>
      <c r="F27" s="119">
        <f>IFERROR('Tablas evol IO zona'!F27/'Tablas evol IO zona'!F40-1,"-")</f>
        <v>-0.10324693819424668</v>
      </c>
      <c r="G27" s="119">
        <f>IFERROR('Tablas evol IO zona'!G27/'Tablas evol IO zona'!G40-1,"-")</f>
        <v>-0.11780798578005269</v>
      </c>
      <c r="H27" s="119">
        <f>IFERROR('Tablas evol IO zona'!H27/'Tablas evol IO zona'!H40-1,"-")</f>
        <v>-0.10517957127899646</v>
      </c>
      <c r="I27" s="119">
        <f>IFERROR('Tablas evol IO zona'!I27/'Tablas evol IO zona'!I40-1,"-")</f>
        <v>-0.10919064923755251</v>
      </c>
      <c r="J27" s="119">
        <f>IFERROR('Tablas evol IO zona'!J27/'Tablas evol IO zona'!J40-1,"-")</f>
        <v>-9.1391321763707012E-2</v>
      </c>
      <c r="K27" s="119">
        <f>IFERROR('Tablas evol IO zona'!K27/'Tablas evol IO zona'!K40-1,"-")</f>
        <v>-0.10679949884998796</v>
      </c>
      <c r="L27" s="119">
        <f>IFERROR('Tablas evol IO zona'!L27/'Tablas evol IO zona'!L40-1,"-")</f>
        <v>-9.7720527496153009E-2</v>
      </c>
    </row>
    <row r="28" spans="3:12" collapsed="1">
      <c r="C28" s="46">
        <v>2009</v>
      </c>
      <c r="D28" s="121">
        <f>IFERROR('Tablas evol IO zona'!D28/'Tablas evol IO zona'!D41-1,"-")</f>
        <v>-0.10072725736879351</v>
      </c>
      <c r="E28" s="121">
        <f>IFERROR('Tablas evol IO zona'!E28/'Tablas evol IO zona'!E41-1,"-")</f>
        <v>-0.13406860046160374</v>
      </c>
      <c r="F28" s="121">
        <f>IFERROR('Tablas evol IO zona'!F28/'Tablas evol IO zona'!F41-1,"-")</f>
        <v>-0.12002217254634506</v>
      </c>
      <c r="G28" s="121">
        <f>IFERROR('Tablas evol IO zona'!G28/'Tablas evol IO zona'!G41-1,"-")</f>
        <v>-0.12275555379608571</v>
      </c>
      <c r="H28" s="121">
        <f>IFERROR('Tablas evol IO zona'!H28/'Tablas evol IO zona'!H41-1,"-")</f>
        <v>-0.11844592120130726</v>
      </c>
      <c r="I28" s="121">
        <f>IFERROR('Tablas evol IO zona'!I28/'Tablas evol IO zona'!I41-1,"-")</f>
        <v>-0.11841985570198876</v>
      </c>
      <c r="J28" s="121">
        <f>IFERROR('Tablas evol IO zona'!J28/'Tablas evol IO zona'!J41-1,"-")</f>
        <v>-0.12245605032118212</v>
      </c>
      <c r="K28" s="121">
        <f>IFERROR('Tablas evol IO zona'!K28/'Tablas evol IO zona'!K41-1,"-")</f>
        <v>-0.13338158388472598</v>
      </c>
      <c r="L28" s="121">
        <f>IFERROR('Tablas evol IO zona'!L28/'Tablas evol IO zona'!L41-1,"-")</f>
        <v>-0.12627383890505806</v>
      </c>
    </row>
    <row r="29" spans="3:12" hidden="1" outlineLevel="1">
      <c r="C29" s="41" t="s">
        <v>72</v>
      </c>
      <c r="D29" s="119">
        <f>IFERROR('Tablas evol IO zona'!D29/'Tablas evol IO zona'!D42-1,"-")</f>
        <v>-4.1919629950853965E-3</v>
      </c>
      <c r="E29" s="119">
        <f>IFERROR('Tablas evol IO zona'!E29/'Tablas evol IO zona'!E42-1,"-")</f>
        <v>-0.14517859880423123</v>
      </c>
      <c r="F29" s="119">
        <f>IFERROR('Tablas evol IO zona'!F29/'Tablas evol IO zona'!F42-1,"-")</f>
        <v>-9.1181763647270597E-2</v>
      </c>
      <c r="G29" s="119">
        <f>IFERROR('Tablas evol IO zona'!G29/'Tablas evol IO zona'!G42-1,"-")</f>
        <v>-7.7224786147641611E-2</v>
      </c>
      <c r="H29" s="119">
        <f>IFERROR('Tablas evol IO zona'!H29/'Tablas evol IO zona'!H42-1,"-")</f>
        <v>-9.5847732731183521E-2</v>
      </c>
      <c r="I29" s="119">
        <f>IFERROR('Tablas evol IO zona'!I29/'Tablas evol IO zona'!I42-1,"-")</f>
        <v>-8.4656036522625433E-2</v>
      </c>
      <c r="J29" s="119">
        <f>IFERROR('Tablas evol IO zona'!J29/'Tablas evol IO zona'!J42-1,"-")</f>
        <v>-6.0315973161212844E-2</v>
      </c>
      <c r="K29" s="119">
        <f>IFERROR('Tablas evol IO zona'!K29/'Tablas evol IO zona'!K42-1,"-")</f>
        <v>-9.7742533972117629E-2</v>
      </c>
      <c r="L29" s="119">
        <f>IFERROR('Tablas evol IO zona'!L29/'Tablas evol IO zona'!L42-1,"-")</f>
        <v>-7.7130545293367381E-2</v>
      </c>
    </row>
    <row r="30" spans="3:12" hidden="1" outlineLevel="1">
      <c r="C30" s="41" t="s">
        <v>73</v>
      </c>
      <c r="D30" s="119">
        <f>IFERROR('Tablas evol IO zona'!D30/'Tablas evol IO zona'!D43-1,"-")</f>
        <v>-9.5717884130982478E-2</v>
      </c>
      <c r="E30" s="119">
        <f>IFERROR('Tablas evol IO zona'!E30/'Tablas evol IO zona'!E43-1,"-")</f>
        <v>-5.6485034535686984E-2</v>
      </c>
      <c r="F30" s="119">
        <f>IFERROR('Tablas evol IO zona'!F30/'Tablas evol IO zona'!F43-1,"-")</f>
        <v>-7.1967498549042386E-2</v>
      </c>
      <c r="G30" s="119">
        <f>IFERROR('Tablas evol IO zona'!G30/'Tablas evol IO zona'!G43-1,"-")</f>
        <v>-9.3566999934333372E-2</v>
      </c>
      <c r="H30" s="119">
        <f>IFERROR('Tablas evol IO zona'!H30/'Tablas evol IO zona'!H43-1,"-")</f>
        <v>-6.8112140757898287E-2</v>
      </c>
      <c r="I30" s="119">
        <f>IFERROR('Tablas evol IO zona'!I30/'Tablas evol IO zona'!I43-1,"-")</f>
        <v>-7.9016506701093725E-2</v>
      </c>
      <c r="J30" s="119">
        <f>IFERROR('Tablas evol IO zona'!J30/'Tablas evol IO zona'!J43-1,"-")</f>
        <v>-8.1368039644258761E-2</v>
      </c>
      <c r="K30" s="119">
        <f>IFERROR('Tablas evol IO zona'!K30/'Tablas evol IO zona'!K43-1,"-")</f>
        <v>-6.3835057202440093E-2</v>
      </c>
      <c r="L30" s="119">
        <f>IFERROR('Tablas evol IO zona'!L30/'Tablas evol IO zona'!L43-1,"-")</f>
        <v>-7.1829271559538221E-2</v>
      </c>
    </row>
    <row r="31" spans="3:12" hidden="1" outlineLevel="1">
      <c r="C31" s="41" t="s">
        <v>74</v>
      </c>
      <c r="D31" s="119">
        <f>IFERROR('Tablas evol IO zona'!D31/'Tablas evol IO zona'!D44-1,"-")</f>
        <v>-2.9502669289127592E-3</v>
      </c>
      <c r="E31" s="119">
        <f>IFERROR('Tablas evol IO zona'!E31/'Tablas evol IO zona'!E44-1,"-")</f>
        <v>-3.6543654365436384E-2</v>
      </c>
      <c r="F31" s="119">
        <f>IFERROR('Tablas evol IO zona'!F31/'Tablas evol IO zona'!F44-1,"-")</f>
        <v>-2.1540469973890364E-2</v>
      </c>
      <c r="G31" s="119">
        <f>IFERROR('Tablas evol IO zona'!G31/'Tablas evol IO zona'!G44-1,"-")</f>
        <v>-5.1156381674745344E-2</v>
      </c>
      <c r="H31" s="119">
        <f>IFERROR('Tablas evol IO zona'!H31/'Tablas evol IO zona'!H44-1,"-")</f>
        <v>-6.0569552233932344E-2</v>
      </c>
      <c r="I31" s="119">
        <f>IFERROR('Tablas evol IO zona'!I31/'Tablas evol IO zona'!I44-1,"-")</f>
        <v>-5.2693477845918379E-2</v>
      </c>
      <c r="J31" s="119">
        <f>IFERROR('Tablas evol IO zona'!J31/'Tablas evol IO zona'!J44-1,"-")</f>
        <v>-4.1643478407860757E-2</v>
      </c>
      <c r="K31" s="119">
        <f>IFERROR('Tablas evol IO zona'!K31/'Tablas evol IO zona'!K44-1,"-")</f>
        <v>-6.2080409540705372E-2</v>
      </c>
      <c r="L31" s="119">
        <f>IFERROR('Tablas evol IO zona'!L31/'Tablas evol IO zona'!L44-1,"-")</f>
        <v>-4.9017781936257276E-2</v>
      </c>
    </row>
    <row r="32" spans="3:12" hidden="1" outlineLevel="1">
      <c r="C32" s="41" t="s">
        <v>75</v>
      </c>
      <c r="D32" s="119">
        <f>IFERROR('Tablas evol IO zona'!D32/'Tablas evol IO zona'!D45-1,"-")</f>
        <v>-4.5379310344827672E-2</v>
      </c>
      <c r="E32" s="119">
        <f>IFERROR('Tablas evol IO zona'!E32/'Tablas evol IO zona'!E45-1,"-")</f>
        <v>-2.6342451874367123E-3</v>
      </c>
      <c r="F32" s="119">
        <f>IFERROR('Tablas evol IO zona'!F32/'Tablas evol IO zona'!F45-1,"-")</f>
        <v>-2.1611341632088554E-2</v>
      </c>
      <c r="G32" s="119">
        <f>IFERROR('Tablas evol IO zona'!G32/'Tablas evol IO zona'!G45-1,"-")</f>
        <v>-4.884661436834481E-2</v>
      </c>
      <c r="H32" s="119">
        <f>IFERROR('Tablas evol IO zona'!H32/'Tablas evol IO zona'!H45-1,"-")</f>
        <v>-4.1262078010741887E-2</v>
      </c>
      <c r="I32" s="119">
        <f>IFERROR('Tablas evol IO zona'!I32/'Tablas evol IO zona'!I45-1,"-")</f>
        <v>-4.1862880695375027E-2</v>
      </c>
      <c r="J32" s="119">
        <f>IFERROR('Tablas evol IO zona'!J32/'Tablas evol IO zona'!J45-1,"-")</f>
        <v>-4.9336467780131121E-2</v>
      </c>
      <c r="K32" s="119">
        <f>IFERROR('Tablas evol IO zona'!K32/'Tablas evol IO zona'!K45-1,"-")</f>
        <v>-4.5480021539517579E-2</v>
      </c>
      <c r="L32" s="119">
        <f>IFERROR('Tablas evol IO zona'!L32/'Tablas evol IO zona'!L45-1,"-")</f>
        <v>-4.5257818262839034E-2</v>
      </c>
    </row>
    <row r="33" spans="3:12" hidden="1" outlineLevel="1">
      <c r="C33" s="41" t="s">
        <v>76</v>
      </c>
      <c r="D33" s="119">
        <f>IFERROR('Tablas evol IO zona'!D33/'Tablas evol IO zona'!D46-1,"-")</f>
        <v>-3.0581770397801744E-2</v>
      </c>
      <c r="E33" s="119">
        <f>IFERROR('Tablas evol IO zona'!E33/'Tablas evol IO zona'!E46-1,"-")</f>
        <v>2.0270270270270174E-2</v>
      </c>
      <c r="F33" s="119">
        <f>IFERROR('Tablas evol IO zona'!F33/'Tablas evol IO zona'!F46-1,"-")</f>
        <v>-8.3414430696515662E-4</v>
      </c>
      <c r="G33" s="119">
        <f>IFERROR('Tablas evol IO zona'!G33/'Tablas evol IO zona'!G46-1,"-")</f>
        <v>-4.384956663106232E-2</v>
      </c>
      <c r="H33" s="119">
        <f>IFERROR('Tablas evol IO zona'!H33/'Tablas evol IO zona'!H46-1,"-")</f>
        <v>-1.5861840579743602E-2</v>
      </c>
      <c r="I33" s="119">
        <f>IFERROR('Tablas evol IO zona'!I33/'Tablas evol IO zona'!I46-1,"-")</f>
        <v>-2.7914685912147519E-2</v>
      </c>
      <c r="J33" s="119">
        <f>IFERROR('Tablas evol IO zona'!J33/'Tablas evol IO zona'!J46-1,"-")</f>
        <v>-3.5368085990637899E-2</v>
      </c>
      <c r="K33" s="119">
        <f>IFERROR('Tablas evol IO zona'!K33/'Tablas evol IO zona'!K46-1,"-")</f>
        <v>-9.1130295540874373E-3</v>
      </c>
      <c r="L33" s="119">
        <f>IFERROR('Tablas evol IO zona'!L33/'Tablas evol IO zona'!L46-1,"-")</f>
        <v>-2.1725537089390734E-2</v>
      </c>
    </row>
    <row r="34" spans="3:12" hidden="1" outlineLevel="1">
      <c r="C34" s="41" t="s">
        <v>77</v>
      </c>
      <c r="D34" s="119">
        <f>IFERROR('Tablas evol IO zona'!D34/'Tablas evol IO zona'!D47-1,"-")</f>
        <v>-2.8241335044929428E-2</v>
      </c>
      <c r="E34" s="119">
        <f>IFERROR('Tablas evol IO zona'!E34/'Tablas evol IO zona'!E47-1,"-")</f>
        <v>9.867629362214192E-2</v>
      </c>
      <c r="F34" s="119">
        <f>IFERROR('Tablas evol IO zona'!F34/'Tablas evol IO zona'!F47-1,"-")</f>
        <v>4.3730886850152917E-2</v>
      </c>
      <c r="G34" s="119">
        <f>IFERROR('Tablas evol IO zona'!G34/'Tablas evol IO zona'!G47-1,"-")</f>
        <v>4.8007261106547627E-2</v>
      </c>
      <c r="H34" s="119">
        <f>IFERROR('Tablas evol IO zona'!H34/'Tablas evol IO zona'!H47-1,"-")</f>
        <v>3.9730717191437837E-2</v>
      </c>
      <c r="I34" s="119">
        <f>IFERROR('Tablas evol IO zona'!I34/'Tablas evol IO zona'!I47-1,"-")</f>
        <v>4.7329622417217498E-2</v>
      </c>
      <c r="J34" s="119">
        <f>IFERROR('Tablas evol IO zona'!J34/'Tablas evol IO zona'!J47-1,"-")</f>
        <v>2.7130630586603699E-2</v>
      </c>
      <c r="K34" s="119">
        <f>IFERROR('Tablas evol IO zona'!K34/'Tablas evol IO zona'!K47-1,"-")</f>
        <v>2.4315708643786627E-2</v>
      </c>
      <c r="L34" s="119">
        <f>IFERROR('Tablas evol IO zona'!L34/'Tablas evol IO zona'!L47-1,"-")</f>
        <v>2.7911086986943445E-2</v>
      </c>
    </row>
    <row r="35" spans="3:12" hidden="1" outlineLevel="1">
      <c r="C35" s="41" t="s">
        <v>78</v>
      </c>
      <c r="D35" s="119">
        <f>IFERROR('Tablas evol IO zona'!D35/'Tablas evol IO zona'!D48-1,"-")</f>
        <v>-5.3771254178172079E-3</v>
      </c>
      <c r="E35" s="119">
        <f>IFERROR('Tablas evol IO zona'!E35/'Tablas evol IO zona'!E48-1,"-")</f>
        <v>0.21816542709037634</v>
      </c>
      <c r="F35" s="119">
        <f>IFERROR('Tablas evol IO zona'!F35/'Tablas evol IO zona'!F48-1,"-")</f>
        <v>0.11602106054907857</v>
      </c>
      <c r="G35" s="119">
        <f>IFERROR('Tablas evol IO zona'!G35/'Tablas evol IO zona'!G48-1,"-")</f>
        <v>6.1542451110346841E-2</v>
      </c>
      <c r="H35" s="119">
        <f>IFERROR('Tablas evol IO zona'!H35/'Tablas evol IO zona'!H48-1,"-")</f>
        <v>7.7474345369408448E-2</v>
      </c>
      <c r="I35" s="119">
        <f>IFERROR('Tablas evol IO zona'!I35/'Tablas evol IO zona'!I48-1,"-")</f>
        <v>7.0570849757088272E-2</v>
      </c>
      <c r="J35" s="119">
        <f>IFERROR('Tablas evol IO zona'!J35/'Tablas evol IO zona'!J48-1,"-")</f>
        <v>3.8896391984761358E-2</v>
      </c>
      <c r="K35" s="119">
        <f>IFERROR('Tablas evol IO zona'!K35/'Tablas evol IO zona'!K48-1,"-")</f>
        <v>6.0714924637628398E-2</v>
      </c>
      <c r="L35" s="119">
        <f>IFERROR('Tablas evol IO zona'!L35/'Tablas evol IO zona'!L48-1,"-")</f>
        <v>5.0001488404924466E-2</v>
      </c>
    </row>
    <row r="36" spans="3:12" hidden="1" outlineLevel="1">
      <c r="C36" s="41" t="s">
        <v>79</v>
      </c>
      <c r="D36" s="119">
        <f>IFERROR('Tablas evol IO zona'!D36/'Tablas evol IO zona'!D49-1,"-")</f>
        <v>2.8427037271004485E-2</v>
      </c>
      <c r="E36" s="119">
        <f>IFERROR('Tablas evol IO zona'!E36/'Tablas evol IO zona'!E49-1,"-")</f>
        <v>1.6327496450544432E-2</v>
      </c>
      <c r="F36" s="119">
        <f>IFERROR('Tablas evol IO zona'!F36/'Tablas evol IO zona'!F49-1,"-")</f>
        <v>2.5275827482447388E-2</v>
      </c>
      <c r="G36" s="119">
        <f>IFERROR('Tablas evol IO zona'!G36/'Tablas evol IO zona'!G49-1,"-")</f>
        <v>0.11537285691074839</v>
      </c>
      <c r="H36" s="119">
        <f>IFERROR('Tablas evol IO zona'!H36/'Tablas evol IO zona'!H49-1,"-")</f>
        <v>2.2112359848434737E-2</v>
      </c>
      <c r="I36" s="119">
        <f>IFERROR('Tablas evol IO zona'!I36/'Tablas evol IO zona'!I49-1,"-")</f>
        <v>7.4286085671150914E-2</v>
      </c>
      <c r="J36" s="119">
        <f>IFERROR('Tablas evol IO zona'!J36/'Tablas evol IO zona'!J49-1,"-")</f>
        <v>0.12087633302721446</v>
      </c>
      <c r="K36" s="119">
        <f>IFERROR('Tablas evol IO zona'!K36/'Tablas evol IO zona'!K49-1,"-")</f>
        <v>5.1446538567741174E-2</v>
      </c>
      <c r="L36" s="119">
        <f>IFERROR('Tablas evol IO zona'!L36/'Tablas evol IO zona'!L49-1,"-")</f>
        <v>9.2375821819973281E-2</v>
      </c>
    </row>
    <row r="37" spans="3:12" hidden="1" outlineLevel="1">
      <c r="C37" s="41" t="s">
        <v>80</v>
      </c>
      <c r="D37" s="119">
        <f>IFERROR('Tablas evol IO zona'!D37/'Tablas evol IO zona'!D50-1,"-")</f>
        <v>-6.457293806868214E-3</v>
      </c>
      <c r="E37" s="119">
        <f>IFERROR('Tablas evol IO zona'!E37/'Tablas evol IO zona'!E50-1,"-")</f>
        <v>8.2711317329029699E-2</v>
      </c>
      <c r="F37" s="119">
        <f>IFERROR('Tablas evol IO zona'!F37/'Tablas evol IO zona'!F50-1,"-")</f>
        <v>4.5680767863490956E-2</v>
      </c>
      <c r="G37" s="119">
        <f>IFERROR('Tablas evol IO zona'!G37/'Tablas evol IO zona'!G50-1,"-")</f>
        <v>3.2739000259192075E-2</v>
      </c>
      <c r="H37" s="119">
        <f>IFERROR('Tablas evol IO zona'!H37/'Tablas evol IO zona'!H50-1,"-")</f>
        <v>-2.9871427601742107E-2</v>
      </c>
      <c r="I37" s="119">
        <f>IFERROR('Tablas evol IO zona'!I37/'Tablas evol IO zona'!I50-1,"-")</f>
        <v>4.5184277762067016E-3</v>
      </c>
      <c r="J37" s="119">
        <f>IFERROR('Tablas evol IO zona'!J37/'Tablas evol IO zona'!J50-1,"-")</f>
        <v>4.2338111588766658E-2</v>
      </c>
      <c r="K37" s="119">
        <f>IFERROR('Tablas evol IO zona'!K37/'Tablas evol IO zona'!K50-1,"-")</f>
        <v>-1.1537285241852047E-2</v>
      </c>
      <c r="L37" s="119">
        <f>IFERROR('Tablas evol IO zona'!L37/'Tablas evol IO zona'!L50-1,"-")</f>
        <v>1.989692699997514E-2</v>
      </c>
    </row>
    <row r="38" spans="3:12" hidden="1" outlineLevel="1">
      <c r="C38" s="41" t="s">
        <v>81</v>
      </c>
      <c r="D38" s="119">
        <f>IFERROR('Tablas evol IO zona'!D38/'Tablas evol IO zona'!D51-1,"-")</f>
        <v>-3.2201914708442136E-2</v>
      </c>
      <c r="E38" s="119">
        <f>IFERROR('Tablas evol IO zona'!E38/'Tablas evol IO zona'!E51-1,"-")</f>
        <v>0.10130666236489749</v>
      </c>
      <c r="F38" s="119">
        <f>IFERROR('Tablas evol IO zona'!F38/'Tablas evol IO zona'!F51-1,"-")</f>
        <v>4.6044004079848655E-2</v>
      </c>
      <c r="G38" s="119">
        <f>IFERROR('Tablas evol IO zona'!G38/'Tablas evol IO zona'!G51-1,"-")</f>
        <v>4.2702671090830258E-2</v>
      </c>
      <c r="H38" s="119">
        <f>IFERROR('Tablas evol IO zona'!H38/'Tablas evol IO zona'!H51-1,"-")</f>
        <v>3.4183117695422371E-2</v>
      </c>
      <c r="I38" s="119">
        <f>IFERROR('Tablas evol IO zona'!I38/'Tablas evol IO zona'!I51-1,"-")</f>
        <v>3.9506903047601183E-2</v>
      </c>
      <c r="J38" s="119">
        <f>IFERROR('Tablas evol IO zona'!J38/'Tablas evol IO zona'!J51-1,"-")</f>
        <v>2.6376049317652583E-2</v>
      </c>
      <c r="K38" s="119">
        <f>IFERROR('Tablas evol IO zona'!K38/'Tablas evol IO zona'!K51-1,"-")</f>
        <v>2.7211645529771511E-2</v>
      </c>
      <c r="L38" s="119">
        <f>IFERROR('Tablas evol IO zona'!L38/'Tablas evol IO zona'!L51-1,"-")</f>
        <v>2.7754726081888892E-2</v>
      </c>
    </row>
    <row r="39" spans="3:12" hidden="1" outlineLevel="1">
      <c r="C39" s="41" t="s">
        <v>82</v>
      </c>
      <c r="D39" s="119">
        <f>IFERROR('Tablas evol IO zona'!D39/'Tablas evol IO zona'!D52-1,"-")</f>
        <v>1.65194006915097E-2</v>
      </c>
      <c r="E39" s="119">
        <f>IFERROR('Tablas evol IO zona'!E39/'Tablas evol IO zona'!E52-1,"-")</f>
        <v>6.6785661163171195E-2</v>
      </c>
      <c r="F39" s="119">
        <f>IFERROR('Tablas evol IO zona'!F39/'Tablas evol IO zona'!F52-1,"-")</f>
        <v>4.779308405960081E-2</v>
      </c>
      <c r="G39" s="119">
        <f>IFERROR('Tablas evol IO zona'!G39/'Tablas evol IO zona'!G52-1,"-")</f>
        <v>2.4437617229268405E-2</v>
      </c>
      <c r="H39" s="119">
        <f>IFERROR('Tablas evol IO zona'!H39/'Tablas evol IO zona'!H52-1,"-")</f>
        <v>2.4958160236800087E-2</v>
      </c>
      <c r="I39" s="119">
        <f>IFERROR('Tablas evol IO zona'!I39/'Tablas evol IO zona'!I52-1,"-")</f>
        <v>2.5592120161665566E-2</v>
      </c>
      <c r="J39" s="119">
        <f>IFERROR('Tablas evol IO zona'!J39/'Tablas evol IO zona'!J52-1,"-")</f>
        <v>1.6918640067783874E-2</v>
      </c>
      <c r="K39" s="119">
        <f>IFERROR('Tablas evol IO zona'!K39/'Tablas evol IO zona'!K52-1,"-")</f>
        <v>2.0794621297386184E-2</v>
      </c>
      <c r="L39" s="119">
        <f>IFERROR('Tablas evol IO zona'!L39/'Tablas evol IO zona'!L52-1,"-")</f>
        <v>1.9612984767295005E-2</v>
      </c>
    </row>
    <row r="40" spans="3:12" hidden="1" outlineLevel="1">
      <c r="C40" s="41" t="s">
        <v>83</v>
      </c>
      <c r="D40" s="119">
        <f>IFERROR('Tablas evol IO zona'!D40/'Tablas evol IO zona'!D53-1,"-")</f>
        <v>-1.8382352941176294E-2</v>
      </c>
      <c r="E40" s="119">
        <f>IFERROR('Tablas evol IO zona'!E40/'Tablas evol IO zona'!E53-1,"-")</f>
        <v>9.0713813615333816E-2</v>
      </c>
      <c r="F40" s="119">
        <f>IFERROR('Tablas evol IO zona'!F40/'Tablas evol IO zona'!F53-1,"-")</f>
        <v>4.6030090868464324E-2</v>
      </c>
      <c r="G40" s="119">
        <f>IFERROR('Tablas evol IO zona'!G40/'Tablas evol IO zona'!G53-1,"-")</f>
        <v>7.5643139824677075E-3</v>
      </c>
      <c r="H40" s="119">
        <f>IFERROR('Tablas evol IO zona'!H40/'Tablas evol IO zona'!H53-1,"-")</f>
        <v>1.9417075464950084E-2</v>
      </c>
      <c r="I40" s="119">
        <f>IFERROR('Tablas evol IO zona'!I40/'Tablas evol IO zona'!I53-1,"-")</f>
        <v>1.4520619099730459E-2</v>
      </c>
      <c r="J40" s="119">
        <f>IFERROR('Tablas evol IO zona'!J40/'Tablas evol IO zona'!J53-1,"-")</f>
        <v>3.0235681433448125E-3</v>
      </c>
      <c r="K40" s="119">
        <f>IFERROR('Tablas evol IO zona'!K40/'Tablas evol IO zona'!K53-1,"-")</f>
        <v>1.9875757805446703E-2</v>
      </c>
      <c r="L40" s="119">
        <f>IFERROR('Tablas evol IO zona'!L40/'Tablas evol IO zona'!L53-1,"-")</f>
        <v>1.1932664685926131E-2</v>
      </c>
    </row>
    <row r="41" spans="3:12" collapsed="1">
      <c r="C41" s="48">
        <v>2008</v>
      </c>
      <c r="D41" s="122">
        <f>IFERROR('Tablas evol IO zona'!D41/'Tablas evol IO zona'!D54-1,"-")</f>
        <v>-1.9705650614618819E-2</v>
      </c>
      <c r="E41" s="122">
        <f>IFERROR('Tablas evol IO zona'!E41/'Tablas evol IO zona'!E54-1,"-")</f>
        <v>3.3234940366287491E-2</v>
      </c>
      <c r="F41" s="122">
        <f>IFERROR('Tablas evol IO zona'!F41/'Tablas evol IO zona'!F54-1,"-")</f>
        <v>1.1812566476002706E-2</v>
      </c>
      <c r="G41" s="122">
        <f>IFERROR('Tablas evol IO zona'!G41/'Tablas evol IO zona'!G54-1,"-")</f>
        <v>-1.5123387714816028E-3</v>
      </c>
      <c r="H41" s="122">
        <f>IFERROR('Tablas evol IO zona'!H41/'Tablas evol IO zona'!H54-1,"-")</f>
        <v>-9.0032660310916945E-3</v>
      </c>
      <c r="I41" s="122">
        <f>IFERROR('Tablas evol IO zona'!I41/'Tablas evol IO zona'!I54-1,"-")</f>
        <v>-3.064980221706981E-3</v>
      </c>
      <c r="J41" s="122">
        <f>IFERROR('Tablas evol IO zona'!J41/'Tablas evol IO zona'!J54-1,"-")</f>
        <v>-1.9928606098897905E-3</v>
      </c>
      <c r="K41" s="122">
        <f>IFERROR('Tablas evol IO zona'!K41/'Tablas evol IO zona'!K54-1,"-")</f>
        <v>-8.6104971440255085E-3</v>
      </c>
      <c r="L41" s="122">
        <f>IFERROR('Tablas evol IO zona'!L41/'Tablas evol IO zona'!L54-1,"-")</f>
        <v>-3.5023520967877309E-3</v>
      </c>
    </row>
    <row r="42" spans="3:12" hidden="1" outlineLevel="1">
      <c r="C42" s="41" t="s">
        <v>72</v>
      </c>
      <c r="D42" s="119">
        <f>IFERROR('Tablas evol IO zona'!D42/'Tablas evol IO zona'!D55-1,"-")</f>
        <v>-8.4436209634727311E-2</v>
      </c>
      <c r="E42" s="119">
        <f>IFERROR('Tablas evol IO zona'!E42/'Tablas evol IO zona'!E55-1,"-")</f>
        <v>7.3038328672479169E-2</v>
      </c>
      <c r="F42" s="119">
        <f>IFERROR('Tablas evol IO zona'!F42/'Tablas evol IO zona'!F55-1,"-")</f>
        <v>8.621993646952264E-3</v>
      </c>
      <c r="G42" s="119">
        <f>IFERROR('Tablas evol IO zona'!G42/'Tablas evol IO zona'!G55-1,"-")</f>
        <v>-7.3803462327790559E-3</v>
      </c>
      <c r="H42" s="119">
        <f>IFERROR('Tablas evol IO zona'!H42/'Tablas evol IO zona'!H55-1,"-")</f>
        <v>2.2032567376254697E-2</v>
      </c>
      <c r="I42" s="119">
        <f>IFERROR('Tablas evol IO zona'!I42/'Tablas evol IO zona'!I55-1,"-")</f>
        <v>8.0509596065343469E-3</v>
      </c>
      <c r="J42" s="119">
        <f>IFERROR('Tablas evol IO zona'!J42/'Tablas evol IO zona'!J55-1,"-")</f>
        <v>-1.2759417065445255E-2</v>
      </c>
      <c r="K42" s="119">
        <f>IFERROR('Tablas evol IO zona'!K42/'Tablas evol IO zona'!K55-1,"-")</f>
        <v>2.2854591170963223E-2</v>
      </c>
      <c r="L42" s="119">
        <f>IFERROR('Tablas evol IO zona'!L42/'Tablas evol IO zona'!L55-1,"-")</f>
        <v>5.1172792302491832E-3</v>
      </c>
    </row>
    <row r="43" spans="3:12" hidden="1" outlineLevel="1">
      <c r="C43" s="41" t="s">
        <v>73</v>
      </c>
      <c r="D43" s="119">
        <f>IFERROR('Tablas evol IO zona'!D43/'Tablas evol IO zona'!D56-1,"-")</f>
        <v>1.3027128659683251E-2</v>
      </c>
      <c r="E43" s="119">
        <f>IFERROR('Tablas evol IO zona'!E43/'Tablas evol IO zona'!E56-1,"-")</f>
        <v>4.1566746602717863E-2</v>
      </c>
      <c r="F43" s="119">
        <f>IFERROR('Tablas evol IO zona'!F43/'Tablas evol IO zona'!F56-1,"-")</f>
        <v>3.1119090365050894E-2</v>
      </c>
      <c r="G43" s="119">
        <f>IFERROR('Tablas evol IO zona'!G43/'Tablas evol IO zona'!G56-1,"-")</f>
        <v>3.6761006878243352E-2</v>
      </c>
      <c r="H43" s="119">
        <f>IFERROR('Tablas evol IO zona'!H43/'Tablas evol IO zona'!H56-1,"-")</f>
        <v>1.0291747546617991E-2</v>
      </c>
      <c r="I43" s="119">
        <f>IFERROR('Tablas evol IO zona'!I43/'Tablas evol IO zona'!I56-1,"-")</f>
        <v>2.4342064109889039E-2</v>
      </c>
      <c r="J43" s="119">
        <f>IFERROR('Tablas evol IO zona'!J43/'Tablas evol IO zona'!J56-1,"-")</f>
        <v>1.4892867142954236E-2</v>
      </c>
      <c r="K43" s="119">
        <f>IFERROR('Tablas evol IO zona'!K43/'Tablas evol IO zona'!K56-1,"-")</f>
        <v>6.8071697860010438E-3</v>
      </c>
      <c r="L43" s="119">
        <f>IFERROR('Tablas evol IO zona'!L43/'Tablas evol IO zona'!L56-1,"-")</f>
        <v>1.2115844891495975E-2</v>
      </c>
    </row>
    <row r="44" spans="3:12" hidden="1" outlineLevel="1">
      <c r="C44" s="41" t="s">
        <v>74</v>
      </c>
      <c r="D44" s="119">
        <f>IFERROR('Tablas evol IO zona'!D44/'Tablas evol IO zona'!D57-1,"-")</f>
        <v>-0.11080574640849461</v>
      </c>
      <c r="E44" s="119">
        <f>IFERROR('Tablas evol IO zona'!E44/'Tablas evol IO zona'!E57-1,"-")</f>
        <v>-0.10791713505700984</v>
      </c>
      <c r="F44" s="119">
        <f>IFERROR('Tablas evol IO zona'!F44/'Tablas evol IO zona'!F57-1,"-")</f>
        <v>-0.10761613513907098</v>
      </c>
      <c r="G44" s="119">
        <f>IFERROR('Tablas evol IO zona'!G44/'Tablas evol IO zona'!G57-1,"-")</f>
        <v>-4.3978607458272978E-2</v>
      </c>
      <c r="H44" s="119">
        <f>IFERROR('Tablas evol IO zona'!H44/'Tablas evol IO zona'!H57-1,"-")</f>
        <v>-9.2595585336073483E-2</v>
      </c>
      <c r="I44" s="119">
        <f>IFERROR('Tablas evol IO zona'!I44/'Tablas evol IO zona'!I57-1,"-")</f>
        <v>-6.6851573103631878E-2</v>
      </c>
      <c r="J44" s="119">
        <f>IFERROR('Tablas evol IO zona'!J44/'Tablas evol IO zona'!J57-1,"-")</f>
        <v>-6.5320015462092651E-2</v>
      </c>
      <c r="K44" s="119">
        <f>IFERROR('Tablas evol IO zona'!K44/'Tablas evol IO zona'!K57-1,"-")</f>
        <v>-8.0034199743010848E-2</v>
      </c>
      <c r="L44" s="119">
        <f>IFERROR('Tablas evol IO zona'!L44/'Tablas evol IO zona'!L57-1,"-")</f>
        <v>-7.0934011952755394E-2</v>
      </c>
    </row>
    <row r="45" spans="3:12" hidden="1" outlineLevel="1">
      <c r="C45" s="41" t="s">
        <v>75</v>
      </c>
      <c r="D45" s="119">
        <f>IFERROR('Tablas evol IO zona'!D45/'Tablas evol IO zona'!D58-1,"-")</f>
        <v>-7.8428880132197842E-2</v>
      </c>
      <c r="E45" s="119">
        <f>IFERROR('Tablas evol IO zona'!E45/'Tablas evol IO zona'!E58-1,"-")</f>
        <v>-0.10532994923857864</v>
      </c>
      <c r="F45" s="119">
        <f>IFERROR('Tablas evol IO zona'!F45/'Tablas evol IO zona'!F58-1,"-")</f>
        <v>-9.0994813767090954E-2</v>
      </c>
      <c r="G45" s="119">
        <f>IFERROR('Tablas evol IO zona'!G45/'Tablas evol IO zona'!G58-1,"-")</f>
        <v>-3.3694116848220879E-2</v>
      </c>
      <c r="H45" s="119">
        <f>IFERROR('Tablas evol IO zona'!H45/'Tablas evol IO zona'!H58-1,"-")</f>
        <v>-0.11697165877441273</v>
      </c>
      <c r="I45" s="119">
        <f>IFERROR('Tablas evol IO zona'!I45/'Tablas evol IO zona'!I58-1,"-")</f>
        <v>-7.2186884105331361E-2</v>
      </c>
      <c r="J45" s="119">
        <f>IFERROR('Tablas evol IO zona'!J45/'Tablas evol IO zona'!J58-1,"-")</f>
        <v>-6.1958876115664308E-2</v>
      </c>
      <c r="K45" s="119">
        <f>IFERROR('Tablas evol IO zona'!K45/'Tablas evol IO zona'!K58-1,"-")</f>
        <v>-0.11001242145335932</v>
      </c>
      <c r="L45" s="119">
        <f>IFERROR('Tablas evol IO zona'!L45/'Tablas evol IO zona'!L58-1,"-")</f>
        <v>-8.1787987863093048E-2</v>
      </c>
    </row>
    <row r="46" spans="3:12" hidden="1" outlineLevel="1">
      <c r="C46" s="41" t="s">
        <v>76</v>
      </c>
      <c r="D46" s="119">
        <f>IFERROR('Tablas evol IO zona'!D46/'Tablas evol IO zona'!D59-1,"-")</f>
        <v>-5.4658385093167783E-2</v>
      </c>
      <c r="E46" s="119">
        <f>IFERROR('Tablas evol IO zona'!E46/'Tablas evol IO zona'!E59-1,"-")</f>
        <v>-0.13254295990408937</v>
      </c>
      <c r="F46" s="119">
        <f>IFERROR('Tablas evol IO zona'!F46/'Tablas evol IO zona'!F59-1,"-")</f>
        <v>-9.9974974974974873E-2</v>
      </c>
      <c r="G46" s="119">
        <f>IFERROR('Tablas evol IO zona'!G46/'Tablas evol IO zona'!G59-1,"-")</f>
        <v>-4.2404381611645836E-2</v>
      </c>
      <c r="H46" s="119">
        <f>IFERROR('Tablas evol IO zona'!H46/'Tablas evol IO zona'!H59-1,"-")</f>
        <v>-0.12223608780803275</v>
      </c>
      <c r="I46" s="119">
        <f>IFERROR('Tablas evol IO zona'!I46/'Tablas evol IO zona'!I59-1,"-")</f>
        <v>-8.2207033557385123E-2</v>
      </c>
      <c r="J46" s="119">
        <f>IFERROR('Tablas evol IO zona'!J46/'Tablas evol IO zona'!J59-1,"-")</f>
        <v>-4.9180490591834047E-2</v>
      </c>
      <c r="K46" s="119">
        <f>IFERROR('Tablas evol IO zona'!K46/'Tablas evol IO zona'!K59-1,"-")</f>
        <v>-0.10494243483596644</v>
      </c>
      <c r="L46" s="119">
        <f>IFERROR('Tablas evol IO zona'!L46/'Tablas evol IO zona'!L59-1,"-")</f>
        <v>-7.486000149323413E-2</v>
      </c>
    </row>
    <row r="47" spans="3:12" hidden="1" outlineLevel="1">
      <c r="C47" s="41" t="s">
        <v>77</v>
      </c>
      <c r="D47" s="119">
        <f>IFERROR('Tablas evol IO zona'!D47/'Tablas evol IO zona'!D60-1,"-")</f>
        <v>-4.930436905052471E-2</v>
      </c>
      <c r="E47" s="119">
        <f>IFERROR('Tablas evol IO zona'!E47/'Tablas evol IO zona'!E60-1,"-")</f>
        <v>-0.10754832770788592</v>
      </c>
      <c r="F47" s="119">
        <f>IFERROR('Tablas evol IO zona'!F47/'Tablas evol IO zona'!F60-1,"-")</f>
        <v>-8.1718618365627549E-2</v>
      </c>
      <c r="G47" s="119">
        <f>IFERROR('Tablas evol IO zona'!G47/'Tablas evol IO zona'!G60-1,"-")</f>
        <v>-6.0362182136041498E-2</v>
      </c>
      <c r="H47" s="119">
        <f>IFERROR('Tablas evol IO zona'!H47/'Tablas evol IO zona'!H60-1,"-")</f>
        <v>-0.12144073727494675</v>
      </c>
      <c r="I47" s="119">
        <f>IFERROR('Tablas evol IO zona'!I47/'Tablas evol IO zona'!I60-1,"-")</f>
        <v>-8.955520114844806E-2</v>
      </c>
      <c r="J47" s="119">
        <f>IFERROR('Tablas evol IO zona'!J47/'Tablas evol IO zona'!J60-1,"-")</f>
        <v>-7.7529898212994941E-2</v>
      </c>
      <c r="K47" s="119">
        <f>IFERROR('Tablas evol IO zona'!K47/'Tablas evol IO zona'!K60-1,"-")</f>
        <v>-0.10856922991970563</v>
      </c>
      <c r="L47" s="119">
        <f>IFERROR('Tablas evol IO zona'!L47/'Tablas evol IO zona'!L60-1,"-")</f>
        <v>-9.0719090399179803E-2</v>
      </c>
    </row>
    <row r="48" spans="3:12" hidden="1" outlineLevel="1">
      <c r="C48" s="41" t="s">
        <v>78</v>
      </c>
      <c r="D48" s="119">
        <f>IFERROR('Tablas evol IO zona'!D48/'Tablas evol IO zona'!D61-1,"-")</f>
        <v>-7.7737568690524061E-2</v>
      </c>
      <c r="E48" s="119">
        <f>IFERROR('Tablas evol IO zona'!E48/'Tablas evol IO zona'!E61-1,"-")</f>
        <v>-0.1109997996393508</v>
      </c>
      <c r="F48" s="119">
        <f>IFERROR('Tablas evol IO zona'!F48/'Tablas evol IO zona'!F61-1,"-")</f>
        <v>-9.5732018364223848E-2</v>
      </c>
      <c r="G48" s="119">
        <f>IFERROR('Tablas evol IO zona'!G48/'Tablas evol IO zona'!G61-1,"-")</f>
        <v>-7.9346817484283627E-2</v>
      </c>
      <c r="H48" s="119">
        <f>IFERROR('Tablas evol IO zona'!H48/'Tablas evol IO zona'!H61-1,"-")</f>
        <v>-0.10912027644325517</v>
      </c>
      <c r="I48" s="119">
        <f>IFERROR('Tablas evol IO zona'!I48/'Tablas evol IO zona'!I61-1,"-")</f>
        <v>-9.2762211458369825E-2</v>
      </c>
      <c r="J48" s="119">
        <f>IFERROR('Tablas evol IO zona'!J48/'Tablas evol IO zona'!J61-1,"-")</f>
        <v>-7.7589670126598342E-2</v>
      </c>
      <c r="K48" s="119">
        <f>IFERROR('Tablas evol IO zona'!K48/'Tablas evol IO zona'!K61-1,"-")</f>
        <v>-8.7333390097681818E-2</v>
      </c>
      <c r="L48" s="119">
        <f>IFERROR('Tablas evol IO zona'!L48/'Tablas evol IO zona'!L61-1,"-")</f>
        <v>-8.1411747683396096E-2</v>
      </c>
    </row>
    <row r="49" spans="3:12" hidden="1" outlineLevel="1">
      <c r="C49" s="41" t="s">
        <v>79</v>
      </c>
      <c r="D49" s="119">
        <f>IFERROR('Tablas evol IO zona'!D49/'Tablas evol IO zona'!D62-1,"-")</f>
        <v>-6.6902446212791067E-2</v>
      </c>
      <c r="E49" s="119">
        <f>IFERROR('Tablas evol IO zona'!E49/'Tablas evol IO zona'!E62-1,"-")</f>
        <v>-4.6480144404332235E-2</v>
      </c>
      <c r="F49" s="119">
        <f>IFERROR('Tablas evol IO zona'!F49/'Tablas evol IO zona'!F62-1,"-")</f>
        <v>-5.5871212121212044E-2</v>
      </c>
      <c r="G49" s="119">
        <f>IFERROR('Tablas evol IO zona'!G49/'Tablas evol IO zona'!G62-1,"-")</f>
        <v>-9.380756858039685E-2</v>
      </c>
      <c r="H49" s="119">
        <f>IFERROR('Tablas evol IO zona'!H49/'Tablas evol IO zona'!H62-1,"-")</f>
        <v>-8.7900098793264103E-2</v>
      </c>
      <c r="I49" s="119">
        <f>IFERROR('Tablas evol IO zona'!I49/'Tablas evol IO zona'!I62-1,"-")</f>
        <v>-9.0631619111755213E-2</v>
      </c>
      <c r="J49" s="119">
        <f>IFERROR('Tablas evol IO zona'!J49/'Tablas evol IO zona'!J62-1,"-")</f>
        <v>-0.11339864201582606</v>
      </c>
      <c r="K49" s="119">
        <f>IFERROR('Tablas evol IO zona'!K49/'Tablas evol IO zona'!K62-1,"-")</f>
        <v>-7.1795887953440385E-2</v>
      </c>
      <c r="L49" s="119">
        <f>IFERROR('Tablas evol IO zona'!L49/'Tablas evol IO zona'!L62-1,"-")</f>
        <v>-9.5136023733904174E-2</v>
      </c>
    </row>
    <row r="50" spans="3:12" hidden="1" outlineLevel="1">
      <c r="C50" s="41" t="s">
        <v>80</v>
      </c>
      <c r="D50" s="119">
        <f>IFERROR('Tablas evol IO zona'!D50/'Tablas evol IO zona'!D63-1,"-")</f>
        <v>-9.3762468413352784E-2</v>
      </c>
      <c r="E50" s="119">
        <f>IFERROR('Tablas evol IO zona'!E50/'Tablas evol IO zona'!E63-1,"-")</f>
        <v>-0.14754944110060186</v>
      </c>
      <c r="F50" s="119">
        <f>IFERROR('Tablas evol IO zona'!F50/'Tablas evol IO zona'!F63-1,"-")</f>
        <v>-0.12490278425882728</v>
      </c>
      <c r="G50" s="119">
        <f>IFERROR('Tablas evol IO zona'!G50/'Tablas evol IO zona'!G63-1,"-")</f>
        <v>-8.7205542378807732E-2</v>
      </c>
      <c r="H50" s="119">
        <f>IFERROR('Tablas evol IO zona'!H50/'Tablas evol IO zona'!H63-1,"-")</f>
        <v>-0.10102916104848425</v>
      </c>
      <c r="I50" s="119">
        <f>IFERROR('Tablas evol IO zona'!I50/'Tablas evol IO zona'!I63-1,"-")</f>
        <v>-9.3481139252529433E-2</v>
      </c>
      <c r="J50" s="119">
        <f>IFERROR('Tablas evol IO zona'!J50/'Tablas evol IO zona'!J63-1,"-")</f>
        <v>-6.3330440317017289E-2</v>
      </c>
      <c r="K50" s="119">
        <f>IFERROR('Tablas evol IO zona'!K50/'Tablas evol IO zona'!K63-1,"-")</f>
        <v>-0.10122017137004513</v>
      </c>
      <c r="L50" s="119">
        <f>IFERROR('Tablas evol IO zona'!L50/'Tablas evol IO zona'!L63-1,"-")</f>
        <v>-8.0337278871136064E-2</v>
      </c>
    </row>
    <row r="51" spans="3:12" hidden="1" outlineLevel="1">
      <c r="C51" s="41" t="s">
        <v>81</v>
      </c>
      <c r="D51" s="119">
        <f>IFERROR('Tablas evol IO zona'!D51/'Tablas evol IO zona'!D64-1,"-")</f>
        <v>4.8084440969507591E-2</v>
      </c>
      <c r="E51" s="119">
        <f>IFERROR('Tablas evol IO zona'!E51/'Tablas evol IO zona'!E64-1,"-")</f>
        <v>-4.8941393065357497E-2</v>
      </c>
      <c r="F51" s="119">
        <f>IFERROR('Tablas evol IO zona'!F51/'Tablas evol IO zona'!F64-1,"-")</f>
        <v>-1.0382119682768587E-2</v>
      </c>
      <c r="G51" s="119">
        <f>IFERROR('Tablas evol IO zona'!G51/'Tablas evol IO zona'!G64-1,"-")</f>
        <v>-4.8398254948665009E-3</v>
      </c>
      <c r="H51" s="119">
        <f>IFERROR('Tablas evol IO zona'!H51/'Tablas evol IO zona'!H64-1,"-")</f>
        <v>-7.767099678828826E-3</v>
      </c>
      <c r="I51" s="119">
        <f>IFERROR('Tablas evol IO zona'!I51/'Tablas evol IO zona'!I64-1,"-")</f>
        <v>-6.0085892997129298E-3</v>
      </c>
      <c r="J51" s="119">
        <f>IFERROR('Tablas evol IO zona'!J51/'Tablas evol IO zona'!J64-1,"-")</f>
        <v>-1.8179552732657811E-3</v>
      </c>
      <c r="K51" s="119">
        <f>IFERROR('Tablas evol IO zona'!K51/'Tablas evol IO zona'!K64-1,"-")</f>
        <v>-5.2454357014952713E-3</v>
      </c>
      <c r="L51" s="119">
        <f>IFERROR('Tablas evol IO zona'!L51/'Tablas evol IO zona'!L64-1,"-")</f>
        <v>-3.1740398771837874E-3</v>
      </c>
    </row>
    <row r="52" spans="3:12" hidden="1" outlineLevel="1">
      <c r="C52" s="41" t="s">
        <v>82</v>
      </c>
      <c r="D52" s="119">
        <f>IFERROR('Tablas evol IO zona'!D52/'Tablas evol IO zona'!D65-1,"-")</f>
        <v>5.4272985014175879E-2</v>
      </c>
      <c r="E52" s="119">
        <f>IFERROR('Tablas evol IO zona'!E52/'Tablas evol IO zona'!E65-1,"-")</f>
        <v>-3.5022247739342593E-2</v>
      </c>
      <c r="F52" s="119">
        <f>IFERROR('Tablas evol IO zona'!F52/'Tablas evol IO zona'!F65-1,"-")</f>
        <v>-1.6839741790626306E-3</v>
      </c>
      <c r="G52" s="119">
        <f>IFERROR('Tablas evol IO zona'!G52/'Tablas evol IO zona'!G65-1,"-")</f>
        <v>1.0397759808900009E-3</v>
      </c>
      <c r="H52" s="119">
        <f>IFERROR('Tablas evol IO zona'!H52/'Tablas evol IO zona'!H65-1,"-")</f>
        <v>-2.7787890828657402E-2</v>
      </c>
      <c r="I52" s="119">
        <f>IFERROR('Tablas evol IO zona'!I52/'Tablas evol IO zona'!I65-1,"-")</f>
        <v>-1.3668524047150687E-2</v>
      </c>
      <c r="J52" s="119">
        <f>IFERROR('Tablas evol IO zona'!J52/'Tablas evol IO zona'!J65-1,"-")</f>
        <v>2.9355350128563718E-3</v>
      </c>
      <c r="K52" s="119">
        <f>IFERROR('Tablas evol IO zona'!K52/'Tablas evol IO zona'!K65-1,"-")</f>
        <v>-2.7174367393778431E-2</v>
      </c>
      <c r="L52" s="119">
        <f>IFERROR('Tablas evol IO zona'!L52/'Tablas evol IO zona'!L65-1,"-")</f>
        <v>-1.1654096319740681E-2</v>
      </c>
    </row>
    <row r="53" spans="3:12" hidden="1" outlineLevel="1">
      <c r="C53" s="41" t="s">
        <v>83</v>
      </c>
      <c r="D53" s="119">
        <f>IFERROR('Tablas evol IO zona'!D53/'Tablas evol IO zona'!D66-1,"-")</f>
        <v>5.3841015364061384E-2</v>
      </c>
      <c r="E53" s="119">
        <f>IFERROR('Tablas evol IO zona'!E53/'Tablas evol IO zona'!E66-1,"-")</f>
        <v>-6.4461276858865268E-2</v>
      </c>
      <c r="F53" s="119">
        <f>IFERROR('Tablas evol IO zona'!F53/'Tablas evol IO zona'!F66-1,"-")</f>
        <v>-1.7849305047549335E-2</v>
      </c>
      <c r="G53" s="119">
        <f>IFERROR('Tablas evol IO zona'!G53/'Tablas evol IO zona'!G66-1,"-")</f>
        <v>-7.7886388380079552E-3</v>
      </c>
      <c r="H53" s="119">
        <f>IFERROR('Tablas evol IO zona'!H53/'Tablas evol IO zona'!H66-1,"-")</f>
        <v>-3.1852376885829869E-2</v>
      </c>
      <c r="I53" s="119">
        <f>IFERROR('Tablas evol IO zona'!I53/'Tablas evol IO zona'!I66-1,"-")</f>
        <v>-1.9475228570778103E-2</v>
      </c>
      <c r="J53" s="119">
        <f>IFERROR('Tablas evol IO zona'!J53/'Tablas evol IO zona'!J66-1,"-")</f>
        <v>1.0119877698535396E-2</v>
      </c>
      <c r="K53" s="119">
        <f>IFERROR('Tablas evol IO zona'!K53/'Tablas evol IO zona'!K66-1,"-")</f>
        <v>-2.5133105556031543E-2</v>
      </c>
      <c r="L53" s="119">
        <f>IFERROR('Tablas evol IO zona'!L53/'Tablas evol IO zona'!L66-1,"-")</f>
        <v>-6.6156871770760572E-3</v>
      </c>
    </row>
    <row r="54" spans="3:12" collapsed="1">
      <c r="C54" s="48">
        <v>2007</v>
      </c>
      <c r="D54" s="122">
        <f>IFERROR('Tablas evol IO zona'!D54/'Tablas evol IO zona'!D67-1,"-")</f>
        <v>-3.831149930054123E-2</v>
      </c>
      <c r="E54" s="122">
        <f>IFERROR('Tablas evol IO zona'!E54/'Tablas evol IO zona'!E67-1,"-")</f>
        <v>-6.6488854227311989E-2</v>
      </c>
      <c r="F54" s="122">
        <f>IFERROR('Tablas evol IO zona'!F54/'Tablas evol IO zona'!F67-1,"-")</f>
        <v>-5.3994960589662244E-2</v>
      </c>
      <c r="G54" s="122">
        <f>IFERROR('Tablas evol IO zona'!G54/'Tablas evol IO zona'!G67-1,"-")</f>
        <v>-3.5094376091625801E-2</v>
      </c>
      <c r="H54" s="122">
        <f>IFERROR('Tablas evol IO zona'!H54/'Tablas evol IO zona'!H67-1,"-")</f>
        <v>-6.5538722352820988E-2</v>
      </c>
      <c r="I54" s="122">
        <f>IFERROR('Tablas evol IO zona'!I54/'Tablas evol IO zona'!I67-1,"-")</f>
        <v>-4.9469028989391761E-2</v>
      </c>
      <c r="J54" s="122">
        <f>IFERROR('Tablas evol IO zona'!J54/'Tablas evol IO zona'!J67-1,"-")</f>
        <v>-4.097905965887827E-2</v>
      </c>
      <c r="K54" s="122">
        <f>IFERROR('Tablas evol IO zona'!K54/'Tablas evol IO zona'!K67-1,"-")</f>
        <v>-5.7281679505599481E-2</v>
      </c>
      <c r="L54" s="122">
        <f>IFERROR('Tablas evol IO zona'!L54/'Tablas evol IO zona'!L67-1,"-")</f>
        <v>-4.782533547071699E-2</v>
      </c>
    </row>
    <row r="55" spans="3:12" ht="15" customHeight="1">
      <c r="C55" s="518" t="s">
        <v>111</v>
      </c>
      <c r="D55" s="519"/>
      <c r="E55" s="519"/>
      <c r="F55" s="519"/>
      <c r="G55" s="519"/>
      <c r="H55" s="519"/>
      <c r="I55" s="519"/>
      <c r="J55" s="519"/>
      <c r="K55" s="519"/>
      <c r="L55" s="520"/>
    </row>
  </sheetData>
  <mergeCells count="6">
    <mergeCell ref="C55:L55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C2:J71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28515625" style="90" customWidth="1"/>
    <col min="2" max="8" width="11.42578125" style="90"/>
    <col min="9" max="9" width="14" style="90" customWidth="1"/>
    <col min="10" max="11" width="11.42578125" style="90"/>
    <col min="12" max="12" width="14.28515625" style="90" customWidth="1"/>
    <col min="13" max="16384" width="11.42578125" style="90"/>
  </cols>
  <sheetData>
    <row r="2" spans="3:10" ht="42.75" customHeight="1"/>
    <row r="3" spans="3:10" ht="35.25" customHeight="1">
      <c r="C3" s="532" t="s">
        <v>260</v>
      </c>
      <c r="D3" s="532"/>
      <c r="E3" s="532"/>
      <c r="F3" s="532"/>
      <c r="G3" s="532"/>
      <c r="H3" s="532"/>
      <c r="I3" s="532"/>
      <c r="J3" s="532"/>
    </row>
    <row r="4" spans="3:10" ht="45" customHeight="1">
      <c r="C4" s="114"/>
      <c r="D4" s="92" t="s">
        <v>261</v>
      </c>
      <c r="E4" s="92" t="s">
        <v>142</v>
      </c>
      <c r="F4" s="92" t="s">
        <v>143</v>
      </c>
      <c r="G4" s="92" t="s">
        <v>144</v>
      </c>
      <c r="H4" s="115" t="s">
        <v>69</v>
      </c>
      <c r="I4" s="115" t="s">
        <v>145</v>
      </c>
      <c r="J4" s="116" t="s">
        <v>71</v>
      </c>
    </row>
    <row r="5" spans="3:10">
      <c r="C5" s="41" t="s">
        <v>75</v>
      </c>
      <c r="D5" s="246">
        <v>42.784237726098191</v>
      </c>
      <c r="E5" s="246">
        <v>56.843732854506456</v>
      </c>
      <c r="F5" s="246">
        <v>85.698278560250387</v>
      </c>
      <c r="G5" s="246">
        <v>61.558598469593235</v>
      </c>
      <c r="H5" s="246">
        <v>72.176864056659454</v>
      </c>
      <c r="I5" s="246">
        <v>46.277309040515206</v>
      </c>
      <c r="J5" s="246">
        <v>56.204723122941957</v>
      </c>
    </row>
    <row r="6" spans="3:10">
      <c r="C6" s="41" t="s">
        <v>76</v>
      </c>
      <c r="D6" s="246">
        <v>48.14953738434609</v>
      </c>
      <c r="E6" s="246">
        <v>65.974813320268566</v>
      </c>
      <c r="F6" s="246">
        <v>92.994396486445552</v>
      </c>
      <c r="G6" s="246">
        <v>81.011523521234722</v>
      </c>
      <c r="H6" s="246">
        <v>81.511743763208159</v>
      </c>
      <c r="I6" s="246">
        <v>64.226307402235733</v>
      </c>
      <c r="J6" s="246">
        <v>70.851891673619704</v>
      </c>
    </row>
    <row r="7" spans="3:10">
      <c r="C7" s="41" t="s">
        <v>77</v>
      </c>
      <c r="D7" s="246">
        <v>40.347586896724181</v>
      </c>
      <c r="E7" s="246">
        <v>56.748224913478104</v>
      </c>
      <c r="F7" s="246">
        <v>90.687566257761617</v>
      </c>
      <c r="G7" s="246">
        <v>67.10145115819833</v>
      </c>
      <c r="H7" s="246">
        <v>75.373953659573658</v>
      </c>
      <c r="I7" s="246">
        <v>59.433945518661396</v>
      </c>
      <c r="J7" s="246">
        <v>65.543821197739675</v>
      </c>
    </row>
    <row r="8" spans="3:10">
      <c r="C8" s="41" t="s">
        <v>78</v>
      </c>
      <c r="D8" s="246">
        <v>40.432663010359533</v>
      </c>
      <c r="E8" s="246">
        <v>43.657539029378022</v>
      </c>
      <c r="F8" s="246">
        <v>77.349608763693269</v>
      </c>
      <c r="G8" s="246">
        <v>60.088602496979462</v>
      </c>
      <c r="H8" s="246">
        <v>63.195665340732376</v>
      </c>
      <c r="I8" s="246">
        <v>45.573288534229313</v>
      </c>
      <c r="J8" s="246">
        <v>52.256054031572219</v>
      </c>
    </row>
    <row r="9" spans="3:10">
      <c r="C9" s="41" t="s">
        <v>79</v>
      </c>
      <c r="D9" s="246">
        <v>24.915963908710268</v>
      </c>
      <c r="E9" s="246">
        <v>47.093974600937379</v>
      </c>
      <c r="F9" s="246">
        <v>68.002423140996513</v>
      </c>
      <c r="G9" s="246">
        <v>53.84095721876502</v>
      </c>
      <c r="H9" s="246">
        <v>58.256198386383907</v>
      </c>
      <c r="I9" s="246">
        <v>37.776696078981644</v>
      </c>
      <c r="J9" s="246">
        <v>45.54294196768366</v>
      </c>
    </row>
    <row r="10" spans="3:10">
      <c r="C10" s="41" t="s">
        <v>80</v>
      </c>
      <c r="D10" s="246">
        <v>53.369896404631319</v>
      </c>
      <c r="E10" s="246">
        <v>46.959449349094719</v>
      </c>
      <c r="F10" s="246">
        <v>68.636619718309859</v>
      </c>
      <c r="G10" s="246">
        <v>71.993556182037864</v>
      </c>
      <c r="H10" s="246">
        <v>61.521550524644368</v>
      </c>
      <c r="I10" s="246">
        <v>44.619407611847762</v>
      </c>
      <c r="J10" s="246">
        <v>51.02904569466947</v>
      </c>
    </row>
    <row r="11" spans="3:10">
      <c r="C11" s="41" t="s">
        <v>81</v>
      </c>
      <c r="D11" s="246">
        <v>53.794892964557413</v>
      </c>
      <c r="E11" s="246">
        <v>64.917243077041888</v>
      </c>
      <c r="F11" s="246">
        <v>70.759351809783425</v>
      </c>
      <c r="G11" s="246">
        <v>68.769568550011044</v>
      </c>
      <c r="H11" s="246">
        <v>68.143676148865822</v>
      </c>
      <c r="I11" s="246">
        <v>56.407194436756427</v>
      </c>
      <c r="J11" s="246">
        <v>60.857908202957212</v>
      </c>
    </row>
    <row r="12" spans="3:10">
      <c r="C12" s="41" t="s">
        <v>82</v>
      </c>
      <c r="D12" s="246">
        <v>52.507182031862108</v>
      </c>
      <c r="E12" s="246">
        <v>65.760000000000005</v>
      </c>
      <c r="F12" s="246">
        <v>72.11</v>
      </c>
      <c r="G12" s="246">
        <v>67.010000000000005</v>
      </c>
      <c r="H12" s="246">
        <v>68.88</v>
      </c>
      <c r="I12" s="246">
        <v>58.73</v>
      </c>
      <c r="J12" s="246">
        <v>62.58</v>
      </c>
    </row>
    <row r="13" spans="3:10">
      <c r="C13" s="41" t="s">
        <v>83</v>
      </c>
      <c r="D13" s="246">
        <v>58.294509642035734</v>
      </c>
      <c r="E13" s="246">
        <v>72.290000000000006</v>
      </c>
      <c r="F13" s="246">
        <v>71.709999999999994</v>
      </c>
      <c r="G13" s="246">
        <v>67.95</v>
      </c>
      <c r="H13" s="246">
        <v>71.08</v>
      </c>
      <c r="I13" s="246">
        <v>55.54</v>
      </c>
      <c r="J13" s="246">
        <v>61.43</v>
      </c>
    </row>
    <row r="14" spans="3:10" ht="45">
      <c r="C14" s="44" t="str">
        <f>actualizaciones!$A$2</f>
        <v xml:space="preserve">acumulado septiembre 2010 </v>
      </c>
      <c r="D14" s="247">
        <v>46.044825538131747</v>
      </c>
      <c r="E14" s="247">
        <v>57.812589923917166</v>
      </c>
      <c r="F14" s="247">
        <v>77.613682092555337</v>
      </c>
      <c r="G14" s="247">
        <v>66.610017717548928</v>
      </c>
      <c r="H14" s="247">
        <v>68.93707209200744</v>
      </c>
      <c r="I14" s="247">
        <v>52.034223757314813</v>
      </c>
      <c r="J14" s="247">
        <v>58.467204207352388</v>
      </c>
    </row>
    <row r="15" spans="3:10" hidden="1" outlineLevel="1">
      <c r="C15" s="41" t="s">
        <v>72</v>
      </c>
      <c r="D15" s="246">
        <v>50.763696408562836</v>
      </c>
      <c r="E15" s="246">
        <v>56.396827771958698</v>
      </c>
      <c r="F15" s="246">
        <v>64.719983569017785</v>
      </c>
      <c r="G15" s="246">
        <v>64.371922622218179</v>
      </c>
      <c r="H15" s="246">
        <v>61.551275593161982</v>
      </c>
      <c r="I15" s="246">
        <v>50.107129929181774</v>
      </c>
      <c r="J15" s="246">
        <v>54.36676779141996</v>
      </c>
    </row>
    <row r="16" spans="3:10" hidden="1" outlineLevel="1">
      <c r="C16" s="41" t="s">
        <v>73</v>
      </c>
      <c r="D16" s="246">
        <v>60.950639853747717</v>
      </c>
      <c r="E16" s="246">
        <v>56.017756496583374</v>
      </c>
      <c r="F16" s="246">
        <v>63.441350692134691</v>
      </c>
      <c r="G16" s="246">
        <v>80.15975298697812</v>
      </c>
      <c r="H16" s="246">
        <v>62.973743163998158</v>
      </c>
      <c r="I16" s="246">
        <v>49.64069809459631</v>
      </c>
      <c r="J16" s="246">
        <v>54.603405251960439</v>
      </c>
    </row>
    <row r="17" spans="3:10" hidden="1" outlineLevel="1">
      <c r="C17" s="41" t="s">
        <v>74</v>
      </c>
      <c r="D17" s="246">
        <v>50.002948634782094</v>
      </c>
      <c r="E17" s="246">
        <v>57.688501880071243</v>
      </c>
      <c r="F17" s="246">
        <v>75.934742024382842</v>
      </c>
      <c r="G17" s="246">
        <v>68.935860626453433</v>
      </c>
      <c r="H17" s="246">
        <v>68.349125480619023</v>
      </c>
      <c r="I17" s="246">
        <v>47.69016153132948</v>
      </c>
      <c r="J17" s="246">
        <v>55.379656895756852</v>
      </c>
    </row>
    <row r="18" spans="3:10" hidden="1" outlineLevel="1">
      <c r="C18" s="41" t="s">
        <v>75</v>
      </c>
      <c r="D18" s="246">
        <v>38.476538695917121</v>
      </c>
      <c r="E18" s="246">
        <v>52.32</v>
      </c>
      <c r="F18" s="246">
        <v>75.069999999999993</v>
      </c>
      <c r="G18" s="246">
        <v>62.15</v>
      </c>
      <c r="H18" s="246">
        <v>64.98</v>
      </c>
      <c r="I18" s="246">
        <v>44.26</v>
      </c>
      <c r="J18" s="246">
        <v>51.97</v>
      </c>
    </row>
    <row r="19" spans="3:10" hidden="1" outlineLevel="1">
      <c r="C19" s="41" t="s">
        <v>76</v>
      </c>
      <c r="D19" s="246">
        <v>40.638084566845549</v>
      </c>
      <c r="E19" s="246">
        <v>67.61</v>
      </c>
      <c r="F19" s="246">
        <v>73.47</v>
      </c>
      <c r="G19" s="246">
        <v>74.69</v>
      </c>
      <c r="H19" s="246">
        <v>70.790000000000006</v>
      </c>
      <c r="I19" s="246">
        <v>61.29</v>
      </c>
      <c r="J19" s="246">
        <v>64.83</v>
      </c>
    </row>
    <row r="20" spans="3:10" hidden="1" outlineLevel="1">
      <c r="C20" s="41" t="s">
        <v>77</v>
      </c>
      <c r="D20" s="246">
        <v>43.12673232293448</v>
      </c>
      <c r="E20" s="246">
        <v>55.89</v>
      </c>
      <c r="F20" s="246">
        <v>76.31</v>
      </c>
      <c r="G20" s="246">
        <v>75.78</v>
      </c>
      <c r="H20" s="246">
        <v>68.61</v>
      </c>
      <c r="I20" s="246">
        <v>55.43</v>
      </c>
      <c r="J20" s="246">
        <v>60.33</v>
      </c>
    </row>
    <row r="21" spans="3:10" hidden="1" outlineLevel="1">
      <c r="C21" s="41" t="s">
        <v>78</v>
      </c>
      <c r="D21" s="246">
        <v>26.423438363736871</v>
      </c>
      <c r="E21" s="246">
        <v>50.821487355977851</v>
      </c>
      <c r="F21" s="246">
        <v>71.268332858183655</v>
      </c>
      <c r="G21" s="246">
        <v>62.819170358437376</v>
      </c>
      <c r="H21" s="246">
        <v>62.167849398777847</v>
      </c>
      <c r="I21" s="246">
        <v>40.852737421696567</v>
      </c>
      <c r="J21" s="246">
        <v>48.650921001232007</v>
      </c>
    </row>
    <row r="22" spans="3:10" hidden="1" outlineLevel="1">
      <c r="C22" s="41" t="s">
        <v>79</v>
      </c>
      <c r="D22" s="246">
        <v>30.300112341518215</v>
      </c>
      <c r="E22" s="246">
        <v>41.79</v>
      </c>
      <c r="F22" s="246">
        <v>64.13</v>
      </c>
      <c r="G22" s="246">
        <v>60.25</v>
      </c>
      <c r="H22" s="246">
        <v>55.29</v>
      </c>
      <c r="I22" s="246">
        <v>36.68</v>
      </c>
      <c r="J22" s="246">
        <v>43.49</v>
      </c>
    </row>
    <row r="23" spans="3:10" hidden="1" outlineLevel="1">
      <c r="C23" s="41" t="s">
        <v>80</v>
      </c>
      <c r="D23" s="246">
        <v>43.062465450525153</v>
      </c>
      <c r="E23" s="246">
        <v>56.49</v>
      </c>
      <c r="F23" s="246">
        <v>68.17</v>
      </c>
      <c r="G23" s="246">
        <v>63.17</v>
      </c>
      <c r="H23" s="246">
        <v>62.97</v>
      </c>
      <c r="I23" s="246">
        <v>48.8</v>
      </c>
      <c r="J23" s="246">
        <v>53.98</v>
      </c>
    </row>
    <row r="24" spans="3:10" hidden="1" outlineLevel="1">
      <c r="C24" s="41" t="s">
        <v>81</v>
      </c>
      <c r="D24" s="246">
        <v>60.947948429893543</v>
      </c>
      <c r="E24" s="246">
        <v>64.83</v>
      </c>
      <c r="F24" s="246">
        <v>67.36</v>
      </c>
      <c r="G24" s="246">
        <v>48.94</v>
      </c>
      <c r="H24" s="246">
        <v>64.08</v>
      </c>
      <c r="I24" s="246">
        <v>58.01</v>
      </c>
      <c r="J24" s="246">
        <v>60.23</v>
      </c>
    </row>
    <row r="25" spans="3:10" hidden="1" outlineLevel="1">
      <c r="C25" s="41" t="s">
        <v>82</v>
      </c>
      <c r="D25" s="246">
        <v>58.090499881544659</v>
      </c>
      <c r="E25" s="246">
        <v>67.72</v>
      </c>
      <c r="F25" s="246">
        <v>76.849999999999994</v>
      </c>
      <c r="G25" s="246">
        <v>59.73</v>
      </c>
      <c r="H25" s="246">
        <v>71.19</v>
      </c>
      <c r="I25" s="246">
        <v>60.59</v>
      </c>
      <c r="J25" s="246">
        <v>64.47</v>
      </c>
    </row>
    <row r="26" spans="3:10" hidden="1" outlineLevel="1">
      <c r="C26" s="41" t="s">
        <v>83</v>
      </c>
      <c r="D26" s="246">
        <v>67.281870218798474</v>
      </c>
      <c r="E26" s="246">
        <v>66.180000000000007</v>
      </c>
      <c r="F26" s="246">
        <v>76.03</v>
      </c>
      <c r="G26" s="246">
        <v>54.41</v>
      </c>
      <c r="H26" s="246">
        <v>69.88</v>
      </c>
      <c r="I26" s="246">
        <v>58.98</v>
      </c>
      <c r="J26" s="246">
        <v>62.97</v>
      </c>
    </row>
    <row r="27" spans="3:10" collapsed="1">
      <c r="C27" s="46">
        <v>2009</v>
      </c>
      <c r="D27" s="249">
        <v>47.484877806960263</v>
      </c>
      <c r="E27" s="249">
        <v>57.77316806700297</v>
      </c>
      <c r="F27" s="249">
        <v>71.033417992421036</v>
      </c>
      <c r="G27" s="249">
        <v>64.630059748757304</v>
      </c>
      <c r="H27" s="249">
        <v>65.207612587740101</v>
      </c>
      <c r="I27" s="249">
        <v>50.997978320657936</v>
      </c>
      <c r="J27" s="249">
        <v>56.241703647309272</v>
      </c>
    </row>
    <row r="28" spans="3:10" hidden="1" outlineLevel="1">
      <c r="C28" s="41" t="s">
        <v>72</v>
      </c>
      <c r="D28" s="246">
        <v>54.241024119367559</v>
      </c>
      <c r="E28" s="246">
        <v>58.36</v>
      </c>
      <c r="F28" s="246">
        <v>81.16</v>
      </c>
      <c r="G28" s="246">
        <v>49.74</v>
      </c>
      <c r="H28" s="246">
        <v>68.89</v>
      </c>
      <c r="I28" s="246">
        <v>55.76</v>
      </c>
      <c r="J28" s="246">
        <v>60.6</v>
      </c>
    </row>
    <row r="29" spans="3:10" hidden="1" outlineLevel="1">
      <c r="C29" s="41" t="s">
        <v>73</v>
      </c>
      <c r="D29" s="246">
        <v>31.885040905430039</v>
      </c>
      <c r="E29" s="246">
        <v>64.61</v>
      </c>
      <c r="F29" s="246">
        <v>73.11</v>
      </c>
      <c r="G29" s="246">
        <v>67.97</v>
      </c>
      <c r="H29" s="246">
        <v>68.209999999999994</v>
      </c>
      <c r="I29" s="246">
        <v>61.47</v>
      </c>
      <c r="J29" s="246">
        <v>63.96</v>
      </c>
    </row>
    <row r="30" spans="3:10" hidden="1" outlineLevel="1">
      <c r="C30" s="41" t="s">
        <v>74</v>
      </c>
      <c r="D30" s="246">
        <v>20.367936925098554</v>
      </c>
      <c r="E30" s="246">
        <v>63.55</v>
      </c>
      <c r="F30" s="246">
        <v>81.2</v>
      </c>
      <c r="G30" s="246">
        <v>63.11</v>
      </c>
      <c r="H30" s="246">
        <v>70.97</v>
      </c>
      <c r="I30" s="246">
        <v>53.52</v>
      </c>
      <c r="J30" s="246">
        <v>59.96</v>
      </c>
    </row>
    <row r="31" spans="3:10" hidden="1" outlineLevel="1">
      <c r="C31" s="41" t="s">
        <v>75</v>
      </c>
      <c r="D31" s="246">
        <v>34.436861514984528</v>
      </c>
      <c r="E31" s="246">
        <v>60.27</v>
      </c>
      <c r="F31" s="246">
        <v>76.12</v>
      </c>
      <c r="G31" s="246">
        <v>74.290000000000006</v>
      </c>
      <c r="H31" s="246">
        <v>69.209999999999994</v>
      </c>
      <c r="I31" s="246">
        <v>49.22</v>
      </c>
      <c r="J31" s="246">
        <v>56.59</v>
      </c>
    </row>
    <row r="32" spans="3:10" hidden="1" outlineLevel="1">
      <c r="C32" s="41" t="s">
        <v>76</v>
      </c>
      <c r="D32" s="246">
        <v>49.45</v>
      </c>
      <c r="E32" s="246">
        <v>74.150000000000006</v>
      </c>
      <c r="F32" s="246">
        <v>89.02</v>
      </c>
      <c r="G32" s="246">
        <v>83.57</v>
      </c>
      <c r="H32" s="246">
        <v>81.150000000000006</v>
      </c>
      <c r="I32" s="246">
        <v>66.44</v>
      </c>
      <c r="J32" s="246">
        <v>71.87</v>
      </c>
    </row>
    <row r="33" spans="3:10" hidden="1" outlineLevel="1">
      <c r="C33" s="41" t="s">
        <v>77</v>
      </c>
      <c r="D33" s="246">
        <v>18.261201305582638</v>
      </c>
      <c r="E33" s="246">
        <v>70.83</v>
      </c>
      <c r="F33" s="246">
        <v>85.3</v>
      </c>
      <c r="G33" s="246">
        <v>65.75</v>
      </c>
      <c r="H33" s="246">
        <v>75.7</v>
      </c>
      <c r="I33" s="246">
        <v>63.91</v>
      </c>
      <c r="J33" s="246">
        <v>68.260000000000005</v>
      </c>
    </row>
    <row r="34" spans="3:10" hidden="1" outlineLevel="1">
      <c r="C34" s="41" t="s">
        <v>78</v>
      </c>
      <c r="D34" s="246">
        <v>30.113178754609809</v>
      </c>
      <c r="E34" s="246">
        <v>62.49</v>
      </c>
      <c r="F34" s="246">
        <v>74.849999999999994</v>
      </c>
      <c r="G34" s="246">
        <v>68.75</v>
      </c>
      <c r="H34" s="246">
        <v>68.44</v>
      </c>
      <c r="I34" s="246">
        <v>54.05</v>
      </c>
      <c r="J34" s="246">
        <v>59.35</v>
      </c>
    </row>
    <row r="35" spans="3:10" hidden="1" outlineLevel="1">
      <c r="C35" s="41" t="s">
        <v>79</v>
      </c>
      <c r="D35" s="246">
        <v>25.624178712220761</v>
      </c>
      <c r="E35" s="246">
        <v>56.6</v>
      </c>
      <c r="F35" s="246">
        <v>71.819999999999993</v>
      </c>
      <c r="G35" s="246">
        <v>71.760000000000005</v>
      </c>
      <c r="H35" s="246">
        <v>65.12</v>
      </c>
      <c r="I35" s="246">
        <v>42.95</v>
      </c>
      <c r="J35" s="246">
        <v>51.11</v>
      </c>
    </row>
    <row r="36" spans="3:10" hidden="1" outlineLevel="1">
      <c r="C36" s="41" t="s">
        <v>80</v>
      </c>
      <c r="D36" s="246">
        <v>28.943241066508413</v>
      </c>
      <c r="E36" s="246">
        <v>59.83</v>
      </c>
      <c r="F36" s="246">
        <v>72.66</v>
      </c>
      <c r="G36" s="246">
        <v>79.430000000000007</v>
      </c>
      <c r="H36" s="246">
        <v>67.7</v>
      </c>
      <c r="I36" s="246">
        <v>53.67</v>
      </c>
      <c r="J36" s="246">
        <v>58.83</v>
      </c>
    </row>
    <row r="37" spans="3:10" hidden="1" outlineLevel="1">
      <c r="C37" s="41" t="s">
        <v>81</v>
      </c>
      <c r="D37" s="246">
        <v>56.708066635581368</v>
      </c>
      <c r="E37" s="246">
        <v>70.77</v>
      </c>
      <c r="F37" s="246">
        <v>83.52</v>
      </c>
      <c r="G37" s="246">
        <v>79.28</v>
      </c>
      <c r="H37" s="246">
        <v>77.84</v>
      </c>
      <c r="I37" s="246">
        <v>68.27</v>
      </c>
      <c r="J37" s="246">
        <v>71.790000000000006</v>
      </c>
    </row>
    <row r="38" spans="3:10" hidden="1" outlineLevel="1">
      <c r="C38" s="41" t="s">
        <v>82</v>
      </c>
      <c r="D38" s="246">
        <v>49.175533042261883</v>
      </c>
      <c r="E38" s="246">
        <v>70.709999999999994</v>
      </c>
      <c r="F38" s="246">
        <v>87.3</v>
      </c>
      <c r="G38" s="246">
        <v>77.37</v>
      </c>
      <c r="H38" s="246">
        <v>79.38</v>
      </c>
      <c r="I38" s="246">
        <v>71.72</v>
      </c>
      <c r="J38" s="246">
        <v>74.540000000000006</v>
      </c>
    </row>
    <row r="39" spans="3:10" hidden="1" outlineLevel="1">
      <c r="C39" s="41" t="s">
        <v>83</v>
      </c>
      <c r="D39" s="246">
        <v>53.55008265864101</v>
      </c>
      <c r="E39" s="246">
        <v>71.569999999999993</v>
      </c>
      <c r="F39" s="246">
        <v>84.27</v>
      </c>
      <c r="G39" s="246">
        <v>71.53</v>
      </c>
      <c r="H39" s="246">
        <v>77.430000000000007</v>
      </c>
      <c r="I39" s="246">
        <v>66.010000000000005</v>
      </c>
      <c r="J39" s="246">
        <v>70.22</v>
      </c>
    </row>
    <row r="40" spans="3:10" collapsed="1">
      <c r="C40" s="48">
        <v>2008</v>
      </c>
      <c r="D40" s="250">
        <v>36.356031393837554</v>
      </c>
      <c r="E40" s="250">
        <v>65.318943997043306</v>
      </c>
      <c r="F40" s="250">
        <v>80.052022397984331</v>
      </c>
      <c r="G40" s="250">
        <v>70.994456291855656</v>
      </c>
      <c r="H40" s="250">
        <v>72.511496786778366</v>
      </c>
      <c r="I40" s="250">
        <v>58.893785752362746</v>
      </c>
      <c r="J40" s="250">
        <v>63.912637219568246</v>
      </c>
    </row>
    <row r="41" spans="3:10" hidden="1" outlineLevel="1">
      <c r="C41" s="41" t="s">
        <v>72</v>
      </c>
      <c r="D41" s="246">
        <v>46.695773812046966</v>
      </c>
      <c r="E41" s="246">
        <v>62.57</v>
      </c>
      <c r="F41" s="246">
        <v>76.13</v>
      </c>
      <c r="G41" s="246">
        <v>65.61</v>
      </c>
      <c r="H41" s="246">
        <v>69.180000000000007</v>
      </c>
      <c r="I41" s="246">
        <v>65.23</v>
      </c>
      <c r="J41" s="246">
        <v>66.680000000000007</v>
      </c>
    </row>
    <row r="42" spans="3:10" hidden="1" outlineLevel="1">
      <c r="C42" s="41" t="s">
        <v>73</v>
      </c>
      <c r="D42" s="246">
        <v>40.320461192827771</v>
      </c>
      <c r="E42" s="246">
        <v>74.08</v>
      </c>
      <c r="F42" s="246">
        <v>78.06</v>
      </c>
      <c r="G42" s="246">
        <v>78.75</v>
      </c>
      <c r="H42" s="246">
        <v>75.430000000000007</v>
      </c>
      <c r="I42" s="246">
        <v>65.150000000000006</v>
      </c>
      <c r="J42" s="246">
        <v>68.92</v>
      </c>
    </row>
    <row r="43" spans="3:10" hidden="1" outlineLevel="1">
      <c r="C43" s="41" t="s">
        <v>74</v>
      </c>
      <c r="D43" s="246">
        <v>31.821457335424526</v>
      </c>
      <c r="E43" s="246">
        <v>70.180000000000007</v>
      </c>
      <c r="F43" s="246">
        <v>75.77</v>
      </c>
      <c r="G43" s="246">
        <v>67.31</v>
      </c>
      <c r="H43" s="246">
        <v>71.180000000000007</v>
      </c>
      <c r="I43" s="246">
        <v>55.55</v>
      </c>
      <c r="J43" s="246">
        <v>61.28</v>
      </c>
    </row>
    <row r="44" spans="3:10" hidden="1" outlineLevel="1">
      <c r="C44" s="41" t="s">
        <v>75</v>
      </c>
      <c r="D44" s="246">
        <v>25.441905811538298</v>
      </c>
      <c r="E44" s="246">
        <v>67.58</v>
      </c>
      <c r="F44" s="246">
        <v>81.27</v>
      </c>
      <c r="G44" s="246">
        <v>64.27</v>
      </c>
      <c r="H44" s="246">
        <v>72.5</v>
      </c>
      <c r="I44" s="246">
        <v>49.35</v>
      </c>
      <c r="J44" s="246">
        <v>57.84</v>
      </c>
    </row>
    <row r="45" spans="3:10" hidden="1" outlineLevel="1">
      <c r="C45" s="41" t="s">
        <v>76</v>
      </c>
      <c r="D45" s="246">
        <v>36.971726505870883</v>
      </c>
      <c r="E45" s="246">
        <v>79.81</v>
      </c>
      <c r="F45" s="246">
        <v>86.66</v>
      </c>
      <c r="G45" s="246">
        <v>96.51</v>
      </c>
      <c r="H45" s="246">
        <v>83.71</v>
      </c>
      <c r="I45" s="246">
        <v>65.12</v>
      </c>
      <c r="J45" s="246">
        <v>71.930000000000007</v>
      </c>
    </row>
    <row r="46" spans="3:10" hidden="1" outlineLevel="1">
      <c r="C46" s="41" t="s">
        <v>77</v>
      </c>
      <c r="D46" s="246">
        <v>32.542071128820311</v>
      </c>
      <c r="E46" s="246">
        <v>66.09</v>
      </c>
      <c r="F46" s="246">
        <v>89.74</v>
      </c>
      <c r="G46" s="246">
        <v>75.45</v>
      </c>
      <c r="H46" s="246">
        <v>77.900000000000006</v>
      </c>
      <c r="I46" s="246">
        <v>58.17</v>
      </c>
      <c r="J46" s="246">
        <v>65.400000000000006</v>
      </c>
    </row>
    <row r="47" spans="3:10" hidden="1" outlineLevel="1">
      <c r="C47" s="41" t="s">
        <v>78</v>
      </c>
      <c r="D47" s="246">
        <v>30.376754493967002</v>
      </c>
      <c r="E47" s="246">
        <v>57.02</v>
      </c>
      <c r="F47" s="246">
        <v>82.68</v>
      </c>
      <c r="G47" s="246">
        <v>55</v>
      </c>
      <c r="H47" s="246">
        <v>68.81</v>
      </c>
      <c r="I47" s="246">
        <v>44.37</v>
      </c>
      <c r="J47" s="246">
        <v>53.18</v>
      </c>
    </row>
    <row r="48" spans="3:10" hidden="1" outlineLevel="1">
      <c r="C48" s="41" t="s">
        <v>79</v>
      </c>
      <c r="D48" s="246">
        <v>33.400640236394977</v>
      </c>
      <c r="E48" s="246">
        <v>50.81</v>
      </c>
      <c r="F48" s="246">
        <v>75.86</v>
      </c>
      <c r="G48" s="246">
        <v>54.76</v>
      </c>
      <c r="H48" s="246">
        <v>63.32</v>
      </c>
      <c r="I48" s="246">
        <v>42.26</v>
      </c>
      <c r="J48" s="246">
        <v>49.85</v>
      </c>
    </row>
    <row r="49" spans="3:10" hidden="1" outlineLevel="1">
      <c r="C49" s="41" t="s">
        <v>80</v>
      </c>
      <c r="D49" s="246">
        <v>43.733070672248218</v>
      </c>
      <c r="E49" s="246">
        <v>60.65</v>
      </c>
      <c r="F49" s="246">
        <v>76.260000000000005</v>
      </c>
      <c r="G49" s="246">
        <v>61.92</v>
      </c>
      <c r="H49" s="246">
        <v>68.14</v>
      </c>
      <c r="I49" s="246">
        <v>49.57</v>
      </c>
      <c r="J49" s="246">
        <v>56.26</v>
      </c>
    </row>
    <row r="50" spans="3:10" hidden="1" outlineLevel="1">
      <c r="C50" s="41" t="s">
        <v>81</v>
      </c>
      <c r="D50" s="246">
        <v>67.367643437576945</v>
      </c>
      <c r="E50" s="246">
        <v>69.64</v>
      </c>
      <c r="F50" s="246">
        <v>89.02</v>
      </c>
      <c r="G50" s="246">
        <v>78.569999999999993</v>
      </c>
      <c r="H50" s="246">
        <v>80.430000000000007</v>
      </c>
      <c r="I50" s="246">
        <v>61.99</v>
      </c>
      <c r="J50" s="246">
        <v>68.63</v>
      </c>
    </row>
    <row r="51" spans="3:10" hidden="1" outlineLevel="1">
      <c r="C51" s="41" t="s">
        <v>82</v>
      </c>
      <c r="D51" s="246">
        <v>45.525732578182712</v>
      </c>
      <c r="E51" s="246">
        <v>69.569999999999993</v>
      </c>
      <c r="F51" s="246">
        <v>84.03</v>
      </c>
      <c r="G51" s="246">
        <v>84.6</v>
      </c>
      <c r="H51" s="246">
        <v>78.09</v>
      </c>
      <c r="I51" s="246">
        <v>67.23</v>
      </c>
      <c r="J51" s="246">
        <v>71.14</v>
      </c>
    </row>
    <row r="52" spans="3:10" hidden="1" outlineLevel="1">
      <c r="C52" s="41" t="s">
        <v>83</v>
      </c>
      <c r="D52" s="246">
        <v>46.092095542969709</v>
      </c>
      <c r="E52" s="246">
        <v>70.900000000000006</v>
      </c>
      <c r="F52" s="246">
        <v>88.11</v>
      </c>
      <c r="G52" s="246">
        <v>72.11</v>
      </c>
      <c r="H52" s="246">
        <v>78.88</v>
      </c>
      <c r="I52" s="246">
        <v>60.52</v>
      </c>
      <c r="J52" s="246">
        <v>67.13</v>
      </c>
    </row>
    <row r="53" spans="3:10" collapsed="1">
      <c r="C53" s="48">
        <v>2007</v>
      </c>
      <c r="D53" s="250">
        <v>40.431744263841992</v>
      </c>
      <c r="E53" s="250">
        <v>66.579105959965432</v>
      </c>
      <c r="F53" s="250">
        <v>81.96894051600475</v>
      </c>
      <c r="G53" s="250">
        <v>71.197347442058046</v>
      </c>
      <c r="H53" s="250">
        <v>73.969106148822718</v>
      </c>
      <c r="I53" s="250">
        <v>56.999413639152166</v>
      </c>
      <c r="J53" s="250">
        <v>63.166478987473681</v>
      </c>
    </row>
    <row r="54" spans="3:10" hidden="1" outlineLevel="1">
      <c r="C54" s="41" t="s">
        <v>72</v>
      </c>
      <c r="D54" s="246">
        <v>54.429943363703522</v>
      </c>
      <c r="E54" s="246">
        <v>58.34</v>
      </c>
      <c r="F54" s="246">
        <v>87.05</v>
      </c>
      <c r="G54" s="246">
        <v>81.5</v>
      </c>
      <c r="H54" s="246">
        <v>75.56</v>
      </c>
      <c r="I54" s="246">
        <v>60.79</v>
      </c>
      <c r="J54" s="246">
        <v>66.11</v>
      </c>
    </row>
    <row r="55" spans="3:10" hidden="1" outlineLevel="1">
      <c r="C55" s="41" t="s">
        <v>73</v>
      </c>
      <c r="D55" s="246">
        <v>46.889928589017487</v>
      </c>
      <c r="E55" s="246">
        <v>65.84</v>
      </c>
      <c r="F55" s="246">
        <v>80.97</v>
      </c>
      <c r="G55" s="246">
        <v>78.52</v>
      </c>
      <c r="H55" s="246">
        <v>74.459999999999994</v>
      </c>
      <c r="I55" s="246">
        <v>62.55</v>
      </c>
      <c r="J55" s="246">
        <v>66.84</v>
      </c>
    </row>
    <row r="56" spans="3:10" hidden="1" outlineLevel="1">
      <c r="C56" s="41" t="s">
        <v>74</v>
      </c>
      <c r="D56" s="246">
        <v>41.305097266683084</v>
      </c>
      <c r="E56" s="246">
        <v>72.89</v>
      </c>
      <c r="F56" s="246">
        <v>90.17</v>
      </c>
      <c r="G56" s="246">
        <v>69.2</v>
      </c>
      <c r="H56" s="246">
        <v>80.05</v>
      </c>
      <c r="I56" s="246">
        <v>62.27</v>
      </c>
      <c r="J56" s="246">
        <v>68.67</v>
      </c>
    </row>
    <row r="57" spans="3:10" hidden="1" outlineLevel="1">
      <c r="C57" s="41" t="s">
        <v>75</v>
      </c>
      <c r="D57" s="246">
        <v>35.168677665599603</v>
      </c>
      <c r="E57" s="246">
        <v>69.209999999999994</v>
      </c>
      <c r="F57" s="246">
        <v>87.75</v>
      </c>
      <c r="G57" s="246">
        <v>79.05</v>
      </c>
      <c r="H57" s="246">
        <v>78.67</v>
      </c>
      <c r="I57" s="246">
        <v>55.16</v>
      </c>
      <c r="J57" s="246">
        <v>63.63</v>
      </c>
    </row>
    <row r="58" spans="3:10" hidden="1" outlineLevel="1">
      <c r="C58" s="41" t="s">
        <v>76</v>
      </c>
      <c r="D58" s="246">
        <v>67.318394484117206</v>
      </c>
      <c r="E58" s="246">
        <v>84.28</v>
      </c>
      <c r="F58" s="246">
        <v>91.34</v>
      </c>
      <c r="G58" s="246">
        <v>94.46</v>
      </c>
      <c r="H58" s="246">
        <v>88.55</v>
      </c>
      <c r="I58" s="246">
        <v>75.069999999999993</v>
      </c>
      <c r="J58" s="246">
        <v>79.92</v>
      </c>
    </row>
    <row r="59" spans="3:10" hidden="1" outlineLevel="1">
      <c r="C59" s="41" t="s">
        <v>77</v>
      </c>
      <c r="D59" s="246">
        <v>48.544693425264711</v>
      </c>
      <c r="E59" s="246">
        <v>77.81</v>
      </c>
      <c r="F59" s="246">
        <v>85.64</v>
      </c>
      <c r="G59" s="246">
        <v>87.11</v>
      </c>
      <c r="H59" s="246">
        <v>81.94</v>
      </c>
      <c r="I59" s="246">
        <v>65.180000000000007</v>
      </c>
      <c r="J59" s="246">
        <v>71.22</v>
      </c>
    </row>
    <row r="60" spans="3:10" hidden="1" outlineLevel="1">
      <c r="C60" s="41" t="s">
        <v>78</v>
      </c>
      <c r="D60" s="246">
        <v>35.440203562340969</v>
      </c>
      <c r="E60" s="246">
        <v>64.099999999999994</v>
      </c>
      <c r="F60" s="246">
        <v>84.33</v>
      </c>
      <c r="G60" s="246">
        <v>74.38</v>
      </c>
      <c r="H60" s="246">
        <v>74.61</v>
      </c>
      <c r="I60" s="246">
        <v>49.91</v>
      </c>
      <c r="J60" s="246">
        <v>58.81</v>
      </c>
    </row>
    <row r="61" spans="3:10" hidden="1" outlineLevel="1">
      <c r="C61" s="41" t="s">
        <v>79</v>
      </c>
      <c r="D61" s="246">
        <v>38.660428465895102</v>
      </c>
      <c r="E61" s="246">
        <v>54.93</v>
      </c>
      <c r="F61" s="246">
        <v>76.989999999999995</v>
      </c>
      <c r="G61" s="246">
        <v>73.83</v>
      </c>
      <c r="H61" s="246">
        <v>67.86</v>
      </c>
      <c r="I61" s="246">
        <v>44.32</v>
      </c>
      <c r="J61" s="246">
        <v>52.8</v>
      </c>
    </row>
    <row r="62" spans="3:10" hidden="1" outlineLevel="1">
      <c r="C62" s="41" t="s">
        <v>80</v>
      </c>
      <c r="D62" s="246">
        <v>52.167938931297712</v>
      </c>
      <c r="E62" s="246">
        <v>67.08</v>
      </c>
      <c r="F62" s="246">
        <v>78.34</v>
      </c>
      <c r="G62" s="246">
        <v>90.41</v>
      </c>
      <c r="H62" s="246">
        <v>75.19</v>
      </c>
      <c r="I62" s="246">
        <v>58.15</v>
      </c>
      <c r="J62" s="246">
        <v>64.290000000000006</v>
      </c>
    </row>
    <row r="63" spans="3:10" hidden="1" outlineLevel="1">
      <c r="C63" s="41" t="s">
        <v>81</v>
      </c>
      <c r="D63" s="246">
        <v>61.605515882787493</v>
      </c>
      <c r="E63" s="246">
        <v>71.650000000000006</v>
      </c>
      <c r="F63" s="246">
        <v>81.900000000000006</v>
      </c>
      <c r="G63" s="246">
        <v>73.849999999999994</v>
      </c>
      <c r="H63" s="246">
        <v>76.739999999999995</v>
      </c>
      <c r="I63" s="246">
        <v>65.180000000000007</v>
      </c>
      <c r="J63" s="246">
        <v>69.349999999999994</v>
      </c>
    </row>
    <row r="64" spans="3:10" hidden="1" outlineLevel="1">
      <c r="C64" s="41" t="s">
        <v>82</v>
      </c>
      <c r="D64" s="246">
        <v>59.432933478735002</v>
      </c>
      <c r="E64" s="246">
        <v>71.400000000000006</v>
      </c>
      <c r="F64" s="246">
        <v>76.06</v>
      </c>
      <c r="G64" s="246">
        <v>77.16</v>
      </c>
      <c r="H64" s="246">
        <v>74.069999999999993</v>
      </c>
      <c r="I64" s="246">
        <v>69.67</v>
      </c>
      <c r="J64" s="246">
        <v>71.260000000000005</v>
      </c>
    </row>
    <row r="65" spans="3:10" hidden="1" outlineLevel="1">
      <c r="C65" s="41" t="s">
        <v>83</v>
      </c>
      <c r="D65" s="246">
        <v>52.99679881802512</v>
      </c>
      <c r="E65" s="246">
        <v>71.63</v>
      </c>
      <c r="F65" s="246">
        <v>80.09</v>
      </c>
      <c r="G65" s="246">
        <v>68.41</v>
      </c>
      <c r="H65" s="246">
        <v>74.849999999999994</v>
      </c>
      <c r="I65" s="246">
        <v>64.69</v>
      </c>
      <c r="J65" s="246">
        <v>68.349999999999994</v>
      </c>
    </row>
    <row r="66" spans="3:10" collapsed="1">
      <c r="C66" s="48">
        <v>2006</v>
      </c>
      <c r="D66" s="250">
        <v>49.717452682212695</v>
      </c>
      <c r="E66" s="250">
        <v>69.105981968760688</v>
      </c>
      <c r="F66" s="250">
        <v>83.449981218613942</v>
      </c>
      <c r="G66" s="250">
        <v>78.987084779238543</v>
      </c>
      <c r="H66" s="250">
        <v>76.915868386721101</v>
      </c>
      <c r="I66" s="250">
        <v>61.059167742418843</v>
      </c>
      <c r="J66" s="250">
        <v>66.771820821215186</v>
      </c>
    </row>
    <row r="67" spans="3:10" ht="15" customHeight="1">
      <c r="C67" s="533" t="s">
        <v>67</v>
      </c>
      <c r="D67" s="533"/>
      <c r="E67" s="533"/>
      <c r="F67" s="533"/>
      <c r="G67" s="533"/>
      <c r="H67" s="533"/>
      <c r="I67" s="533"/>
      <c r="J67" s="533"/>
    </row>
    <row r="69" spans="3:10" ht="30" customHeight="1"/>
    <row r="71" spans="3:10" ht="30" customHeight="1"/>
  </sheetData>
  <mergeCells count="2">
    <mergeCell ref="C3:J3"/>
    <mergeCell ref="C67:J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C3:J54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28515625" style="90" customWidth="1"/>
    <col min="2" max="8" width="11.42578125" style="90"/>
    <col min="9" max="9" width="14" style="90" customWidth="1"/>
    <col min="10" max="11" width="11.42578125" style="90"/>
    <col min="12" max="12" width="14.28515625" style="90" customWidth="1"/>
    <col min="13" max="16384" width="11.42578125" style="90"/>
  </cols>
  <sheetData>
    <row r="3" spans="3:10" ht="38.25" customHeight="1">
      <c r="C3" s="532" t="s">
        <v>262</v>
      </c>
      <c r="D3" s="532"/>
      <c r="E3" s="532"/>
      <c r="F3" s="532"/>
      <c r="G3" s="532"/>
      <c r="H3" s="532"/>
      <c r="I3" s="532"/>
      <c r="J3" s="532"/>
    </row>
    <row r="4" spans="3:10" ht="30">
      <c r="C4" s="114"/>
      <c r="D4" s="92" t="s">
        <v>263</v>
      </c>
      <c r="E4" s="92" t="s">
        <v>142</v>
      </c>
      <c r="F4" s="92" t="s">
        <v>143</v>
      </c>
      <c r="G4" s="92" t="s">
        <v>144</v>
      </c>
      <c r="H4" s="115" t="s">
        <v>69</v>
      </c>
      <c r="I4" s="115" t="s">
        <v>145</v>
      </c>
      <c r="J4" s="116" t="s">
        <v>71</v>
      </c>
    </row>
    <row r="5" spans="3:10">
      <c r="C5" s="41" t="s">
        <v>75</v>
      </c>
      <c r="D5" s="119">
        <f>IFERROR('tablas evol IO CAT '!D5/'tablas evol IO CAT '!D18-1,"-")</f>
        <v>0.11195651106314752</v>
      </c>
      <c r="E5" s="119">
        <f>IFERROR('tablas evol IO CAT '!E5/'tablas evol IO CAT '!E18-1,"-")</f>
        <v>8.6462783916407826E-2</v>
      </c>
      <c r="F5" s="119">
        <f>IFERROR('tablas evol IO CAT '!F5/'tablas evol IO CAT '!F18-1,"-")</f>
        <v>0.14157824111163442</v>
      </c>
      <c r="G5" s="119">
        <f>IFERROR('tablas evol IO CAT '!G5/'tablas evol IO CAT '!G18-1,"-")</f>
        <v>-9.5157124763759482E-3</v>
      </c>
      <c r="H5" s="119">
        <f>IFERROR('tablas evol IO CAT '!H5/'tablas evol IO CAT '!H18-1,"-")</f>
        <v>0.11075506396828949</v>
      </c>
      <c r="I5" s="119">
        <f>IFERROR('tablas evol IO CAT '!I5/'tablas evol IO CAT '!I18-1,"-")</f>
        <v>4.5578604620768459E-2</v>
      </c>
      <c r="J5" s="119">
        <f>IFERROR('tablas evol IO CAT '!J5/'tablas evol IO CAT '!J18-1,"-")</f>
        <v>8.148399312953547E-2</v>
      </c>
    </row>
    <row r="6" spans="3:10">
      <c r="C6" s="41" t="s">
        <v>76</v>
      </c>
      <c r="D6" s="119">
        <f>IFERROR('tablas evol IO CAT '!D6/'tablas evol IO CAT '!D19-1,"-")</f>
        <v>0.18483776727087031</v>
      </c>
      <c r="E6" s="119">
        <f>IFERROR('tablas evol IO CAT '!E6/'tablas evol IO CAT '!E19-1,"-")</f>
        <v>-2.4185574319352643E-2</v>
      </c>
      <c r="F6" s="119">
        <f>IFERROR('tablas evol IO CAT '!F6/'tablas evol IO CAT '!F19-1,"-")</f>
        <v>0.26574651540010286</v>
      </c>
      <c r="G6" s="119">
        <f>IFERROR('tablas evol IO CAT '!G6/'tablas evol IO CAT '!G19-1,"-")</f>
        <v>8.4636812441220011E-2</v>
      </c>
      <c r="H6" s="119">
        <f>IFERROR('tablas evol IO CAT '!H6/'tablas evol IO CAT '!H19-1,"-")</f>
        <v>0.15145845123899071</v>
      </c>
      <c r="I6" s="119">
        <f>IFERROR('tablas evol IO CAT '!I6/'tablas evol IO CAT '!I19-1,"-")</f>
        <v>4.7908425554507028E-2</v>
      </c>
      <c r="J6" s="119">
        <f>IFERROR('tablas evol IO CAT '!J6/'tablas evol IO CAT '!J19-1,"-")</f>
        <v>9.2887423625169108E-2</v>
      </c>
    </row>
    <row r="7" spans="3:10">
      <c r="C7" s="41" t="s">
        <v>77</v>
      </c>
      <c r="D7" s="119">
        <f>IFERROR('tablas evol IO CAT '!D7/'tablas evol IO CAT '!D20-1,"-")</f>
        <v>-6.444136331498429E-2</v>
      </c>
      <c r="E7" s="119">
        <f>IFERROR('tablas evol IO CAT '!E7/'tablas evol IO CAT '!E20-1,"-")</f>
        <v>1.5355607684346184E-2</v>
      </c>
      <c r="F7" s="119">
        <f>IFERROR('tablas evol IO CAT '!F7/'tablas evol IO CAT '!F20-1,"-")</f>
        <v>0.18840998896293559</v>
      </c>
      <c r="G7" s="119">
        <f>IFERROR('tablas evol IO CAT '!G7/'tablas evol IO CAT '!G20-1,"-")</f>
        <v>-0.11452294591978984</v>
      </c>
      <c r="H7" s="119">
        <f>IFERROR('tablas evol IO CAT '!H7/'tablas evol IO CAT '!H20-1,"-")</f>
        <v>9.858553650449875E-2</v>
      </c>
      <c r="I7" s="119">
        <f>IFERROR('tablas evol IO CAT '!I7/'tablas evol IO CAT '!I20-1,"-")</f>
        <v>7.2234268783355482E-2</v>
      </c>
      <c r="J7" s="119">
        <f>IFERROR('tablas evol IO CAT '!J7/'tablas evol IO CAT '!J20-1,"-")</f>
        <v>8.6421700608978469E-2</v>
      </c>
    </row>
    <row r="8" spans="3:10">
      <c r="C8" s="41" t="s">
        <v>78</v>
      </c>
      <c r="D8" s="119">
        <f>IFERROR('tablas evol IO CAT '!D8/'tablas evol IO CAT '!D21-1,"-")</f>
        <v>0.53018174447155642</v>
      </c>
      <c r="E8" s="119">
        <f>IFERROR('tablas evol IO CAT '!E8/'tablas evol IO CAT '!E21-1,"-")</f>
        <v>-0.14096298041063082</v>
      </c>
      <c r="F8" s="119">
        <f>IFERROR('tablas evol IO CAT '!F8/'tablas evol IO CAT '!F21-1,"-")</f>
        <v>8.5329285274719391E-2</v>
      </c>
      <c r="G8" s="119">
        <f>IFERROR('tablas evol IO CAT '!G8/'tablas evol IO CAT '!G21-1,"-")</f>
        <v>-4.3467111168098427E-2</v>
      </c>
      <c r="H8" s="119">
        <f>IFERROR('tablas evol IO CAT '!H8/'tablas evol IO CAT '!H21-1,"-")</f>
        <v>1.6532917768500743E-2</v>
      </c>
      <c r="I8" s="119">
        <f>IFERROR('tablas evol IO CAT '!I8/'tablas evol IO CAT '!I21-1,"-")</f>
        <v>0.11555042355682388</v>
      </c>
      <c r="J8" s="119">
        <f>IFERROR('tablas evol IO CAT '!J8/'tablas evol IO CAT '!J21-1,"-")</f>
        <v>7.410205102281453E-2</v>
      </c>
    </row>
    <row r="9" spans="3:10">
      <c r="C9" s="41" t="s">
        <v>79</v>
      </c>
      <c r="D9" s="119">
        <f>IFERROR('tablas evol IO CAT '!D9/'tablas evol IO CAT '!D22-1,"-")</f>
        <v>-0.17769400892386822</v>
      </c>
      <c r="E9" s="119">
        <f>IFERROR('tablas evol IO CAT '!E9/'tablas evol IO CAT '!E22-1,"-")</f>
        <v>0.12691970808656095</v>
      </c>
      <c r="F9" s="119">
        <f>IFERROR('tablas evol IO CAT '!F9/'tablas evol IO CAT '!F22-1,"-")</f>
        <v>6.0383956666092642E-2</v>
      </c>
      <c r="G9" s="119">
        <f>IFERROR('tablas evol IO CAT '!G9/'tablas evol IO CAT '!G22-1,"-")</f>
        <v>-0.10637415404539385</v>
      </c>
      <c r="H9" s="119">
        <f>IFERROR('tablas evol IO CAT '!H9/'tablas evol IO CAT '!H22-1,"-")</f>
        <v>5.3648008435230654E-2</v>
      </c>
      <c r="I9" s="119">
        <f>IFERROR('tablas evol IO CAT '!I9/'tablas evol IO CAT '!I22-1,"-")</f>
        <v>2.989902069197492E-2</v>
      </c>
      <c r="J9" s="119">
        <f>IFERROR('tablas evol IO CAT '!J9/'tablas evol IO CAT '!J22-1,"-")</f>
        <v>4.7204919928343525E-2</v>
      </c>
    </row>
    <row r="10" spans="3:10">
      <c r="C10" s="41" t="s">
        <v>80</v>
      </c>
      <c r="D10" s="119">
        <f>IFERROR('tablas evol IO CAT '!D10/'tablas evol IO CAT '!D23-1,"-")</f>
        <v>0.23935998197661168</v>
      </c>
      <c r="E10" s="119">
        <f>IFERROR('tablas evol IO CAT '!E10/'tablas evol IO CAT '!E23-1,"-")</f>
        <v>-0.16871217296699037</v>
      </c>
      <c r="F10" s="119">
        <f>IFERROR('tablas evol IO CAT '!F10/'tablas evol IO CAT '!F23-1,"-")</f>
        <v>6.844942325214376E-3</v>
      </c>
      <c r="G10" s="119">
        <f>IFERROR('tablas evol IO CAT '!G10/'tablas evol IO CAT '!G23-1,"-")</f>
        <v>0.1396795343048578</v>
      </c>
      <c r="H10" s="119">
        <f>IFERROR('tablas evol IO CAT '!H10/'tablas evol IO CAT '!H23-1,"-")</f>
        <v>-2.3002214949271571E-2</v>
      </c>
      <c r="I10" s="119">
        <f>IFERROR('tablas evol IO CAT '!I10/'tablas evol IO CAT '!I23-1,"-")</f>
        <v>-8.5667876806398202E-2</v>
      </c>
      <c r="J10" s="119">
        <f>IFERROR('tablas evol IO CAT '!J10/'tablas evol IO CAT '!J23-1,"-")</f>
        <v>-5.466754919100647E-2</v>
      </c>
    </row>
    <row r="11" spans="3:10">
      <c r="C11" s="41" t="s">
        <v>81</v>
      </c>
      <c r="D11" s="119">
        <f>IFERROR('tablas evol IO CAT '!D11/'tablas evol IO CAT '!D24-1,"-")</f>
        <v>-0.11736335101687734</v>
      </c>
      <c r="E11" s="119">
        <f>IFERROR('tablas evol IO CAT '!E11/'tablas evol IO CAT '!E24-1,"-")</f>
        <v>1.3457207626390577E-3</v>
      </c>
      <c r="F11" s="119">
        <f>IFERROR('tablas evol IO CAT '!F11/'tablas evol IO CAT '!F24-1,"-")</f>
        <v>5.0465436606048408E-2</v>
      </c>
      <c r="G11" s="119">
        <f>IFERROR('tablas evol IO CAT '!G11/'tablas evol IO CAT '!G24-1,"-")</f>
        <v>0.40518121270966589</v>
      </c>
      <c r="H11" s="119">
        <f>IFERROR('tablas evol IO CAT '!H11/'tablas evol IO CAT '!H24-1,"-")</f>
        <v>6.3415670238230692E-2</v>
      </c>
      <c r="I11" s="119">
        <f>IFERROR('tablas evol IO CAT '!I11/'tablas evol IO CAT '!I24-1,"-")</f>
        <v>-2.7629814915420936E-2</v>
      </c>
      <c r="J11" s="119">
        <f>IFERROR('tablas evol IO CAT '!J11/'tablas evol IO CAT '!J24-1,"-")</f>
        <v>1.0425173550675959E-2</v>
      </c>
    </row>
    <row r="12" spans="3:10">
      <c r="C12" s="41" t="s">
        <v>82</v>
      </c>
      <c r="D12" s="119">
        <f>IFERROR('tablas evol IO CAT '!D12/'tablas evol IO CAT '!D25-1,"-")</f>
        <v>-9.6114129867496123E-2</v>
      </c>
      <c r="E12" s="119">
        <f>IFERROR('tablas evol IO CAT '!E12/'tablas evol IO CAT '!E25-1,"-")</f>
        <v>-2.8942705256940204E-2</v>
      </c>
      <c r="F12" s="119">
        <f>IFERROR('tablas evol IO CAT '!F12/'tablas evol IO CAT '!F25-1,"-")</f>
        <v>-6.1678594664931641E-2</v>
      </c>
      <c r="G12" s="119">
        <f>IFERROR('tablas evol IO CAT '!G12/'tablas evol IO CAT '!G25-1,"-")</f>
        <v>0.12188180143981264</v>
      </c>
      <c r="H12" s="119">
        <f>IFERROR('tablas evol IO CAT '!H12/'tablas evol IO CAT '!H25-1,"-")</f>
        <v>-3.2448377581120957E-2</v>
      </c>
      <c r="I12" s="119">
        <f>IFERROR('tablas evol IO CAT '!I12/'tablas evol IO CAT '!I25-1,"-")</f>
        <v>-3.0698135005776672E-2</v>
      </c>
      <c r="J12" s="119">
        <f>IFERROR('tablas evol IO CAT '!J12/'tablas evol IO CAT '!J25-1,"-")</f>
        <v>-2.931596091205213E-2</v>
      </c>
    </row>
    <row r="13" spans="3:10">
      <c r="C13" s="41" t="s">
        <v>83</v>
      </c>
      <c r="D13" s="119">
        <f>IFERROR('tablas evol IO CAT '!D13/'tablas evol IO CAT '!D26-1,"-")</f>
        <v>-0.13357774609320661</v>
      </c>
      <c r="E13" s="119">
        <f>IFERROR('tablas evol IO CAT '!E13/'tablas evol IO CAT '!E26-1,"-")</f>
        <v>9.2323964944091896E-2</v>
      </c>
      <c r="F13" s="119">
        <f>IFERROR('tablas evol IO CAT '!F13/'tablas evol IO CAT '!F26-1,"-")</f>
        <v>-5.681967644350927E-2</v>
      </c>
      <c r="G13" s="119">
        <f>IFERROR('tablas evol IO CAT '!G13/'tablas evol IO CAT '!G26-1,"-")</f>
        <v>0.24885131409667349</v>
      </c>
      <c r="H13" s="119">
        <f>IFERROR('tablas evol IO CAT '!H13/'tablas evol IO CAT '!H26-1,"-")</f>
        <v>1.7172295363480305E-2</v>
      </c>
      <c r="I13" s="119">
        <f>IFERROR('tablas evol IO CAT '!I13/'tablas evol IO CAT '!I26-1,"-")</f>
        <v>-5.8324855883350235E-2</v>
      </c>
      <c r="J13" s="119">
        <f>IFERROR('tablas evol IO CAT '!J13/'tablas evol IO CAT '!J26-1,"-")</f>
        <v>-2.4456090201683378E-2</v>
      </c>
    </row>
    <row r="14" spans="3:10" ht="45">
      <c r="C14" s="44" t="str">
        <f>actualizaciones!$A$2</f>
        <v xml:space="preserve">acumulado septiembre 2010 </v>
      </c>
      <c r="D14" s="120">
        <v>1.2357671872226028E-2</v>
      </c>
      <c r="E14" s="120">
        <v>-5.4940910470926418E-3</v>
      </c>
      <c r="F14" s="120">
        <v>7.7547853009239942E-2</v>
      </c>
      <c r="G14" s="120">
        <v>6.6376645245703303E-2</v>
      </c>
      <c r="H14" s="120">
        <v>5.2297725781905058E-2</v>
      </c>
      <c r="I14" s="120">
        <v>8.1908184955781227E-3</v>
      </c>
      <c r="J14" s="120">
        <v>3.0694194448285694E-2</v>
      </c>
    </row>
    <row r="15" spans="3:10" hidden="1" outlineLevel="1">
      <c r="C15" s="41" t="s">
        <v>72</v>
      </c>
      <c r="D15" s="119">
        <f>IFERROR('tablas evol IO CAT '!D15/'tablas evol IO CAT '!D28-1,"-")</f>
        <v>-6.4108813711780455E-2</v>
      </c>
      <c r="E15" s="119">
        <f>IFERROR('tablas evol IO CAT '!E15/'tablas evol IO CAT '!E28-1,"-")</f>
        <v>-3.3639003222092234E-2</v>
      </c>
      <c r="F15" s="119">
        <f>IFERROR('tablas evol IO CAT '!F15/'tablas evol IO CAT '!F28-1,"-")</f>
        <v>-0.20256304128859304</v>
      </c>
      <c r="G15" s="119">
        <f>IFERROR('tablas evol IO CAT '!G15/'tablas evol IO CAT '!G28-1,"-")</f>
        <v>0.29416812670322035</v>
      </c>
      <c r="H15" s="119">
        <f>IFERROR('tablas evol IO CAT '!H15/'tablas evol IO CAT '!H28-1,"-")</f>
        <v>-0.10652815222583856</v>
      </c>
      <c r="I15" s="119">
        <f>IFERROR('tablas evol IO CAT '!I15/'tablas evol IO CAT '!I28-1,"-")</f>
        <v>-0.10137858807062816</v>
      </c>
      <c r="J15" s="119">
        <f>IFERROR('tablas evol IO CAT '!J15/'tablas evol IO CAT '!J28-1,"-")</f>
        <v>-0.10285861730330104</v>
      </c>
    </row>
    <row r="16" spans="3:10" hidden="1" outlineLevel="1">
      <c r="C16" s="41" t="s">
        <v>73</v>
      </c>
      <c r="D16" s="119">
        <f>IFERROR('tablas evol IO CAT '!D16/'tablas evol IO CAT '!D29-1,"-")</f>
        <v>0.91157477371678053</v>
      </c>
      <c r="E16" s="119">
        <f>IFERROR('tablas evol IO CAT '!E16/'tablas evol IO CAT '!E29-1,"-")</f>
        <v>-0.13298627926662476</v>
      </c>
      <c r="F16" s="119">
        <f>IFERROR('tablas evol IO CAT '!F16/'tablas evol IO CAT '!F29-1,"-")</f>
        <v>-0.13224797302510338</v>
      </c>
      <c r="G16" s="119">
        <f>IFERROR('tablas evol IO CAT '!G16/'tablas evol IO CAT '!G29-1,"-")</f>
        <v>0.17934019401174228</v>
      </c>
      <c r="H16" s="119">
        <f>IFERROR('tablas evol IO CAT '!H16/'tablas evol IO CAT '!H29-1,"-")</f>
        <v>-7.6766703357305954E-2</v>
      </c>
      <c r="I16" s="119">
        <f>IFERROR('tablas evol IO CAT '!I16/'tablas evol IO CAT '!I29-1,"-")</f>
        <v>-0.19244024573619145</v>
      </c>
      <c r="J16" s="119">
        <f>IFERROR('tablas evol IO CAT '!J16/'tablas evol IO CAT '!J29-1,"-")</f>
        <v>-0.14628822307754163</v>
      </c>
    </row>
    <row r="17" spans="3:10" hidden="1" outlineLevel="1">
      <c r="C17" s="41" t="s">
        <v>74</v>
      </c>
      <c r="D17" s="119">
        <f>IFERROR('tablas evol IO CAT '!D17/'tablas evol IO CAT '!D30-1,"-")</f>
        <v>1.4549834781334949</v>
      </c>
      <c r="E17" s="119">
        <f>IFERROR('tablas evol IO CAT '!E17/'tablas evol IO CAT '!E30-1,"-")</f>
        <v>-9.2234431470161304E-2</v>
      </c>
      <c r="F17" s="119">
        <f>IFERROR('tablas evol IO CAT '!F17/'tablas evol IO CAT '!F30-1,"-")</f>
        <v>-6.4843078517452746E-2</v>
      </c>
      <c r="G17" s="119">
        <f>IFERROR('tablas evol IO CAT '!G17/'tablas evol IO CAT '!G30-1,"-")</f>
        <v>9.2312797123331292E-2</v>
      </c>
      <c r="H17" s="119">
        <f>IFERROR('tablas evol IO CAT '!H17/'tablas evol IO CAT '!H30-1,"-")</f>
        <v>-3.6929329567154778E-2</v>
      </c>
      <c r="I17" s="119">
        <f>IFERROR('tablas evol IO CAT '!I17/'tablas evol IO CAT '!I30-1,"-")</f>
        <v>-0.10892822250879153</v>
      </c>
      <c r="J17" s="119">
        <f>IFERROR('tablas evol IO CAT '!J17/'tablas evol IO CAT '!J30-1,"-")</f>
        <v>-7.6389978389645563E-2</v>
      </c>
    </row>
    <row r="18" spans="3:10" hidden="1" outlineLevel="1">
      <c r="C18" s="41" t="s">
        <v>75</v>
      </c>
      <c r="D18" s="119">
        <f>IFERROR('tablas evol IO CAT '!D18/'tablas evol IO CAT '!D31-1,"-")</f>
        <v>0.11730677544975476</v>
      </c>
      <c r="E18" s="119">
        <f>IFERROR('tablas evol IO CAT '!E18/'tablas evol IO CAT '!E31-1,"-")</f>
        <v>-0.13190642110502737</v>
      </c>
      <c r="F18" s="119">
        <f>IFERROR('tablas evol IO CAT '!F18/'tablas evol IO CAT '!F31-1,"-")</f>
        <v>-1.3794009458749534E-2</v>
      </c>
      <c r="G18" s="119">
        <f>IFERROR('tablas evol IO CAT '!G18/'tablas evol IO CAT '!G31-1,"-")</f>
        <v>-0.16341364921254553</v>
      </c>
      <c r="H18" s="119">
        <f>IFERROR('tablas evol IO CAT '!H18/'tablas evol IO CAT '!H31-1,"-")</f>
        <v>-6.1118335500650045E-2</v>
      </c>
      <c r="I18" s="119">
        <f>IFERROR('tablas evol IO CAT '!I18/'tablas evol IO CAT '!I31-1,"-")</f>
        <v>-0.10077204388459982</v>
      </c>
      <c r="J18" s="119">
        <f>IFERROR('tablas evol IO CAT '!J18/'tablas evol IO CAT '!J31-1,"-")</f>
        <v>-8.1639865700653846E-2</v>
      </c>
    </row>
    <row r="19" spans="3:10" hidden="1" outlineLevel="1">
      <c r="C19" s="41" t="s">
        <v>76</v>
      </c>
      <c r="D19" s="119">
        <f>IFERROR('tablas evol IO CAT '!D19/'tablas evol IO CAT '!D32-1,"-")</f>
        <v>-0.1781984920759242</v>
      </c>
      <c r="E19" s="119">
        <f>IFERROR('tablas evol IO CAT '!E19/'tablas evol IO CAT '!E32-1,"-")</f>
        <v>-8.8199595414700016E-2</v>
      </c>
      <c r="F19" s="119">
        <f>IFERROR('tablas evol IO CAT '!F19/'tablas evol IO CAT '!F32-1,"-")</f>
        <v>-0.17467984722534258</v>
      </c>
      <c r="G19" s="119">
        <f>IFERROR('tablas evol IO CAT '!G19/'tablas evol IO CAT '!G32-1,"-")</f>
        <v>-0.10625822663635276</v>
      </c>
      <c r="H19" s="119">
        <f>IFERROR('tablas evol IO CAT '!H19/'tablas evol IO CAT '!H32-1,"-")</f>
        <v>-0.12766481823783116</v>
      </c>
      <c r="I19" s="119">
        <f>IFERROR('tablas evol IO CAT '!I19/'tablas evol IO CAT '!I32-1,"-")</f>
        <v>-7.7513546056592442E-2</v>
      </c>
      <c r="J19" s="119">
        <f>IFERROR('tablas evol IO CAT '!J19/'tablas evol IO CAT '!J32-1,"-")</f>
        <v>-9.7954640322805098E-2</v>
      </c>
    </row>
    <row r="20" spans="3:10" hidden="1" outlineLevel="1">
      <c r="C20" s="41" t="s">
        <v>77</v>
      </c>
      <c r="D20" s="119">
        <f>IFERROR('tablas evol IO CAT '!D20/'tablas evol IO CAT '!D33-1,"-")</f>
        <v>1.3616591045272686</v>
      </c>
      <c r="E20" s="119">
        <f>IFERROR('tablas evol IO CAT '!E20/'tablas evol IO CAT '!E33-1,"-")</f>
        <v>-0.21092757306226173</v>
      </c>
      <c r="F20" s="119">
        <f>IFERROR('tablas evol IO CAT '!F20/'tablas evol IO CAT '!F33-1,"-")</f>
        <v>-0.10539273153575612</v>
      </c>
      <c r="G20" s="119">
        <f>IFERROR('tablas evol IO CAT '!G20/'tablas evol IO CAT '!G33-1,"-")</f>
        <v>0.15254752851711029</v>
      </c>
      <c r="H20" s="119">
        <f>IFERROR('tablas evol IO CAT '!H20/'tablas evol IO CAT '!H33-1,"-")</f>
        <v>-9.3659180977543E-2</v>
      </c>
      <c r="I20" s="119">
        <f>IFERROR('tablas evol IO CAT '!I20/'tablas evol IO CAT '!I33-1,"-")</f>
        <v>-0.13268659051791576</v>
      </c>
      <c r="J20" s="119">
        <f>IFERROR('tablas evol IO CAT '!J20/'tablas evol IO CAT '!J33-1,"-")</f>
        <v>-0.11617345443891014</v>
      </c>
    </row>
    <row r="21" spans="3:10" hidden="1" outlineLevel="1">
      <c r="C21" s="41" t="s">
        <v>78</v>
      </c>
      <c r="D21" s="119">
        <f>IFERROR('tablas evol IO CAT '!D21/'tablas evol IO CAT '!D34-1,"-")</f>
        <v>-0.12252909003530899</v>
      </c>
      <c r="E21" s="119">
        <f>IFERROR('tablas evol IO CAT '!E21/'tablas evol IO CAT '!E34-1,"-")</f>
        <v>-0.1867260784769107</v>
      </c>
      <c r="F21" s="119">
        <f>IFERROR('tablas evol IO CAT '!F21/'tablas evol IO CAT '!F34-1,"-")</f>
        <v>-4.7851264419723982E-2</v>
      </c>
      <c r="G21" s="119">
        <f>IFERROR('tablas evol IO CAT '!G21/'tablas evol IO CAT '!G34-1,"-")</f>
        <v>-8.6266612968183609E-2</v>
      </c>
      <c r="H21" s="119">
        <f>IFERROR('tablas evol IO CAT '!H21/'tablas evol IO CAT '!H34-1,"-")</f>
        <v>-9.1644514921422449E-2</v>
      </c>
      <c r="I21" s="119">
        <f>IFERROR('tablas evol IO CAT '!I21/'tablas evol IO CAT '!I34-1,"-")</f>
        <v>-0.24416767027388397</v>
      </c>
      <c r="J21" s="119">
        <f>IFERROR('tablas evol IO CAT '!J21/'tablas evol IO CAT '!J34-1,"-")</f>
        <v>-0.18027091826062336</v>
      </c>
    </row>
    <row r="22" spans="3:10" hidden="1" outlineLevel="1">
      <c r="C22" s="41" t="s">
        <v>79</v>
      </c>
      <c r="D22" s="119">
        <f>IFERROR('tablas evol IO CAT '!D22/'tablas evol IO CAT '!D35-1,"-")</f>
        <v>0.18248130727668532</v>
      </c>
      <c r="E22" s="119">
        <f>IFERROR('tablas evol IO CAT '!E22/'tablas evol IO CAT '!E35-1,"-")</f>
        <v>-0.26166077738515903</v>
      </c>
      <c r="F22" s="119">
        <f>IFERROR('tablas evol IO CAT '!F22/'tablas evol IO CAT '!F35-1,"-")</f>
        <v>-0.10707323865218599</v>
      </c>
      <c r="G22" s="119">
        <f>IFERROR('tablas evol IO CAT '!G22/'tablas evol IO CAT '!G35-1,"-")</f>
        <v>-0.16039576365663333</v>
      </c>
      <c r="H22" s="119">
        <f>IFERROR('tablas evol IO CAT '!H22/'tablas evol IO CAT '!H35-1,"-")</f>
        <v>-0.15095208845208852</v>
      </c>
      <c r="I22" s="119">
        <f>IFERROR('tablas evol IO CAT '!I22/'tablas evol IO CAT '!I35-1,"-")</f>
        <v>-0.14598370197904542</v>
      </c>
      <c r="J22" s="119">
        <f>IFERROR('tablas evol IO CAT '!J22/'tablas evol IO CAT '!J35-1,"-")</f>
        <v>-0.14909019761299158</v>
      </c>
    </row>
    <row r="23" spans="3:10" hidden="1" outlineLevel="1">
      <c r="C23" s="41" t="s">
        <v>80</v>
      </c>
      <c r="D23" s="119">
        <f>IFERROR('tablas evol IO CAT '!D23/'tablas evol IO CAT '!D36-1,"-")</f>
        <v>0.48782457885667685</v>
      </c>
      <c r="E23" s="119">
        <f>IFERROR('tablas evol IO CAT '!E23/'tablas evol IO CAT '!E36-1,"-")</f>
        <v>-5.582483703827501E-2</v>
      </c>
      <c r="F23" s="119">
        <f>IFERROR('tablas evol IO CAT '!F23/'tablas evol IO CAT '!F36-1,"-")</f>
        <v>-6.1794660060555895E-2</v>
      </c>
      <c r="G23" s="119">
        <f>IFERROR('tablas evol IO CAT '!G23/'tablas evol IO CAT '!G36-1,"-")</f>
        <v>-0.20470854840740282</v>
      </c>
      <c r="H23" s="119">
        <f>IFERROR('tablas evol IO CAT '!H23/'tablas evol IO CAT '!H36-1,"-")</f>
        <v>-6.9867060561299876E-2</v>
      </c>
      <c r="I23" s="119">
        <f>IFERROR('tablas evol IO CAT '!I23/'tablas evol IO CAT '!I36-1,"-")</f>
        <v>-9.0739705608347432E-2</v>
      </c>
      <c r="J23" s="119">
        <f>IFERROR('tablas evol IO CAT '!J23/'tablas evol IO CAT '!J36-1,"-")</f>
        <v>-8.2440931497535286E-2</v>
      </c>
    </row>
    <row r="24" spans="3:10" hidden="1" outlineLevel="1">
      <c r="C24" s="41" t="s">
        <v>81</v>
      </c>
      <c r="D24" s="119">
        <f>IFERROR('tablas evol IO CAT '!D24/'tablas evol IO CAT '!D37-1,"-")</f>
        <v>7.4766819711181487E-2</v>
      </c>
      <c r="E24" s="119">
        <f>IFERROR('tablas evol IO CAT '!E24/'tablas evol IO CAT '!E37-1,"-")</f>
        <v>-8.3933870284018663E-2</v>
      </c>
      <c r="F24" s="119">
        <f>IFERROR('tablas evol IO CAT '!F24/'tablas evol IO CAT '!F37-1,"-")</f>
        <v>-0.19348659003831414</v>
      </c>
      <c r="G24" s="119">
        <f>IFERROR('tablas evol IO CAT '!G24/'tablas evol IO CAT '!G37-1,"-")</f>
        <v>-0.38269424823410703</v>
      </c>
      <c r="H24" s="119">
        <f>IFERROR('tablas evol IO CAT '!H24/'tablas evol IO CAT '!H37-1,"-")</f>
        <v>-0.17677286742034948</v>
      </c>
      <c r="I24" s="119">
        <f>IFERROR('tablas evol IO CAT '!I24/'tablas evol IO CAT '!I37-1,"-")</f>
        <v>-0.15028563058444411</v>
      </c>
      <c r="J24" s="119">
        <f>IFERROR('tablas evol IO CAT '!J24/'tablas evol IO CAT '!J37-1,"-")</f>
        <v>-0.16102521242512902</v>
      </c>
    </row>
    <row r="25" spans="3:10" hidden="1" outlineLevel="1">
      <c r="C25" s="41" t="s">
        <v>82</v>
      </c>
      <c r="D25" s="119">
        <f>IFERROR('tablas evol IO CAT '!D25/'tablas evol IO CAT '!D38-1,"-")</f>
        <v>0.18128866710242209</v>
      </c>
      <c r="E25" s="119">
        <f>IFERROR('tablas evol IO CAT '!E25/'tablas evol IO CAT '!E38-1,"-")</f>
        <v>-4.2285391033799913E-2</v>
      </c>
      <c r="F25" s="119">
        <f>IFERROR('tablas evol IO CAT '!F25/'tablas evol IO CAT '!F38-1,"-")</f>
        <v>-0.11970217640320735</v>
      </c>
      <c r="G25" s="119">
        <f>IFERROR('tablas evol IO CAT '!G25/'tablas evol IO CAT '!G38-1,"-")</f>
        <v>-0.22799534703373414</v>
      </c>
      <c r="H25" s="119">
        <f>IFERROR('tablas evol IO CAT '!H25/'tablas evol IO CAT '!H38-1,"-")</f>
        <v>-0.10317460317460314</v>
      </c>
      <c r="I25" s="119">
        <f>IFERROR('tablas evol IO CAT '!I25/'tablas evol IO CAT '!I38-1,"-")</f>
        <v>-0.15518683770217512</v>
      </c>
      <c r="J25" s="119">
        <f>IFERROR('tablas evol IO CAT '!J25/'tablas evol IO CAT '!J38-1,"-")</f>
        <v>-0.13509525087201513</v>
      </c>
    </row>
    <row r="26" spans="3:10" hidden="1" outlineLevel="1">
      <c r="C26" s="41" t="s">
        <v>83</v>
      </c>
      <c r="D26" s="119">
        <f>IFERROR('tablas evol IO CAT '!D26/'tablas evol IO CAT '!D39-1,"-")</f>
        <v>0.25642887701391182</v>
      </c>
      <c r="E26" s="119">
        <f>IFERROR('tablas evol IO CAT '!E26/'tablas evol IO CAT '!E39-1,"-")</f>
        <v>-7.5310884448791193E-2</v>
      </c>
      <c r="F26" s="119">
        <f>IFERROR('tablas evol IO CAT '!F26/'tablas evol IO CAT '!F39-1,"-")</f>
        <v>-9.7780942209564459E-2</v>
      </c>
      <c r="G26" s="119">
        <f>IFERROR('tablas evol IO CAT '!G26/'tablas evol IO CAT '!G39-1,"-")</f>
        <v>-0.23934013700545231</v>
      </c>
      <c r="H26" s="119">
        <f>IFERROR('tablas evol IO CAT '!H26/'tablas evol IO CAT '!H39-1,"-")</f>
        <v>-9.7507426062249936E-2</v>
      </c>
      <c r="I26" s="119">
        <f>IFERROR('tablas evol IO CAT '!I26/'tablas evol IO CAT '!I39-1,"-")</f>
        <v>-0.10649901530071215</v>
      </c>
      <c r="J26" s="119">
        <f>IFERROR('tablas evol IO CAT '!J26/'tablas evol IO CAT '!J39-1,"-")</f>
        <v>-0.10324693819424668</v>
      </c>
    </row>
    <row r="27" spans="3:10" collapsed="1">
      <c r="C27" s="46">
        <v>2009</v>
      </c>
      <c r="D27" s="121">
        <f>IFERROR('tablas evol IO CAT '!D27/'tablas evol IO CAT '!D40-1,"-")</f>
        <v>0.30610729462097108</v>
      </c>
      <c r="E27" s="121">
        <f>IFERROR('tablas evol IO CAT '!E27/'tablas evol IO CAT '!E40-1,"-")</f>
        <v>-0.11552201349706293</v>
      </c>
      <c r="F27" s="121">
        <f>IFERROR('tablas evol IO CAT '!F27/'tablas evol IO CAT '!F40-1,"-")</f>
        <v>-0.11265929498603622</v>
      </c>
      <c r="G27" s="121">
        <f>IFERROR('tablas evol IO CAT '!G27/'tablas evol IO CAT '!G40-1,"-")</f>
        <v>-8.9646387556438833E-2</v>
      </c>
      <c r="H27" s="121">
        <f>IFERROR('tablas evol IO CAT '!H27/'tablas evol IO CAT '!H40-1,"-")</f>
        <v>-0.10072725736879351</v>
      </c>
      <c r="I27" s="121">
        <f>IFERROR('tablas evol IO CAT '!I27/'tablas evol IO CAT '!I40-1,"-")</f>
        <v>-0.13406860046160374</v>
      </c>
      <c r="J27" s="121">
        <f>IFERROR('tablas evol IO CAT '!J27/'tablas evol IO CAT '!J40-1,"-")</f>
        <v>-0.12002217254634506</v>
      </c>
    </row>
    <row r="28" spans="3:10" hidden="1" outlineLevel="1">
      <c r="C28" s="41" t="s">
        <v>72</v>
      </c>
      <c r="D28" s="119">
        <f>IFERROR('tablas evol IO CAT '!D28/'tablas evol IO CAT '!D41-1,"-")</f>
        <v>0.16158315177923033</v>
      </c>
      <c r="E28" s="119">
        <f>IFERROR('tablas evol IO CAT '!E28/'tablas evol IO CAT '!E41-1,"-")</f>
        <v>-6.7284641201853956E-2</v>
      </c>
      <c r="F28" s="119">
        <f>IFERROR('tablas evol IO CAT '!F28/'tablas evol IO CAT '!F41-1,"-")</f>
        <v>6.6071194010245637E-2</v>
      </c>
      <c r="G28" s="119">
        <f>IFERROR('tablas evol IO CAT '!G28/'tablas evol IO CAT '!G41-1,"-")</f>
        <v>-0.24188385916780974</v>
      </c>
      <c r="H28" s="119">
        <f>IFERROR('tablas evol IO CAT '!H28/'tablas evol IO CAT '!H41-1,"-")</f>
        <v>-4.1919629950853965E-3</v>
      </c>
      <c r="I28" s="119">
        <f>IFERROR('tablas evol IO CAT '!I28/'tablas evol IO CAT '!I41-1,"-")</f>
        <v>-0.14517859880423123</v>
      </c>
      <c r="J28" s="119">
        <f>IFERROR('tablas evol IO CAT '!J28/'tablas evol IO CAT '!J41-1,"-")</f>
        <v>-9.1181763647270597E-2</v>
      </c>
    </row>
    <row r="29" spans="3:10" hidden="1" outlineLevel="1">
      <c r="C29" s="41" t="s">
        <v>73</v>
      </c>
      <c r="D29" s="119">
        <f>IFERROR('tablas evol IO CAT '!D29/'tablas evol IO CAT '!D42-1,"-")</f>
        <v>-0.20920941968040363</v>
      </c>
      <c r="E29" s="119">
        <f>IFERROR('tablas evol IO CAT '!E29/'tablas evol IO CAT '!E42-1,"-")</f>
        <v>-0.12783477321814252</v>
      </c>
      <c r="F29" s="119">
        <f>IFERROR('tablas evol IO CAT '!F29/'tablas evol IO CAT '!F42-1,"-")</f>
        <v>-6.3412759415834019E-2</v>
      </c>
      <c r="G29" s="119">
        <f>IFERROR('tablas evol IO CAT '!G29/'tablas evol IO CAT '!G42-1,"-")</f>
        <v>-0.13688888888888895</v>
      </c>
      <c r="H29" s="119">
        <f>IFERROR('tablas evol IO CAT '!H29/'tablas evol IO CAT '!H42-1,"-")</f>
        <v>-9.5717884130982478E-2</v>
      </c>
      <c r="I29" s="119">
        <f>IFERROR('tablas evol IO CAT '!I29/'tablas evol IO CAT '!I42-1,"-")</f>
        <v>-5.6485034535686984E-2</v>
      </c>
      <c r="J29" s="119">
        <f>IFERROR('tablas evol IO CAT '!J29/'tablas evol IO CAT '!J42-1,"-")</f>
        <v>-7.1967498549042386E-2</v>
      </c>
    </row>
    <row r="30" spans="3:10" hidden="1" outlineLevel="1">
      <c r="C30" s="41" t="s">
        <v>74</v>
      </c>
      <c r="D30" s="119">
        <f>IFERROR('tablas evol IO CAT '!D30/'tablas evol IO CAT '!D43-1,"-")</f>
        <v>-0.35993073131743702</v>
      </c>
      <c r="E30" s="119">
        <f>IFERROR('tablas evol IO CAT '!E30/'tablas evol IO CAT '!E43-1,"-")</f>
        <v>-9.4471359361641638E-2</v>
      </c>
      <c r="F30" s="119">
        <f>IFERROR('tablas evol IO CAT '!F30/'tablas evol IO CAT '!F43-1,"-")</f>
        <v>7.1664247063481623E-2</v>
      </c>
      <c r="G30" s="119">
        <f>IFERROR('tablas evol IO CAT '!G30/'tablas evol IO CAT '!G43-1,"-")</f>
        <v>-6.2397860644777925E-2</v>
      </c>
      <c r="H30" s="119">
        <f>IFERROR('tablas evol IO CAT '!H30/'tablas evol IO CAT '!H43-1,"-")</f>
        <v>-2.9502669289127592E-3</v>
      </c>
      <c r="I30" s="119">
        <f>IFERROR('tablas evol IO CAT '!I30/'tablas evol IO CAT '!I43-1,"-")</f>
        <v>-3.6543654365436384E-2</v>
      </c>
      <c r="J30" s="119">
        <f>IFERROR('tablas evol IO CAT '!J30/'tablas evol IO CAT '!J43-1,"-")</f>
        <v>-2.1540469973890364E-2</v>
      </c>
    </row>
    <row r="31" spans="3:10" hidden="1" outlineLevel="1">
      <c r="C31" s="41" t="s">
        <v>75</v>
      </c>
      <c r="D31" s="119">
        <f>IFERROR('tablas evol IO CAT '!D31/'tablas evol IO CAT '!D44-1,"-")</f>
        <v>0.35354881706097974</v>
      </c>
      <c r="E31" s="119">
        <f>IFERROR('tablas evol IO CAT '!E31/'tablas evol IO CAT '!E44-1,"-")</f>
        <v>-0.10816809707013908</v>
      </c>
      <c r="F31" s="119">
        <f>IFERROR('tablas evol IO CAT '!F31/'tablas evol IO CAT '!F44-1,"-")</f>
        <v>-6.3369016857388827E-2</v>
      </c>
      <c r="G31" s="119">
        <f>IFERROR('tablas evol IO CAT '!G31/'tablas evol IO CAT '!G44-1,"-")</f>
        <v>0.15590477672319913</v>
      </c>
      <c r="H31" s="119">
        <f>IFERROR('tablas evol IO CAT '!H31/'tablas evol IO CAT '!H44-1,"-")</f>
        <v>-4.5379310344827672E-2</v>
      </c>
      <c r="I31" s="119">
        <f>IFERROR('tablas evol IO CAT '!I31/'tablas evol IO CAT '!I44-1,"-")</f>
        <v>-2.6342451874367123E-3</v>
      </c>
      <c r="J31" s="119">
        <f>IFERROR('tablas evol IO CAT '!J31/'tablas evol IO CAT '!J44-1,"-")</f>
        <v>-2.1611341632088554E-2</v>
      </c>
    </row>
    <row r="32" spans="3:10" hidden="1" outlineLevel="1">
      <c r="C32" s="41" t="s">
        <v>76</v>
      </c>
      <c r="D32" s="119">
        <f>IFERROR('tablas evol IO CAT '!D32/'tablas evol IO CAT '!D45-1,"-")</f>
        <v>0.33750854161889476</v>
      </c>
      <c r="E32" s="119">
        <f>IFERROR('tablas evol IO CAT '!E32/'tablas evol IO CAT '!E45-1,"-")</f>
        <v>-7.0918431274276328E-2</v>
      </c>
      <c r="F32" s="119">
        <f>IFERROR('tablas evol IO CAT '!F32/'tablas evol IO CAT '!F45-1,"-")</f>
        <v>2.7232864066466744E-2</v>
      </c>
      <c r="G32" s="119">
        <f>IFERROR('tablas evol IO CAT '!G32/'tablas evol IO CAT '!G45-1,"-")</f>
        <v>-0.13407937001347026</v>
      </c>
      <c r="H32" s="119">
        <f>IFERROR('tablas evol IO CAT '!H32/'tablas evol IO CAT '!H45-1,"-")</f>
        <v>-3.0581770397801744E-2</v>
      </c>
      <c r="I32" s="119">
        <f>IFERROR('tablas evol IO CAT '!I32/'tablas evol IO CAT '!I45-1,"-")</f>
        <v>2.0270270270270174E-2</v>
      </c>
      <c r="J32" s="119">
        <f>IFERROR('tablas evol IO CAT '!J32/'tablas evol IO CAT '!J45-1,"-")</f>
        <v>-8.3414430696515662E-4</v>
      </c>
    </row>
    <row r="33" spans="3:10" hidden="1" outlineLevel="1">
      <c r="C33" s="41" t="s">
        <v>77</v>
      </c>
      <c r="D33" s="119">
        <f>IFERROR('tablas evol IO CAT '!D33/'tablas evol IO CAT '!D46-1,"-")</f>
        <v>-0.438843298163345</v>
      </c>
      <c r="E33" s="119">
        <f>IFERROR('tablas evol IO CAT '!E33/'tablas evol IO CAT '!E46-1,"-")</f>
        <v>7.1720381298229663E-2</v>
      </c>
      <c r="F33" s="119">
        <f>IFERROR('tablas evol IO CAT '!F33/'tablas evol IO CAT '!F46-1,"-")</f>
        <v>-4.9476264764876321E-2</v>
      </c>
      <c r="G33" s="119">
        <f>IFERROR('tablas evol IO CAT '!G33/'tablas evol IO CAT '!G46-1,"-")</f>
        <v>-0.12856196156394972</v>
      </c>
      <c r="H33" s="119">
        <f>IFERROR('tablas evol IO CAT '!H33/'tablas evol IO CAT '!H46-1,"-")</f>
        <v>-2.8241335044929428E-2</v>
      </c>
      <c r="I33" s="119">
        <f>IFERROR('tablas evol IO CAT '!I33/'tablas evol IO CAT '!I46-1,"-")</f>
        <v>9.867629362214192E-2</v>
      </c>
      <c r="J33" s="119">
        <f>IFERROR('tablas evol IO CAT '!J33/'tablas evol IO CAT '!J46-1,"-")</f>
        <v>4.3730886850152917E-2</v>
      </c>
    </row>
    <row r="34" spans="3:10" hidden="1" outlineLevel="1">
      <c r="C34" s="41" t="s">
        <v>78</v>
      </c>
      <c r="D34" s="119">
        <f>IFERROR('tablas evol IO CAT '!D34/'tablas evol IO CAT '!D47-1,"-")</f>
        <v>-8.676889409286348E-3</v>
      </c>
      <c r="E34" s="119">
        <f>IFERROR('tablas evol IO CAT '!E34/'tablas evol IO CAT '!E47-1,"-")</f>
        <v>9.5931252192213323E-2</v>
      </c>
      <c r="F34" s="119">
        <f>IFERROR('tablas evol IO CAT '!F34/'tablas evol IO CAT '!F47-1,"-")</f>
        <v>-9.4702467343976915E-2</v>
      </c>
      <c r="G34" s="119">
        <f>IFERROR('tablas evol IO CAT '!G34/'tablas evol IO CAT '!G47-1,"-")</f>
        <v>0.25</v>
      </c>
      <c r="H34" s="119">
        <f>IFERROR('tablas evol IO CAT '!H34/'tablas evol IO CAT '!H47-1,"-")</f>
        <v>-5.3771254178172079E-3</v>
      </c>
      <c r="I34" s="119">
        <f>IFERROR('tablas evol IO CAT '!I34/'tablas evol IO CAT '!I47-1,"-")</f>
        <v>0.21816542709037634</v>
      </c>
      <c r="J34" s="119">
        <f>IFERROR('tablas evol IO CAT '!J34/'tablas evol IO CAT '!J47-1,"-")</f>
        <v>0.11602106054907857</v>
      </c>
    </row>
    <row r="35" spans="3:10" hidden="1" outlineLevel="1">
      <c r="C35" s="41" t="s">
        <v>79</v>
      </c>
      <c r="D35" s="119">
        <f>IFERROR('tablas evol IO CAT '!D35/'tablas evol IO CAT '!D48-1,"-")</f>
        <v>-0.23282372640571725</v>
      </c>
      <c r="E35" s="119">
        <f>IFERROR('tablas evol IO CAT '!E35/'tablas evol IO CAT '!E48-1,"-")</f>
        <v>0.11395394607360743</v>
      </c>
      <c r="F35" s="119">
        <f>IFERROR('tablas evol IO CAT '!F35/'tablas evol IO CAT '!F48-1,"-")</f>
        <v>-5.325599789085167E-2</v>
      </c>
      <c r="G35" s="119">
        <f>IFERROR('tablas evol IO CAT '!G35/'tablas evol IO CAT '!G48-1,"-")</f>
        <v>0.31044558071585104</v>
      </c>
      <c r="H35" s="119">
        <f>IFERROR('tablas evol IO CAT '!H35/'tablas evol IO CAT '!H48-1,"-")</f>
        <v>2.8427037271004485E-2</v>
      </c>
      <c r="I35" s="119">
        <f>IFERROR('tablas evol IO CAT '!I35/'tablas evol IO CAT '!I48-1,"-")</f>
        <v>1.6327496450544432E-2</v>
      </c>
      <c r="J35" s="119">
        <f>IFERROR('tablas evol IO CAT '!J35/'tablas evol IO CAT '!J48-1,"-")</f>
        <v>2.5275827482447388E-2</v>
      </c>
    </row>
    <row r="36" spans="3:10" hidden="1" outlineLevel="1">
      <c r="C36" s="41" t="s">
        <v>80</v>
      </c>
      <c r="D36" s="119">
        <f>IFERROR('tablas evol IO CAT '!D36/'tablas evol IO CAT '!D49-1,"-")</f>
        <v>-0.33818411052313813</v>
      </c>
      <c r="E36" s="119">
        <f>IFERROR('tablas evol IO CAT '!E36/'tablas evol IO CAT '!E49-1,"-")</f>
        <v>-1.3520197856554006E-2</v>
      </c>
      <c r="F36" s="119">
        <f>IFERROR('tablas evol IO CAT '!F36/'tablas evol IO CAT '!F49-1,"-")</f>
        <v>-4.7206923682140189E-2</v>
      </c>
      <c r="G36" s="119">
        <f>IFERROR('tablas evol IO CAT '!G36/'tablas evol IO CAT '!G49-1,"-")</f>
        <v>0.28278423772609829</v>
      </c>
      <c r="H36" s="119">
        <f>IFERROR('tablas evol IO CAT '!H36/'tablas evol IO CAT '!H49-1,"-")</f>
        <v>-6.457293806868214E-3</v>
      </c>
      <c r="I36" s="119">
        <f>IFERROR('tablas evol IO CAT '!I36/'tablas evol IO CAT '!I49-1,"-")</f>
        <v>8.2711317329029699E-2</v>
      </c>
      <c r="J36" s="119">
        <f>IFERROR('tablas evol IO CAT '!J36/'tablas evol IO CAT '!J49-1,"-")</f>
        <v>4.5680767863490956E-2</v>
      </c>
    </row>
    <row r="37" spans="3:10" hidden="1" outlineLevel="1">
      <c r="C37" s="41" t="s">
        <v>81</v>
      </c>
      <c r="D37" s="119">
        <f>IFERROR('tablas evol IO CAT '!D37/'tablas evol IO CAT '!D50-1,"-")</f>
        <v>-0.15822991955882759</v>
      </c>
      <c r="E37" s="119">
        <f>IFERROR('tablas evol IO CAT '!E37/'tablas evol IO CAT '!E50-1,"-")</f>
        <v>1.6226306720275696E-2</v>
      </c>
      <c r="F37" s="119">
        <f>IFERROR('tablas evol IO CAT '!F37/'tablas evol IO CAT '!F50-1,"-")</f>
        <v>-6.1783868793529595E-2</v>
      </c>
      <c r="G37" s="119">
        <f>IFERROR('tablas evol IO CAT '!G37/'tablas evol IO CAT '!G50-1,"-")</f>
        <v>9.0365279368715967E-3</v>
      </c>
      <c r="H37" s="119">
        <f>IFERROR('tablas evol IO CAT '!H37/'tablas evol IO CAT '!H50-1,"-")</f>
        <v>-3.2201914708442136E-2</v>
      </c>
      <c r="I37" s="119">
        <f>IFERROR('tablas evol IO CAT '!I37/'tablas evol IO CAT '!I50-1,"-")</f>
        <v>0.10130666236489749</v>
      </c>
      <c r="J37" s="119">
        <f>IFERROR('tablas evol IO CAT '!J37/'tablas evol IO CAT '!J50-1,"-")</f>
        <v>4.6044004079848655E-2</v>
      </c>
    </row>
    <row r="38" spans="3:10" hidden="1" outlineLevel="1">
      <c r="C38" s="41" t="s">
        <v>82</v>
      </c>
      <c r="D38" s="119">
        <f>IFERROR('tablas evol IO CAT '!D38/'tablas evol IO CAT '!D51-1,"-")</f>
        <v>8.0170054546871095E-2</v>
      </c>
      <c r="E38" s="119">
        <f>IFERROR('tablas evol IO CAT '!E38/'tablas evol IO CAT '!E51-1,"-")</f>
        <v>1.638637343682614E-2</v>
      </c>
      <c r="F38" s="119">
        <f>IFERROR('tablas evol IO CAT '!F38/'tablas evol IO CAT '!F51-1,"-")</f>
        <v>3.8914673330953109E-2</v>
      </c>
      <c r="G38" s="119">
        <f>IFERROR('tablas evol IO CAT '!G38/'tablas evol IO CAT '!G51-1,"-")</f>
        <v>-8.5460992907801292E-2</v>
      </c>
      <c r="H38" s="119">
        <f>IFERROR('tablas evol IO CAT '!H38/'tablas evol IO CAT '!H51-1,"-")</f>
        <v>1.65194006915097E-2</v>
      </c>
      <c r="I38" s="119">
        <f>IFERROR('tablas evol IO CAT '!I38/'tablas evol IO CAT '!I51-1,"-")</f>
        <v>6.6785661163171195E-2</v>
      </c>
      <c r="J38" s="119">
        <f>IFERROR('tablas evol IO CAT '!J38/'tablas evol IO CAT '!J51-1,"-")</f>
        <v>4.779308405960081E-2</v>
      </c>
    </row>
    <row r="39" spans="3:10" hidden="1" outlineLevel="1">
      <c r="C39" s="41" t="s">
        <v>83</v>
      </c>
      <c r="D39" s="119">
        <f>IFERROR('tablas evol IO CAT '!D39/'tablas evol IO CAT '!D52-1,"-")</f>
        <v>0.1618062062012029</v>
      </c>
      <c r="E39" s="119">
        <f>IFERROR('tablas evol IO CAT '!E39/'tablas evol IO CAT '!E52-1,"-")</f>
        <v>9.4499294781380527E-3</v>
      </c>
      <c r="F39" s="119">
        <f>IFERROR('tablas evol IO CAT '!F39/'tablas evol IO CAT '!F52-1,"-")</f>
        <v>-4.3581886278515558E-2</v>
      </c>
      <c r="G39" s="119">
        <f>IFERROR('tablas evol IO CAT '!G39/'tablas evol IO CAT '!G52-1,"-")</f>
        <v>-8.0432672306198771E-3</v>
      </c>
      <c r="H39" s="119">
        <f>IFERROR('tablas evol IO CAT '!H39/'tablas evol IO CAT '!H52-1,"-")</f>
        <v>-1.8382352941176294E-2</v>
      </c>
      <c r="I39" s="119">
        <f>IFERROR('tablas evol IO CAT '!I39/'tablas evol IO CAT '!I52-1,"-")</f>
        <v>9.0713813615333816E-2</v>
      </c>
      <c r="J39" s="119">
        <f>IFERROR('tablas evol IO CAT '!J39/'tablas evol IO CAT '!J52-1,"-")</f>
        <v>4.6030090868464324E-2</v>
      </c>
    </row>
    <row r="40" spans="3:10" collapsed="1">
      <c r="C40" s="48">
        <v>2008</v>
      </c>
      <c r="D40" s="122">
        <f>IFERROR('tablas evol IO CAT '!D40/'tablas evol IO CAT '!D53-1,"-")</f>
        <v>-0.1008047746693268</v>
      </c>
      <c r="E40" s="122">
        <f>IFERROR('tablas evol IO CAT '!E40/'tablas evol IO CAT '!E53-1,"-")</f>
        <v>-1.8927288745509308E-2</v>
      </c>
      <c r="F40" s="122">
        <f>IFERROR('tablas evol IO CAT '!F40/'tablas evol IO CAT '!F53-1,"-")</f>
        <v>-2.3385908198314875E-2</v>
      </c>
      <c r="G40" s="122">
        <f>IFERROR('tablas evol IO CAT '!G40/'tablas evol IO CAT '!G53-1,"-")</f>
        <v>-2.8497009719007371E-3</v>
      </c>
      <c r="H40" s="122">
        <f>IFERROR('tablas evol IO CAT '!H40/'tablas evol IO CAT '!H53-1,"-")</f>
        <v>-1.9705650614618819E-2</v>
      </c>
      <c r="I40" s="122">
        <f>IFERROR('tablas evol IO CAT '!I40/'tablas evol IO CAT '!I53-1,"-")</f>
        <v>3.3234940366287491E-2</v>
      </c>
      <c r="J40" s="122">
        <f>IFERROR('tablas evol IO CAT '!J40/'tablas evol IO CAT '!J53-1,"-")</f>
        <v>1.1812566476002706E-2</v>
      </c>
    </row>
    <row r="41" spans="3:10" hidden="1" outlineLevel="1">
      <c r="C41" s="41" t="s">
        <v>72</v>
      </c>
      <c r="D41" s="119">
        <f>IFERROR('tablas evol IO CAT '!D41/'tablas evol IO CAT '!D54-1,"-")</f>
        <v>-0.14209402166701623</v>
      </c>
      <c r="E41" s="119">
        <f>IFERROR('tablas evol IO CAT '!E41/'tablas evol IO CAT '!E54-1,"-")</f>
        <v>7.2505999314363967E-2</v>
      </c>
      <c r="F41" s="119">
        <f>IFERROR('tablas evol IO CAT '!F41/'tablas evol IO CAT '!F54-1,"-")</f>
        <v>-0.12544514646754745</v>
      </c>
      <c r="G41" s="119">
        <f>IFERROR('tablas evol IO CAT '!G41/'tablas evol IO CAT '!G54-1,"-")</f>
        <v>-0.19496932515337428</v>
      </c>
      <c r="H41" s="119">
        <f>IFERROR('tablas evol IO CAT '!H41/'tablas evol IO CAT '!H54-1,"-")</f>
        <v>-8.4436209634727311E-2</v>
      </c>
      <c r="I41" s="119">
        <f>IFERROR('tablas evol IO CAT '!I41/'tablas evol IO CAT '!I54-1,"-")</f>
        <v>7.3038328672479169E-2</v>
      </c>
      <c r="J41" s="119">
        <f>IFERROR('tablas evol IO CAT '!J41/'tablas evol IO CAT '!J54-1,"-")</f>
        <v>8.621993646952264E-3</v>
      </c>
    </row>
    <row r="42" spans="3:10" hidden="1" outlineLevel="1">
      <c r="C42" s="41" t="s">
        <v>73</v>
      </c>
      <c r="D42" s="119">
        <f>IFERROR('tablas evol IO CAT '!D42/'tablas evol IO CAT '!D55-1,"-")</f>
        <v>-0.1401040179389057</v>
      </c>
      <c r="E42" s="119">
        <f>IFERROR('tablas evol IO CAT '!E42/'tablas evol IO CAT '!E55-1,"-")</f>
        <v>0.12515188335358429</v>
      </c>
      <c r="F42" s="119">
        <f>IFERROR('tablas evol IO CAT '!F42/'tablas evol IO CAT '!F55-1,"-")</f>
        <v>-3.5939236754353399E-2</v>
      </c>
      <c r="G42" s="119">
        <f>IFERROR('tablas evol IO CAT '!G42/'tablas evol IO CAT '!G55-1,"-")</f>
        <v>2.929190015282801E-3</v>
      </c>
      <c r="H42" s="119">
        <f>IFERROR('tablas evol IO CAT '!H42/'tablas evol IO CAT '!H55-1,"-")</f>
        <v>1.3027128659683251E-2</v>
      </c>
      <c r="I42" s="119">
        <f>IFERROR('tablas evol IO CAT '!I42/'tablas evol IO CAT '!I55-1,"-")</f>
        <v>4.1566746602717863E-2</v>
      </c>
      <c r="J42" s="119">
        <f>IFERROR('tablas evol IO CAT '!J42/'tablas evol IO CAT '!J55-1,"-")</f>
        <v>3.1119090365050894E-2</v>
      </c>
    </row>
    <row r="43" spans="3:10" hidden="1" outlineLevel="1">
      <c r="C43" s="41" t="s">
        <v>74</v>
      </c>
      <c r="D43" s="119">
        <f>IFERROR('tablas evol IO CAT '!D43/'tablas evol IO CAT '!D56-1,"-")</f>
        <v>-0.22959974818672357</v>
      </c>
      <c r="E43" s="119">
        <f>IFERROR('tablas evol IO CAT '!E43/'tablas evol IO CAT '!E56-1,"-")</f>
        <v>-3.7179311290986283E-2</v>
      </c>
      <c r="F43" s="119">
        <f>IFERROR('tablas evol IO CAT '!F43/'tablas evol IO CAT '!F56-1,"-")</f>
        <v>-0.15969834756570933</v>
      </c>
      <c r="G43" s="119">
        <f>IFERROR('tablas evol IO CAT '!G43/'tablas evol IO CAT '!G56-1,"-")</f>
        <v>-2.731213872832372E-2</v>
      </c>
      <c r="H43" s="119">
        <f>IFERROR('tablas evol IO CAT '!H43/'tablas evol IO CAT '!H56-1,"-")</f>
        <v>-0.11080574640849461</v>
      </c>
      <c r="I43" s="119">
        <f>IFERROR('tablas evol IO CAT '!I43/'tablas evol IO CAT '!I56-1,"-")</f>
        <v>-0.10791713505700984</v>
      </c>
      <c r="J43" s="119">
        <f>IFERROR('tablas evol IO CAT '!J43/'tablas evol IO CAT '!J56-1,"-")</f>
        <v>-0.10761613513907098</v>
      </c>
    </row>
    <row r="44" spans="3:10" hidden="1" outlineLevel="1">
      <c r="C44" s="41" t="s">
        <v>75</v>
      </c>
      <c r="D44" s="119">
        <f>IFERROR('tablas evol IO CAT '!D44/'tablas evol IO CAT '!D57-1,"-")</f>
        <v>-0.27657485295716955</v>
      </c>
      <c r="E44" s="119">
        <f>IFERROR('tablas evol IO CAT '!E44/'tablas evol IO CAT '!E57-1,"-")</f>
        <v>-2.3551509897413614E-2</v>
      </c>
      <c r="F44" s="119">
        <f>IFERROR('tablas evol IO CAT '!F44/'tablas evol IO CAT '!F57-1,"-")</f>
        <v>-7.3846153846153895E-2</v>
      </c>
      <c r="G44" s="119">
        <f>IFERROR('tablas evol IO CAT '!G44/'tablas evol IO CAT '!G57-1,"-")</f>
        <v>-0.18697027197975968</v>
      </c>
      <c r="H44" s="119">
        <f>IFERROR('tablas evol IO CAT '!H44/'tablas evol IO CAT '!H57-1,"-")</f>
        <v>-7.8428880132197842E-2</v>
      </c>
      <c r="I44" s="119">
        <f>IFERROR('tablas evol IO CAT '!I44/'tablas evol IO CAT '!I57-1,"-")</f>
        <v>-0.10532994923857864</v>
      </c>
      <c r="J44" s="119">
        <f>IFERROR('tablas evol IO CAT '!J44/'tablas evol IO CAT '!J57-1,"-")</f>
        <v>-9.0994813767090954E-2</v>
      </c>
    </row>
    <row r="45" spans="3:10" hidden="1" outlineLevel="1">
      <c r="C45" s="41" t="s">
        <v>76</v>
      </c>
      <c r="D45" s="119">
        <f>IFERROR('tablas evol IO CAT '!D45/'tablas evol IO CAT '!D58-1,"-")</f>
        <v>-0.45079310359081981</v>
      </c>
      <c r="E45" s="119">
        <f>IFERROR('tablas evol IO CAT '!E45/'tablas evol IO CAT '!E58-1,"-")</f>
        <v>-5.3037494067394331E-2</v>
      </c>
      <c r="F45" s="119">
        <f>IFERROR('tablas evol IO CAT '!F45/'tablas evol IO CAT '!F58-1,"-")</f>
        <v>-5.12371359754763E-2</v>
      </c>
      <c r="G45" s="119">
        <f>IFERROR('tablas evol IO CAT '!G45/'tablas evol IO CAT '!G58-1,"-")</f>
        <v>2.1702307855177017E-2</v>
      </c>
      <c r="H45" s="119">
        <f>IFERROR('tablas evol IO CAT '!H45/'tablas evol IO CAT '!H58-1,"-")</f>
        <v>-5.4658385093167783E-2</v>
      </c>
      <c r="I45" s="119">
        <f>IFERROR('tablas evol IO CAT '!I45/'tablas evol IO CAT '!I58-1,"-")</f>
        <v>-0.13254295990408937</v>
      </c>
      <c r="J45" s="119">
        <f>IFERROR('tablas evol IO CAT '!J45/'tablas evol IO CAT '!J58-1,"-")</f>
        <v>-9.9974974974974873E-2</v>
      </c>
    </row>
    <row r="46" spans="3:10" hidden="1" outlineLevel="1">
      <c r="C46" s="41" t="s">
        <v>77</v>
      </c>
      <c r="D46" s="119">
        <f>IFERROR('tablas evol IO CAT '!D46/'tablas evol IO CAT '!D59-1,"-")</f>
        <v>-0.32964720069930364</v>
      </c>
      <c r="E46" s="119">
        <f>IFERROR('tablas evol IO CAT '!E46/'tablas evol IO CAT '!E59-1,"-")</f>
        <v>-0.15062331319881761</v>
      </c>
      <c r="F46" s="119">
        <f>IFERROR('tablas evol IO CAT '!F46/'tablas evol IO CAT '!F59-1,"-")</f>
        <v>4.7874824848201714E-2</v>
      </c>
      <c r="G46" s="119">
        <f>IFERROR('tablas evol IO CAT '!G46/'tablas evol IO CAT '!G59-1,"-")</f>
        <v>-0.13385374813454254</v>
      </c>
      <c r="H46" s="119">
        <f>IFERROR('tablas evol IO CAT '!H46/'tablas evol IO CAT '!H59-1,"-")</f>
        <v>-4.930436905052471E-2</v>
      </c>
      <c r="I46" s="119">
        <f>IFERROR('tablas evol IO CAT '!I46/'tablas evol IO CAT '!I59-1,"-")</f>
        <v>-0.10754832770788592</v>
      </c>
      <c r="J46" s="119">
        <f>IFERROR('tablas evol IO CAT '!J46/'tablas evol IO CAT '!J59-1,"-")</f>
        <v>-8.1718618365627549E-2</v>
      </c>
    </row>
    <row r="47" spans="3:10" hidden="1" outlineLevel="1">
      <c r="C47" s="41" t="s">
        <v>78</v>
      </c>
      <c r="D47" s="119">
        <f>IFERROR('tablas evol IO CAT '!D47/'tablas evol IO CAT '!D60-1,"-")</f>
        <v>-0.14287302440199368</v>
      </c>
      <c r="E47" s="119">
        <f>IFERROR('tablas evol IO CAT '!E47/'tablas evol IO CAT '!E60-1,"-")</f>
        <v>-0.11045241809672379</v>
      </c>
      <c r="F47" s="119">
        <f>IFERROR('tablas evol IO CAT '!F47/'tablas evol IO CAT '!F60-1,"-")</f>
        <v>-1.9565990750622486E-2</v>
      </c>
      <c r="G47" s="119">
        <f>IFERROR('tablas evol IO CAT '!G47/'tablas evol IO CAT '!G60-1,"-")</f>
        <v>-0.26055391234202741</v>
      </c>
      <c r="H47" s="119">
        <f>IFERROR('tablas evol IO CAT '!H47/'tablas evol IO CAT '!H60-1,"-")</f>
        <v>-7.7737568690524061E-2</v>
      </c>
      <c r="I47" s="119">
        <f>IFERROR('tablas evol IO CAT '!I47/'tablas evol IO CAT '!I60-1,"-")</f>
        <v>-0.1109997996393508</v>
      </c>
      <c r="J47" s="119">
        <f>IFERROR('tablas evol IO CAT '!J47/'tablas evol IO CAT '!J60-1,"-")</f>
        <v>-9.5732018364223848E-2</v>
      </c>
    </row>
    <row r="48" spans="3:10" hidden="1" outlineLevel="1">
      <c r="C48" s="41" t="s">
        <v>79</v>
      </c>
      <c r="D48" s="119">
        <f>IFERROR('tablas evol IO CAT '!D48/'tablas evol IO CAT '!D61-1,"-")</f>
        <v>-0.1360509554140128</v>
      </c>
      <c r="E48" s="119">
        <f>IFERROR('tablas evol IO CAT '!E48/'tablas evol IO CAT '!E61-1,"-")</f>
        <v>-7.500455124704164E-2</v>
      </c>
      <c r="F48" s="119">
        <f>IFERROR('tablas evol IO CAT '!F48/'tablas evol IO CAT '!F61-1,"-")</f>
        <v>-1.4677230809195918E-2</v>
      </c>
      <c r="G48" s="119">
        <f>IFERROR('tablas evol IO CAT '!G48/'tablas evol IO CAT '!G61-1,"-")</f>
        <v>-0.25829608560205874</v>
      </c>
      <c r="H48" s="119">
        <f>IFERROR('tablas evol IO CAT '!H48/'tablas evol IO CAT '!H61-1,"-")</f>
        <v>-6.6902446212791067E-2</v>
      </c>
      <c r="I48" s="119">
        <f>IFERROR('tablas evol IO CAT '!I48/'tablas evol IO CAT '!I61-1,"-")</f>
        <v>-4.6480144404332235E-2</v>
      </c>
      <c r="J48" s="119">
        <f>IFERROR('tablas evol IO CAT '!J48/'tablas evol IO CAT '!J61-1,"-")</f>
        <v>-5.5871212121212044E-2</v>
      </c>
    </row>
    <row r="49" spans="3:10" hidden="1" outlineLevel="1">
      <c r="C49" s="41" t="s">
        <v>80</v>
      </c>
      <c r="D49" s="119">
        <f>IFERROR('tablas evol IO CAT '!D49/'tablas evol IO CAT '!D62-1,"-")</f>
        <v>-0.16168682205669938</v>
      </c>
      <c r="E49" s="119">
        <f>IFERROR('tablas evol IO CAT '!E49/'tablas evol IO CAT '!E62-1,"-")</f>
        <v>-9.5855694692904003E-2</v>
      </c>
      <c r="F49" s="119">
        <f>IFERROR('tablas evol IO CAT '!F49/'tablas evol IO CAT '!F62-1,"-")</f>
        <v>-2.6550931835588432E-2</v>
      </c>
      <c r="G49" s="119">
        <f>IFERROR('tablas evol IO CAT '!G49/'tablas evol IO CAT '!G62-1,"-")</f>
        <v>-0.3151200088485786</v>
      </c>
      <c r="H49" s="119">
        <f>IFERROR('tablas evol IO CAT '!H49/'tablas evol IO CAT '!H62-1,"-")</f>
        <v>-9.3762468413352784E-2</v>
      </c>
      <c r="I49" s="119">
        <f>IFERROR('tablas evol IO CAT '!I49/'tablas evol IO CAT '!I62-1,"-")</f>
        <v>-0.14754944110060186</v>
      </c>
      <c r="J49" s="119">
        <f>IFERROR('tablas evol IO CAT '!J49/'tablas evol IO CAT '!J62-1,"-")</f>
        <v>-0.12490278425882728</v>
      </c>
    </row>
    <row r="50" spans="3:10" hidden="1" outlineLevel="1">
      <c r="C50" s="41" t="s">
        <v>81</v>
      </c>
      <c r="D50" s="119">
        <f>IFERROR('tablas evol IO CAT '!D50/'tablas evol IO CAT '!D63-1,"-")</f>
        <v>9.3532656487328891E-2</v>
      </c>
      <c r="E50" s="119">
        <f>IFERROR('tablas evol IO CAT '!E50/'tablas evol IO CAT '!E63-1,"-")</f>
        <v>-2.8053035589672093E-2</v>
      </c>
      <c r="F50" s="119">
        <f>IFERROR('tablas evol IO CAT '!F50/'tablas evol IO CAT '!F63-1,"-")</f>
        <v>8.6935286935286848E-2</v>
      </c>
      <c r="G50" s="119">
        <f>IFERROR('tablas evol IO CAT '!G50/'tablas evol IO CAT '!G63-1,"-")</f>
        <v>6.3913337846987162E-2</v>
      </c>
      <c r="H50" s="119">
        <f>IFERROR('tablas evol IO CAT '!H50/'tablas evol IO CAT '!H63-1,"-")</f>
        <v>4.8084440969507591E-2</v>
      </c>
      <c r="I50" s="119">
        <f>IFERROR('tablas evol IO CAT '!I50/'tablas evol IO CAT '!I63-1,"-")</f>
        <v>-4.8941393065357497E-2</v>
      </c>
      <c r="J50" s="119">
        <f>IFERROR('tablas evol IO CAT '!J50/'tablas evol IO CAT '!J63-1,"-")</f>
        <v>-1.0382119682768587E-2</v>
      </c>
    </row>
    <row r="51" spans="3:10" hidden="1" outlineLevel="1">
      <c r="C51" s="41" t="s">
        <v>82</v>
      </c>
      <c r="D51" s="119">
        <f>IFERROR('tablas evol IO CAT '!D51/'tablas evol IO CAT '!D64-1,"-")</f>
        <v>-0.2339982243267239</v>
      </c>
      <c r="E51" s="119">
        <f>IFERROR('tablas evol IO CAT '!E51/'tablas evol IO CAT '!E64-1,"-")</f>
        <v>-2.5630252100840467E-2</v>
      </c>
      <c r="F51" s="119">
        <f>IFERROR('tablas evol IO CAT '!F51/'tablas evol IO CAT '!F64-1,"-")</f>
        <v>0.10478569550354977</v>
      </c>
      <c r="G51" s="119">
        <f>IFERROR('tablas evol IO CAT '!G51/'tablas evol IO CAT '!G64-1,"-")</f>
        <v>9.6423017107309494E-2</v>
      </c>
      <c r="H51" s="119">
        <f>IFERROR('tablas evol IO CAT '!H51/'tablas evol IO CAT '!H64-1,"-")</f>
        <v>5.4272985014175879E-2</v>
      </c>
      <c r="I51" s="119">
        <f>IFERROR('tablas evol IO CAT '!I51/'tablas evol IO CAT '!I64-1,"-")</f>
        <v>-3.5022247739342593E-2</v>
      </c>
      <c r="J51" s="119">
        <f>IFERROR('tablas evol IO CAT '!J51/'tablas evol IO CAT '!J64-1,"-")</f>
        <v>-1.6839741790626306E-3</v>
      </c>
    </row>
    <row r="52" spans="3:10" hidden="1" outlineLevel="1">
      <c r="C52" s="41" t="s">
        <v>83</v>
      </c>
      <c r="D52" s="119">
        <f>IFERROR('tablas evol IO CAT '!D52/'tablas evol IO CAT '!D65-1,"-")</f>
        <v>-0.13028528947123885</v>
      </c>
      <c r="E52" s="119">
        <f>IFERROR('tablas evol IO CAT '!E52/'tablas evol IO CAT '!E65-1,"-")</f>
        <v>-1.0191260644980993E-2</v>
      </c>
      <c r="F52" s="119">
        <f>IFERROR('tablas evol IO CAT '!F52/'tablas evol IO CAT '!F65-1,"-")</f>
        <v>0.10013734548632791</v>
      </c>
      <c r="G52" s="119">
        <f>IFERROR('tablas evol IO CAT '!G52/'tablas evol IO CAT '!G65-1,"-")</f>
        <v>5.4085659991229385E-2</v>
      </c>
      <c r="H52" s="119">
        <f>IFERROR('tablas evol IO CAT '!H52/'tablas evol IO CAT '!H65-1,"-")</f>
        <v>5.3841015364061384E-2</v>
      </c>
      <c r="I52" s="119">
        <f>IFERROR('tablas evol IO CAT '!I52/'tablas evol IO CAT '!I65-1,"-")</f>
        <v>-6.4461276858865268E-2</v>
      </c>
      <c r="J52" s="119">
        <f>IFERROR('tablas evol IO CAT '!J52/'tablas evol IO CAT '!J65-1,"-")</f>
        <v>-1.7849305047549335E-2</v>
      </c>
    </row>
    <row r="53" spans="3:10" collapsed="1">
      <c r="C53" s="48">
        <v>2007</v>
      </c>
      <c r="D53" s="122">
        <f>IFERROR('tablas evol IO CAT '!D53/'tablas evol IO CAT '!D66-1,"-")</f>
        <v>-0.18676959332015075</v>
      </c>
      <c r="E53" s="122">
        <f>IFERROR('tablas evol IO CAT '!E53/'tablas evol IO CAT '!E66-1,"-")</f>
        <v>-3.6565228317535947E-2</v>
      </c>
      <c r="F53" s="122">
        <f>IFERROR('tablas evol IO CAT '!F53/'tablas evol IO CAT '!F66-1,"-")</f>
        <v>-1.7747645727196892E-2</v>
      </c>
      <c r="G53" s="122">
        <f>IFERROR('tablas evol IO CAT '!G53/'tablas evol IO CAT '!G66-1,"-")</f>
        <v>-9.8620392928186695E-2</v>
      </c>
      <c r="H53" s="122">
        <f>IFERROR('tablas evol IO CAT '!H53/'tablas evol IO CAT '!H66-1,"-")</f>
        <v>-3.831149930054123E-2</v>
      </c>
      <c r="I53" s="122">
        <f>IFERROR('tablas evol IO CAT '!I53/'tablas evol IO CAT '!I66-1,"-")</f>
        <v>-6.6488854227311989E-2</v>
      </c>
      <c r="J53" s="122">
        <f>IFERROR('tablas evol IO CAT '!J53/'tablas evol IO CAT '!J66-1,"-")</f>
        <v>-5.3994960589662244E-2</v>
      </c>
    </row>
    <row r="54" spans="3:10" ht="15" customHeight="1">
      <c r="C54" s="533" t="s">
        <v>67</v>
      </c>
      <c r="D54" s="533"/>
      <c r="E54" s="533"/>
      <c r="F54" s="533"/>
      <c r="G54" s="533"/>
      <c r="H54" s="533"/>
      <c r="I54" s="533"/>
      <c r="J54" s="533"/>
    </row>
  </sheetData>
  <mergeCells count="2">
    <mergeCell ref="C3:J3"/>
    <mergeCell ref="C54:J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7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2" width="11.42578125" style="2"/>
    <col min="3" max="3" width="41" style="2" customWidth="1"/>
    <col min="4" max="4" width="12.7109375" style="2" customWidth="1"/>
    <col min="5" max="5" width="12.85546875" style="2" customWidth="1"/>
    <col min="6" max="6" width="10.5703125" style="2" customWidth="1"/>
    <col min="7" max="7" width="10.7109375" style="2" customWidth="1"/>
    <col min="8" max="13" width="11.42578125" style="2"/>
    <col min="14" max="14" width="13.7109375" style="2" customWidth="1"/>
    <col min="15" max="258" width="11.42578125" style="2"/>
    <col min="259" max="259" width="41" style="2" customWidth="1"/>
    <col min="260" max="260" width="12.7109375" style="2" customWidth="1"/>
    <col min="261" max="261" width="12.85546875" style="2" customWidth="1"/>
    <col min="262" max="262" width="10.5703125" style="2" customWidth="1"/>
    <col min="263" max="263" width="10.7109375" style="2" customWidth="1"/>
    <col min="264" max="269" width="11.42578125" style="2"/>
    <col min="270" max="270" width="13.7109375" style="2" customWidth="1"/>
    <col min="271" max="514" width="11.42578125" style="2"/>
    <col min="515" max="515" width="41" style="2" customWidth="1"/>
    <col min="516" max="516" width="12.7109375" style="2" customWidth="1"/>
    <col min="517" max="517" width="12.85546875" style="2" customWidth="1"/>
    <col min="518" max="518" width="10.5703125" style="2" customWidth="1"/>
    <col min="519" max="519" width="10.7109375" style="2" customWidth="1"/>
    <col min="520" max="525" width="11.42578125" style="2"/>
    <col min="526" max="526" width="13.7109375" style="2" customWidth="1"/>
    <col min="527" max="770" width="11.42578125" style="2"/>
    <col min="771" max="771" width="41" style="2" customWidth="1"/>
    <col min="772" max="772" width="12.7109375" style="2" customWidth="1"/>
    <col min="773" max="773" width="12.85546875" style="2" customWidth="1"/>
    <col min="774" max="774" width="10.5703125" style="2" customWidth="1"/>
    <col min="775" max="775" width="10.7109375" style="2" customWidth="1"/>
    <col min="776" max="781" width="11.42578125" style="2"/>
    <col min="782" max="782" width="13.7109375" style="2" customWidth="1"/>
    <col min="783" max="1026" width="11.42578125" style="2"/>
    <col min="1027" max="1027" width="41" style="2" customWidth="1"/>
    <col min="1028" max="1028" width="12.7109375" style="2" customWidth="1"/>
    <col min="1029" max="1029" width="12.85546875" style="2" customWidth="1"/>
    <col min="1030" max="1030" width="10.5703125" style="2" customWidth="1"/>
    <col min="1031" max="1031" width="10.7109375" style="2" customWidth="1"/>
    <col min="1032" max="1037" width="11.42578125" style="2"/>
    <col min="1038" max="1038" width="13.7109375" style="2" customWidth="1"/>
    <col min="1039" max="1282" width="11.42578125" style="2"/>
    <col min="1283" max="1283" width="41" style="2" customWidth="1"/>
    <col min="1284" max="1284" width="12.7109375" style="2" customWidth="1"/>
    <col min="1285" max="1285" width="12.85546875" style="2" customWidth="1"/>
    <col min="1286" max="1286" width="10.5703125" style="2" customWidth="1"/>
    <col min="1287" max="1287" width="10.7109375" style="2" customWidth="1"/>
    <col min="1288" max="1293" width="11.42578125" style="2"/>
    <col min="1294" max="1294" width="13.7109375" style="2" customWidth="1"/>
    <col min="1295" max="1538" width="11.42578125" style="2"/>
    <col min="1539" max="1539" width="41" style="2" customWidth="1"/>
    <col min="1540" max="1540" width="12.7109375" style="2" customWidth="1"/>
    <col min="1541" max="1541" width="12.85546875" style="2" customWidth="1"/>
    <col min="1542" max="1542" width="10.5703125" style="2" customWidth="1"/>
    <col min="1543" max="1543" width="10.7109375" style="2" customWidth="1"/>
    <col min="1544" max="1549" width="11.42578125" style="2"/>
    <col min="1550" max="1550" width="13.7109375" style="2" customWidth="1"/>
    <col min="1551" max="1794" width="11.42578125" style="2"/>
    <col min="1795" max="1795" width="41" style="2" customWidth="1"/>
    <col min="1796" max="1796" width="12.7109375" style="2" customWidth="1"/>
    <col min="1797" max="1797" width="12.85546875" style="2" customWidth="1"/>
    <col min="1798" max="1798" width="10.5703125" style="2" customWidth="1"/>
    <col min="1799" max="1799" width="10.7109375" style="2" customWidth="1"/>
    <col min="1800" max="1805" width="11.42578125" style="2"/>
    <col min="1806" max="1806" width="13.7109375" style="2" customWidth="1"/>
    <col min="1807" max="2050" width="11.42578125" style="2"/>
    <col min="2051" max="2051" width="41" style="2" customWidth="1"/>
    <col min="2052" max="2052" width="12.7109375" style="2" customWidth="1"/>
    <col min="2053" max="2053" width="12.85546875" style="2" customWidth="1"/>
    <col min="2054" max="2054" width="10.5703125" style="2" customWidth="1"/>
    <col min="2055" max="2055" width="10.7109375" style="2" customWidth="1"/>
    <col min="2056" max="2061" width="11.42578125" style="2"/>
    <col min="2062" max="2062" width="13.7109375" style="2" customWidth="1"/>
    <col min="2063" max="2306" width="11.42578125" style="2"/>
    <col min="2307" max="2307" width="41" style="2" customWidth="1"/>
    <col min="2308" max="2308" width="12.7109375" style="2" customWidth="1"/>
    <col min="2309" max="2309" width="12.85546875" style="2" customWidth="1"/>
    <col min="2310" max="2310" width="10.5703125" style="2" customWidth="1"/>
    <col min="2311" max="2311" width="10.7109375" style="2" customWidth="1"/>
    <col min="2312" max="2317" width="11.42578125" style="2"/>
    <col min="2318" max="2318" width="13.7109375" style="2" customWidth="1"/>
    <col min="2319" max="2562" width="11.42578125" style="2"/>
    <col min="2563" max="2563" width="41" style="2" customWidth="1"/>
    <col min="2564" max="2564" width="12.7109375" style="2" customWidth="1"/>
    <col min="2565" max="2565" width="12.85546875" style="2" customWidth="1"/>
    <col min="2566" max="2566" width="10.5703125" style="2" customWidth="1"/>
    <col min="2567" max="2567" width="10.7109375" style="2" customWidth="1"/>
    <col min="2568" max="2573" width="11.42578125" style="2"/>
    <col min="2574" max="2574" width="13.7109375" style="2" customWidth="1"/>
    <col min="2575" max="2818" width="11.42578125" style="2"/>
    <col min="2819" max="2819" width="41" style="2" customWidth="1"/>
    <col min="2820" max="2820" width="12.7109375" style="2" customWidth="1"/>
    <col min="2821" max="2821" width="12.85546875" style="2" customWidth="1"/>
    <col min="2822" max="2822" width="10.5703125" style="2" customWidth="1"/>
    <col min="2823" max="2823" width="10.7109375" style="2" customWidth="1"/>
    <col min="2824" max="2829" width="11.42578125" style="2"/>
    <col min="2830" max="2830" width="13.7109375" style="2" customWidth="1"/>
    <col min="2831" max="3074" width="11.42578125" style="2"/>
    <col min="3075" max="3075" width="41" style="2" customWidth="1"/>
    <col min="3076" max="3076" width="12.7109375" style="2" customWidth="1"/>
    <col min="3077" max="3077" width="12.85546875" style="2" customWidth="1"/>
    <col min="3078" max="3078" width="10.5703125" style="2" customWidth="1"/>
    <col min="3079" max="3079" width="10.7109375" style="2" customWidth="1"/>
    <col min="3080" max="3085" width="11.42578125" style="2"/>
    <col min="3086" max="3086" width="13.7109375" style="2" customWidth="1"/>
    <col min="3087" max="3330" width="11.42578125" style="2"/>
    <col min="3331" max="3331" width="41" style="2" customWidth="1"/>
    <col min="3332" max="3332" width="12.7109375" style="2" customWidth="1"/>
    <col min="3333" max="3333" width="12.85546875" style="2" customWidth="1"/>
    <col min="3334" max="3334" width="10.5703125" style="2" customWidth="1"/>
    <col min="3335" max="3335" width="10.7109375" style="2" customWidth="1"/>
    <col min="3336" max="3341" width="11.42578125" style="2"/>
    <col min="3342" max="3342" width="13.7109375" style="2" customWidth="1"/>
    <col min="3343" max="3586" width="11.42578125" style="2"/>
    <col min="3587" max="3587" width="41" style="2" customWidth="1"/>
    <col min="3588" max="3588" width="12.7109375" style="2" customWidth="1"/>
    <col min="3589" max="3589" width="12.85546875" style="2" customWidth="1"/>
    <col min="3590" max="3590" width="10.5703125" style="2" customWidth="1"/>
    <col min="3591" max="3591" width="10.7109375" style="2" customWidth="1"/>
    <col min="3592" max="3597" width="11.42578125" style="2"/>
    <col min="3598" max="3598" width="13.7109375" style="2" customWidth="1"/>
    <col min="3599" max="3842" width="11.42578125" style="2"/>
    <col min="3843" max="3843" width="41" style="2" customWidth="1"/>
    <col min="3844" max="3844" width="12.7109375" style="2" customWidth="1"/>
    <col min="3845" max="3845" width="12.85546875" style="2" customWidth="1"/>
    <col min="3846" max="3846" width="10.5703125" style="2" customWidth="1"/>
    <col min="3847" max="3847" width="10.7109375" style="2" customWidth="1"/>
    <col min="3848" max="3853" width="11.42578125" style="2"/>
    <col min="3854" max="3854" width="13.7109375" style="2" customWidth="1"/>
    <col min="3855" max="4098" width="11.42578125" style="2"/>
    <col min="4099" max="4099" width="41" style="2" customWidth="1"/>
    <col min="4100" max="4100" width="12.7109375" style="2" customWidth="1"/>
    <col min="4101" max="4101" width="12.85546875" style="2" customWidth="1"/>
    <col min="4102" max="4102" width="10.5703125" style="2" customWidth="1"/>
    <col min="4103" max="4103" width="10.7109375" style="2" customWidth="1"/>
    <col min="4104" max="4109" width="11.42578125" style="2"/>
    <col min="4110" max="4110" width="13.7109375" style="2" customWidth="1"/>
    <col min="4111" max="4354" width="11.42578125" style="2"/>
    <col min="4355" max="4355" width="41" style="2" customWidth="1"/>
    <col min="4356" max="4356" width="12.7109375" style="2" customWidth="1"/>
    <col min="4357" max="4357" width="12.85546875" style="2" customWidth="1"/>
    <col min="4358" max="4358" width="10.5703125" style="2" customWidth="1"/>
    <col min="4359" max="4359" width="10.7109375" style="2" customWidth="1"/>
    <col min="4360" max="4365" width="11.42578125" style="2"/>
    <col min="4366" max="4366" width="13.7109375" style="2" customWidth="1"/>
    <col min="4367" max="4610" width="11.42578125" style="2"/>
    <col min="4611" max="4611" width="41" style="2" customWidth="1"/>
    <col min="4612" max="4612" width="12.7109375" style="2" customWidth="1"/>
    <col min="4613" max="4613" width="12.85546875" style="2" customWidth="1"/>
    <col min="4614" max="4614" width="10.5703125" style="2" customWidth="1"/>
    <col min="4615" max="4615" width="10.7109375" style="2" customWidth="1"/>
    <col min="4616" max="4621" width="11.42578125" style="2"/>
    <col min="4622" max="4622" width="13.7109375" style="2" customWidth="1"/>
    <col min="4623" max="4866" width="11.42578125" style="2"/>
    <col min="4867" max="4867" width="41" style="2" customWidth="1"/>
    <col min="4868" max="4868" width="12.7109375" style="2" customWidth="1"/>
    <col min="4869" max="4869" width="12.85546875" style="2" customWidth="1"/>
    <col min="4870" max="4870" width="10.5703125" style="2" customWidth="1"/>
    <col min="4871" max="4871" width="10.7109375" style="2" customWidth="1"/>
    <col min="4872" max="4877" width="11.42578125" style="2"/>
    <col min="4878" max="4878" width="13.7109375" style="2" customWidth="1"/>
    <col min="4879" max="5122" width="11.42578125" style="2"/>
    <col min="5123" max="5123" width="41" style="2" customWidth="1"/>
    <col min="5124" max="5124" width="12.7109375" style="2" customWidth="1"/>
    <col min="5125" max="5125" width="12.85546875" style="2" customWidth="1"/>
    <col min="5126" max="5126" width="10.5703125" style="2" customWidth="1"/>
    <col min="5127" max="5127" width="10.7109375" style="2" customWidth="1"/>
    <col min="5128" max="5133" width="11.42578125" style="2"/>
    <col min="5134" max="5134" width="13.7109375" style="2" customWidth="1"/>
    <col min="5135" max="5378" width="11.42578125" style="2"/>
    <col min="5379" max="5379" width="41" style="2" customWidth="1"/>
    <col min="5380" max="5380" width="12.7109375" style="2" customWidth="1"/>
    <col min="5381" max="5381" width="12.85546875" style="2" customWidth="1"/>
    <col min="5382" max="5382" width="10.5703125" style="2" customWidth="1"/>
    <col min="5383" max="5383" width="10.7109375" style="2" customWidth="1"/>
    <col min="5384" max="5389" width="11.42578125" style="2"/>
    <col min="5390" max="5390" width="13.7109375" style="2" customWidth="1"/>
    <col min="5391" max="5634" width="11.42578125" style="2"/>
    <col min="5635" max="5635" width="41" style="2" customWidth="1"/>
    <col min="5636" max="5636" width="12.7109375" style="2" customWidth="1"/>
    <col min="5637" max="5637" width="12.85546875" style="2" customWidth="1"/>
    <col min="5638" max="5638" width="10.5703125" style="2" customWidth="1"/>
    <col min="5639" max="5639" width="10.7109375" style="2" customWidth="1"/>
    <col min="5640" max="5645" width="11.42578125" style="2"/>
    <col min="5646" max="5646" width="13.7109375" style="2" customWidth="1"/>
    <col min="5647" max="5890" width="11.42578125" style="2"/>
    <col min="5891" max="5891" width="41" style="2" customWidth="1"/>
    <col min="5892" max="5892" width="12.7109375" style="2" customWidth="1"/>
    <col min="5893" max="5893" width="12.85546875" style="2" customWidth="1"/>
    <col min="5894" max="5894" width="10.5703125" style="2" customWidth="1"/>
    <col min="5895" max="5895" width="10.7109375" style="2" customWidth="1"/>
    <col min="5896" max="5901" width="11.42578125" style="2"/>
    <col min="5902" max="5902" width="13.7109375" style="2" customWidth="1"/>
    <col min="5903" max="6146" width="11.42578125" style="2"/>
    <col min="6147" max="6147" width="41" style="2" customWidth="1"/>
    <col min="6148" max="6148" width="12.7109375" style="2" customWidth="1"/>
    <col min="6149" max="6149" width="12.85546875" style="2" customWidth="1"/>
    <col min="6150" max="6150" width="10.5703125" style="2" customWidth="1"/>
    <col min="6151" max="6151" width="10.7109375" style="2" customWidth="1"/>
    <col min="6152" max="6157" width="11.42578125" style="2"/>
    <col min="6158" max="6158" width="13.7109375" style="2" customWidth="1"/>
    <col min="6159" max="6402" width="11.42578125" style="2"/>
    <col min="6403" max="6403" width="41" style="2" customWidth="1"/>
    <col min="6404" max="6404" width="12.7109375" style="2" customWidth="1"/>
    <col min="6405" max="6405" width="12.85546875" style="2" customWidth="1"/>
    <col min="6406" max="6406" width="10.5703125" style="2" customWidth="1"/>
    <col min="6407" max="6407" width="10.7109375" style="2" customWidth="1"/>
    <col min="6408" max="6413" width="11.42578125" style="2"/>
    <col min="6414" max="6414" width="13.7109375" style="2" customWidth="1"/>
    <col min="6415" max="6658" width="11.42578125" style="2"/>
    <col min="6659" max="6659" width="41" style="2" customWidth="1"/>
    <col min="6660" max="6660" width="12.7109375" style="2" customWidth="1"/>
    <col min="6661" max="6661" width="12.85546875" style="2" customWidth="1"/>
    <col min="6662" max="6662" width="10.5703125" style="2" customWidth="1"/>
    <col min="6663" max="6663" width="10.7109375" style="2" customWidth="1"/>
    <col min="6664" max="6669" width="11.42578125" style="2"/>
    <col min="6670" max="6670" width="13.7109375" style="2" customWidth="1"/>
    <col min="6671" max="6914" width="11.42578125" style="2"/>
    <col min="6915" max="6915" width="41" style="2" customWidth="1"/>
    <col min="6916" max="6916" width="12.7109375" style="2" customWidth="1"/>
    <col min="6917" max="6917" width="12.85546875" style="2" customWidth="1"/>
    <col min="6918" max="6918" width="10.5703125" style="2" customWidth="1"/>
    <col min="6919" max="6919" width="10.7109375" style="2" customWidth="1"/>
    <col min="6920" max="6925" width="11.42578125" style="2"/>
    <col min="6926" max="6926" width="13.7109375" style="2" customWidth="1"/>
    <col min="6927" max="7170" width="11.42578125" style="2"/>
    <col min="7171" max="7171" width="41" style="2" customWidth="1"/>
    <col min="7172" max="7172" width="12.7109375" style="2" customWidth="1"/>
    <col min="7173" max="7173" width="12.85546875" style="2" customWidth="1"/>
    <col min="7174" max="7174" width="10.5703125" style="2" customWidth="1"/>
    <col min="7175" max="7175" width="10.7109375" style="2" customWidth="1"/>
    <col min="7176" max="7181" width="11.42578125" style="2"/>
    <col min="7182" max="7182" width="13.7109375" style="2" customWidth="1"/>
    <col min="7183" max="7426" width="11.42578125" style="2"/>
    <col min="7427" max="7427" width="41" style="2" customWidth="1"/>
    <col min="7428" max="7428" width="12.7109375" style="2" customWidth="1"/>
    <col min="7429" max="7429" width="12.85546875" style="2" customWidth="1"/>
    <col min="7430" max="7430" width="10.5703125" style="2" customWidth="1"/>
    <col min="7431" max="7431" width="10.7109375" style="2" customWidth="1"/>
    <col min="7432" max="7437" width="11.42578125" style="2"/>
    <col min="7438" max="7438" width="13.7109375" style="2" customWidth="1"/>
    <col min="7439" max="7682" width="11.42578125" style="2"/>
    <col min="7683" max="7683" width="41" style="2" customWidth="1"/>
    <col min="7684" max="7684" width="12.7109375" style="2" customWidth="1"/>
    <col min="7685" max="7685" width="12.85546875" style="2" customWidth="1"/>
    <col min="7686" max="7686" width="10.5703125" style="2" customWidth="1"/>
    <col min="7687" max="7687" width="10.7109375" style="2" customWidth="1"/>
    <col min="7688" max="7693" width="11.42578125" style="2"/>
    <col min="7694" max="7694" width="13.7109375" style="2" customWidth="1"/>
    <col min="7695" max="7938" width="11.42578125" style="2"/>
    <col min="7939" max="7939" width="41" style="2" customWidth="1"/>
    <col min="7940" max="7940" width="12.7109375" style="2" customWidth="1"/>
    <col min="7941" max="7941" width="12.85546875" style="2" customWidth="1"/>
    <col min="7942" max="7942" width="10.5703125" style="2" customWidth="1"/>
    <col min="7943" max="7943" width="10.7109375" style="2" customWidth="1"/>
    <col min="7944" max="7949" width="11.42578125" style="2"/>
    <col min="7950" max="7950" width="13.7109375" style="2" customWidth="1"/>
    <col min="7951" max="8194" width="11.42578125" style="2"/>
    <col min="8195" max="8195" width="41" style="2" customWidth="1"/>
    <col min="8196" max="8196" width="12.7109375" style="2" customWidth="1"/>
    <col min="8197" max="8197" width="12.85546875" style="2" customWidth="1"/>
    <col min="8198" max="8198" width="10.5703125" style="2" customWidth="1"/>
    <col min="8199" max="8199" width="10.7109375" style="2" customWidth="1"/>
    <col min="8200" max="8205" width="11.42578125" style="2"/>
    <col min="8206" max="8206" width="13.7109375" style="2" customWidth="1"/>
    <col min="8207" max="8450" width="11.42578125" style="2"/>
    <col min="8451" max="8451" width="41" style="2" customWidth="1"/>
    <col min="8452" max="8452" width="12.7109375" style="2" customWidth="1"/>
    <col min="8453" max="8453" width="12.85546875" style="2" customWidth="1"/>
    <col min="8454" max="8454" width="10.5703125" style="2" customWidth="1"/>
    <col min="8455" max="8455" width="10.7109375" style="2" customWidth="1"/>
    <col min="8456" max="8461" width="11.42578125" style="2"/>
    <col min="8462" max="8462" width="13.7109375" style="2" customWidth="1"/>
    <col min="8463" max="8706" width="11.42578125" style="2"/>
    <col min="8707" max="8707" width="41" style="2" customWidth="1"/>
    <col min="8708" max="8708" width="12.7109375" style="2" customWidth="1"/>
    <col min="8709" max="8709" width="12.85546875" style="2" customWidth="1"/>
    <col min="8710" max="8710" width="10.5703125" style="2" customWidth="1"/>
    <col min="8711" max="8711" width="10.7109375" style="2" customWidth="1"/>
    <col min="8712" max="8717" width="11.42578125" style="2"/>
    <col min="8718" max="8718" width="13.7109375" style="2" customWidth="1"/>
    <col min="8719" max="8962" width="11.42578125" style="2"/>
    <col min="8963" max="8963" width="41" style="2" customWidth="1"/>
    <col min="8964" max="8964" width="12.7109375" style="2" customWidth="1"/>
    <col min="8965" max="8965" width="12.85546875" style="2" customWidth="1"/>
    <col min="8966" max="8966" width="10.5703125" style="2" customWidth="1"/>
    <col min="8967" max="8967" width="10.7109375" style="2" customWidth="1"/>
    <col min="8968" max="8973" width="11.42578125" style="2"/>
    <col min="8974" max="8974" width="13.7109375" style="2" customWidth="1"/>
    <col min="8975" max="9218" width="11.42578125" style="2"/>
    <col min="9219" max="9219" width="41" style="2" customWidth="1"/>
    <col min="9220" max="9220" width="12.7109375" style="2" customWidth="1"/>
    <col min="9221" max="9221" width="12.85546875" style="2" customWidth="1"/>
    <col min="9222" max="9222" width="10.5703125" style="2" customWidth="1"/>
    <col min="9223" max="9223" width="10.7109375" style="2" customWidth="1"/>
    <col min="9224" max="9229" width="11.42578125" style="2"/>
    <col min="9230" max="9230" width="13.7109375" style="2" customWidth="1"/>
    <col min="9231" max="9474" width="11.42578125" style="2"/>
    <col min="9475" max="9475" width="41" style="2" customWidth="1"/>
    <col min="9476" max="9476" width="12.7109375" style="2" customWidth="1"/>
    <col min="9477" max="9477" width="12.85546875" style="2" customWidth="1"/>
    <col min="9478" max="9478" width="10.5703125" style="2" customWidth="1"/>
    <col min="9479" max="9479" width="10.7109375" style="2" customWidth="1"/>
    <col min="9480" max="9485" width="11.42578125" style="2"/>
    <col min="9486" max="9486" width="13.7109375" style="2" customWidth="1"/>
    <col min="9487" max="9730" width="11.42578125" style="2"/>
    <col min="9731" max="9731" width="41" style="2" customWidth="1"/>
    <col min="9732" max="9732" width="12.7109375" style="2" customWidth="1"/>
    <col min="9733" max="9733" width="12.85546875" style="2" customWidth="1"/>
    <col min="9734" max="9734" width="10.5703125" style="2" customWidth="1"/>
    <col min="9735" max="9735" width="10.7109375" style="2" customWidth="1"/>
    <col min="9736" max="9741" width="11.42578125" style="2"/>
    <col min="9742" max="9742" width="13.7109375" style="2" customWidth="1"/>
    <col min="9743" max="9986" width="11.42578125" style="2"/>
    <col min="9987" max="9987" width="41" style="2" customWidth="1"/>
    <col min="9988" max="9988" width="12.7109375" style="2" customWidth="1"/>
    <col min="9989" max="9989" width="12.85546875" style="2" customWidth="1"/>
    <col min="9990" max="9990" width="10.5703125" style="2" customWidth="1"/>
    <col min="9991" max="9991" width="10.7109375" style="2" customWidth="1"/>
    <col min="9992" max="9997" width="11.42578125" style="2"/>
    <col min="9998" max="9998" width="13.7109375" style="2" customWidth="1"/>
    <col min="9999" max="10242" width="11.42578125" style="2"/>
    <col min="10243" max="10243" width="41" style="2" customWidth="1"/>
    <col min="10244" max="10244" width="12.7109375" style="2" customWidth="1"/>
    <col min="10245" max="10245" width="12.85546875" style="2" customWidth="1"/>
    <col min="10246" max="10246" width="10.5703125" style="2" customWidth="1"/>
    <col min="10247" max="10247" width="10.7109375" style="2" customWidth="1"/>
    <col min="10248" max="10253" width="11.42578125" style="2"/>
    <col min="10254" max="10254" width="13.7109375" style="2" customWidth="1"/>
    <col min="10255" max="10498" width="11.42578125" style="2"/>
    <col min="10499" max="10499" width="41" style="2" customWidth="1"/>
    <col min="10500" max="10500" width="12.7109375" style="2" customWidth="1"/>
    <col min="10501" max="10501" width="12.85546875" style="2" customWidth="1"/>
    <col min="10502" max="10502" width="10.5703125" style="2" customWidth="1"/>
    <col min="10503" max="10503" width="10.7109375" style="2" customWidth="1"/>
    <col min="10504" max="10509" width="11.42578125" style="2"/>
    <col min="10510" max="10510" width="13.7109375" style="2" customWidth="1"/>
    <col min="10511" max="10754" width="11.42578125" style="2"/>
    <col min="10755" max="10755" width="41" style="2" customWidth="1"/>
    <col min="10756" max="10756" width="12.7109375" style="2" customWidth="1"/>
    <col min="10757" max="10757" width="12.85546875" style="2" customWidth="1"/>
    <col min="10758" max="10758" width="10.5703125" style="2" customWidth="1"/>
    <col min="10759" max="10759" width="10.7109375" style="2" customWidth="1"/>
    <col min="10760" max="10765" width="11.42578125" style="2"/>
    <col min="10766" max="10766" width="13.7109375" style="2" customWidth="1"/>
    <col min="10767" max="11010" width="11.42578125" style="2"/>
    <col min="11011" max="11011" width="41" style="2" customWidth="1"/>
    <col min="11012" max="11012" width="12.7109375" style="2" customWidth="1"/>
    <col min="11013" max="11013" width="12.85546875" style="2" customWidth="1"/>
    <col min="11014" max="11014" width="10.5703125" style="2" customWidth="1"/>
    <col min="11015" max="11015" width="10.7109375" style="2" customWidth="1"/>
    <col min="11016" max="11021" width="11.42578125" style="2"/>
    <col min="11022" max="11022" width="13.7109375" style="2" customWidth="1"/>
    <col min="11023" max="11266" width="11.42578125" style="2"/>
    <col min="11267" max="11267" width="41" style="2" customWidth="1"/>
    <col min="11268" max="11268" width="12.7109375" style="2" customWidth="1"/>
    <col min="11269" max="11269" width="12.85546875" style="2" customWidth="1"/>
    <col min="11270" max="11270" width="10.5703125" style="2" customWidth="1"/>
    <col min="11271" max="11271" width="10.7109375" style="2" customWidth="1"/>
    <col min="11272" max="11277" width="11.42578125" style="2"/>
    <col min="11278" max="11278" width="13.7109375" style="2" customWidth="1"/>
    <col min="11279" max="11522" width="11.42578125" style="2"/>
    <col min="11523" max="11523" width="41" style="2" customWidth="1"/>
    <col min="11524" max="11524" width="12.7109375" style="2" customWidth="1"/>
    <col min="11525" max="11525" width="12.85546875" style="2" customWidth="1"/>
    <col min="11526" max="11526" width="10.5703125" style="2" customWidth="1"/>
    <col min="11527" max="11527" width="10.7109375" style="2" customWidth="1"/>
    <col min="11528" max="11533" width="11.42578125" style="2"/>
    <col min="11534" max="11534" width="13.7109375" style="2" customWidth="1"/>
    <col min="11535" max="11778" width="11.42578125" style="2"/>
    <col min="11779" max="11779" width="41" style="2" customWidth="1"/>
    <col min="11780" max="11780" width="12.7109375" style="2" customWidth="1"/>
    <col min="11781" max="11781" width="12.85546875" style="2" customWidth="1"/>
    <col min="11782" max="11782" width="10.5703125" style="2" customWidth="1"/>
    <col min="11783" max="11783" width="10.7109375" style="2" customWidth="1"/>
    <col min="11784" max="11789" width="11.42578125" style="2"/>
    <col min="11790" max="11790" width="13.7109375" style="2" customWidth="1"/>
    <col min="11791" max="12034" width="11.42578125" style="2"/>
    <col min="12035" max="12035" width="41" style="2" customWidth="1"/>
    <col min="12036" max="12036" width="12.7109375" style="2" customWidth="1"/>
    <col min="12037" max="12037" width="12.85546875" style="2" customWidth="1"/>
    <col min="12038" max="12038" width="10.5703125" style="2" customWidth="1"/>
    <col min="12039" max="12039" width="10.7109375" style="2" customWidth="1"/>
    <col min="12040" max="12045" width="11.42578125" style="2"/>
    <col min="12046" max="12046" width="13.7109375" style="2" customWidth="1"/>
    <col min="12047" max="12290" width="11.42578125" style="2"/>
    <col min="12291" max="12291" width="41" style="2" customWidth="1"/>
    <col min="12292" max="12292" width="12.7109375" style="2" customWidth="1"/>
    <col min="12293" max="12293" width="12.85546875" style="2" customWidth="1"/>
    <col min="12294" max="12294" width="10.5703125" style="2" customWidth="1"/>
    <col min="12295" max="12295" width="10.7109375" style="2" customWidth="1"/>
    <col min="12296" max="12301" width="11.42578125" style="2"/>
    <col min="12302" max="12302" width="13.7109375" style="2" customWidth="1"/>
    <col min="12303" max="12546" width="11.42578125" style="2"/>
    <col min="12547" max="12547" width="41" style="2" customWidth="1"/>
    <col min="12548" max="12548" width="12.7109375" style="2" customWidth="1"/>
    <col min="12549" max="12549" width="12.85546875" style="2" customWidth="1"/>
    <col min="12550" max="12550" width="10.5703125" style="2" customWidth="1"/>
    <col min="12551" max="12551" width="10.7109375" style="2" customWidth="1"/>
    <col min="12552" max="12557" width="11.42578125" style="2"/>
    <col min="12558" max="12558" width="13.7109375" style="2" customWidth="1"/>
    <col min="12559" max="12802" width="11.42578125" style="2"/>
    <col min="12803" max="12803" width="41" style="2" customWidth="1"/>
    <col min="12804" max="12804" width="12.7109375" style="2" customWidth="1"/>
    <col min="12805" max="12805" width="12.85546875" style="2" customWidth="1"/>
    <col min="12806" max="12806" width="10.5703125" style="2" customWidth="1"/>
    <col min="12807" max="12807" width="10.7109375" style="2" customWidth="1"/>
    <col min="12808" max="12813" width="11.42578125" style="2"/>
    <col min="12814" max="12814" width="13.7109375" style="2" customWidth="1"/>
    <col min="12815" max="13058" width="11.42578125" style="2"/>
    <col min="13059" max="13059" width="41" style="2" customWidth="1"/>
    <col min="13060" max="13060" width="12.7109375" style="2" customWidth="1"/>
    <col min="13061" max="13061" width="12.85546875" style="2" customWidth="1"/>
    <col min="13062" max="13062" width="10.5703125" style="2" customWidth="1"/>
    <col min="13063" max="13063" width="10.7109375" style="2" customWidth="1"/>
    <col min="13064" max="13069" width="11.42578125" style="2"/>
    <col min="13070" max="13070" width="13.7109375" style="2" customWidth="1"/>
    <col min="13071" max="13314" width="11.42578125" style="2"/>
    <col min="13315" max="13315" width="41" style="2" customWidth="1"/>
    <col min="13316" max="13316" width="12.7109375" style="2" customWidth="1"/>
    <col min="13317" max="13317" width="12.85546875" style="2" customWidth="1"/>
    <col min="13318" max="13318" width="10.5703125" style="2" customWidth="1"/>
    <col min="13319" max="13319" width="10.7109375" style="2" customWidth="1"/>
    <col min="13320" max="13325" width="11.42578125" style="2"/>
    <col min="13326" max="13326" width="13.7109375" style="2" customWidth="1"/>
    <col min="13327" max="13570" width="11.42578125" style="2"/>
    <col min="13571" max="13571" width="41" style="2" customWidth="1"/>
    <col min="13572" max="13572" width="12.7109375" style="2" customWidth="1"/>
    <col min="13573" max="13573" width="12.85546875" style="2" customWidth="1"/>
    <col min="13574" max="13574" width="10.5703125" style="2" customWidth="1"/>
    <col min="13575" max="13575" width="10.7109375" style="2" customWidth="1"/>
    <col min="13576" max="13581" width="11.42578125" style="2"/>
    <col min="13582" max="13582" width="13.7109375" style="2" customWidth="1"/>
    <col min="13583" max="13826" width="11.42578125" style="2"/>
    <col min="13827" max="13827" width="41" style="2" customWidth="1"/>
    <col min="13828" max="13828" width="12.7109375" style="2" customWidth="1"/>
    <col min="13829" max="13829" width="12.85546875" style="2" customWidth="1"/>
    <col min="13830" max="13830" width="10.5703125" style="2" customWidth="1"/>
    <col min="13831" max="13831" width="10.7109375" style="2" customWidth="1"/>
    <col min="13832" max="13837" width="11.42578125" style="2"/>
    <col min="13838" max="13838" width="13.7109375" style="2" customWidth="1"/>
    <col min="13839" max="14082" width="11.42578125" style="2"/>
    <col min="14083" max="14083" width="41" style="2" customWidth="1"/>
    <col min="14084" max="14084" width="12.7109375" style="2" customWidth="1"/>
    <col min="14085" max="14085" width="12.85546875" style="2" customWidth="1"/>
    <col min="14086" max="14086" width="10.5703125" style="2" customWidth="1"/>
    <col min="14087" max="14087" width="10.7109375" style="2" customWidth="1"/>
    <col min="14088" max="14093" width="11.42578125" style="2"/>
    <col min="14094" max="14094" width="13.7109375" style="2" customWidth="1"/>
    <col min="14095" max="14338" width="11.42578125" style="2"/>
    <col min="14339" max="14339" width="41" style="2" customWidth="1"/>
    <col min="14340" max="14340" width="12.7109375" style="2" customWidth="1"/>
    <col min="14341" max="14341" width="12.85546875" style="2" customWidth="1"/>
    <col min="14342" max="14342" width="10.5703125" style="2" customWidth="1"/>
    <col min="14343" max="14343" width="10.7109375" style="2" customWidth="1"/>
    <col min="14344" max="14349" width="11.42578125" style="2"/>
    <col min="14350" max="14350" width="13.7109375" style="2" customWidth="1"/>
    <col min="14351" max="14594" width="11.42578125" style="2"/>
    <col min="14595" max="14595" width="41" style="2" customWidth="1"/>
    <col min="14596" max="14596" width="12.7109375" style="2" customWidth="1"/>
    <col min="14597" max="14597" width="12.85546875" style="2" customWidth="1"/>
    <col min="14598" max="14598" width="10.5703125" style="2" customWidth="1"/>
    <col min="14599" max="14599" width="10.7109375" style="2" customWidth="1"/>
    <col min="14600" max="14605" width="11.42578125" style="2"/>
    <col min="14606" max="14606" width="13.7109375" style="2" customWidth="1"/>
    <col min="14607" max="14850" width="11.42578125" style="2"/>
    <col min="14851" max="14851" width="41" style="2" customWidth="1"/>
    <col min="14852" max="14852" width="12.7109375" style="2" customWidth="1"/>
    <col min="14853" max="14853" width="12.85546875" style="2" customWidth="1"/>
    <col min="14854" max="14854" width="10.5703125" style="2" customWidth="1"/>
    <col min="14855" max="14855" width="10.7109375" style="2" customWidth="1"/>
    <col min="14856" max="14861" width="11.42578125" style="2"/>
    <col min="14862" max="14862" width="13.7109375" style="2" customWidth="1"/>
    <col min="14863" max="15106" width="11.42578125" style="2"/>
    <col min="15107" max="15107" width="41" style="2" customWidth="1"/>
    <col min="15108" max="15108" width="12.7109375" style="2" customWidth="1"/>
    <col min="15109" max="15109" width="12.85546875" style="2" customWidth="1"/>
    <col min="15110" max="15110" width="10.5703125" style="2" customWidth="1"/>
    <col min="15111" max="15111" width="10.7109375" style="2" customWidth="1"/>
    <col min="15112" max="15117" width="11.42578125" style="2"/>
    <col min="15118" max="15118" width="13.7109375" style="2" customWidth="1"/>
    <col min="15119" max="15362" width="11.42578125" style="2"/>
    <col min="15363" max="15363" width="41" style="2" customWidth="1"/>
    <col min="15364" max="15364" width="12.7109375" style="2" customWidth="1"/>
    <col min="15365" max="15365" width="12.85546875" style="2" customWidth="1"/>
    <col min="15366" max="15366" width="10.5703125" style="2" customWidth="1"/>
    <col min="15367" max="15367" width="10.7109375" style="2" customWidth="1"/>
    <col min="15368" max="15373" width="11.42578125" style="2"/>
    <col min="15374" max="15374" width="13.7109375" style="2" customWidth="1"/>
    <col min="15375" max="15618" width="11.42578125" style="2"/>
    <col min="15619" max="15619" width="41" style="2" customWidth="1"/>
    <col min="15620" max="15620" width="12.7109375" style="2" customWidth="1"/>
    <col min="15621" max="15621" width="12.85546875" style="2" customWidth="1"/>
    <col min="15622" max="15622" width="10.5703125" style="2" customWidth="1"/>
    <col min="15623" max="15623" width="10.7109375" style="2" customWidth="1"/>
    <col min="15624" max="15629" width="11.42578125" style="2"/>
    <col min="15630" max="15630" width="13.7109375" style="2" customWidth="1"/>
    <col min="15631" max="15874" width="11.42578125" style="2"/>
    <col min="15875" max="15875" width="41" style="2" customWidth="1"/>
    <col min="15876" max="15876" width="12.7109375" style="2" customWidth="1"/>
    <col min="15877" max="15877" width="12.85546875" style="2" customWidth="1"/>
    <col min="15878" max="15878" width="10.5703125" style="2" customWidth="1"/>
    <col min="15879" max="15879" width="10.7109375" style="2" customWidth="1"/>
    <col min="15880" max="15885" width="11.42578125" style="2"/>
    <col min="15886" max="15886" width="13.7109375" style="2" customWidth="1"/>
    <col min="15887" max="16130" width="11.42578125" style="2"/>
    <col min="16131" max="16131" width="41" style="2" customWidth="1"/>
    <col min="16132" max="16132" width="12.7109375" style="2" customWidth="1"/>
    <col min="16133" max="16133" width="12.85546875" style="2" customWidth="1"/>
    <col min="16134" max="16134" width="10.5703125" style="2" customWidth="1"/>
    <col min="16135" max="16135" width="10.7109375" style="2" customWidth="1"/>
    <col min="16136" max="16141" width="11.42578125" style="2"/>
    <col min="16142" max="16142" width="13.7109375" style="2" customWidth="1"/>
    <col min="16143" max="16384" width="11.42578125" style="2"/>
  </cols>
  <sheetData>
    <row r="7" spans="3:7" ht="25.5" customHeight="1">
      <c r="C7" s="551" t="s">
        <v>264</v>
      </c>
      <c r="D7" s="552"/>
      <c r="E7" s="552"/>
      <c r="F7" s="553"/>
    </row>
    <row r="8" spans="3:7" ht="37.5" customHeight="1">
      <c r="C8" s="21" t="s">
        <v>61</v>
      </c>
      <c r="D8" s="22" t="str">
        <f>actualizaciones!A3</f>
        <v>acumulado septiembre 2009</v>
      </c>
      <c r="E8" s="22" t="str">
        <f>actualizaciones!A2</f>
        <v xml:space="preserve">acumulado septiembre 2010 </v>
      </c>
      <c r="F8" s="251" t="s">
        <v>265</v>
      </c>
    </row>
    <row r="9" spans="3:7">
      <c r="C9" s="24" t="s">
        <v>266</v>
      </c>
      <c r="D9" s="252">
        <v>56.72604398305451</v>
      </c>
      <c r="E9" s="252">
        <v>58.467204207352388</v>
      </c>
      <c r="F9" s="27">
        <f>E9/D9-1</f>
        <v>3.0694194448285694E-2</v>
      </c>
      <c r="G9" s="253"/>
    </row>
    <row r="10" spans="3:7">
      <c r="C10" s="28" t="s">
        <v>267</v>
      </c>
      <c r="D10" s="254">
        <v>65.510995988121195</v>
      </c>
      <c r="E10" s="254">
        <v>68.93707209200744</v>
      </c>
      <c r="F10" s="31">
        <f>E10/D10-1</f>
        <v>5.2297725781905058E-2</v>
      </c>
      <c r="G10" s="253"/>
    </row>
    <row r="11" spans="3:7">
      <c r="C11" s="241" t="s">
        <v>268</v>
      </c>
      <c r="D11" s="255">
        <v>51.611483463973876</v>
      </c>
      <c r="E11" s="255">
        <v>52.034223757314813</v>
      </c>
      <c r="F11" s="236">
        <f>E11/D11-1</f>
        <v>8.1908184955781227E-3</v>
      </c>
      <c r="G11" s="253"/>
    </row>
    <row r="12" spans="3:7">
      <c r="C12" s="33" t="s">
        <v>67</v>
      </c>
      <c r="D12" s="34"/>
      <c r="E12" s="34"/>
      <c r="F12" s="256"/>
    </row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</sheetData>
  <mergeCells count="1">
    <mergeCell ref="C7:F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6:L22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3.28515625" style="141" customWidth="1"/>
    <col min="2" max="2" width="30.85546875" style="141" customWidth="1"/>
    <col min="3" max="5" width="12.7109375" style="141" customWidth="1"/>
    <col min="6" max="6" width="10.7109375" style="141" customWidth="1"/>
    <col min="7" max="12" width="11.42578125" style="141"/>
    <col min="13" max="13" width="13.7109375" style="141" customWidth="1"/>
    <col min="14" max="256" width="11.42578125" style="141"/>
    <col min="257" max="257" width="13.28515625" style="141" customWidth="1"/>
    <col min="258" max="258" width="30.85546875" style="141" customWidth="1"/>
    <col min="259" max="261" width="12.7109375" style="141" customWidth="1"/>
    <col min="262" max="262" width="10.7109375" style="141" customWidth="1"/>
    <col min="263" max="268" width="11.42578125" style="141"/>
    <col min="269" max="269" width="13.7109375" style="141" customWidth="1"/>
    <col min="270" max="512" width="11.42578125" style="141"/>
    <col min="513" max="513" width="13.28515625" style="141" customWidth="1"/>
    <col min="514" max="514" width="30.85546875" style="141" customWidth="1"/>
    <col min="515" max="517" width="12.7109375" style="141" customWidth="1"/>
    <col min="518" max="518" width="10.7109375" style="141" customWidth="1"/>
    <col min="519" max="524" width="11.42578125" style="141"/>
    <col min="525" max="525" width="13.7109375" style="141" customWidth="1"/>
    <col min="526" max="768" width="11.42578125" style="141"/>
    <col min="769" max="769" width="13.28515625" style="141" customWidth="1"/>
    <col min="770" max="770" width="30.85546875" style="141" customWidth="1"/>
    <col min="771" max="773" width="12.7109375" style="141" customWidth="1"/>
    <col min="774" max="774" width="10.7109375" style="141" customWidth="1"/>
    <col min="775" max="780" width="11.42578125" style="141"/>
    <col min="781" max="781" width="13.7109375" style="141" customWidth="1"/>
    <col min="782" max="1024" width="11.42578125" style="141"/>
    <col min="1025" max="1025" width="13.28515625" style="141" customWidth="1"/>
    <col min="1026" max="1026" width="30.85546875" style="141" customWidth="1"/>
    <col min="1027" max="1029" width="12.7109375" style="141" customWidth="1"/>
    <col min="1030" max="1030" width="10.7109375" style="141" customWidth="1"/>
    <col min="1031" max="1036" width="11.42578125" style="141"/>
    <col min="1037" max="1037" width="13.7109375" style="141" customWidth="1"/>
    <col min="1038" max="1280" width="11.42578125" style="141"/>
    <col min="1281" max="1281" width="13.28515625" style="141" customWidth="1"/>
    <col min="1282" max="1282" width="30.85546875" style="141" customWidth="1"/>
    <col min="1283" max="1285" width="12.7109375" style="141" customWidth="1"/>
    <col min="1286" max="1286" width="10.7109375" style="141" customWidth="1"/>
    <col min="1287" max="1292" width="11.42578125" style="141"/>
    <col min="1293" max="1293" width="13.7109375" style="141" customWidth="1"/>
    <col min="1294" max="1536" width="11.42578125" style="141"/>
    <col min="1537" max="1537" width="13.28515625" style="141" customWidth="1"/>
    <col min="1538" max="1538" width="30.85546875" style="141" customWidth="1"/>
    <col min="1539" max="1541" width="12.7109375" style="141" customWidth="1"/>
    <col min="1542" max="1542" width="10.7109375" style="141" customWidth="1"/>
    <col min="1543" max="1548" width="11.42578125" style="141"/>
    <col min="1549" max="1549" width="13.7109375" style="141" customWidth="1"/>
    <col min="1550" max="1792" width="11.42578125" style="141"/>
    <col min="1793" max="1793" width="13.28515625" style="141" customWidth="1"/>
    <col min="1794" max="1794" width="30.85546875" style="141" customWidth="1"/>
    <col min="1795" max="1797" width="12.7109375" style="141" customWidth="1"/>
    <col min="1798" max="1798" width="10.7109375" style="141" customWidth="1"/>
    <col min="1799" max="1804" width="11.42578125" style="141"/>
    <col min="1805" max="1805" width="13.7109375" style="141" customWidth="1"/>
    <col min="1806" max="2048" width="11.42578125" style="141"/>
    <col min="2049" max="2049" width="13.28515625" style="141" customWidth="1"/>
    <col min="2050" max="2050" width="30.85546875" style="141" customWidth="1"/>
    <col min="2051" max="2053" width="12.7109375" style="141" customWidth="1"/>
    <col min="2054" max="2054" width="10.7109375" style="141" customWidth="1"/>
    <col min="2055" max="2060" width="11.42578125" style="141"/>
    <col min="2061" max="2061" width="13.7109375" style="141" customWidth="1"/>
    <col min="2062" max="2304" width="11.42578125" style="141"/>
    <col min="2305" max="2305" width="13.28515625" style="141" customWidth="1"/>
    <col min="2306" max="2306" width="30.85546875" style="141" customWidth="1"/>
    <col min="2307" max="2309" width="12.7109375" style="141" customWidth="1"/>
    <col min="2310" max="2310" width="10.7109375" style="141" customWidth="1"/>
    <col min="2311" max="2316" width="11.42578125" style="141"/>
    <col min="2317" max="2317" width="13.7109375" style="141" customWidth="1"/>
    <col min="2318" max="2560" width="11.42578125" style="141"/>
    <col min="2561" max="2561" width="13.28515625" style="141" customWidth="1"/>
    <col min="2562" max="2562" width="30.85546875" style="141" customWidth="1"/>
    <col min="2563" max="2565" width="12.7109375" style="141" customWidth="1"/>
    <col min="2566" max="2566" width="10.7109375" style="141" customWidth="1"/>
    <col min="2567" max="2572" width="11.42578125" style="141"/>
    <col min="2573" max="2573" width="13.7109375" style="141" customWidth="1"/>
    <col min="2574" max="2816" width="11.42578125" style="141"/>
    <col min="2817" max="2817" width="13.28515625" style="141" customWidth="1"/>
    <col min="2818" max="2818" width="30.85546875" style="141" customWidth="1"/>
    <col min="2819" max="2821" width="12.7109375" style="141" customWidth="1"/>
    <col min="2822" max="2822" width="10.7109375" style="141" customWidth="1"/>
    <col min="2823" max="2828" width="11.42578125" style="141"/>
    <col min="2829" max="2829" width="13.7109375" style="141" customWidth="1"/>
    <col min="2830" max="3072" width="11.42578125" style="141"/>
    <col min="3073" max="3073" width="13.28515625" style="141" customWidth="1"/>
    <col min="3074" max="3074" width="30.85546875" style="141" customWidth="1"/>
    <col min="3075" max="3077" width="12.7109375" style="141" customWidth="1"/>
    <col min="3078" max="3078" width="10.7109375" style="141" customWidth="1"/>
    <col min="3079" max="3084" width="11.42578125" style="141"/>
    <col min="3085" max="3085" width="13.7109375" style="141" customWidth="1"/>
    <col min="3086" max="3328" width="11.42578125" style="141"/>
    <col min="3329" max="3329" width="13.28515625" style="141" customWidth="1"/>
    <col min="3330" max="3330" width="30.85546875" style="141" customWidth="1"/>
    <col min="3331" max="3333" width="12.7109375" style="141" customWidth="1"/>
    <col min="3334" max="3334" width="10.7109375" style="141" customWidth="1"/>
    <col min="3335" max="3340" width="11.42578125" style="141"/>
    <col min="3341" max="3341" width="13.7109375" style="141" customWidth="1"/>
    <col min="3342" max="3584" width="11.42578125" style="141"/>
    <col min="3585" max="3585" width="13.28515625" style="141" customWidth="1"/>
    <col min="3586" max="3586" width="30.85546875" style="141" customWidth="1"/>
    <col min="3587" max="3589" width="12.7109375" style="141" customWidth="1"/>
    <col min="3590" max="3590" width="10.7109375" style="141" customWidth="1"/>
    <col min="3591" max="3596" width="11.42578125" style="141"/>
    <col min="3597" max="3597" width="13.7109375" style="141" customWidth="1"/>
    <col min="3598" max="3840" width="11.42578125" style="141"/>
    <col min="3841" max="3841" width="13.28515625" style="141" customWidth="1"/>
    <col min="3842" max="3842" width="30.85546875" style="141" customWidth="1"/>
    <col min="3843" max="3845" width="12.7109375" style="141" customWidth="1"/>
    <col min="3846" max="3846" width="10.7109375" style="141" customWidth="1"/>
    <col min="3847" max="3852" width="11.42578125" style="141"/>
    <col min="3853" max="3853" width="13.7109375" style="141" customWidth="1"/>
    <col min="3854" max="4096" width="11.42578125" style="141"/>
    <col min="4097" max="4097" width="13.28515625" style="141" customWidth="1"/>
    <col min="4098" max="4098" width="30.85546875" style="141" customWidth="1"/>
    <col min="4099" max="4101" width="12.7109375" style="141" customWidth="1"/>
    <col min="4102" max="4102" width="10.7109375" style="141" customWidth="1"/>
    <col min="4103" max="4108" width="11.42578125" style="141"/>
    <col min="4109" max="4109" width="13.7109375" style="141" customWidth="1"/>
    <col min="4110" max="4352" width="11.42578125" style="141"/>
    <col min="4353" max="4353" width="13.28515625" style="141" customWidth="1"/>
    <col min="4354" max="4354" width="30.85546875" style="141" customWidth="1"/>
    <col min="4355" max="4357" width="12.7109375" style="141" customWidth="1"/>
    <col min="4358" max="4358" width="10.7109375" style="141" customWidth="1"/>
    <col min="4359" max="4364" width="11.42578125" style="141"/>
    <col min="4365" max="4365" width="13.7109375" style="141" customWidth="1"/>
    <col min="4366" max="4608" width="11.42578125" style="141"/>
    <col min="4609" max="4609" width="13.28515625" style="141" customWidth="1"/>
    <col min="4610" max="4610" width="30.85546875" style="141" customWidth="1"/>
    <col min="4611" max="4613" width="12.7109375" style="141" customWidth="1"/>
    <col min="4614" max="4614" width="10.7109375" style="141" customWidth="1"/>
    <col min="4615" max="4620" width="11.42578125" style="141"/>
    <col min="4621" max="4621" width="13.7109375" style="141" customWidth="1"/>
    <col min="4622" max="4864" width="11.42578125" style="141"/>
    <col min="4865" max="4865" width="13.28515625" style="141" customWidth="1"/>
    <col min="4866" max="4866" width="30.85546875" style="141" customWidth="1"/>
    <col min="4867" max="4869" width="12.7109375" style="141" customWidth="1"/>
    <col min="4870" max="4870" width="10.7109375" style="141" customWidth="1"/>
    <col min="4871" max="4876" width="11.42578125" style="141"/>
    <col min="4877" max="4877" width="13.7109375" style="141" customWidth="1"/>
    <col min="4878" max="5120" width="11.42578125" style="141"/>
    <col min="5121" max="5121" width="13.28515625" style="141" customWidth="1"/>
    <col min="5122" max="5122" width="30.85546875" style="141" customWidth="1"/>
    <col min="5123" max="5125" width="12.7109375" style="141" customWidth="1"/>
    <col min="5126" max="5126" width="10.7109375" style="141" customWidth="1"/>
    <col min="5127" max="5132" width="11.42578125" style="141"/>
    <col min="5133" max="5133" width="13.7109375" style="141" customWidth="1"/>
    <col min="5134" max="5376" width="11.42578125" style="141"/>
    <col min="5377" max="5377" width="13.28515625" style="141" customWidth="1"/>
    <col min="5378" max="5378" width="30.85546875" style="141" customWidth="1"/>
    <col min="5379" max="5381" width="12.7109375" style="141" customWidth="1"/>
    <col min="5382" max="5382" width="10.7109375" style="141" customWidth="1"/>
    <col min="5383" max="5388" width="11.42578125" style="141"/>
    <col min="5389" max="5389" width="13.7109375" style="141" customWidth="1"/>
    <col min="5390" max="5632" width="11.42578125" style="141"/>
    <col min="5633" max="5633" width="13.28515625" style="141" customWidth="1"/>
    <col min="5634" max="5634" width="30.85546875" style="141" customWidth="1"/>
    <col min="5635" max="5637" width="12.7109375" style="141" customWidth="1"/>
    <col min="5638" max="5638" width="10.7109375" style="141" customWidth="1"/>
    <col min="5639" max="5644" width="11.42578125" style="141"/>
    <col min="5645" max="5645" width="13.7109375" style="141" customWidth="1"/>
    <col min="5646" max="5888" width="11.42578125" style="141"/>
    <col min="5889" max="5889" width="13.28515625" style="141" customWidth="1"/>
    <col min="5890" max="5890" width="30.85546875" style="141" customWidth="1"/>
    <col min="5891" max="5893" width="12.7109375" style="141" customWidth="1"/>
    <col min="5894" max="5894" width="10.7109375" style="141" customWidth="1"/>
    <col min="5895" max="5900" width="11.42578125" style="141"/>
    <col min="5901" max="5901" width="13.7109375" style="141" customWidth="1"/>
    <col min="5902" max="6144" width="11.42578125" style="141"/>
    <col min="6145" max="6145" width="13.28515625" style="141" customWidth="1"/>
    <col min="6146" max="6146" width="30.85546875" style="141" customWidth="1"/>
    <col min="6147" max="6149" width="12.7109375" style="141" customWidth="1"/>
    <col min="6150" max="6150" width="10.7109375" style="141" customWidth="1"/>
    <col min="6151" max="6156" width="11.42578125" style="141"/>
    <col min="6157" max="6157" width="13.7109375" style="141" customWidth="1"/>
    <col min="6158" max="6400" width="11.42578125" style="141"/>
    <col min="6401" max="6401" width="13.28515625" style="141" customWidth="1"/>
    <col min="6402" max="6402" width="30.85546875" style="141" customWidth="1"/>
    <col min="6403" max="6405" width="12.7109375" style="141" customWidth="1"/>
    <col min="6406" max="6406" width="10.7109375" style="141" customWidth="1"/>
    <col min="6407" max="6412" width="11.42578125" style="141"/>
    <col min="6413" max="6413" width="13.7109375" style="141" customWidth="1"/>
    <col min="6414" max="6656" width="11.42578125" style="141"/>
    <col min="6657" max="6657" width="13.28515625" style="141" customWidth="1"/>
    <col min="6658" max="6658" width="30.85546875" style="141" customWidth="1"/>
    <col min="6659" max="6661" width="12.7109375" style="141" customWidth="1"/>
    <col min="6662" max="6662" width="10.7109375" style="141" customWidth="1"/>
    <col min="6663" max="6668" width="11.42578125" style="141"/>
    <col min="6669" max="6669" width="13.7109375" style="141" customWidth="1"/>
    <col min="6670" max="6912" width="11.42578125" style="141"/>
    <col min="6913" max="6913" width="13.28515625" style="141" customWidth="1"/>
    <col min="6914" max="6914" width="30.85546875" style="141" customWidth="1"/>
    <col min="6915" max="6917" width="12.7109375" style="141" customWidth="1"/>
    <col min="6918" max="6918" width="10.7109375" style="141" customWidth="1"/>
    <col min="6919" max="6924" width="11.42578125" style="141"/>
    <col min="6925" max="6925" width="13.7109375" style="141" customWidth="1"/>
    <col min="6926" max="7168" width="11.42578125" style="141"/>
    <col min="7169" max="7169" width="13.28515625" style="141" customWidth="1"/>
    <col min="7170" max="7170" width="30.85546875" style="141" customWidth="1"/>
    <col min="7171" max="7173" width="12.7109375" style="141" customWidth="1"/>
    <col min="7174" max="7174" width="10.7109375" style="141" customWidth="1"/>
    <col min="7175" max="7180" width="11.42578125" style="141"/>
    <col min="7181" max="7181" width="13.7109375" style="141" customWidth="1"/>
    <col min="7182" max="7424" width="11.42578125" style="141"/>
    <col min="7425" max="7425" width="13.28515625" style="141" customWidth="1"/>
    <col min="7426" max="7426" width="30.85546875" style="141" customWidth="1"/>
    <col min="7427" max="7429" width="12.7109375" style="141" customWidth="1"/>
    <col min="7430" max="7430" width="10.7109375" style="141" customWidth="1"/>
    <col min="7431" max="7436" width="11.42578125" style="141"/>
    <col min="7437" max="7437" width="13.7109375" style="141" customWidth="1"/>
    <col min="7438" max="7680" width="11.42578125" style="141"/>
    <col min="7681" max="7681" width="13.28515625" style="141" customWidth="1"/>
    <col min="7682" max="7682" width="30.85546875" style="141" customWidth="1"/>
    <col min="7683" max="7685" width="12.7109375" style="141" customWidth="1"/>
    <col min="7686" max="7686" width="10.7109375" style="141" customWidth="1"/>
    <col min="7687" max="7692" width="11.42578125" style="141"/>
    <col min="7693" max="7693" width="13.7109375" style="141" customWidth="1"/>
    <col min="7694" max="7936" width="11.42578125" style="141"/>
    <col min="7937" max="7937" width="13.28515625" style="141" customWidth="1"/>
    <col min="7938" max="7938" width="30.85546875" style="141" customWidth="1"/>
    <col min="7939" max="7941" width="12.7109375" style="141" customWidth="1"/>
    <col min="7942" max="7942" width="10.7109375" style="141" customWidth="1"/>
    <col min="7943" max="7948" width="11.42578125" style="141"/>
    <col min="7949" max="7949" width="13.7109375" style="141" customWidth="1"/>
    <col min="7950" max="8192" width="11.42578125" style="141"/>
    <col min="8193" max="8193" width="13.28515625" style="141" customWidth="1"/>
    <col min="8194" max="8194" width="30.85546875" style="141" customWidth="1"/>
    <col min="8195" max="8197" width="12.7109375" style="141" customWidth="1"/>
    <col min="8198" max="8198" width="10.7109375" style="141" customWidth="1"/>
    <col min="8199" max="8204" width="11.42578125" style="141"/>
    <col min="8205" max="8205" width="13.7109375" style="141" customWidth="1"/>
    <col min="8206" max="8448" width="11.42578125" style="141"/>
    <col min="8449" max="8449" width="13.28515625" style="141" customWidth="1"/>
    <col min="8450" max="8450" width="30.85546875" style="141" customWidth="1"/>
    <col min="8451" max="8453" width="12.7109375" style="141" customWidth="1"/>
    <col min="8454" max="8454" width="10.7109375" style="141" customWidth="1"/>
    <col min="8455" max="8460" width="11.42578125" style="141"/>
    <col min="8461" max="8461" width="13.7109375" style="141" customWidth="1"/>
    <col min="8462" max="8704" width="11.42578125" style="141"/>
    <col min="8705" max="8705" width="13.28515625" style="141" customWidth="1"/>
    <col min="8706" max="8706" width="30.85546875" style="141" customWidth="1"/>
    <col min="8707" max="8709" width="12.7109375" style="141" customWidth="1"/>
    <col min="8710" max="8710" width="10.7109375" style="141" customWidth="1"/>
    <col min="8711" max="8716" width="11.42578125" style="141"/>
    <col min="8717" max="8717" width="13.7109375" style="141" customWidth="1"/>
    <col min="8718" max="8960" width="11.42578125" style="141"/>
    <col min="8961" max="8961" width="13.28515625" style="141" customWidth="1"/>
    <col min="8962" max="8962" width="30.85546875" style="141" customWidth="1"/>
    <col min="8963" max="8965" width="12.7109375" style="141" customWidth="1"/>
    <col min="8966" max="8966" width="10.7109375" style="141" customWidth="1"/>
    <col min="8967" max="8972" width="11.42578125" style="141"/>
    <col min="8973" max="8973" width="13.7109375" style="141" customWidth="1"/>
    <col min="8974" max="9216" width="11.42578125" style="141"/>
    <col min="9217" max="9217" width="13.28515625" style="141" customWidth="1"/>
    <col min="9218" max="9218" width="30.85546875" style="141" customWidth="1"/>
    <col min="9219" max="9221" width="12.7109375" style="141" customWidth="1"/>
    <col min="9222" max="9222" width="10.7109375" style="141" customWidth="1"/>
    <col min="9223" max="9228" width="11.42578125" style="141"/>
    <col min="9229" max="9229" width="13.7109375" style="141" customWidth="1"/>
    <col min="9230" max="9472" width="11.42578125" style="141"/>
    <col min="9473" max="9473" width="13.28515625" style="141" customWidth="1"/>
    <col min="9474" max="9474" width="30.85546875" style="141" customWidth="1"/>
    <col min="9475" max="9477" width="12.7109375" style="141" customWidth="1"/>
    <col min="9478" max="9478" width="10.7109375" style="141" customWidth="1"/>
    <col min="9479" max="9484" width="11.42578125" style="141"/>
    <col min="9485" max="9485" width="13.7109375" style="141" customWidth="1"/>
    <col min="9486" max="9728" width="11.42578125" style="141"/>
    <col min="9729" max="9729" width="13.28515625" style="141" customWidth="1"/>
    <col min="9730" max="9730" width="30.85546875" style="141" customWidth="1"/>
    <col min="9731" max="9733" width="12.7109375" style="141" customWidth="1"/>
    <col min="9734" max="9734" width="10.7109375" style="141" customWidth="1"/>
    <col min="9735" max="9740" width="11.42578125" style="141"/>
    <col min="9741" max="9741" width="13.7109375" style="141" customWidth="1"/>
    <col min="9742" max="9984" width="11.42578125" style="141"/>
    <col min="9985" max="9985" width="13.28515625" style="141" customWidth="1"/>
    <col min="9986" max="9986" width="30.85546875" style="141" customWidth="1"/>
    <col min="9987" max="9989" width="12.7109375" style="141" customWidth="1"/>
    <col min="9990" max="9990" width="10.7109375" style="141" customWidth="1"/>
    <col min="9991" max="9996" width="11.42578125" style="141"/>
    <col min="9997" max="9997" width="13.7109375" style="141" customWidth="1"/>
    <col min="9998" max="10240" width="11.42578125" style="141"/>
    <col min="10241" max="10241" width="13.28515625" style="141" customWidth="1"/>
    <col min="10242" max="10242" width="30.85546875" style="141" customWidth="1"/>
    <col min="10243" max="10245" width="12.7109375" style="141" customWidth="1"/>
    <col min="10246" max="10246" width="10.7109375" style="141" customWidth="1"/>
    <col min="10247" max="10252" width="11.42578125" style="141"/>
    <col min="10253" max="10253" width="13.7109375" style="141" customWidth="1"/>
    <col min="10254" max="10496" width="11.42578125" style="141"/>
    <col min="10497" max="10497" width="13.28515625" style="141" customWidth="1"/>
    <col min="10498" max="10498" width="30.85546875" style="141" customWidth="1"/>
    <col min="10499" max="10501" width="12.7109375" style="141" customWidth="1"/>
    <col min="10502" max="10502" width="10.7109375" style="141" customWidth="1"/>
    <col min="10503" max="10508" width="11.42578125" style="141"/>
    <col min="10509" max="10509" width="13.7109375" style="141" customWidth="1"/>
    <col min="10510" max="10752" width="11.42578125" style="141"/>
    <col min="10753" max="10753" width="13.28515625" style="141" customWidth="1"/>
    <col min="10754" max="10754" width="30.85546875" style="141" customWidth="1"/>
    <col min="10755" max="10757" width="12.7109375" style="141" customWidth="1"/>
    <col min="10758" max="10758" width="10.7109375" style="141" customWidth="1"/>
    <col min="10759" max="10764" width="11.42578125" style="141"/>
    <col min="10765" max="10765" width="13.7109375" style="141" customWidth="1"/>
    <col min="10766" max="11008" width="11.42578125" style="141"/>
    <col min="11009" max="11009" width="13.28515625" style="141" customWidth="1"/>
    <col min="11010" max="11010" width="30.85546875" style="141" customWidth="1"/>
    <col min="11011" max="11013" width="12.7109375" style="141" customWidth="1"/>
    <col min="11014" max="11014" width="10.7109375" style="141" customWidth="1"/>
    <col min="11015" max="11020" width="11.42578125" style="141"/>
    <col min="11021" max="11021" width="13.7109375" style="141" customWidth="1"/>
    <col min="11022" max="11264" width="11.42578125" style="141"/>
    <col min="11265" max="11265" width="13.28515625" style="141" customWidth="1"/>
    <col min="11266" max="11266" width="30.85546875" style="141" customWidth="1"/>
    <col min="11267" max="11269" width="12.7109375" style="141" customWidth="1"/>
    <col min="11270" max="11270" width="10.7109375" style="141" customWidth="1"/>
    <col min="11271" max="11276" width="11.42578125" style="141"/>
    <col min="11277" max="11277" width="13.7109375" style="141" customWidth="1"/>
    <col min="11278" max="11520" width="11.42578125" style="141"/>
    <col min="11521" max="11521" width="13.28515625" style="141" customWidth="1"/>
    <col min="11522" max="11522" width="30.85546875" style="141" customWidth="1"/>
    <col min="11523" max="11525" width="12.7109375" style="141" customWidth="1"/>
    <col min="11526" max="11526" width="10.7109375" style="141" customWidth="1"/>
    <col min="11527" max="11532" width="11.42578125" style="141"/>
    <col min="11533" max="11533" width="13.7109375" style="141" customWidth="1"/>
    <col min="11534" max="11776" width="11.42578125" style="141"/>
    <col min="11777" max="11777" width="13.28515625" style="141" customWidth="1"/>
    <col min="11778" max="11778" width="30.85546875" style="141" customWidth="1"/>
    <col min="11779" max="11781" width="12.7109375" style="141" customWidth="1"/>
    <col min="11782" max="11782" width="10.7109375" style="141" customWidth="1"/>
    <col min="11783" max="11788" width="11.42578125" style="141"/>
    <col min="11789" max="11789" width="13.7109375" style="141" customWidth="1"/>
    <col min="11790" max="12032" width="11.42578125" style="141"/>
    <col min="12033" max="12033" width="13.28515625" style="141" customWidth="1"/>
    <col min="12034" max="12034" width="30.85546875" style="141" customWidth="1"/>
    <col min="12035" max="12037" width="12.7109375" style="141" customWidth="1"/>
    <col min="12038" max="12038" width="10.7109375" style="141" customWidth="1"/>
    <col min="12039" max="12044" width="11.42578125" style="141"/>
    <col min="12045" max="12045" width="13.7109375" style="141" customWidth="1"/>
    <col min="12046" max="12288" width="11.42578125" style="141"/>
    <col min="12289" max="12289" width="13.28515625" style="141" customWidth="1"/>
    <col min="12290" max="12290" width="30.85546875" style="141" customWidth="1"/>
    <col min="12291" max="12293" width="12.7109375" style="141" customWidth="1"/>
    <col min="12294" max="12294" width="10.7109375" style="141" customWidth="1"/>
    <col min="12295" max="12300" width="11.42578125" style="141"/>
    <col min="12301" max="12301" width="13.7109375" style="141" customWidth="1"/>
    <col min="12302" max="12544" width="11.42578125" style="141"/>
    <col min="12545" max="12545" width="13.28515625" style="141" customWidth="1"/>
    <col min="12546" max="12546" width="30.85546875" style="141" customWidth="1"/>
    <col min="12547" max="12549" width="12.7109375" style="141" customWidth="1"/>
    <col min="12550" max="12550" width="10.7109375" style="141" customWidth="1"/>
    <col min="12551" max="12556" width="11.42578125" style="141"/>
    <col min="12557" max="12557" width="13.7109375" style="141" customWidth="1"/>
    <col min="12558" max="12800" width="11.42578125" style="141"/>
    <col min="12801" max="12801" width="13.28515625" style="141" customWidth="1"/>
    <col min="12802" max="12802" width="30.85546875" style="141" customWidth="1"/>
    <col min="12803" max="12805" width="12.7109375" style="141" customWidth="1"/>
    <col min="12806" max="12806" width="10.7109375" style="141" customWidth="1"/>
    <col min="12807" max="12812" width="11.42578125" style="141"/>
    <col min="12813" max="12813" width="13.7109375" style="141" customWidth="1"/>
    <col min="12814" max="13056" width="11.42578125" style="141"/>
    <col min="13057" max="13057" width="13.28515625" style="141" customWidth="1"/>
    <col min="13058" max="13058" width="30.85546875" style="141" customWidth="1"/>
    <col min="13059" max="13061" width="12.7109375" style="141" customWidth="1"/>
    <col min="13062" max="13062" width="10.7109375" style="141" customWidth="1"/>
    <col min="13063" max="13068" width="11.42578125" style="141"/>
    <col min="13069" max="13069" width="13.7109375" style="141" customWidth="1"/>
    <col min="13070" max="13312" width="11.42578125" style="141"/>
    <col min="13313" max="13313" width="13.28515625" style="141" customWidth="1"/>
    <col min="13314" max="13314" width="30.85546875" style="141" customWidth="1"/>
    <col min="13315" max="13317" width="12.7109375" style="141" customWidth="1"/>
    <col min="13318" max="13318" width="10.7109375" style="141" customWidth="1"/>
    <col min="13319" max="13324" width="11.42578125" style="141"/>
    <col min="13325" max="13325" width="13.7109375" style="141" customWidth="1"/>
    <col min="13326" max="13568" width="11.42578125" style="141"/>
    <col min="13569" max="13569" width="13.28515625" style="141" customWidth="1"/>
    <col min="13570" max="13570" width="30.85546875" style="141" customWidth="1"/>
    <col min="13571" max="13573" width="12.7109375" style="141" customWidth="1"/>
    <col min="13574" max="13574" width="10.7109375" style="141" customWidth="1"/>
    <col min="13575" max="13580" width="11.42578125" style="141"/>
    <col min="13581" max="13581" width="13.7109375" style="141" customWidth="1"/>
    <col min="13582" max="13824" width="11.42578125" style="141"/>
    <col min="13825" max="13825" width="13.28515625" style="141" customWidth="1"/>
    <col min="13826" max="13826" width="30.85546875" style="141" customWidth="1"/>
    <col min="13827" max="13829" width="12.7109375" style="141" customWidth="1"/>
    <col min="13830" max="13830" width="10.7109375" style="141" customWidth="1"/>
    <col min="13831" max="13836" width="11.42578125" style="141"/>
    <col min="13837" max="13837" width="13.7109375" style="141" customWidth="1"/>
    <col min="13838" max="14080" width="11.42578125" style="141"/>
    <col min="14081" max="14081" width="13.28515625" style="141" customWidth="1"/>
    <col min="14082" max="14082" width="30.85546875" style="141" customWidth="1"/>
    <col min="14083" max="14085" width="12.7109375" style="141" customWidth="1"/>
    <col min="14086" max="14086" width="10.7109375" style="141" customWidth="1"/>
    <col min="14087" max="14092" width="11.42578125" style="141"/>
    <col min="14093" max="14093" width="13.7109375" style="141" customWidth="1"/>
    <col min="14094" max="14336" width="11.42578125" style="141"/>
    <col min="14337" max="14337" width="13.28515625" style="141" customWidth="1"/>
    <col min="14338" max="14338" width="30.85546875" style="141" customWidth="1"/>
    <col min="14339" max="14341" width="12.7109375" style="141" customWidth="1"/>
    <col min="14342" max="14342" width="10.7109375" style="141" customWidth="1"/>
    <col min="14343" max="14348" width="11.42578125" style="141"/>
    <col min="14349" max="14349" width="13.7109375" style="141" customWidth="1"/>
    <col min="14350" max="14592" width="11.42578125" style="141"/>
    <col min="14593" max="14593" width="13.28515625" style="141" customWidth="1"/>
    <col min="14594" max="14594" width="30.85546875" style="141" customWidth="1"/>
    <col min="14595" max="14597" width="12.7109375" style="141" customWidth="1"/>
    <col min="14598" max="14598" width="10.7109375" style="141" customWidth="1"/>
    <col min="14599" max="14604" width="11.42578125" style="141"/>
    <col min="14605" max="14605" width="13.7109375" style="141" customWidth="1"/>
    <col min="14606" max="14848" width="11.42578125" style="141"/>
    <col min="14849" max="14849" width="13.28515625" style="141" customWidth="1"/>
    <col min="14850" max="14850" width="30.85546875" style="141" customWidth="1"/>
    <col min="14851" max="14853" width="12.7109375" style="141" customWidth="1"/>
    <col min="14854" max="14854" width="10.7109375" style="141" customWidth="1"/>
    <col min="14855" max="14860" width="11.42578125" style="141"/>
    <col min="14861" max="14861" width="13.7109375" style="141" customWidth="1"/>
    <col min="14862" max="15104" width="11.42578125" style="141"/>
    <col min="15105" max="15105" width="13.28515625" style="141" customWidth="1"/>
    <col min="15106" max="15106" width="30.85546875" style="141" customWidth="1"/>
    <col min="15107" max="15109" width="12.7109375" style="141" customWidth="1"/>
    <col min="15110" max="15110" width="10.7109375" style="141" customWidth="1"/>
    <col min="15111" max="15116" width="11.42578125" style="141"/>
    <col min="15117" max="15117" width="13.7109375" style="141" customWidth="1"/>
    <col min="15118" max="15360" width="11.42578125" style="141"/>
    <col min="15361" max="15361" width="13.28515625" style="141" customWidth="1"/>
    <col min="15362" max="15362" width="30.85546875" style="141" customWidth="1"/>
    <col min="15363" max="15365" width="12.7109375" style="141" customWidth="1"/>
    <col min="15366" max="15366" width="10.7109375" style="141" customWidth="1"/>
    <col min="15367" max="15372" width="11.42578125" style="141"/>
    <col min="15373" max="15373" width="13.7109375" style="141" customWidth="1"/>
    <col min="15374" max="15616" width="11.42578125" style="141"/>
    <col min="15617" max="15617" width="13.28515625" style="141" customWidth="1"/>
    <col min="15618" max="15618" width="30.85546875" style="141" customWidth="1"/>
    <col min="15619" max="15621" width="12.7109375" style="141" customWidth="1"/>
    <col min="15622" max="15622" width="10.7109375" style="141" customWidth="1"/>
    <col min="15623" max="15628" width="11.42578125" style="141"/>
    <col min="15629" max="15629" width="13.7109375" style="141" customWidth="1"/>
    <col min="15630" max="15872" width="11.42578125" style="141"/>
    <col min="15873" max="15873" width="13.28515625" style="141" customWidth="1"/>
    <col min="15874" max="15874" width="30.85546875" style="141" customWidth="1"/>
    <col min="15875" max="15877" width="12.7109375" style="141" customWidth="1"/>
    <col min="15878" max="15878" width="10.7109375" style="141" customWidth="1"/>
    <col min="15879" max="15884" width="11.42578125" style="141"/>
    <col min="15885" max="15885" width="13.7109375" style="141" customWidth="1"/>
    <col min="15886" max="16128" width="11.42578125" style="141"/>
    <col min="16129" max="16129" width="13.28515625" style="141" customWidth="1"/>
    <col min="16130" max="16130" width="30.85546875" style="141" customWidth="1"/>
    <col min="16131" max="16133" width="12.7109375" style="141" customWidth="1"/>
    <col min="16134" max="16134" width="10.7109375" style="141" customWidth="1"/>
    <col min="16135" max="16140" width="11.42578125" style="141"/>
    <col min="16141" max="16141" width="13.7109375" style="141" customWidth="1"/>
    <col min="16142" max="16384" width="11.42578125" style="141"/>
  </cols>
  <sheetData>
    <row r="6" spans="2:6" ht="30" customHeight="1">
      <c r="B6" s="551" t="s">
        <v>269</v>
      </c>
      <c r="C6" s="552"/>
      <c r="D6" s="552"/>
      <c r="E6" s="553"/>
    </row>
    <row r="7" spans="2:6" ht="40.5" customHeight="1">
      <c r="B7" s="21" t="s">
        <v>270</v>
      </c>
      <c r="C7" s="158" t="str">
        <f>actualizaciones!A3</f>
        <v>acumulado septiembre 2009</v>
      </c>
      <c r="D7" s="158" t="str">
        <f>actualizaciones!A2</f>
        <v xml:space="preserve">acumulado septiembre 2010 </v>
      </c>
      <c r="E7" s="257" t="s">
        <v>265</v>
      </c>
    </row>
    <row r="8" spans="2:6" ht="15" customHeight="1">
      <c r="B8" s="71" t="s">
        <v>271</v>
      </c>
      <c r="C8" s="258"/>
      <c r="D8" s="259"/>
      <c r="E8" s="260"/>
    </row>
    <row r="9" spans="2:6">
      <c r="B9" s="261" t="s">
        <v>136</v>
      </c>
      <c r="C9" s="252">
        <v>54.186558819566983</v>
      </c>
      <c r="D9" s="252">
        <v>55.526221391821679</v>
      </c>
      <c r="E9" s="262">
        <f>D9/C9-1</f>
        <v>2.4723152778820534E-2</v>
      </c>
    </row>
    <row r="10" spans="2:6">
      <c r="B10" s="263" t="s">
        <v>249</v>
      </c>
      <c r="C10" s="254">
        <v>62.834471257003386</v>
      </c>
      <c r="D10" s="254">
        <v>65.069151196785555</v>
      </c>
      <c r="E10" s="264">
        <f t="shared" ref="E10:E15" si="0">D10/C10-1</f>
        <v>3.5564553899752882E-2</v>
      </c>
      <c r="F10" s="265"/>
    </row>
    <row r="11" spans="2:6">
      <c r="B11" s="266" t="s">
        <v>255</v>
      </c>
      <c r="C11" s="267">
        <v>46.278283258538913</v>
      </c>
      <c r="D11" s="267">
        <v>46.485991544551524</v>
      </c>
      <c r="E11" s="268">
        <f t="shared" si="0"/>
        <v>4.4882452715937493E-3</v>
      </c>
      <c r="F11" s="265"/>
    </row>
    <row r="12" spans="2:6" ht="15" customHeight="1">
      <c r="B12" s="71" t="s">
        <v>272</v>
      </c>
      <c r="C12" s="269"/>
      <c r="D12" s="269"/>
      <c r="E12" s="270"/>
    </row>
    <row r="13" spans="2:6">
      <c r="B13" s="261" t="s">
        <v>136</v>
      </c>
      <c r="C13" s="252">
        <v>54.842163200112118</v>
      </c>
      <c r="D13" s="252">
        <v>57.022554438506639</v>
      </c>
      <c r="E13" s="262">
        <f t="shared" si="0"/>
        <v>3.9757571750745013E-2</v>
      </c>
    </row>
    <row r="14" spans="2:6">
      <c r="B14" s="263" t="s">
        <v>249</v>
      </c>
      <c r="C14" s="254">
        <v>65.158279044498684</v>
      </c>
      <c r="D14" s="254">
        <v>68.642900097403967</v>
      </c>
      <c r="E14" s="264">
        <f t="shared" si="0"/>
        <v>5.3479329165915024E-2</v>
      </c>
      <c r="F14" s="265"/>
    </row>
    <row r="15" spans="2:6">
      <c r="B15" s="266" t="s">
        <v>255</v>
      </c>
      <c r="C15" s="271">
        <v>46.507781545367713</v>
      </c>
      <c r="D15" s="255">
        <v>47.399171969828188</v>
      </c>
      <c r="E15" s="264">
        <f t="shared" si="0"/>
        <v>1.9166479131904834E-2</v>
      </c>
      <c r="F15" s="265"/>
    </row>
    <row r="16" spans="2:6" ht="15" customHeight="1">
      <c r="B16" s="71" t="s">
        <v>118</v>
      </c>
      <c r="C16" s="269"/>
      <c r="D16" s="272"/>
      <c r="E16" s="273"/>
      <c r="F16" s="265"/>
    </row>
    <row r="17" spans="2:12">
      <c r="B17" s="261" t="s">
        <v>136</v>
      </c>
      <c r="C17" s="252">
        <v>56.72604398305451</v>
      </c>
      <c r="D17" s="252">
        <v>58.467204207352388</v>
      </c>
      <c r="E17" s="262">
        <f t="shared" ref="E17:E19" si="1">D17/C17-1</f>
        <v>3.0694194448285694E-2</v>
      </c>
    </row>
    <row r="18" spans="2:12">
      <c r="B18" s="263" t="s">
        <v>249</v>
      </c>
      <c r="C18" s="254">
        <v>65.510995988121195</v>
      </c>
      <c r="D18" s="254">
        <v>68.93707209200744</v>
      </c>
      <c r="E18" s="264">
        <f t="shared" si="1"/>
        <v>5.2297725781905058E-2</v>
      </c>
      <c r="F18" s="265"/>
    </row>
    <row r="19" spans="2:12">
      <c r="B19" s="263" t="s">
        <v>255</v>
      </c>
      <c r="C19" s="255">
        <v>51.611483463973876</v>
      </c>
      <c r="D19" s="255">
        <v>52.034223757314813</v>
      </c>
      <c r="E19" s="264">
        <f t="shared" si="1"/>
        <v>8.1908184955781227E-3</v>
      </c>
      <c r="F19" s="265"/>
    </row>
    <row r="20" spans="2:12" ht="22.5" customHeight="1">
      <c r="B20" s="571" t="s">
        <v>203</v>
      </c>
      <c r="C20" s="571"/>
      <c r="D20" s="571"/>
      <c r="E20" s="571"/>
    </row>
    <row r="21" spans="2:12" ht="15" customHeight="1" thickBot="1">
      <c r="B21" s="274"/>
      <c r="C21" s="275"/>
      <c r="D21" s="275"/>
    </row>
    <row r="22" spans="2:12" ht="30" customHeight="1" thickBot="1">
      <c r="B22" s="243"/>
      <c r="C22" s="243"/>
      <c r="D22" s="243"/>
      <c r="E22" s="50" t="s">
        <v>84</v>
      </c>
      <c r="F22" s="243"/>
      <c r="G22" s="243"/>
      <c r="H22" s="243"/>
      <c r="I22" s="243"/>
      <c r="J22" s="243"/>
      <c r="K22" s="243"/>
      <c r="L22" s="243"/>
    </row>
  </sheetData>
  <mergeCells count="2">
    <mergeCell ref="B6:E6"/>
    <mergeCell ref="B20:E20"/>
  </mergeCells>
  <hyperlinks>
    <hyperlink ref="E22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3"/>
    </row>
    <row r="4" spans="21:21">
      <c r="U4" s="253"/>
    </row>
    <row r="5" spans="21:21">
      <c r="U5" s="253"/>
    </row>
    <row r="8" spans="21:21" ht="25.5" customHeight="1"/>
    <row r="9" spans="21:21" ht="25.5" customHeight="1"/>
    <row r="11" spans="21:21">
      <c r="U11" s="253"/>
    </row>
    <row r="12" spans="21:21">
      <c r="U12" s="253"/>
    </row>
    <row r="15" spans="21:21">
      <c r="U15" s="253"/>
    </row>
    <row r="16" spans="21:21">
      <c r="U16" s="253"/>
    </row>
    <row r="17" spans="2:21">
      <c r="U17" s="253"/>
    </row>
    <row r="19" spans="2:21">
      <c r="U19" s="253"/>
    </row>
    <row r="20" spans="2:21">
      <c r="U20" s="253"/>
    </row>
    <row r="21" spans="2:21">
      <c r="U21" s="253"/>
    </row>
    <row r="23" spans="2:21">
      <c r="U23" s="253"/>
    </row>
    <row r="24" spans="2:21" ht="16.5" customHeight="1">
      <c r="U24" s="253"/>
    </row>
    <row r="25" spans="2:21">
      <c r="U25" s="253"/>
    </row>
    <row r="26" spans="2:21" ht="15" customHeight="1" thickBot="1"/>
    <row r="27" spans="2:21" ht="30" customHeight="1" thickBot="1">
      <c r="I27" s="50" t="s">
        <v>86</v>
      </c>
    </row>
    <row r="28" spans="2:21">
      <c r="B28" s="17"/>
      <c r="C28" s="17"/>
      <c r="D28" s="17"/>
      <c r="E28" s="17"/>
      <c r="F28" s="17"/>
      <c r="G28" s="17"/>
      <c r="L28" s="17"/>
    </row>
    <row r="29" spans="2:21">
      <c r="H29" s="17"/>
      <c r="I29" s="17"/>
      <c r="J29" s="17"/>
      <c r="K29" s="17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141"/>
    <col min="2" max="2" width="37.42578125" style="141" customWidth="1"/>
    <col min="3" max="5" width="11.7109375" style="141" customWidth="1"/>
    <col min="6" max="6" width="10.5703125" style="141" customWidth="1"/>
    <col min="7" max="7" width="10.7109375" style="141" customWidth="1"/>
    <col min="8" max="13" width="11.42578125" style="141"/>
    <col min="14" max="14" width="13.7109375" style="141" customWidth="1"/>
    <col min="15" max="257" width="11.42578125" style="141"/>
    <col min="258" max="258" width="37.42578125" style="141" customWidth="1"/>
    <col min="259" max="261" width="11.7109375" style="141" customWidth="1"/>
    <col min="262" max="262" width="10.5703125" style="141" customWidth="1"/>
    <col min="263" max="263" width="10.7109375" style="141" customWidth="1"/>
    <col min="264" max="269" width="11.42578125" style="141"/>
    <col min="270" max="270" width="13.7109375" style="141" customWidth="1"/>
    <col min="271" max="513" width="11.42578125" style="141"/>
    <col min="514" max="514" width="37.42578125" style="141" customWidth="1"/>
    <col min="515" max="517" width="11.7109375" style="141" customWidth="1"/>
    <col min="518" max="518" width="10.5703125" style="141" customWidth="1"/>
    <col min="519" max="519" width="10.7109375" style="141" customWidth="1"/>
    <col min="520" max="525" width="11.42578125" style="141"/>
    <col min="526" max="526" width="13.7109375" style="141" customWidth="1"/>
    <col min="527" max="769" width="11.42578125" style="141"/>
    <col min="770" max="770" width="37.42578125" style="141" customWidth="1"/>
    <col min="771" max="773" width="11.7109375" style="141" customWidth="1"/>
    <col min="774" max="774" width="10.5703125" style="141" customWidth="1"/>
    <col min="775" max="775" width="10.7109375" style="141" customWidth="1"/>
    <col min="776" max="781" width="11.42578125" style="141"/>
    <col min="782" max="782" width="13.7109375" style="141" customWidth="1"/>
    <col min="783" max="1025" width="11.42578125" style="141"/>
    <col min="1026" max="1026" width="37.42578125" style="141" customWidth="1"/>
    <col min="1027" max="1029" width="11.7109375" style="141" customWidth="1"/>
    <col min="1030" max="1030" width="10.5703125" style="141" customWidth="1"/>
    <col min="1031" max="1031" width="10.7109375" style="141" customWidth="1"/>
    <col min="1032" max="1037" width="11.42578125" style="141"/>
    <col min="1038" max="1038" width="13.7109375" style="141" customWidth="1"/>
    <col min="1039" max="1281" width="11.42578125" style="141"/>
    <col min="1282" max="1282" width="37.42578125" style="141" customWidth="1"/>
    <col min="1283" max="1285" width="11.7109375" style="141" customWidth="1"/>
    <col min="1286" max="1286" width="10.5703125" style="141" customWidth="1"/>
    <col min="1287" max="1287" width="10.7109375" style="141" customWidth="1"/>
    <col min="1288" max="1293" width="11.42578125" style="141"/>
    <col min="1294" max="1294" width="13.7109375" style="141" customWidth="1"/>
    <col min="1295" max="1537" width="11.42578125" style="141"/>
    <col min="1538" max="1538" width="37.42578125" style="141" customWidth="1"/>
    <col min="1539" max="1541" width="11.7109375" style="141" customWidth="1"/>
    <col min="1542" max="1542" width="10.5703125" style="141" customWidth="1"/>
    <col min="1543" max="1543" width="10.7109375" style="141" customWidth="1"/>
    <col min="1544" max="1549" width="11.42578125" style="141"/>
    <col min="1550" max="1550" width="13.7109375" style="141" customWidth="1"/>
    <col min="1551" max="1793" width="11.42578125" style="141"/>
    <col min="1794" max="1794" width="37.42578125" style="141" customWidth="1"/>
    <col min="1795" max="1797" width="11.7109375" style="141" customWidth="1"/>
    <col min="1798" max="1798" width="10.5703125" style="141" customWidth="1"/>
    <col min="1799" max="1799" width="10.7109375" style="141" customWidth="1"/>
    <col min="1800" max="1805" width="11.42578125" style="141"/>
    <col min="1806" max="1806" width="13.7109375" style="141" customWidth="1"/>
    <col min="1807" max="2049" width="11.42578125" style="141"/>
    <col min="2050" max="2050" width="37.42578125" style="141" customWidth="1"/>
    <col min="2051" max="2053" width="11.7109375" style="141" customWidth="1"/>
    <col min="2054" max="2054" width="10.5703125" style="141" customWidth="1"/>
    <col min="2055" max="2055" width="10.7109375" style="141" customWidth="1"/>
    <col min="2056" max="2061" width="11.42578125" style="141"/>
    <col min="2062" max="2062" width="13.7109375" style="141" customWidth="1"/>
    <col min="2063" max="2305" width="11.42578125" style="141"/>
    <col min="2306" max="2306" width="37.42578125" style="141" customWidth="1"/>
    <col min="2307" max="2309" width="11.7109375" style="141" customWidth="1"/>
    <col min="2310" max="2310" width="10.5703125" style="141" customWidth="1"/>
    <col min="2311" max="2311" width="10.7109375" style="141" customWidth="1"/>
    <col min="2312" max="2317" width="11.42578125" style="141"/>
    <col min="2318" max="2318" width="13.7109375" style="141" customWidth="1"/>
    <col min="2319" max="2561" width="11.42578125" style="141"/>
    <col min="2562" max="2562" width="37.42578125" style="141" customWidth="1"/>
    <col min="2563" max="2565" width="11.7109375" style="141" customWidth="1"/>
    <col min="2566" max="2566" width="10.5703125" style="141" customWidth="1"/>
    <col min="2567" max="2567" width="10.7109375" style="141" customWidth="1"/>
    <col min="2568" max="2573" width="11.42578125" style="141"/>
    <col min="2574" max="2574" width="13.7109375" style="141" customWidth="1"/>
    <col min="2575" max="2817" width="11.42578125" style="141"/>
    <col min="2818" max="2818" width="37.42578125" style="141" customWidth="1"/>
    <col min="2819" max="2821" width="11.7109375" style="141" customWidth="1"/>
    <col min="2822" max="2822" width="10.5703125" style="141" customWidth="1"/>
    <col min="2823" max="2823" width="10.7109375" style="141" customWidth="1"/>
    <col min="2824" max="2829" width="11.42578125" style="141"/>
    <col min="2830" max="2830" width="13.7109375" style="141" customWidth="1"/>
    <col min="2831" max="3073" width="11.42578125" style="141"/>
    <col min="3074" max="3074" width="37.42578125" style="141" customWidth="1"/>
    <col min="3075" max="3077" width="11.7109375" style="141" customWidth="1"/>
    <col min="3078" max="3078" width="10.5703125" style="141" customWidth="1"/>
    <col min="3079" max="3079" width="10.7109375" style="141" customWidth="1"/>
    <col min="3080" max="3085" width="11.42578125" style="141"/>
    <col min="3086" max="3086" width="13.7109375" style="141" customWidth="1"/>
    <col min="3087" max="3329" width="11.42578125" style="141"/>
    <col min="3330" max="3330" width="37.42578125" style="141" customWidth="1"/>
    <col min="3331" max="3333" width="11.7109375" style="141" customWidth="1"/>
    <col min="3334" max="3334" width="10.5703125" style="141" customWidth="1"/>
    <col min="3335" max="3335" width="10.7109375" style="141" customWidth="1"/>
    <col min="3336" max="3341" width="11.42578125" style="141"/>
    <col min="3342" max="3342" width="13.7109375" style="141" customWidth="1"/>
    <col min="3343" max="3585" width="11.42578125" style="141"/>
    <col min="3586" max="3586" width="37.42578125" style="141" customWidth="1"/>
    <col min="3587" max="3589" width="11.7109375" style="141" customWidth="1"/>
    <col min="3590" max="3590" width="10.5703125" style="141" customWidth="1"/>
    <col min="3591" max="3591" width="10.7109375" style="141" customWidth="1"/>
    <col min="3592" max="3597" width="11.42578125" style="141"/>
    <col min="3598" max="3598" width="13.7109375" style="141" customWidth="1"/>
    <col min="3599" max="3841" width="11.42578125" style="141"/>
    <col min="3842" max="3842" width="37.42578125" style="141" customWidth="1"/>
    <col min="3843" max="3845" width="11.7109375" style="141" customWidth="1"/>
    <col min="3846" max="3846" width="10.5703125" style="141" customWidth="1"/>
    <col min="3847" max="3847" width="10.7109375" style="141" customWidth="1"/>
    <col min="3848" max="3853" width="11.42578125" style="141"/>
    <col min="3854" max="3854" width="13.7109375" style="141" customWidth="1"/>
    <col min="3855" max="4097" width="11.42578125" style="141"/>
    <col min="4098" max="4098" width="37.42578125" style="141" customWidth="1"/>
    <col min="4099" max="4101" width="11.7109375" style="141" customWidth="1"/>
    <col min="4102" max="4102" width="10.5703125" style="141" customWidth="1"/>
    <col min="4103" max="4103" width="10.7109375" style="141" customWidth="1"/>
    <col min="4104" max="4109" width="11.42578125" style="141"/>
    <col min="4110" max="4110" width="13.7109375" style="141" customWidth="1"/>
    <col min="4111" max="4353" width="11.42578125" style="141"/>
    <col min="4354" max="4354" width="37.42578125" style="141" customWidth="1"/>
    <col min="4355" max="4357" width="11.7109375" style="141" customWidth="1"/>
    <col min="4358" max="4358" width="10.5703125" style="141" customWidth="1"/>
    <col min="4359" max="4359" width="10.7109375" style="141" customWidth="1"/>
    <col min="4360" max="4365" width="11.42578125" style="141"/>
    <col min="4366" max="4366" width="13.7109375" style="141" customWidth="1"/>
    <col min="4367" max="4609" width="11.42578125" style="141"/>
    <col min="4610" max="4610" width="37.42578125" style="141" customWidth="1"/>
    <col min="4611" max="4613" width="11.7109375" style="141" customWidth="1"/>
    <col min="4614" max="4614" width="10.5703125" style="141" customWidth="1"/>
    <col min="4615" max="4615" width="10.7109375" style="141" customWidth="1"/>
    <col min="4616" max="4621" width="11.42578125" style="141"/>
    <col min="4622" max="4622" width="13.7109375" style="141" customWidth="1"/>
    <col min="4623" max="4865" width="11.42578125" style="141"/>
    <col min="4866" max="4866" width="37.42578125" style="141" customWidth="1"/>
    <col min="4867" max="4869" width="11.7109375" style="141" customWidth="1"/>
    <col min="4870" max="4870" width="10.5703125" style="141" customWidth="1"/>
    <col min="4871" max="4871" width="10.7109375" style="141" customWidth="1"/>
    <col min="4872" max="4877" width="11.42578125" style="141"/>
    <col min="4878" max="4878" width="13.7109375" style="141" customWidth="1"/>
    <col min="4879" max="5121" width="11.42578125" style="141"/>
    <col min="5122" max="5122" width="37.42578125" style="141" customWidth="1"/>
    <col min="5123" max="5125" width="11.7109375" style="141" customWidth="1"/>
    <col min="5126" max="5126" width="10.5703125" style="141" customWidth="1"/>
    <col min="5127" max="5127" width="10.7109375" style="141" customWidth="1"/>
    <col min="5128" max="5133" width="11.42578125" style="141"/>
    <col min="5134" max="5134" width="13.7109375" style="141" customWidth="1"/>
    <col min="5135" max="5377" width="11.42578125" style="141"/>
    <col min="5378" max="5378" width="37.42578125" style="141" customWidth="1"/>
    <col min="5379" max="5381" width="11.7109375" style="141" customWidth="1"/>
    <col min="5382" max="5382" width="10.5703125" style="141" customWidth="1"/>
    <col min="5383" max="5383" width="10.7109375" style="141" customWidth="1"/>
    <col min="5384" max="5389" width="11.42578125" style="141"/>
    <col min="5390" max="5390" width="13.7109375" style="141" customWidth="1"/>
    <col min="5391" max="5633" width="11.42578125" style="141"/>
    <col min="5634" max="5634" width="37.42578125" style="141" customWidth="1"/>
    <col min="5635" max="5637" width="11.7109375" style="141" customWidth="1"/>
    <col min="5638" max="5638" width="10.5703125" style="141" customWidth="1"/>
    <col min="5639" max="5639" width="10.7109375" style="141" customWidth="1"/>
    <col min="5640" max="5645" width="11.42578125" style="141"/>
    <col min="5646" max="5646" width="13.7109375" style="141" customWidth="1"/>
    <col min="5647" max="5889" width="11.42578125" style="141"/>
    <col min="5890" max="5890" width="37.42578125" style="141" customWidth="1"/>
    <col min="5891" max="5893" width="11.7109375" style="141" customWidth="1"/>
    <col min="5894" max="5894" width="10.5703125" style="141" customWidth="1"/>
    <col min="5895" max="5895" width="10.7109375" style="141" customWidth="1"/>
    <col min="5896" max="5901" width="11.42578125" style="141"/>
    <col min="5902" max="5902" width="13.7109375" style="141" customWidth="1"/>
    <col min="5903" max="6145" width="11.42578125" style="141"/>
    <col min="6146" max="6146" width="37.42578125" style="141" customWidth="1"/>
    <col min="6147" max="6149" width="11.7109375" style="141" customWidth="1"/>
    <col min="6150" max="6150" width="10.5703125" style="141" customWidth="1"/>
    <col min="6151" max="6151" width="10.7109375" style="141" customWidth="1"/>
    <col min="6152" max="6157" width="11.42578125" style="141"/>
    <col min="6158" max="6158" width="13.7109375" style="141" customWidth="1"/>
    <col min="6159" max="6401" width="11.42578125" style="141"/>
    <col min="6402" max="6402" width="37.42578125" style="141" customWidth="1"/>
    <col min="6403" max="6405" width="11.7109375" style="141" customWidth="1"/>
    <col min="6406" max="6406" width="10.5703125" style="141" customWidth="1"/>
    <col min="6407" max="6407" width="10.7109375" style="141" customWidth="1"/>
    <col min="6408" max="6413" width="11.42578125" style="141"/>
    <col min="6414" max="6414" width="13.7109375" style="141" customWidth="1"/>
    <col min="6415" max="6657" width="11.42578125" style="141"/>
    <col min="6658" max="6658" width="37.42578125" style="141" customWidth="1"/>
    <col min="6659" max="6661" width="11.7109375" style="141" customWidth="1"/>
    <col min="6662" max="6662" width="10.5703125" style="141" customWidth="1"/>
    <col min="6663" max="6663" width="10.7109375" style="141" customWidth="1"/>
    <col min="6664" max="6669" width="11.42578125" style="141"/>
    <col min="6670" max="6670" width="13.7109375" style="141" customWidth="1"/>
    <col min="6671" max="6913" width="11.42578125" style="141"/>
    <col min="6914" max="6914" width="37.42578125" style="141" customWidth="1"/>
    <col min="6915" max="6917" width="11.7109375" style="141" customWidth="1"/>
    <col min="6918" max="6918" width="10.5703125" style="141" customWidth="1"/>
    <col min="6919" max="6919" width="10.7109375" style="141" customWidth="1"/>
    <col min="6920" max="6925" width="11.42578125" style="141"/>
    <col min="6926" max="6926" width="13.7109375" style="141" customWidth="1"/>
    <col min="6927" max="7169" width="11.42578125" style="141"/>
    <col min="7170" max="7170" width="37.42578125" style="141" customWidth="1"/>
    <col min="7171" max="7173" width="11.7109375" style="141" customWidth="1"/>
    <col min="7174" max="7174" width="10.5703125" style="141" customWidth="1"/>
    <col min="7175" max="7175" width="10.7109375" style="141" customWidth="1"/>
    <col min="7176" max="7181" width="11.42578125" style="141"/>
    <col min="7182" max="7182" width="13.7109375" style="141" customWidth="1"/>
    <col min="7183" max="7425" width="11.42578125" style="141"/>
    <col min="7426" max="7426" width="37.42578125" style="141" customWidth="1"/>
    <col min="7427" max="7429" width="11.7109375" style="141" customWidth="1"/>
    <col min="7430" max="7430" width="10.5703125" style="141" customWidth="1"/>
    <col min="7431" max="7431" width="10.7109375" style="141" customWidth="1"/>
    <col min="7432" max="7437" width="11.42578125" style="141"/>
    <col min="7438" max="7438" width="13.7109375" style="141" customWidth="1"/>
    <col min="7439" max="7681" width="11.42578125" style="141"/>
    <col min="7682" max="7682" width="37.42578125" style="141" customWidth="1"/>
    <col min="7683" max="7685" width="11.7109375" style="141" customWidth="1"/>
    <col min="7686" max="7686" width="10.5703125" style="141" customWidth="1"/>
    <col min="7687" max="7687" width="10.7109375" style="141" customWidth="1"/>
    <col min="7688" max="7693" width="11.42578125" style="141"/>
    <col min="7694" max="7694" width="13.7109375" style="141" customWidth="1"/>
    <col min="7695" max="7937" width="11.42578125" style="141"/>
    <col min="7938" max="7938" width="37.42578125" style="141" customWidth="1"/>
    <col min="7939" max="7941" width="11.7109375" style="141" customWidth="1"/>
    <col min="7942" max="7942" width="10.5703125" style="141" customWidth="1"/>
    <col min="7943" max="7943" width="10.7109375" style="141" customWidth="1"/>
    <col min="7944" max="7949" width="11.42578125" style="141"/>
    <col min="7950" max="7950" width="13.7109375" style="141" customWidth="1"/>
    <col min="7951" max="8193" width="11.42578125" style="141"/>
    <col min="8194" max="8194" width="37.42578125" style="141" customWidth="1"/>
    <col min="8195" max="8197" width="11.7109375" style="141" customWidth="1"/>
    <col min="8198" max="8198" width="10.5703125" style="141" customWidth="1"/>
    <col min="8199" max="8199" width="10.7109375" style="141" customWidth="1"/>
    <col min="8200" max="8205" width="11.42578125" style="141"/>
    <col min="8206" max="8206" width="13.7109375" style="141" customWidth="1"/>
    <col min="8207" max="8449" width="11.42578125" style="141"/>
    <col min="8450" max="8450" width="37.42578125" style="141" customWidth="1"/>
    <col min="8451" max="8453" width="11.7109375" style="141" customWidth="1"/>
    <col min="8454" max="8454" width="10.5703125" style="141" customWidth="1"/>
    <col min="8455" max="8455" width="10.7109375" style="141" customWidth="1"/>
    <col min="8456" max="8461" width="11.42578125" style="141"/>
    <col min="8462" max="8462" width="13.7109375" style="141" customWidth="1"/>
    <col min="8463" max="8705" width="11.42578125" style="141"/>
    <col min="8706" max="8706" width="37.42578125" style="141" customWidth="1"/>
    <col min="8707" max="8709" width="11.7109375" style="141" customWidth="1"/>
    <col min="8710" max="8710" width="10.5703125" style="141" customWidth="1"/>
    <col min="8711" max="8711" width="10.7109375" style="141" customWidth="1"/>
    <col min="8712" max="8717" width="11.42578125" style="141"/>
    <col min="8718" max="8718" width="13.7109375" style="141" customWidth="1"/>
    <col min="8719" max="8961" width="11.42578125" style="141"/>
    <col min="8962" max="8962" width="37.42578125" style="141" customWidth="1"/>
    <col min="8963" max="8965" width="11.7109375" style="141" customWidth="1"/>
    <col min="8966" max="8966" width="10.5703125" style="141" customWidth="1"/>
    <col min="8967" max="8967" width="10.7109375" style="141" customWidth="1"/>
    <col min="8968" max="8973" width="11.42578125" style="141"/>
    <col min="8974" max="8974" width="13.7109375" style="141" customWidth="1"/>
    <col min="8975" max="9217" width="11.42578125" style="141"/>
    <col min="9218" max="9218" width="37.42578125" style="141" customWidth="1"/>
    <col min="9219" max="9221" width="11.7109375" style="141" customWidth="1"/>
    <col min="9222" max="9222" width="10.5703125" style="141" customWidth="1"/>
    <col min="9223" max="9223" width="10.7109375" style="141" customWidth="1"/>
    <col min="9224" max="9229" width="11.42578125" style="141"/>
    <col min="9230" max="9230" width="13.7109375" style="141" customWidth="1"/>
    <col min="9231" max="9473" width="11.42578125" style="141"/>
    <col min="9474" max="9474" width="37.42578125" style="141" customWidth="1"/>
    <col min="9475" max="9477" width="11.7109375" style="141" customWidth="1"/>
    <col min="9478" max="9478" width="10.5703125" style="141" customWidth="1"/>
    <col min="9479" max="9479" width="10.7109375" style="141" customWidth="1"/>
    <col min="9480" max="9485" width="11.42578125" style="141"/>
    <col min="9486" max="9486" width="13.7109375" style="141" customWidth="1"/>
    <col min="9487" max="9729" width="11.42578125" style="141"/>
    <col min="9730" max="9730" width="37.42578125" style="141" customWidth="1"/>
    <col min="9731" max="9733" width="11.7109375" style="141" customWidth="1"/>
    <col min="9734" max="9734" width="10.5703125" style="141" customWidth="1"/>
    <col min="9735" max="9735" width="10.7109375" style="141" customWidth="1"/>
    <col min="9736" max="9741" width="11.42578125" style="141"/>
    <col min="9742" max="9742" width="13.7109375" style="141" customWidth="1"/>
    <col min="9743" max="9985" width="11.42578125" style="141"/>
    <col min="9986" max="9986" width="37.42578125" style="141" customWidth="1"/>
    <col min="9987" max="9989" width="11.7109375" style="141" customWidth="1"/>
    <col min="9990" max="9990" width="10.5703125" style="141" customWidth="1"/>
    <col min="9991" max="9991" width="10.7109375" style="141" customWidth="1"/>
    <col min="9992" max="9997" width="11.42578125" style="141"/>
    <col min="9998" max="9998" width="13.7109375" style="141" customWidth="1"/>
    <col min="9999" max="10241" width="11.42578125" style="141"/>
    <col min="10242" max="10242" width="37.42578125" style="141" customWidth="1"/>
    <col min="10243" max="10245" width="11.7109375" style="141" customWidth="1"/>
    <col min="10246" max="10246" width="10.5703125" style="141" customWidth="1"/>
    <col min="10247" max="10247" width="10.7109375" style="141" customWidth="1"/>
    <col min="10248" max="10253" width="11.42578125" style="141"/>
    <col min="10254" max="10254" width="13.7109375" style="141" customWidth="1"/>
    <col min="10255" max="10497" width="11.42578125" style="141"/>
    <col min="10498" max="10498" width="37.42578125" style="141" customWidth="1"/>
    <col min="10499" max="10501" width="11.7109375" style="141" customWidth="1"/>
    <col min="10502" max="10502" width="10.5703125" style="141" customWidth="1"/>
    <col min="10503" max="10503" width="10.7109375" style="141" customWidth="1"/>
    <col min="10504" max="10509" width="11.42578125" style="141"/>
    <col min="10510" max="10510" width="13.7109375" style="141" customWidth="1"/>
    <col min="10511" max="10753" width="11.42578125" style="141"/>
    <col min="10754" max="10754" width="37.42578125" style="141" customWidth="1"/>
    <col min="10755" max="10757" width="11.7109375" style="141" customWidth="1"/>
    <col min="10758" max="10758" width="10.5703125" style="141" customWidth="1"/>
    <col min="10759" max="10759" width="10.7109375" style="141" customWidth="1"/>
    <col min="10760" max="10765" width="11.42578125" style="141"/>
    <col min="10766" max="10766" width="13.7109375" style="141" customWidth="1"/>
    <col min="10767" max="11009" width="11.42578125" style="141"/>
    <col min="11010" max="11010" width="37.42578125" style="141" customWidth="1"/>
    <col min="11011" max="11013" width="11.7109375" style="141" customWidth="1"/>
    <col min="11014" max="11014" width="10.5703125" style="141" customWidth="1"/>
    <col min="11015" max="11015" width="10.7109375" style="141" customWidth="1"/>
    <col min="11016" max="11021" width="11.42578125" style="141"/>
    <col min="11022" max="11022" width="13.7109375" style="141" customWidth="1"/>
    <col min="11023" max="11265" width="11.42578125" style="141"/>
    <col min="11266" max="11266" width="37.42578125" style="141" customWidth="1"/>
    <col min="11267" max="11269" width="11.7109375" style="141" customWidth="1"/>
    <col min="11270" max="11270" width="10.5703125" style="141" customWidth="1"/>
    <col min="11271" max="11271" width="10.7109375" style="141" customWidth="1"/>
    <col min="11272" max="11277" width="11.42578125" style="141"/>
    <col min="11278" max="11278" width="13.7109375" style="141" customWidth="1"/>
    <col min="11279" max="11521" width="11.42578125" style="141"/>
    <col min="11522" max="11522" width="37.42578125" style="141" customWidth="1"/>
    <col min="11523" max="11525" width="11.7109375" style="141" customWidth="1"/>
    <col min="11526" max="11526" width="10.5703125" style="141" customWidth="1"/>
    <col min="11527" max="11527" width="10.7109375" style="141" customWidth="1"/>
    <col min="11528" max="11533" width="11.42578125" style="141"/>
    <col min="11534" max="11534" width="13.7109375" style="141" customWidth="1"/>
    <col min="11535" max="11777" width="11.42578125" style="141"/>
    <col min="11778" max="11778" width="37.42578125" style="141" customWidth="1"/>
    <col min="11779" max="11781" width="11.7109375" style="141" customWidth="1"/>
    <col min="11782" max="11782" width="10.5703125" style="141" customWidth="1"/>
    <col min="11783" max="11783" width="10.7109375" style="141" customWidth="1"/>
    <col min="11784" max="11789" width="11.42578125" style="141"/>
    <col min="11790" max="11790" width="13.7109375" style="141" customWidth="1"/>
    <col min="11791" max="12033" width="11.42578125" style="141"/>
    <col min="12034" max="12034" width="37.42578125" style="141" customWidth="1"/>
    <col min="12035" max="12037" width="11.7109375" style="141" customWidth="1"/>
    <col min="12038" max="12038" width="10.5703125" style="141" customWidth="1"/>
    <col min="12039" max="12039" width="10.7109375" style="141" customWidth="1"/>
    <col min="12040" max="12045" width="11.42578125" style="141"/>
    <col min="12046" max="12046" width="13.7109375" style="141" customWidth="1"/>
    <col min="12047" max="12289" width="11.42578125" style="141"/>
    <col min="12290" max="12290" width="37.42578125" style="141" customWidth="1"/>
    <col min="12291" max="12293" width="11.7109375" style="141" customWidth="1"/>
    <col min="12294" max="12294" width="10.5703125" style="141" customWidth="1"/>
    <col min="12295" max="12295" width="10.7109375" style="141" customWidth="1"/>
    <col min="12296" max="12301" width="11.42578125" style="141"/>
    <col min="12302" max="12302" width="13.7109375" style="141" customWidth="1"/>
    <col min="12303" max="12545" width="11.42578125" style="141"/>
    <col min="12546" max="12546" width="37.42578125" style="141" customWidth="1"/>
    <col min="12547" max="12549" width="11.7109375" style="141" customWidth="1"/>
    <col min="12550" max="12550" width="10.5703125" style="141" customWidth="1"/>
    <col min="12551" max="12551" width="10.7109375" style="141" customWidth="1"/>
    <col min="12552" max="12557" width="11.42578125" style="141"/>
    <col min="12558" max="12558" width="13.7109375" style="141" customWidth="1"/>
    <col min="12559" max="12801" width="11.42578125" style="141"/>
    <col min="12802" max="12802" width="37.42578125" style="141" customWidth="1"/>
    <col min="12803" max="12805" width="11.7109375" style="141" customWidth="1"/>
    <col min="12806" max="12806" width="10.5703125" style="141" customWidth="1"/>
    <col min="12807" max="12807" width="10.7109375" style="141" customWidth="1"/>
    <col min="12808" max="12813" width="11.42578125" style="141"/>
    <col min="12814" max="12814" width="13.7109375" style="141" customWidth="1"/>
    <col min="12815" max="13057" width="11.42578125" style="141"/>
    <col min="13058" max="13058" width="37.42578125" style="141" customWidth="1"/>
    <col min="13059" max="13061" width="11.7109375" style="141" customWidth="1"/>
    <col min="13062" max="13062" width="10.5703125" style="141" customWidth="1"/>
    <col min="13063" max="13063" width="10.7109375" style="141" customWidth="1"/>
    <col min="13064" max="13069" width="11.42578125" style="141"/>
    <col min="13070" max="13070" width="13.7109375" style="141" customWidth="1"/>
    <col min="13071" max="13313" width="11.42578125" style="141"/>
    <col min="13314" max="13314" width="37.42578125" style="141" customWidth="1"/>
    <col min="13315" max="13317" width="11.7109375" style="141" customWidth="1"/>
    <col min="13318" max="13318" width="10.5703125" style="141" customWidth="1"/>
    <col min="13319" max="13319" width="10.7109375" style="141" customWidth="1"/>
    <col min="13320" max="13325" width="11.42578125" style="141"/>
    <col min="13326" max="13326" width="13.7109375" style="141" customWidth="1"/>
    <col min="13327" max="13569" width="11.42578125" style="141"/>
    <col min="13570" max="13570" width="37.42578125" style="141" customWidth="1"/>
    <col min="13571" max="13573" width="11.7109375" style="141" customWidth="1"/>
    <col min="13574" max="13574" width="10.5703125" style="141" customWidth="1"/>
    <col min="13575" max="13575" width="10.7109375" style="141" customWidth="1"/>
    <col min="13576" max="13581" width="11.42578125" style="141"/>
    <col min="13582" max="13582" width="13.7109375" style="141" customWidth="1"/>
    <col min="13583" max="13825" width="11.42578125" style="141"/>
    <col min="13826" max="13826" width="37.42578125" style="141" customWidth="1"/>
    <col min="13827" max="13829" width="11.7109375" style="141" customWidth="1"/>
    <col min="13830" max="13830" width="10.5703125" style="141" customWidth="1"/>
    <col min="13831" max="13831" width="10.7109375" style="141" customWidth="1"/>
    <col min="13832" max="13837" width="11.42578125" style="141"/>
    <col min="13838" max="13838" width="13.7109375" style="141" customWidth="1"/>
    <col min="13839" max="14081" width="11.42578125" style="141"/>
    <col min="14082" max="14082" width="37.42578125" style="141" customWidth="1"/>
    <col min="14083" max="14085" width="11.7109375" style="141" customWidth="1"/>
    <col min="14086" max="14086" width="10.5703125" style="141" customWidth="1"/>
    <col min="14087" max="14087" width="10.7109375" style="141" customWidth="1"/>
    <col min="14088" max="14093" width="11.42578125" style="141"/>
    <col min="14094" max="14094" width="13.7109375" style="141" customWidth="1"/>
    <col min="14095" max="14337" width="11.42578125" style="141"/>
    <col min="14338" max="14338" width="37.42578125" style="141" customWidth="1"/>
    <col min="14339" max="14341" width="11.7109375" style="141" customWidth="1"/>
    <col min="14342" max="14342" width="10.5703125" style="141" customWidth="1"/>
    <col min="14343" max="14343" width="10.7109375" style="141" customWidth="1"/>
    <col min="14344" max="14349" width="11.42578125" style="141"/>
    <col min="14350" max="14350" width="13.7109375" style="141" customWidth="1"/>
    <col min="14351" max="14593" width="11.42578125" style="141"/>
    <col min="14594" max="14594" width="37.42578125" style="141" customWidth="1"/>
    <col min="14595" max="14597" width="11.7109375" style="141" customWidth="1"/>
    <col min="14598" max="14598" width="10.5703125" style="141" customWidth="1"/>
    <col min="14599" max="14599" width="10.7109375" style="141" customWidth="1"/>
    <col min="14600" max="14605" width="11.42578125" style="141"/>
    <col min="14606" max="14606" width="13.7109375" style="141" customWidth="1"/>
    <col min="14607" max="14849" width="11.42578125" style="141"/>
    <col min="14850" max="14850" width="37.42578125" style="141" customWidth="1"/>
    <col min="14851" max="14853" width="11.7109375" style="141" customWidth="1"/>
    <col min="14854" max="14854" width="10.5703125" style="141" customWidth="1"/>
    <col min="14855" max="14855" width="10.7109375" style="141" customWidth="1"/>
    <col min="14856" max="14861" width="11.42578125" style="141"/>
    <col min="14862" max="14862" width="13.7109375" style="141" customWidth="1"/>
    <col min="14863" max="15105" width="11.42578125" style="141"/>
    <col min="15106" max="15106" width="37.42578125" style="141" customWidth="1"/>
    <col min="15107" max="15109" width="11.7109375" style="141" customWidth="1"/>
    <col min="15110" max="15110" width="10.5703125" style="141" customWidth="1"/>
    <col min="15111" max="15111" width="10.7109375" style="141" customWidth="1"/>
    <col min="15112" max="15117" width="11.42578125" style="141"/>
    <col min="15118" max="15118" width="13.7109375" style="141" customWidth="1"/>
    <col min="15119" max="15361" width="11.42578125" style="141"/>
    <col min="15362" max="15362" width="37.42578125" style="141" customWidth="1"/>
    <col min="15363" max="15365" width="11.7109375" style="141" customWidth="1"/>
    <col min="15366" max="15366" width="10.5703125" style="141" customWidth="1"/>
    <col min="15367" max="15367" width="10.7109375" style="141" customWidth="1"/>
    <col min="15368" max="15373" width="11.42578125" style="141"/>
    <col min="15374" max="15374" width="13.7109375" style="141" customWidth="1"/>
    <col min="15375" max="15617" width="11.42578125" style="141"/>
    <col min="15618" max="15618" width="37.42578125" style="141" customWidth="1"/>
    <col min="15619" max="15621" width="11.7109375" style="141" customWidth="1"/>
    <col min="15622" max="15622" width="10.5703125" style="141" customWidth="1"/>
    <col min="15623" max="15623" width="10.7109375" style="141" customWidth="1"/>
    <col min="15624" max="15629" width="11.42578125" style="141"/>
    <col min="15630" max="15630" width="13.7109375" style="141" customWidth="1"/>
    <col min="15631" max="15873" width="11.42578125" style="141"/>
    <col min="15874" max="15874" width="37.42578125" style="141" customWidth="1"/>
    <col min="15875" max="15877" width="11.7109375" style="141" customWidth="1"/>
    <col min="15878" max="15878" width="10.5703125" style="141" customWidth="1"/>
    <col min="15879" max="15879" width="10.7109375" style="141" customWidth="1"/>
    <col min="15880" max="15885" width="11.42578125" style="141"/>
    <col min="15886" max="15886" width="13.7109375" style="141" customWidth="1"/>
    <col min="15887" max="16129" width="11.42578125" style="141"/>
    <col min="16130" max="16130" width="37.42578125" style="141" customWidth="1"/>
    <col min="16131" max="16133" width="11.7109375" style="141" customWidth="1"/>
    <col min="16134" max="16134" width="10.5703125" style="141" customWidth="1"/>
    <col min="16135" max="16135" width="10.7109375" style="141" customWidth="1"/>
    <col min="16136" max="16141" width="11.42578125" style="141"/>
    <col min="16142" max="16142" width="13.7109375" style="141" customWidth="1"/>
    <col min="16143" max="16384" width="11.42578125" style="141"/>
  </cols>
  <sheetData>
    <row r="1" spans="2:6">
      <c r="C1" s="276"/>
      <c r="D1" s="275"/>
      <c r="E1" s="275"/>
      <c r="F1" s="275"/>
    </row>
    <row r="2" spans="2:6">
      <c r="C2" s="276"/>
      <c r="D2" s="275"/>
      <c r="E2" s="275"/>
      <c r="F2" s="275"/>
    </row>
    <row r="3" spans="2:6">
      <c r="C3" s="276"/>
      <c r="D3" s="275"/>
      <c r="E3" s="275"/>
      <c r="F3" s="275"/>
    </row>
    <row r="4" spans="2:6">
      <c r="B4" s="276"/>
      <c r="C4" s="275"/>
      <c r="D4" s="275"/>
      <c r="E4" s="275"/>
    </row>
    <row r="5" spans="2:6">
      <c r="B5" s="276"/>
      <c r="C5" s="275"/>
      <c r="D5" s="275"/>
      <c r="E5" s="275"/>
    </row>
    <row r="6" spans="2:6">
      <c r="B6" s="276"/>
      <c r="C6" s="275"/>
      <c r="D6" s="275"/>
      <c r="E6" s="275"/>
    </row>
    <row r="7" spans="2:6" ht="30" customHeight="1">
      <c r="B7" s="551" t="s">
        <v>273</v>
      </c>
      <c r="C7" s="552"/>
      <c r="D7" s="552"/>
      <c r="E7" s="553"/>
    </row>
    <row r="8" spans="2:6" ht="35.25" customHeight="1">
      <c r="B8" s="277" t="s">
        <v>245</v>
      </c>
      <c r="C8" s="158" t="str">
        <f>actualizaciones!A3</f>
        <v>acumulado septiembre 2009</v>
      </c>
      <c r="D8" s="158" t="str">
        <f>actualizaciones!A2</f>
        <v xml:space="preserve">acumulado septiembre 2010 </v>
      </c>
      <c r="E8" s="257" t="s">
        <v>265</v>
      </c>
    </row>
    <row r="9" spans="2:6" ht="15" customHeight="1">
      <c r="B9" s="278" t="s">
        <v>246</v>
      </c>
      <c r="C9" s="258"/>
      <c r="D9" s="259"/>
      <c r="E9" s="279"/>
    </row>
    <row r="10" spans="2:6">
      <c r="B10" s="280" t="s">
        <v>266</v>
      </c>
      <c r="C10" s="252">
        <v>56.72604398305451</v>
      </c>
      <c r="D10" s="252">
        <v>58.467204207352388</v>
      </c>
      <c r="E10" s="281">
        <f>D10/C10-1</f>
        <v>3.0694194448285694E-2</v>
      </c>
    </row>
    <row r="11" spans="2:6" ht="15" customHeight="1">
      <c r="B11" s="278" t="s">
        <v>248</v>
      </c>
      <c r="C11" s="272"/>
      <c r="D11" s="272"/>
      <c r="E11" s="273"/>
    </row>
    <row r="12" spans="2:6">
      <c r="B12" s="282" t="s">
        <v>249</v>
      </c>
      <c r="C12" s="254">
        <v>65.510995988121195</v>
      </c>
      <c r="D12" s="254">
        <v>68.93707209200744</v>
      </c>
      <c r="E12" s="264">
        <f>D12/C12-1</f>
        <v>5.2297725781905058E-2</v>
      </c>
    </row>
    <row r="13" spans="2:6">
      <c r="B13" s="282" t="s">
        <v>250</v>
      </c>
      <c r="C13" s="254">
        <v>62.463875230689567</v>
      </c>
      <c r="D13" s="254">
        <v>66.610017717548928</v>
      </c>
      <c r="E13" s="264">
        <f>D13/C13-1</f>
        <v>6.6376645245703303E-2</v>
      </c>
    </row>
    <row r="14" spans="2:6">
      <c r="B14" s="282" t="s">
        <v>251</v>
      </c>
      <c r="C14" s="254">
        <v>72.028060633971492</v>
      </c>
      <c r="D14" s="254">
        <v>77.613682092555337</v>
      </c>
      <c r="E14" s="264">
        <f>D14/C14-1</f>
        <v>7.7547853009239942E-2</v>
      </c>
    </row>
    <row r="15" spans="2:6">
      <c r="B15" s="282" t="s">
        <v>252</v>
      </c>
      <c r="C15" s="254">
        <v>58.131972272328404</v>
      </c>
      <c r="D15" s="254">
        <v>57.812589923917166</v>
      </c>
      <c r="E15" s="264">
        <f>D15/C15-1</f>
        <v>-5.4940910470926418E-3</v>
      </c>
    </row>
    <row r="16" spans="2:6">
      <c r="B16" s="282" t="s">
        <v>253</v>
      </c>
      <c r="C16" s="254">
        <v>45.482764459104388</v>
      </c>
      <c r="D16" s="254">
        <v>46.044825538131747</v>
      </c>
      <c r="E16" s="264">
        <f>D16/C16-1</f>
        <v>1.2357671872226028E-2</v>
      </c>
    </row>
    <row r="17" spans="2:12" ht="15" customHeight="1">
      <c r="B17" s="278" t="s">
        <v>254</v>
      </c>
      <c r="C17" s="272"/>
      <c r="D17" s="272"/>
      <c r="E17" s="273"/>
    </row>
    <row r="18" spans="2:12">
      <c r="B18" s="283" t="s">
        <v>255</v>
      </c>
      <c r="C18" s="255">
        <v>51.611483463973876</v>
      </c>
      <c r="D18" s="255">
        <v>52.034223757314813</v>
      </c>
      <c r="E18" s="284">
        <f>D18/C18-1</f>
        <v>8.1908184955781227E-3</v>
      </c>
    </row>
    <row r="19" spans="2:12" ht="22.5" customHeight="1">
      <c r="B19" s="572" t="s">
        <v>203</v>
      </c>
      <c r="C19" s="573"/>
      <c r="D19" s="573"/>
      <c r="E19" s="574"/>
    </row>
    <row r="20" spans="2:12" ht="15" customHeight="1" thickBot="1"/>
    <row r="21" spans="2:12" ht="30" customHeight="1" thickBot="1">
      <c r="E21" s="50" t="s">
        <v>84</v>
      </c>
    </row>
    <row r="27" spans="2:12">
      <c r="H27" s="243"/>
      <c r="I27" s="243"/>
      <c r="J27" s="243"/>
      <c r="K27" s="243"/>
      <c r="L27" s="243"/>
    </row>
    <row r="29" spans="2:12">
      <c r="B29" s="243"/>
      <c r="C29" s="243"/>
      <c r="D29" s="243"/>
      <c r="E29" s="243"/>
      <c r="F29" s="243"/>
      <c r="G29" s="243"/>
    </row>
  </sheetData>
  <mergeCells count="2">
    <mergeCell ref="B7:E7"/>
    <mergeCell ref="B19:E19"/>
  </mergeCells>
  <hyperlinks>
    <hyperlink ref="E21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3:L70"/>
  <sheetViews>
    <sheetView showGridLines="0" showRowColHeaders="0" zoomScaleNormal="100" workbookViewId="0">
      <selection activeCell="B32" sqref="B32"/>
    </sheetView>
  </sheetViews>
  <sheetFormatPr baseColWidth="10" defaultRowHeight="12.75" outlineLevelRow="1"/>
  <cols>
    <col min="1" max="1" width="13.7109375" style="243" customWidth="1"/>
    <col min="2" max="2" width="12.140625" style="243" customWidth="1"/>
    <col min="3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3" spans="2:12">
      <c r="B3" s="242"/>
    </row>
    <row r="4" spans="2:12">
      <c r="B4" s="242"/>
    </row>
    <row r="5" spans="2:12">
      <c r="B5" s="242"/>
    </row>
    <row r="6" spans="2:12" ht="27.75" customHeight="1" thickBot="1">
      <c r="B6" s="546" t="s">
        <v>274</v>
      </c>
      <c r="C6" s="547"/>
      <c r="D6" s="547"/>
      <c r="E6" s="547"/>
      <c r="F6" s="547"/>
    </row>
    <row r="7" spans="2:12" ht="36.75" thickBot="1">
      <c r="B7" s="211"/>
      <c r="C7" s="212" t="s">
        <v>275</v>
      </c>
      <c r="D7" s="212" t="s">
        <v>218</v>
      </c>
      <c r="E7" s="212" t="s">
        <v>219</v>
      </c>
      <c r="F7" s="212" t="s">
        <v>220</v>
      </c>
      <c r="H7" s="50" t="s">
        <v>84</v>
      </c>
    </row>
    <row r="8" spans="2:12" ht="15">
      <c r="B8" s="213" t="s">
        <v>224</v>
      </c>
      <c r="C8" s="285">
        <v>56.204723122941957</v>
      </c>
      <c r="D8" s="30">
        <f t="shared" ref="D8:D15" si="0">IFERROR((C8-C9)/C9,"-")</f>
        <v>-0.2067293928883388</v>
      </c>
      <c r="E8" s="31">
        <f t="shared" ref="E8:E56" si="1">C8/C21-1</f>
        <v>8.148399312953547E-2</v>
      </c>
      <c r="F8" s="286">
        <f>((SUM(C8:C16,C18:C20)/SUM(C21:C29,C31:C33))-1)</f>
        <v>-6.8944823724321758E-3</v>
      </c>
      <c r="H8" s="17"/>
    </row>
    <row r="9" spans="2:12" ht="15">
      <c r="B9" s="213" t="s">
        <v>225</v>
      </c>
      <c r="C9" s="285">
        <v>70.851891673619704</v>
      </c>
      <c r="D9" s="30">
        <f t="shared" si="0"/>
        <v>8.0985062800444138E-2</v>
      </c>
      <c r="E9" s="31">
        <f t="shared" si="1"/>
        <v>9.2887423625169108E-2</v>
      </c>
      <c r="F9" s="286">
        <f>((SUM(C9:C16,C18:C21)/SUM(C22:C29,C31:C34))-1)</f>
        <v>-1.9497486410656073E-2</v>
      </c>
      <c r="G9" s="17"/>
      <c r="H9" s="17"/>
      <c r="I9" s="17"/>
      <c r="J9" s="17"/>
      <c r="K9" s="17"/>
      <c r="L9" s="17"/>
    </row>
    <row r="10" spans="2:12" ht="15">
      <c r="B10" s="213" t="s">
        <v>226</v>
      </c>
      <c r="C10" s="285">
        <v>65.543821197739675</v>
      </c>
      <c r="D10" s="30">
        <f t="shared" si="0"/>
        <v>0.25428187053961659</v>
      </c>
      <c r="E10" s="31">
        <f t="shared" si="1"/>
        <v>8.6421700608978469E-2</v>
      </c>
      <c r="F10" s="286">
        <f>((SUM(C10:C16,C18:C22)/SUM(C23:C29,C31:C35))-1)</f>
        <v>-3.777582403605162E-2</v>
      </c>
      <c r="G10" s="17"/>
      <c r="H10" s="17"/>
      <c r="I10" s="17"/>
      <c r="J10" s="17"/>
      <c r="K10" s="17"/>
      <c r="L10" s="17"/>
    </row>
    <row r="11" spans="2:12" ht="15">
      <c r="B11" s="213" t="s">
        <v>227</v>
      </c>
      <c r="C11" s="285">
        <v>52.256054031572219</v>
      </c>
      <c r="D11" s="30">
        <f t="shared" si="0"/>
        <v>0.14740180967342967</v>
      </c>
      <c r="E11" s="31">
        <f t="shared" si="1"/>
        <v>7.410205102281453E-2</v>
      </c>
      <c r="F11" s="286">
        <f>((SUM(C11:C16,C18:C23)/SUM(C24:C29,C31:C36))-1)</f>
        <v>-5.573904567568122E-2</v>
      </c>
      <c r="G11" s="17"/>
      <c r="H11" s="17"/>
      <c r="I11" s="17"/>
      <c r="J11" s="17"/>
      <c r="K11" s="17"/>
      <c r="L11" s="17"/>
    </row>
    <row r="12" spans="2:12" ht="15">
      <c r="B12" s="213" t="s">
        <v>228</v>
      </c>
      <c r="C12" s="285">
        <v>45.54294196768366</v>
      </c>
      <c r="D12" s="30">
        <f t="shared" si="0"/>
        <v>-0.1075094321734277</v>
      </c>
      <c r="E12" s="31">
        <f t="shared" si="1"/>
        <v>4.7204919928343525E-2</v>
      </c>
      <c r="F12" s="286">
        <f>((SUM(C12:C16,C18:C24)/SUM(C25:C29,C31:C37))-1)</f>
        <v>-7.4627414044231788E-2</v>
      </c>
      <c r="G12" s="17"/>
      <c r="H12" s="17"/>
      <c r="I12" s="17"/>
      <c r="J12" s="17"/>
      <c r="K12" s="17"/>
      <c r="L12" s="17"/>
    </row>
    <row r="13" spans="2:12" ht="15">
      <c r="B13" s="213" t="s">
        <v>229</v>
      </c>
      <c r="C13" s="285">
        <v>51.02904569466947</v>
      </c>
      <c r="D13" s="30">
        <f t="shared" si="0"/>
        <v>-0.16150509931279788</v>
      </c>
      <c r="E13" s="31">
        <f t="shared" si="1"/>
        <v>-5.466754919100647E-2</v>
      </c>
      <c r="F13" s="286">
        <f>((SUM(C13:C16,C18:C25)/SUM(C26:C29,C31:C38))-1)</f>
        <v>-8.7042060628627516E-2</v>
      </c>
      <c r="G13" s="17"/>
      <c r="H13" s="17"/>
      <c r="I13" s="17"/>
      <c r="J13" s="17"/>
      <c r="K13" s="17"/>
      <c r="L13" s="17"/>
    </row>
    <row r="14" spans="2:12" ht="15">
      <c r="B14" s="213" t="s">
        <v>230</v>
      </c>
      <c r="C14" s="285">
        <v>60.857908202957212</v>
      </c>
      <c r="D14" s="30">
        <f t="shared" si="0"/>
        <v>-2.7518245398574406E-2</v>
      </c>
      <c r="E14" s="31">
        <f t="shared" si="1"/>
        <v>1.0425173550675959E-2</v>
      </c>
      <c r="F14" s="286">
        <f>((SUM(C14:C16,C18:C26)/SUM(C27:C29,C31:C39))-1)</f>
        <v>-8.9042726709121611E-2</v>
      </c>
      <c r="G14" s="17"/>
      <c r="I14" s="17"/>
      <c r="J14" s="17"/>
      <c r="K14" s="17"/>
      <c r="L14" s="17"/>
    </row>
    <row r="15" spans="2:12" ht="15">
      <c r="B15" s="213" t="s">
        <v>231</v>
      </c>
      <c r="C15" s="285">
        <v>62.58</v>
      </c>
      <c r="D15" s="30">
        <f t="shared" si="0"/>
        <v>1.8720494872212251E-2</v>
      </c>
      <c r="E15" s="31">
        <f t="shared" si="1"/>
        <v>-2.931596091205213E-2</v>
      </c>
      <c r="F15" s="286">
        <f>((SUM(C15:C16,C18:C27)/SUM(C28:C29,C31:C40))-1)</f>
        <v>-0.10392558826775344</v>
      </c>
    </row>
    <row r="16" spans="2:12" ht="15">
      <c r="B16" s="213" t="s">
        <v>232</v>
      </c>
      <c r="C16" s="285">
        <v>61.43</v>
      </c>
      <c r="D16" s="30" t="s">
        <v>233</v>
      </c>
      <c r="E16" s="31">
        <f t="shared" si="1"/>
        <v>-2.4456090201683378E-2</v>
      </c>
      <c r="F16" s="286">
        <f>((SUM(C16,C18:C28)/SUM(C29,C31:C41))-1)</f>
        <v>-0.11331383211985679</v>
      </c>
    </row>
    <row r="17" spans="2:6" ht="45">
      <c r="B17" s="44" t="str">
        <f>actualizaciones!$A$2</f>
        <v xml:space="preserve">acumulado septiembre 2010 </v>
      </c>
      <c r="C17" s="287">
        <v>58.467204207352388</v>
      </c>
      <c r="D17" s="245"/>
      <c r="E17" s="288">
        <v>3.0694194448285694E-2</v>
      </c>
      <c r="F17" s="288" t="s">
        <v>233</v>
      </c>
    </row>
    <row r="18" spans="2:6" ht="15" hidden="1" outlineLevel="1">
      <c r="B18" s="213" t="s">
        <v>221</v>
      </c>
      <c r="C18" s="285">
        <v>54.36676779141996</v>
      </c>
      <c r="D18" s="30">
        <f t="shared" ref="D18:D28" si="2">IFERROR((C18-C19)/C19,"-")</f>
        <v>-4.3337491397934854E-3</v>
      </c>
      <c r="E18" s="31">
        <f t="shared" si="1"/>
        <v>-0.10285861730330104</v>
      </c>
      <c r="F18" s="286">
        <f>((SUM(C18:C29)/SUM(C31:C42))-1)</f>
        <v>-0.11968666770041025</v>
      </c>
    </row>
    <row r="19" spans="2:6" ht="15" hidden="1" outlineLevel="1">
      <c r="B19" s="213" t="s">
        <v>222</v>
      </c>
      <c r="C19" s="285">
        <v>54.603405251960439</v>
      </c>
      <c r="D19" s="30">
        <f t="shared" si="2"/>
        <v>-1.4016909589338563E-2</v>
      </c>
      <c r="E19" s="31">
        <f t="shared" si="1"/>
        <v>-0.14628822307754163</v>
      </c>
      <c r="F19" s="286">
        <f>((SUM(C19:C29,C31)/SUM(C32:C42,C44))-1)</f>
        <v>-0.11854728238792833</v>
      </c>
    </row>
    <row r="20" spans="2:6" ht="15" hidden="1" outlineLevel="1">
      <c r="B20" s="213" t="s">
        <v>223</v>
      </c>
      <c r="C20" s="285">
        <v>55.379656895756852</v>
      </c>
      <c r="D20" s="30">
        <f t="shared" si="2"/>
        <v>6.5608175789048553E-2</v>
      </c>
      <c r="E20" s="31">
        <f t="shared" si="1"/>
        <v>-7.6389978389645563E-2</v>
      </c>
      <c r="F20" s="286">
        <f>((SUM(C20:C29,C31:C32)/SUM(C33:C42,C44:C45))-1)</f>
        <v>-0.11214134336993142</v>
      </c>
    </row>
    <row r="21" spans="2:6" ht="15" hidden="1" outlineLevel="1">
      <c r="B21" s="213" t="s">
        <v>224</v>
      </c>
      <c r="C21" s="285">
        <v>51.97</v>
      </c>
      <c r="D21" s="30">
        <f t="shared" si="2"/>
        <v>-0.19836495449637512</v>
      </c>
      <c r="E21" s="31">
        <f t="shared" si="1"/>
        <v>-8.1639865700653846E-2</v>
      </c>
      <c r="F21" s="286">
        <f>((SUM(C21:C29,C31:C33)/SUM(C34:C42,C44:C46))-1)</f>
        <v>-0.10776849917731679</v>
      </c>
    </row>
    <row r="22" spans="2:6" ht="15" hidden="1" outlineLevel="1">
      <c r="B22" s="213" t="s">
        <v>225</v>
      </c>
      <c r="C22" s="285">
        <v>64.83</v>
      </c>
      <c r="D22" s="30">
        <f t="shared" si="2"/>
        <v>7.4589756340129293E-2</v>
      </c>
      <c r="E22" s="31">
        <f t="shared" si="1"/>
        <v>-9.7954640322805098E-2</v>
      </c>
      <c r="F22" s="286">
        <f>((SUM(C22:C29,C31:C34)/SUM(C35:C42,C44:C47))-1)</f>
        <v>-0.10327925168603147</v>
      </c>
    </row>
    <row r="23" spans="2:6" ht="15" hidden="1" outlineLevel="1">
      <c r="B23" s="213" t="s">
        <v>226</v>
      </c>
      <c r="C23" s="285">
        <v>60.33</v>
      </c>
      <c r="D23" s="30">
        <f t="shared" si="2"/>
        <v>0.24005874418024353</v>
      </c>
      <c r="E23" s="31">
        <f t="shared" si="1"/>
        <v>-0.11617345443891014</v>
      </c>
      <c r="F23" s="286">
        <f>((SUM(C23:C29,C31:C35)/SUM(C36:C42,C44:C48))-1)</f>
        <v>-9.4331193081995335E-2</v>
      </c>
    </row>
    <row r="24" spans="2:6" ht="15" hidden="1" outlineLevel="1">
      <c r="B24" s="213" t="s">
        <v>227</v>
      </c>
      <c r="C24" s="285">
        <v>48.650921001232007</v>
      </c>
      <c r="D24" s="30">
        <f t="shared" si="2"/>
        <v>0.11866914235989894</v>
      </c>
      <c r="E24" s="31">
        <f t="shared" si="1"/>
        <v>-0.18027091826062336</v>
      </c>
      <c r="F24" s="286">
        <f>((SUM(C24:C29,C31:C36)/SUM(C37:C42,C44:C49))-1)</f>
        <v>-8.080715653725834E-2</v>
      </c>
    </row>
    <row r="25" spans="2:6" ht="15" hidden="1" outlineLevel="1">
      <c r="B25" s="213" t="s">
        <v>228</v>
      </c>
      <c r="C25" s="285">
        <v>43.49</v>
      </c>
      <c r="D25" s="30">
        <f t="shared" si="2"/>
        <v>-0.19433123379029263</v>
      </c>
      <c r="E25" s="31">
        <f t="shared" si="1"/>
        <v>-0.14909019761299158</v>
      </c>
      <c r="F25" s="286">
        <f>((SUM(C25:C29,C31:C37)/SUM(C38:C42,C44:C50))-1)</f>
        <v>-5.9594153319856957E-2</v>
      </c>
    </row>
    <row r="26" spans="2:6" ht="15" hidden="1" outlineLevel="1">
      <c r="B26" s="213" t="s">
        <v>229</v>
      </c>
      <c r="C26" s="285">
        <v>53.98</v>
      </c>
      <c r="D26" s="30">
        <f t="shared" si="2"/>
        <v>-0.10376888593724058</v>
      </c>
      <c r="E26" s="31">
        <f t="shared" si="1"/>
        <v>-8.2440931497535286E-2</v>
      </c>
      <c r="F26" s="286">
        <f>((SUM(C26:C29,C31:C38)/SUM(C39:C42,C44:C51))-1)</f>
        <v>-4.8166030682968541E-2</v>
      </c>
    </row>
    <row r="27" spans="2:6" ht="15" hidden="1" outlineLevel="1">
      <c r="B27" s="213" t="s">
        <v>230</v>
      </c>
      <c r="C27" s="285">
        <v>60.23</v>
      </c>
      <c r="D27" s="30">
        <f t="shared" si="2"/>
        <v>-6.5767023421746576E-2</v>
      </c>
      <c r="E27" s="31">
        <f t="shared" si="1"/>
        <v>-0.16102521242512902</v>
      </c>
      <c r="F27" s="286">
        <f>((SUM(C27:C29,C31:C39)/SUM(C40:C42,C44:C52))-1)</f>
        <v>-3.8664392035317463E-2</v>
      </c>
    </row>
    <row r="28" spans="2:6" ht="15" hidden="1" outlineLevel="1">
      <c r="B28" s="213" t="s">
        <v>231</v>
      </c>
      <c r="C28" s="285">
        <v>64.47</v>
      </c>
      <c r="D28" s="30">
        <f t="shared" si="2"/>
        <v>2.3820867079561697E-2</v>
      </c>
      <c r="E28" s="31">
        <f t="shared" si="1"/>
        <v>-0.13509525087201513</v>
      </c>
      <c r="F28" s="286">
        <f>((SUM(C28:C29,C31:C40)/SUM(C41:C42,C44:C53))-1)</f>
        <v>-1.9575536463850018E-2</v>
      </c>
    </row>
    <row r="29" spans="2:6" ht="15" hidden="1" outlineLevel="1">
      <c r="B29" s="213" t="s">
        <v>232</v>
      </c>
      <c r="C29" s="285">
        <v>62.97</v>
      </c>
      <c r="D29" s="30" t="s">
        <v>233</v>
      </c>
      <c r="E29" s="31">
        <f t="shared" si="1"/>
        <v>-0.10324693819424668</v>
      </c>
      <c r="F29" s="286">
        <f>((SUM(C29,C31:C41)/SUM(C42,C44:C54))-1)</f>
        <v>-1.9702362970065446E-3</v>
      </c>
    </row>
    <row r="30" spans="2:6" ht="15" collapsed="1">
      <c r="B30" s="218">
        <v>2009</v>
      </c>
      <c r="C30" s="289">
        <v>56.241703647309272</v>
      </c>
      <c r="D30" s="219"/>
      <c r="E30" s="290">
        <f t="shared" si="1"/>
        <v>-0.12002217254634506</v>
      </c>
      <c r="F30" s="290">
        <f>C30/C43-1</f>
        <v>-0.12002217254634506</v>
      </c>
    </row>
    <row r="31" spans="2:6" ht="15" hidden="1" outlineLevel="1">
      <c r="B31" s="213" t="s">
        <v>221</v>
      </c>
      <c r="C31" s="285">
        <v>60.6</v>
      </c>
      <c r="D31" s="30">
        <f t="shared" ref="D31:D41" si="3">IFERROR((C31-C32)/C32,"-")</f>
        <v>-5.2532833020637888E-2</v>
      </c>
      <c r="E31" s="31">
        <f t="shared" si="1"/>
        <v>-9.1181763647270597E-2</v>
      </c>
      <c r="F31" s="286">
        <f>((SUM(C31:C42)/SUM(C44:C55))-1)</f>
        <v>1.1658577759020794E-2</v>
      </c>
    </row>
    <row r="32" spans="2:6" ht="15" hidden="1" outlineLevel="1">
      <c r="B32" s="213" t="s">
        <v>222</v>
      </c>
      <c r="C32" s="285">
        <v>63.96</v>
      </c>
      <c r="D32" s="30">
        <f t="shared" si="3"/>
        <v>6.6711140760507007E-2</v>
      </c>
      <c r="E32" s="31">
        <f t="shared" si="1"/>
        <v>-7.1967498549042386E-2</v>
      </c>
      <c r="F32" s="286">
        <f>((SUM(C32:C42,C44)/SUM(C45:C55,C57))-1)</f>
        <v>2.0444256734462485E-2</v>
      </c>
    </row>
    <row r="33" spans="2:6" ht="15" hidden="1" outlineLevel="1">
      <c r="B33" s="213" t="s">
        <v>223</v>
      </c>
      <c r="C33" s="285">
        <v>59.96</v>
      </c>
      <c r="D33" s="30">
        <f t="shared" si="3"/>
        <v>5.9551157448312374E-2</v>
      </c>
      <c r="E33" s="31">
        <f t="shared" si="1"/>
        <v>-2.1540469973890364E-2</v>
      </c>
      <c r="F33" s="286">
        <f>((SUM(C33:C42,C44:C45)/SUM(C46:C55,C57:C58))-1)</f>
        <v>2.981775830807698E-2</v>
      </c>
    </row>
    <row r="34" spans="2:6" ht="15" hidden="1" outlineLevel="1">
      <c r="B34" s="213" t="s">
        <v>224</v>
      </c>
      <c r="C34" s="285">
        <v>56.59</v>
      </c>
      <c r="D34" s="30">
        <f t="shared" si="3"/>
        <v>-0.21260609433699737</v>
      </c>
      <c r="E34" s="31">
        <f t="shared" si="1"/>
        <v>-2.1611341632088554E-2</v>
      </c>
      <c r="F34" s="286">
        <f>((SUM(C34:C42,C44:C46)/SUM(C47:C55,C57:C59))-1)</f>
        <v>2.1573304673778937E-2</v>
      </c>
    </row>
    <row r="35" spans="2:6" ht="15" hidden="1" outlineLevel="1">
      <c r="B35" s="213" t="s">
        <v>225</v>
      </c>
      <c r="C35" s="285">
        <v>71.87</v>
      </c>
      <c r="D35" s="30">
        <f t="shared" si="3"/>
        <v>5.2886024025783754E-2</v>
      </c>
      <c r="E35" s="31">
        <f t="shared" si="1"/>
        <v>-8.3414430696515662E-4</v>
      </c>
      <c r="F35" s="286">
        <f>((SUM(C35:C42,C44:C47)/SUM(C48:C55,C57:C60))-1)</f>
        <v>1.5505287667312739E-2</v>
      </c>
    </row>
    <row r="36" spans="2:6" ht="15" hidden="1" outlineLevel="1">
      <c r="B36" s="213" t="s">
        <v>226</v>
      </c>
      <c r="C36" s="285">
        <v>68.260000000000005</v>
      </c>
      <c r="D36" s="30">
        <f t="shared" si="3"/>
        <v>0.15012636899747267</v>
      </c>
      <c r="E36" s="31">
        <f t="shared" si="1"/>
        <v>4.3730886850152917E-2</v>
      </c>
      <c r="F36" s="286">
        <f>((SUM(C36:C42,C44:C48)/SUM(C49:C55,C57:C61))-1)</f>
        <v>5.1367217673414789E-3</v>
      </c>
    </row>
    <row r="37" spans="2:6" ht="15" hidden="1" outlineLevel="1">
      <c r="B37" s="213" t="s">
        <v>227</v>
      </c>
      <c r="C37" s="285">
        <v>59.35</v>
      </c>
      <c r="D37" s="30">
        <f t="shared" si="3"/>
        <v>0.16122089610643714</v>
      </c>
      <c r="E37" s="31">
        <f t="shared" si="1"/>
        <v>0.11602106054907857</v>
      </c>
      <c r="F37" s="286">
        <f>((SUM(C37:C42,C44:C49)/SUM(C50:C55,C57:C62))-1)</f>
        <v>-5.9929975210201158E-3</v>
      </c>
    </row>
    <row r="38" spans="2:6" ht="15" hidden="1" outlineLevel="1">
      <c r="B38" s="213" t="s">
        <v>228</v>
      </c>
      <c r="C38" s="285">
        <v>51.11</v>
      </c>
      <c r="D38" s="30">
        <f t="shared" si="3"/>
        <v>-0.13122556518782932</v>
      </c>
      <c r="E38" s="31">
        <f t="shared" si="1"/>
        <v>2.5275827482447388E-2</v>
      </c>
      <c r="F38" s="286">
        <f>((SUM(C38:C42,C44:C50)/SUM(C51:C55,C57:C63))-1)</f>
        <v>-2.0920820593496647E-2</v>
      </c>
    </row>
    <row r="39" spans="2:6" ht="15" hidden="1" outlineLevel="1">
      <c r="B39" s="213" t="s">
        <v>229</v>
      </c>
      <c r="C39" s="285">
        <v>58.83</v>
      </c>
      <c r="D39" s="30">
        <f t="shared" si="3"/>
        <v>-0.18052653572921029</v>
      </c>
      <c r="E39" s="31">
        <f t="shared" si="1"/>
        <v>4.5680767863490956E-2</v>
      </c>
      <c r="F39" s="286">
        <f>((SUM(C39:C42,C44:C51)/SUM(C52:C55,C57:C64))-1)</f>
        <v>-2.6164113453663207E-2</v>
      </c>
    </row>
    <row r="40" spans="2:6" ht="15" hidden="1" outlineLevel="1">
      <c r="B40" s="213" t="s">
        <v>230</v>
      </c>
      <c r="C40" s="285">
        <v>71.790000000000006</v>
      </c>
      <c r="D40" s="30">
        <f t="shared" si="3"/>
        <v>-3.6892943386101419E-2</v>
      </c>
      <c r="E40" s="31">
        <f t="shared" si="1"/>
        <v>4.6044004079848655E-2</v>
      </c>
      <c r="F40" s="286">
        <f>((SUM(C40:C42,C44:C52)/SUM(C53:C55,C57:C65))-1)</f>
        <v>-3.9164654212390126E-2</v>
      </c>
    </row>
    <row r="41" spans="2:6" ht="15" hidden="1" outlineLevel="1">
      <c r="B41" s="213" t="s">
        <v>231</v>
      </c>
      <c r="C41" s="285">
        <v>74.540000000000006</v>
      </c>
      <c r="D41" s="30">
        <f t="shared" si="3"/>
        <v>6.1520934206778802E-2</v>
      </c>
      <c r="E41" s="31">
        <f t="shared" si="1"/>
        <v>4.779308405960081E-2</v>
      </c>
      <c r="F41" s="286">
        <f>((SUM(C41:C42,C44:C53)/SUM(C54:C55,C57:C66))-1)</f>
        <v>-4.3979947744121173E-2</v>
      </c>
    </row>
    <row r="42" spans="2:6" ht="15" hidden="1" outlineLevel="1">
      <c r="B42" s="213" t="s">
        <v>232</v>
      </c>
      <c r="C42" s="285">
        <v>70.22</v>
      </c>
      <c r="D42" s="30" t="s">
        <v>233</v>
      </c>
      <c r="E42" s="31">
        <f t="shared" si="1"/>
        <v>4.6030090868464324E-2</v>
      </c>
      <c r="F42" s="286">
        <f>((SUM(C42,C44:C54)/SUM(C55,C57:C67))-1)</f>
        <v>-4.8373186005524538E-2</v>
      </c>
    </row>
    <row r="43" spans="2:6" ht="15" collapsed="1">
      <c r="B43" s="220">
        <v>2008</v>
      </c>
      <c r="C43" s="291">
        <f>'tablas evol IO CAT '!J40</f>
        <v>63.912637219568246</v>
      </c>
      <c r="D43" s="222"/>
      <c r="E43" s="292">
        <f t="shared" si="1"/>
        <v>3.1947215597229572E-2</v>
      </c>
      <c r="F43" s="292">
        <f>C43/C56-1</f>
        <v>3.1947215597229572E-2</v>
      </c>
    </row>
    <row r="44" spans="2:6" ht="15" hidden="1" outlineLevel="1">
      <c r="B44" s="213" t="s">
        <v>221</v>
      </c>
      <c r="C44" s="285">
        <v>66.680000000000007</v>
      </c>
      <c r="D44" s="30">
        <f t="shared" ref="D44:D54" si="4">IFERROR((C44-C45)/C45,"-")</f>
        <v>-3.2501450957631961E-2</v>
      </c>
      <c r="E44" s="31">
        <f t="shared" si="1"/>
        <v>8.621993646952264E-3</v>
      </c>
      <c r="F44" s="286" t="s">
        <v>233</v>
      </c>
    </row>
    <row r="45" spans="2:6" ht="15" hidden="1" outlineLevel="1">
      <c r="B45" s="213" t="s">
        <v>222</v>
      </c>
      <c r="C45" s="285">
        <v>68.92</v>
      </c>
      <c r="D45" s="30">
        <f t="shared" si="4"/>
        <v>0.12467362924281986</v>
      </c>
      <c r="E45" s="31">
        <f t="shared" si="1"/>
        <v>3.1119090365050894E-2</v>
      </c>
      <c r="F45" s="286" t="s">
        <v>233</v>
      </c>
    </row>
    <row r="46" spans="2:6" ht="15" hidden="1" outlineLevel="1">
      <c r="B46" s="213" t="s">
        <v>223</v>
      </c>
      <c r="C46" s="285">
        <v>61.28</v>
      </c>
      <c r="D46" s="30">
        <f t="shared" si="4"/>
        <v>5.9474412171507562E-2</v>
      </c>
      <c r="E46" s="31">
        <f t="shared" si="1"/>
        <v>-0.10761613513907098</v>
      </c>
      <c r="F46" s="286" t="s">
        <v>233</v>
      </c>
    </row>
    <row r="47" spans="2:6" ht="15" hidden="1" outlineLevel="1">
      <c r="B47" s="213" t="s">
        <v>224</v>
      </c>
      <c r="C47" s="285">
        <v>57.84</v>
      </c>
      <c r="D47" s="30">
        <f t="shared" si="4"/>
        <v>-0.19588488808563884</v>
      </c>
      <c r="E47" s="31">
        <f t="shared" si="1"/>
        <v>-9.0994813767090954E-2</v>
      </c>
      <c r="F47" s="286" t="s">
        <v>233</v>
      </c>
    </row>
    <row r="48" spans="2:6" ht="15" hidden="1" outlineLevel="1">
      <c r="B48" s="213" t="s">
        <v>225</v>
      </c>
      <c r="C48" s="285">
        <v>71.930000000000007</v>
      </c>
      <c r="D48" s="30">
        <f t="shared" si="4"/>
        <v>9.9847094801223252E-2</v>
      </c>
      <c r="E48" s="31">
        <f t="shared" si="1"/>
        <v>-9.9974974974974873E-2</v>
      </c>
      <c r="F48" s="286" t="s">
        <v>233</v>
      </c>
    </row>
    <row r="49" spans="2:6" ht="15" hidden="1" outlineLevel="1">
      <c r="B49" s="213" t="s">
        <v>226</v>
      </c>
      <c r="C49" s="285">
        <v>65.400000000000006</v>
      </c>
      <c r="D49" s="30">
        <f t="shared" si="4"/>
        <v>0.22978563369687863</v>
      </c>
      <c r="E49" s="31">
        <f t="shared" si="1"/>
        <v>-8.1718618365627549E-2</v>
      </c>
      <c r="F49" s="286" t="s">
        <v>233</v>
      </c>
    </row>
    <row r="50" spans="2:6" ht="15" hidden="1" outlineLevel="1">
      <c r="B50" s="213" t="s">
        <v>227</v>
      </c>
      <c r="C50" s="285">
        <v>53.18</v>
      </c>
      <c r="D50" s="30">
        <f t="shared" si="4"/>
        <v>6.680040120361079E-2</v>
      </c>
      <c r="E50" s="31">
        <f t="shared" si="1"/>
        <v>-9.5732018364223848E-2</v>
      </c>
      <c r="F50" s="286" t="s">
        <v>233</v>
      </c>
    </row>
    <row r="51" spans="2:6" ht="15" hidden="1" outlineLevel="1">
      <c r="B51" s="213" t="s">
        <v>228</v>
      </c>
      <c r="C51" s="285">
        <v>49.85</v>
      </c>
      <c r="D51" s="30">
        <f t="shared" si="4"/>
        <v>-0.11393530039104154</v>
      </c>
      <c r="E51" s="31">
        <f t="shared" si="1"/>
        <v>-5.5871212121212044E-2</v>
      </c>
      <c r="F51" s="286" t="s">
        <v>233</v>
      </c>
    </row>
    <row r="52" spans="2:6" ht="15" hidden="1" outlineLevel="1">
      <c r="B52" s="213" t="s">
        <v>229</v>
      </c>
      <c r="C52" s="285">
        <v>56.26</v>
      </c>
      <c r="D52" s="30">
        <f t="shared" si="4"/>
        <v>-0.18024187673029285</v>
      </c>
      <c r="E52" s="31">
        <f t="shared" si="1"/>
        <v>-0.12490278425882728</v>
      </c>
      <c r="F52" s="286" t="s">
        <v>233</v>
      </c>
    </row>
    <row r="53" spans="2:6" ht="15" hidden="1" outlineLevel="1">
      <c r="B53" s="213" t="s">
        <v>230</v>
      </c>
      <c r="C53" s="285">
        <v>68.63</v>
      </c>
      <c r="D53" s="30">
        <f t="shared" si="4"/>
        <v>-3.5282541467528891E-2</v>
      </c>
      <c r="E53" s="31">
        <f t="shared" si="1"/>
        <v>-1.0382119682768587E-2</v>
      </c>
      <c r="F53" s="286" t="s">
        <v>233</v>
      </c>
    </row>
    <row r="54" spans="2:6" ht="15" hidden="1" outlineLevel="1">
      <c r="B54" s="213" t="s">
        <v>231</v>
      </c>
      <c r="C54" s="285">
        <v>71.14</v>
      </c>
      <c r="D54" s="30">
        <f t="shared" si="4"/>
        <v>5.973484284224647E-2</v>
      </c>
      <c r="E54" s="31">
        <f t="shared" si="1"/>
        <v>-1.6839741790626306E-3</v>
      </c>
      <c r="F54" s="286" t="s">
        <v>233</v>
      </c>
    </row>
    <row r="55" spans="2:6" ht="15" hidden="1" outlineLevel="1">
      <c r="B55" s="213" t="s">
        <v>232</v>
      </c>
      <c r="C55" s="285">
        <v>67.13</v>
      </c>
      <c r="D55" s="30" t="s">
        <v>233</v>
      </c>
      <c r="E55" s="31">
        <f t="shared" si="1"/>
        <v>-1.7849305047549335E-2</v>
      </c>
      <c r="F55" s="286" t="s">
        <v>233</v>
      </c>
    </row>
    <row r="56" spans="2:6" ht="15" collapsed="1">
      <c r="B56" s="220">
        <v>2007</v>
      </c>
      <c r="C56" s="291">
        <f>'Tablas evol IO zona'!L54</f>
        <v>61.934017800105615</v>
      </c>
      <c r="D56" s="222"/>
      <c r="E56" s="292">
        <f t="shared" si="1"/>
        <v>-4.782533547071699E-2</v>
      </c>
      <c r="F56" s="292">
        <f>C56/C69-1</f>
        <v>-4.782533547071699E-2</v>
      </c>
    </row>
    <row r="57" spans="2:6" ht="15" hidden="1" outlineLevel="1">
      <c r="B57" s="213" t="s">
        <v>221</v>
      </c>
      <c r="C57" s="285">
        <v>66.11</v>
      </c>
      <c r="D57" s="30">
        <f t="shared" ref="D57:D67" si="5">IFERROR((C57-C58)/C58,"-")</f>
        <v>-1.092160383004195E-2</v>
      </c>
      <c r="E57" s="293" t="s">
        <v>233</v>
      </c>
      <c r="F57" s="286" t="s">
        <v>233</v>
      </c>
    </row>
    <row r="58" spans="2:6" ht="15" hidden="1" outlineLevel="1">
      <c r="B58" s="213" t="s">
        <v>222</v>
      </c>
      <c r="C58" s="285">
        <v>66.84</v>
      </c>
      <c r="D58" s="30">
        <f t="shared" si="5"/>
        <v>-2.6649191786806439E-2</v>
      </c>
      <c r="E58" s="293" t="s">
        <v>233</v>
      </c>
      <c r="F58" s="286" t="s">
        <v>233</v>
      </c>
    </row>
    <row r="59" spans="2:6" ht="15" hidden="1" outlineLevel="1">
      <c r="B59" s="213" t="s">
        <v>223</v>
      </c>
      <c r="C59" s="285">
        <v>68.67</v>
      </c>
      <c r="D59" s="30">
        <f t="shared" si="5"/>
        <v>7.9207920792079195E-2</v>
      </c>
      <c r="E59" s="293" t="s">
        <v>233</v>
      </c>
      <c r="F59" s="286" t="s">
        <v>233</v>
      </c>
    </row>
    <row r="60" spans="2:6" ht="15" hidden="1" outlineLevel="1">
      <c r="B60" s="213" t="s">
        <v>224</v>
      </c>
      <c r="C60" s="285">
        <v>63.63</v>
      </c>
      <c r="D60" s="30">
        <f t="shared" si="5"/>
        <v>-0.2038288288288288</v>
      </c>
      <c r="E60" s="293" t="s">
        <v>233</v>
      </c>
      <c r="F60" s="286" t="s">
        <v>233</v>
      </c>
    </row>
    <row r="61" spans="2:6" ht="15" hidden="1" outlineLevel="1">
      <c r="B61" s="213" t="s">
        <v>225</v>
      </c>
      <c r="C61" s="285">
        <v>79.92</v>
      </c>
      <c r="D61" s="30">
        <f t="shared" si="5"/>
        <v>0.12215669755686609</v>
      </c>
      <c r="E61" s="293" t="s">
        <v>233</v>
      </c>
      <c r="F61" s="286" t="s">
        <v>233</v>
      </c>
    </row>
    <row r="62" spans="2:6" ht="15" hidden="1" outlineLevel="1">
      <c r="B62" s="213" t="s">
        <v>226</v>
      </c>
      <c r="C62" s="285">
        <v>71.22</v>
      </c>
      <c r="D62" s="30">
        <f t="shared" si="5"/>
        <v>0.21101853426288039</v>
      </c>
      <c r="E62" s="293" t="s">
        <v>233</v>
      </c>
      <c r="F62" s="286" t="s">
        <v>233</v>
      </c>
    </row>
    <row r="63" spans="2:6" ht="15" hidden="1" outlineLevel="1">
      <c r="B63" s="213" t="s">
        <v>227</v>
      </c>
      <c r="C63" s="285">
        <v>58.81</v>
      </c>
      <c r="D63" s="30">
        <f t="shared" si="5"/>
        <v>0.11382575757575768</v>
      </c>
      <c r="E63" s="293" t="s">
        <v>233</v>
      </c>
      <c r="F63" s="286" t="s">
        <v>233</v>
      </c>
    </row>
    <row r="64" spans="2:6" ht="15" hidden="1" outlineLevel="1">
      <c r="B64" s="213" t="s">
        <v>228</v>
      </c>
      <c r="C64" s="285">
        <v>52.8</v>
      </c>
      <c r="D64" s="30">
        <f t="shared" si="5"/>
        <v>-0.17872141857209531</v>
      </c>
      <c r="E64" s="293" t="s">
        <v>233</v>
      </c>
      <c r="F64" s="286" t="s">
        <v>233</v>
      </c>
    </row>
    <row r="65" spans="2:6" ht="15" hidden="1" outlineLevel="1">
      <c r="B65" s="213" t="s">
        <v>229</v>
      </c>
      <c r="C65" s="285">
        <v>64.290000000000006</v>
      </c>
      <c r="D65" s="30">
        <f t="shared" si="5"/>
        <v>-7.2963229992790035E-2</v>
      </c>
      <c r="E65" s="293" t="s">
        <v>233</v>
      </c>
      <c r="F65" s="286" t="s">
        <v>233</v>
      </c>
    </row>
    <row r="66" spans="2:6" ht="15" hidden="1" outlineLevel="1">
      <c r="B66" s="213" t="s">
        <v>230</v>
      </c>
      <c r="C66" s="285">
        <v>69.349999999999994</v>
      </c>
      <c r="D66" s="30">
        <f t="shared" si="5"/>
        <v>-2.6803255683413005E-2</v>
      </c>
      <c r="E66" s="293" t="s">
        <v>233</v>
      </c>
      <c r="F66" s="286" t="s">
        <v>233</v>
      </c>
    </row>
    <row r="67" spans="2:6" ht="15" hidden="1" outlineLevel="1">
      <c r="B67" s="213" t="s">
        <v>231</v>
      </c>
      <c r="C67" s="285">
        <v>71.260000000000005</v>
      </c>
      <c r="D67" s="30">
        <f t="shared" si="5"/>
        <v>4.2574981711777773E-2</v>
      </c>
      <c r="E67" s="293" t="s">
        <v>233</v>
      </c>
      <c r="F67" s="286" t="s">
        <v>233</v>
      </c>
    </row>
    <row r="68" spans="2:6" ht="15" hidden="1" outlineLevel="1">
      <c r="B68" s="213" t="s">
        <v>232</v>
      </c>
      <c r="C68" s="285">
        <v>68.349999999999994</v>
      </c>
      <c r="D68" s="30" t="s">
        <v>233</v>
      </c>
      <c r="E68" s="293" t="s">
        <v>233</v>
      </c>
      <c r="F68" s="286" t="s">
        <v>233</v>
      </c>
    </row>
    <row r="69" spans="2:6" ht="15" collapsed="1">
      <c r="B69" s="220">
        <v>2006</v>
      </c>
      <c r="C69" s="291">
        <f>'Tablas evol IO zona'!L67</f>
        <v>65.044807541401354</v>
      </c>
      <c r="D69" s="222"/>
      <c r="E69" s="294" t="s">
        <v>233</v>
      </c>
      <c r="F69" s="294" t="s">
        <v>233</v>
      </c>
    </row>
    <row r="70" spans="2:6">
      <c r="B70" s="569" t="s">
        <v>234</v>
      </c>
      <c r="C70" s="570"/>
      <c r="D70" s="570"/>
      <c r="E70" s="570"/>
      <c r="F70" s="570"/>
    </row>
  </sheetData>
  <mergeCells count="2">
    <mergeCell ref="B6:F6"/>
    <mergeCell ref="B70:F70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J28" s="17"/>
      <c r="K28" s="17"/>
      <c r="L28" s="17"/>
    </row>
    <row r="30" spans="2:12">
      <c r="I30" s="17"/>
    </row>
    <row r="32" spans="2:12" ht="15" customHeight="1" thickBot="1"/>
    <row r="33" spans="9:9" ht="30" customHeight="1" thickBot="1">
      <c r="I33" s="50" t="s">
        <v>86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C2:L68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7109375" style="90" customWidth="1"/>
    <col min="2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21" t="s">
        <v>276</v>
      </c>
      <c r="D3" s="521"/>
      <c r="E3" s="521"/>
      <c r="F3" s="521"/>
      <c r="G3" s="521"/>
      <c r="H3" s="521"/>
      <c r="I3" s="521"/>
      <c r="J3" s="521"/>
      <c r="K3" s="521"/>
      <c r="L3" s="521"/>
    </row>
    <row r="4" spans="3:12" ht="15" customHeight="1">
      <c r="C4" s="522"/>
      <c r="D4" s="524" t="s">
        <v>118</v>
      </c>
      <c r="E4" s="525"/>
      <c r="F4" s="525"/>
      <c r="G4" s="524" t="s">
        <v>121</v>
      </c>
      <c r="H4" s="525"/>
      <c r="I4" s="525"/>
      <c r="J4" s="524" t="s">
        <v>122</v>
      </c>
      <c r="K4" s="525"/>
      <c r="L4" s="525"/>
    </row>
    <row r="5" spans="3:12" ht="30">
      <c r="C5" s="523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125</v>
      </c>
      <c r="K5" s="92" t="s">
        <v>124</v>
      </c>
      <c r="L5" s="92" t="s">
        <v>71</v>
      </c>
    </row>
    <row r="6" spans="3:12">
      <c r="C6" s="41" t="s">
        <v>75</v>
      </c>
      <c r="D6" s="246">
        <v>8.4340696181919199</v>
      </c>
      <c r="E6" s="246">
        <v>8.9363833136560409</v>
      </c>
      <c r="F6" s="246">
        <v>8.6818645104301151</v>
      </c>
      <c r="G6" s="246">
        <v>7.639368485203903</v>
      </c>
      <c r="H6" s="246">
        <v>8.9540508174528792</v>
      </c>
      <c r="I6" s="246">
        <v>8.1632828088958984</v>
      </c>
      <c r="J6" s="246">
        <v>7.0405125224467131</v>
      </c>
      <c r="K6" s="246">
        <v>8.6190404651197721</v>
      </c>
      <c r="L6" s="246">
        <v>7.6183522010157478</v>
      </c>
    </row>
    <row r="7" spans="3:12">
      <c r="C7" s="41" t="s">
        <v>76</v>
      </c>
      <c r="D7" s="246">
        <v>7.946329693445108</v>
      </c>
      <c r="E7" s="246">
        <v>8.8340748175677515</v>
      </c>
      <c r="F7" s="246">
        <v>8.4193019222430987</v>
      </c>
      <c r="G7" s="246">
        <v>7.677311360780477</v>
      </c>
      <c r="H7" s="246">
        <v>9.0371255283955154</v>
      </c>
      <c r="I7" s="246">
        <v>8.2518529824448663</v>
      </c>
      <c r="J7" s="246">
        <v>7.1276676102871104</v>
      </c>
      <c r="K7" s="246">
        <v>8.7108064125964866</v>
      </c>
      <c r="L7" s="246">
        <v>7.746673459473171</v>
      </c>
    </row>
    <row r="8" spans="3:12">
      <c r="C8" s="41" t="s">
        <v>77</v>
      </c>
      <c r="D8" s="246">
        <v>7.784813030511585</v>
      </c>
      <c r="E8" s="246">
        <v>7.974371526858957</v>
      </c>
      <c r="F8" s="246">
        <v>7.8896900575377362</v>
      </c>
      <c r="G8" s="246">
        <v>7.5335285348195926</v>
      </c>
      <c r="H8" s="246">
        <v>7.735276907510575</v>
      </c>
      <c r="I8" s="246">
        <v>7.6231506552583124</v>
      </c>
      <c r="J8" s="246">
        <v>6.9889456488111854</v>
      </c>
      <c r="K8" s="246">
        <v>7.5239870035713325</v>
      </c>
      <c r="L8" s="246">
        <v>7.2097221329657692</v>
      </c>
    </row>
    <row r="9" spans="3:12">
      <c r="C9" s="41" t="s">
        <v>78</v>
      </c>
      <c r="D9" s="246">
        <v>7.8374274229566767</v>
      </c>
      <c r="E9" s="246">
        <v>7.8396435759379353</v>
      </c>
      <c r="F9" s="246">
        <v>7.8386270730321908</v>
      </c>
      <c r="G9" s="246">
        <v>7.3037467584726814</v>
      </c>
      <c r="H9" s="246">
        <v>7.9565522484065259</v>
      </c>
      <c r="I9" s="246">
        <v>7.5756021874956518</v>
      </c>
      <c r="J9" s="246">
        <v>6.7755757993181804</v>
      </c>
      <c r="K9" s="246">
        <v>7.6140606565341109</v>
      </c>
      <c r="L9" s="246">
        <v>7.0978041995716685</v>
      </c>
    </row>
    <row r="10" spans="3:12">
      <c r="C10" s="41" t="s">
        <v>79</v>
      </c>
      <c r="D10" s="246">
        <v>7.5235581742670679</v>
      </c>
      <c r="E10" s="246">
        <v>7.3937344924901032</v>
      </c>
      <c r="F10" s="246">
        <v>7.4561450096384592</v>
      </c>
      <c r="G10" s="246">
        <v>6.7519919059061593</v>
      </c>
      <c r="H10" s="246">
        <v>7.7908575340691471</v>
      </c>
      <c r="I10" s="246">
        <v>7.1501224990515633</v>
      </c>
      <c r="J10" s="246">
        <v>6.3933373048356614</v>
      </c>
      <c r="K10" s="246">
        <v>7.5554122905726429</v>
      </c>
      <c r="L10" s="246">
        <v>6.8049333373927823</v>
      </c>
    </row>
    <row r="11" spans="3:12">
      <c r="C11" s="41" t="s">
        <v>80</v>
      </c>
      <c r="D11" s="246">
        <v>6.3978516589210628</v>
      </c>
      <c r="E11" s="246">
        <v>6.6375550398667142</v>
      </c>
      <c r="F11" s="246">
        <v>6.5257726229885602</v>
      </c>
      <c r="G11" s="246">
        <v>6.3734864226742101</v>
      </c>
      <c r="H11" s="246">
        <v>6.9116321516321513</v>
      </c>
      <c r="I11" s="246">
        <v>6.5987926276220232</v>
      </c>
      <c r="J11" s="246">
        <v>6.0891362105718434</v>
      </c>
      <c r="K11" s="246">
        <v>6.8940872998893621</v>
      </c>
      <c r="L11" s="246">
        <v>6.4007866543288472</v>
      </c>
    </row>
    <row r="12" spans="3:12">
      <c r="C12" s="41" t="s">
        <v>81</v>
      </c>
      <c r="D12" s="246">
        <v>8.1335488872501749</v>
      </c>
      <c r="E12" s="246">
        <v>8.6828141991032464</v>
      </c>
      <c r="F12" s="246">
        <v>8.4407755503341164</v>
      </c>
      <c r="G12" s="246">
        <v>7.6481706318506015</v>
      </c>
      <c r="H12" s="246">
        <v>8.7081276110900117</v>
      </c>
      <c r="I12" s="246">
        <v>8.1202136156484421</v>
      </c>
      <c r="J12" s="246">
        <v>7.2736123904354244</v>
      </c>
      <c r="K12" s="246">
        <v>8.715186640232556</v>
      </c>
      <c r="L12" s="246">
        <v>7.8598306958386193</v>
      </c>
    </row>
    <row r="13" spans="3:12">
      <c r="C13" s="41" t="s">
        <v>82</v>
      </c>
      <c r="D13" s="246">
        <v>8.19</v>
      </c>
      <c r="E13" s="246">
        <v>8.93</v>
      </c>
      <c r="F13" s="246">
        <v>8.6</v>
      </c>
      <c r="G13" s="246">
        <v>7.8427123209097598</v>
      </c>
      <c r="H13" s="246">
        <v>9.1717397462935573</v>
      </c>
      <c r="I13" s="246">
        <v>8.430208369568998</v>
      </c>
      <c r="J13" s="246">
        <v>7.5194609705397459</v>
      </c>
      <c r="K13" s="246">
        <v>9.3704273188866338</v>
      </c>
      <c r="L13" s="246">
        <v>8.2523955004370215</v>
      </c>
    </row>
    <row r="14" spans="3:12">
      <c r="C14" s="41" t="s">
        <v>83</v>
      </c>
      <c r="D14" s="246">
        <v>8.3699999999999992</v>
      </c>
      <c r="E14" s="246">
        <v>9</v>
      </c>
      <c r="F14" s="246">
        <v>8.7100000000000009</v>
      </c>
      <c r="G14" s="246">
        <v>8.1106928568431531</v>
      </c>
      <c r="H14" s="246">
        <v>9.1176501196794675</v>
      </c>
      <c r="I14" s="246">
        <v>8.5601993648728918</v>
      </c>
      <c r="J14" s="246">
        <v>7.8959368115250976</v>
      </c>
      <c r="K14" s="246">
        <v>9.2412418132785419</v>
      </c>
      <c r="L14" s="246">
        <v>8.4440726564932227</v>
      </c>
    </row>
    <row r="15" spans="3:12" ht="45">
      <c r="C15" s="44" t="str">
        <f>actualizaciones!$A$2</f>
        <v xml:space="preserve">acumulado septiembre 2010 </v>
      </c>
      <c r="D15" s="247">
        <v>7.8296385783523128</v>
      </c>
      <c r="E15" s="247">
        <v>8.2461616379348115</v>
      </c>
      <c r="F15" s="247">
        <v>8.0538983684144974</v>
      </c>
      <c r="G15" s="247">
        <v>7.4185891818397076</v>
      </c>
      <c r="H15" s="247">
        <v>8.3692855438409328</v>
      </c>
      <c r="I15" s="247">
        <v>7.8226235179061883</v>
      </c>
      <c r="J15" s="247">
        <v>6.9990299678785224</v>
      </c>
      <c r="K15" s="247">
        <v>8.2430453817344365</v>
      </c>
      <c r="L15" s="247">
        <v>7.4846489520075306</v>
      </c>
    </row>
    <row r="16" spans="3:12" hidden="1" outlineLevel="1">
      <c r="C16" s="41" t="s">
        <v>72</v>
      </c>
      <c r="D16" s="246">
        <v>7.7320076895350232</v>
      </c>
      <c r="E16" s="246">
        <v>8.7442520204519223</v>
      </c>
      <c r="F16" s="246">
        <v>8.2870722089573832</v>
      </c>
      <c r="G16" s="246">
        <v>7.647645896907469</v>
      </c>
      <c r="H16" s="246">
        <v>8.9267159840666856</v>
      </c>
      <c r="I16" s="246">
        <v>8.2142421610205574</v>
      </c>
      <c r="J16" s="246">
        <v>7.2901726544966161</v>
      </c>
      <c r="K16" s="246">
        <v>8.8860925348156901</v>
      </c>
      <c r="L16" s="246">
        <v>7.9367702362837926</v>
      </c>
    </row>
    <row r="17" spans="3:12" hidden="1" outlineLevel="1">
      <c r="C17" s="41" t="s">
        <v>73</v>
      </c>
      <c r="D17" s="246">
        <v>7.9103850690061863</v>
      </c>
      <c r="E17" s="246">
        <v>8.7897694848427204</v>
      </c>
      <c r="F17" s="246">
        <v>8.3894174610949914</v>
      </c>
      <c r="G17" s="246">
        <v>7.9327985684756115</v>
      </c>
      <c r="H17" s="246">
        <v>9.0574416078218363</v>
      </c>
      <c r="I17" s="246">
        <v>8.4229303088218401</v>
      </c>
      <c r="J17" s="246">
        <v>7.4100813325756496</v>
      </c>
      <c r="K17" s="246">
        <v>9.0653683966319587</v>
      </c>
      <c r="L17" s="246">
        <v>8.0625494214662652</v>
      </c>
    </row>
    <row r="18" spans="3:12" hidden="1" outlineLevel="1">
      <c r="C18" s="41" t="s">
        <v>74</v>
      </c>
      <c r="D18" s="246">
        <v>7.8665260067883684</v>
      </c>
      <c r="E18" s="246">
        <v>7.5250316904034005</v>
      </c>
      <c r="F18" s="246">
        <v>7.6781507074695625</v>
      </c>
      <c r="G18" s="246">
        <v>7.2524717669288572</v>
      </c>
      <c r="H18" s="246">
        <v>7.738816860895497</v>
      </c>
      <c r="I18" s="246">
        <v>7.4654537371217575</v>
      </c>
      <c r="J18" s="246">
        <v>6.7678373582799498</v>
      </c>
      <c r="K18" s="246">
        <v>7.6013957581090512</v>
      </c>
      <c r="L18" s="246">
        <v>7.1071007802485235</v>
      </c>
    </row>
    <row r="19" spans="3:12" hidden="1" outlineLevel="1">
      <c r="C19" s="41" t="s">
        <v>75</v>
      </c>
      <c r="D19" s="246">
        <v>8.01</v>
      </c>
      <c r="E19" s="246">
        <v>8.1199999999999992</v>
      </c>
      <c r="F19" s="246">
        <v>8.07</v>
      </c>
      <c r="G19" s="246">
        <v>7.8443567980311109</v>
      </c>
      <c r="H19" s="246">
        <v>8.4102280016327491</v>
      </c>
      <c r="I19" s="246">
        <v>8.0882595832076642</v>
      </c>
      <c r="J19" s="246">
        <v>7.3129138453480973</v>
      </c>
      <c r="K19" s="246">
        <v>8.21835772195546</v>
      </c>
      <c r="L19" s="246">
        <v>7.6717182268346251</v>
      </c>
    </row>
    <row r="20" spans="3:12" hidden="1" outlineLevel="1">
      <c r="C20" s="41" t="s">
        <v>76</v>
      </c>
      <c r="D20" s="246">
        <v>7.65</v>
      </c>
      <c r="E20" s="246">
        <v>8.4700000000000006</v>
      </c>
      <c r="F20" s="246">
        <v>8.1199999999999992</v>
      </c>
      <c r="G20" s="246">
        <v>7.7181814022297806</v>
      </c>
      <c r="H20" s="246">
        <v>8.4576592631838796</v>
      </c>
      <c r="I20" s="246">
        <v>8.0567264067211699</v>
      </c>
      <c r="J20" s="246">
        <v>7.2287011612502132</v>
      </c>
      <c r="K20" s="246">
        <v>8.1824950899997972</v>
      </c>
      <c r="L20" s="246">
        <v>7.6315121146174931</v>
      </c>
    </row>
    <row r="21" spans="3:12" hidden="1" outlineLevel="1">
      <c r="C21" s="41" t="s">
        <v>77</v>
      </c>
      <c r="D21" s="246">
        <v>7.84</v>
      </c>
      <c r="E21" s="246">
        <v>7.96</v>
      </c>
      <c r="F21" s="246">
        <v>7.91</v>
      </c>
      <c r="G21" s="246">
        <v>7.6223725550348567</v>
      </c>
      <c r="H21" s="246">
        <v>7.9982035848756432</v>
      </c>
      <c r="I21" s="246">
        <v>7.7891667990515359</v>
      </c>
      <c r="J21" s="246">
        <v>7.023464693330201</v>
      </c>
      <c r="K21" s="246">
        <v>7.7482241736114998</v>
      </c>
      <c r="L21" s="246">
        <v>7.3219014498094177</v>
      </c>
    </row>
    <row r="22" spans="3:12" hidden="1" outlineLevel="1">
      <c r="C22" s="41" t="s">
        <v>78</v>
      </c>
      <c r="D22" s="246">
        <v>8.0964636416147879</v>
      </c>
      <c r="E22" s="246">
        <v>7.9208055417746177</v>
      </c>
      <c r="F22" s="246">
        <v>8.0019670640333711</v>
      </c>
      <c r="G22" s="246">
        <v>7.5260040302396325</v>
      </c>
      <c r="H22" s="246">
        <v>8.2160049001945659</v>
      </c>
      <c r="I22" s="246">
        <v>7.8130738500513424</v>
      </c>
      <c r="J22" s="246">
        <v>6.9611211192475961</v>
      </c>
      <c r="K22" s="246">
        <v>7.9395341662810424</v>
      </c>
      <c r="L22" s="246">
        <v>7.3418586969570514</v>
      </c>
    </row>
    <row r="23" spans="3:12" hidden="1" outlineLevel="1">
      <c r="C23" s="41" t="s">
        <v>79</v>
      </c>
      <c r="D23" s="246">
        <v>7.62</v>
      </c>
      <c r="E23" s="246">
        <v>7.29</v>
      </c>
      <c r="F23" s="246">
        <v>7.44</v>
      </c>
      <c r="G23" s="246">
        <v>6.9125113412383064</v>
      </c>
      <c r="H23" s="246">
        <v>7.6216516045240548</v>
      </c>
      <c r="I23" s="246">
        <v>7.2029746314035661</v>
      </c>
      <c r="J23" s="246">
        <v>6.5399425181473161</v>
      </c>
      <c r="K23" s="246">
        <v>7.5326660709861013</v>
      </c>
      <c r="L23" s="246">
        <v>6.9173748833119699</v>
      </c>
    </row>
    <row r="24" spans="3:12" hidden="1" outlineLevel="1">
      <c r="C24" s="41" t="s">
        <v>80</v>
      </c>
      <c r="D24" s="246">
        <v>6.86</v>
      </c>
      <c r="E24" s="246">
        <v>7.59</v>
      </c>
      <c r="F24" s="246">
        <v>7.26</v>
      </c>
      <c r="G24" s="246">
        <v>6.8994575378395808</v>
      </c>
      <c r="H24" s="246">
        <v>7.8419304752868113</v>
      </c>
      <c r="I24" s="246">
        <v>7.3045713667753249</v>
      </c>
      <c r="J24" s="246">
        <v>6.5143796479969653</v>
      </c>
      <c r="K24" s="246">
        <v>7.6792711835707896</v>
      </c>
      <c r="L24" s="246">
        <v>6.9747460746122414</v>
      </c>
    </row>
    <row r="25" spans="3:12" hidden="1" outlineLevel="1">
      <c r="C25" s="41" t="s">
        <v>81</v>
      </c>
      <c r="D25" s="246">
        <v>8.24</v>
      </c>
      <c r="E25" s="246">
        <v>8.2899999999999991</v>
      </c>
      <c r="F25" s="246">
        <v>8.27</v>
      </c>
      <c r="G25" s="246">
        <v>7.9102021255944868</v>
      </c>
      <c r="H25" s="246">
        <v>8.6078266579120157</v>
      </c>
      <c r="I25" s="246">
        <v>8.2452135911309554</v>
      </c>
      <c r="J25" s="246">
        <v>7.5082973758652605</v>
      </c>
      <c r="K25" s="246">
        <v>8.683283623693379</v>
      </c>
      <c r="L25" s="246">
        <v>8.0229714682008648</v>
      </c>
    </row>
    <row r="26" spans="3:12" hidden="1" outlineLevel="1">
      <c r="C26" s="41" t="s">
        <v>82</v>
      </c>
      <c r="D26" s="246">
        <v>8.52</v>
      </c>
      <c r="E26" s="246">
        <v>8.86</v>
      </c>
      <c r="F26" s="246">
        <v>8.7200000000000006</v>
      </c>
      <c r="G26" s="246">
        <v>7.7651669482261747</v>
      </c>
      <c r="H26" s="246">
        <v>8.9086718710796653</v>
      </c>
      <c r="I26" s="246">
        <v>8.2959917472255036</v>
      </c>
      <c r="J26" s="246">
        <v>7.3909330093314338</v>
      </c>
      <c r="K26" s="246">
        <v>9.2279442228612059</v>
      </c>
      <c r="L26" s="246">
        <v>8.1613846082026651</v>
      </c>
    </row>
    <row r="27" spans="3:12" hidden="1" outlineLevel="1">
      <c r="C27" s="41" t="s">
        <v>83</v>
      </c>
      <c r="D27" s="246">
        <v>9.9700000000000006</v>
      </c>
      <c r="E27" s="246">
        <v>9.1</v>
      </c>
      <c r="F27" s="246">
        <v>9.44</v>
      </c>
      <c r="G27" s="246">
        <v>9.0152006157866484</v>
      </c>
      <c r="H27" s="246">
        <v>9.0764446407985471</v>
      </c>
      <c r="I27" s="246">
        <v>9.0448270565213615</v>
      </c>
      <c r="J27" s="246">
        <v>8.6229990306885878</v>
      </c>
      <c r="K27" s="246">
        <v>9.440466565204984</v>
      </c>
      <c r="L27" s="246">
        <v>8.9841593780369298</v>
      </c>
    </row>
    <row r="28" spans="3:12" collapsed="1">
      <c r="C28" s="46">
        <v>2009</v>
      </c>
      <c r="D28" s="249">
        <v>7.9890259154043015</v>
      </c>
      <c r="E28" s="249">
        <v>8.2377922764674167</v>
      </c>
      <c r="F28" s="249">
        <v>8.1294849780145846</v>
      </c>
      <c r="G28" s="249">
        <v>7.6543673213142673</v>
      </c>
      <c r="H28" s="249">
        <v>8.4143691576614046</v>
      </c>
      <c r="I28" s="249">
        <v>7.9928069353838627</v>
      </c>
      <c r="J28" s="249">
        <v>7.1996530024705416</v>
      </c>
      <c r="K28" s="249">
        <v>8.3575297761506295</v>
      </c>
      <c r="L28" s="249">
        <v>7.6734024642602394</v>
      </c>
    </row>
    <row r="29" spans="3:12" hidden="1" outlineLevel="1">
      <c r="C29" s="41" t="s">
        <v>72</v>
      </c>
      <c r="D29" s="246">
        <v>8.82</v>
      </c>
      <c r="E29" s="246">
        <v>8.77</v>
      </c>
      <c r="F29" s="246">
        <v>8.7899999999999991</v>
      </c>
      <c r="G29" s="246">
        <v>8.2215598427356671</v>
      </c>
      <c r="H29" s="246">
        <v>8.8448705786691963</v>
      </c>
      <c r="I29" s="246">
        <v>8.5167391339226981</v>
      </c>
      <c r="J29" s="246">
        <v>7.6342594371645598</v>
      </c>
      <c r="K29" s="246">
        <v>8.9204981931407534</v>
      </c>
      <c r="L29" s="246">
        <v>8.1861151673683512</v>
      </c>
    </row>
    <row r="30" spans="3:12" hidden="1" outlineLevel="1">
      <c r="C30" s="41" t="s">
        <v>73</v>
      </c>
      <c r="D30" s="246">
        <v>7.83</v>
      </c>
      <c r="E30" s="246">
        <v>8.32</v>
      </c>
      <c r="F30" s="246">
        <v>8.1199999999999992</v>
      </c>
      <c r="G30" s="246">
        <v>7.9358462794521811</v>
      </c>
      <c r="H30" s="246">
        <v>8.438475287436459</v>
      </c>
      <c r="I30" s="246">
        <v>8.1749231233041897</v>
      </c>
      <c r="J30" s="246">
        <v>7.3524945726053526</v>
      </c>
      <c r="K30" s="246">
        <v>8.580988100698848</v>
      </c>
      <c r="L30" s="246">
        <v>7.879770232084125</v>
      </c>
    </row>
    <row r="31" spans="3:12" hidden="1" outlineLevel="1">
      <c r="C31" s="41" t="s">
        <v>74</v>
      </c>
      <c r="D31" s="246">
        <v>7.9</v>
      </c>
      <c r="E31" s="246">
        <v>7.88</v>
      </c>
      <c r="F31" s="246">
        <v>7.89</v>
      </c>
      <c r="G31" s="246">
        <v>7.6980323740623362</v>
      </c>
      <c r="H31" s="246">
        <v>7.9789273867275137</v>
      </c>
      <c r="I31" s="246">
        <v>7.8258295458180305</v>
      </c>
      <c r="J31" s="246">
        <v>7.1015285705422508</v>
      </c>
      <c r="K31" s="246">
        <v>7.9351847322103177</v>
      </c>
      <c r="L31" s="246">
        <v>7.4486247813206532</v>
      </c>
    </row>
    <row r="32" spans="3:12" hidden="1" outlineLevel="1">
      <c r="C32" s="41" t="s">
        <v>75</v>
      </c>
      <c r="D32" s="246">
        <v>8.15</v>
      </c>
      <c r="E32" s="246">
        <v>9.0399999999999991</v>
      </c>
      <c r="F32" s="246">
        <v>8.6199999999999992</v>
      </c>
      <c r="G32" s="246">
        <v>8.1173492023117291</v>
      </c>
      <c r="H32" s="246">
        <v>8.8767496393949887</v>
      </c>
      <c r="I32" s="246">
        <v>8.4388227107126781</v>
      </c>
      <c r="J32" s="246">
        <v>7.40442648399166</v>
      </c>
      <c r="K32" s="246">
        <v>8.6590105773176766</v>
      </c>
      <c r="L32" s="246">
        <v>7.8887389838996933</v>
      </c>
    </row>
    <row r="33" spans="3:12" hidden="1" outlineLevel="1">
      <c r="C33" s="41" t="s">
        <v>76</v>
      </c>
      <c r="D33" s="246">
        <v>8.15</v>
      </c>
      <c r="E33" s="246">
        <v>8.76</v>
      </c>
      <c r="F33" s="246">
        <v>8.5</v>
      </c>
      <c r="G33" s="246">
        <v>7.9599834692890381</v>
      </c>
      <c r="H33" s="246">
        <v>8.6098271698727515</v>
      </c>
      <c r="I33" s="246">
        <v>8.2614683980242791</v>
      </c>
      <c r="J33" s="246">
        <v>7.3782563859264165</v>
      </c>
      <c r="K33" s="246">
        <v>8.3994768802081961</v>
      </c>
      <c r="L33" s="246">
        <v>7.8165881545419502</v>
      </c>
    </row>
    <row r="34" spans="3:12" hidden="1" outlineLevel="1">
      <c r="C34" s="41" t="s">
        <v>77</v>
      </c>
      <c r="D34" s="246">
        <v>8.27</v>
      </c>
      <c r="E34" s="246">
        <v>9.26</v>
      </c>
      <c r="F34" s="246">
        <v>8.83</v>
      </c>
      <c r="G34" s="246">
        <v>8.4396038998435365</v>
      </c>
      <c r="H34" s="246">
        <v>9.2722204234928451</v>
      </c>
      <c r="I34" s="246">
        <v>8.806304417883716</v>
      </c>
      <c r="J34" s="246">
        <v>7.6211765640344291</v>
      </c>
      <c r="K34" s="246">
        <v>8.8755700633432877</v>
      </c>
      <c r="L34" s="246">
        <v>8.1324292818565844</v>
      </c>
    </row>
    <row r="35" spans="3:12" hidden="1" outlineLevel="1">
      <c r="C35" s="41" t="s">
        <v>78</v>
      </c>
      <c r="D35" s="246">
        <v>7.91</v>
      </c>
      <c r="E35" s="246">
        <v>8.39</v>
      </c>
      <c r="F35" s="246">
        <v>8.18</v>
      </c>
      <c r="G35" s="246">
        <v>7.6867257041911303</v>
      </c>
      <c r="H35" s="246">
        <v>8.8188573032481408</v>
      </c>
      <c r="I35" s="246">
        <v>8.1656732910035466</v>
      </c>
      <c r="J35" s="246">
        <v>7.1130840740438721</v>
      </c>
      <c r="K35" s="246">
        <v>8.5435862850016857</v>
      </c>
      <c r="L35" s="246">
        <v>7.6717723038235128</v>
      </c>
    </row>
    <row r="36" spans="3:12" hidden="1" outlineLevel="1">
      <c r="C36" s="41" t="s">
        <v>79</v>
      </c>
      <c r="D36" s="246">
        <v>7.35</v>
      </c>
      <c r="E36" s="246">
        <v>8.1199999999999992</v>
      </c>
      <c r="F36" s="246">
        <v>7.74</v>
      </c>
      <c r="G36" s="246">
        <v>7.1427787497147577</v>
      </c>
      <c r="H36" s="246">
        <v>8.2416504055862863</v>
      </c>
      <c r="I36" s="246">
        <v>7.5851424342361522</v>
      </c>
      <c r="J36" s="246">
        <v>6.6707015513925381</v>
      </c>
      <c r="K36" s="246">
        <v>8.0442909570206496</v>
      </c>
      <c r="L36" s="246">
        <v>7.1852245362246938</v>
      </c>
    </row>
    <row r="37" spans="3:12" hidden="1" outlineLevel="1">
      <c r="C37" s="41" t="s">
        <v>80</v>
      </c>
      <c r="D37" s="246">
        <v>7.55</v>
      </c>
      <c r="E37" s="246">
        <v>8.84</v>
      </c>
      <c r="F37" s="246">
        <v>8.25</v>
      </c>
      <c r="G37" s="246">
        <v>7.7785906102416886</v>
      </c>
      <c r="H37" s="246">
        <v>9.0198988574639447</v>
      </c>
      <c r="I37" s="246">
        <v>8.3011562553223701</v>
      </c>
      <c r="J37" s="246">
        <v>7.3618816560348685</v>
      </c>
      <c r="K37" s="246">
        <v>8.9058894179213315</v>
      </c>
      <c r="L37" s="246">
        <v>7.9554266761520234</v>
      </c>
    </row>
    <row r="38" spans="3:12" hidden="1" outlineLevel="1">
      <c r="C38" s="41" t="s">
        <v>81</v>
      </c>
      <c r="D38" s="246">
        <v>8.0500000000000007</v>
      </c>
      <c r="E38" s="246">
        <v>8.6300000000000008</v>
      </c>
      <c r="F38" s="246">
        <v>8.39</v>
      </c>
      <c r="G38" s="246">
        <v>7.6268251712107507</v>
      </c>
      <c r="H38" s="246">
        <v>8.792477593188778</v>
      </c>
      <c r="I38" s="246">
        <v>8.1635080452527706</v>
      </c>
      <c r="J38" s="246">
        <v>7.1430596918735203</v>
      </c>
      <c r="K38" s="246">
        <v>8.8028733664995844</v>
      </c>
      <c r="L38" s="246">
        <v>7.8397702737544854</v>
      </c>
    </row>
    <row r="39" spans="3:12" hidden="1" outlineLevel="1">
      <c r="C39" s="41" t="s">
        <v>82</v>
      </c>
      <c r="D39" s="246">
        <v>8.76</v>
      </c>
      <c r="E39" s="246">
        <v>8.76</v>
      </c>
      <c r="F39" s="246">
        <v>8.76</v>
      </c>
      <c r="G39" s="246">
        <v>7.9124125126528488</v>
      </c>
      <c r="H39" s="246">
        <v>8.6632779425740871</v>
      </c>
      <c r="I39" s="246">
        <v>8.2761890410653098</v>
      </c>
      <c r="J39" s="246">
        <v>7.4667640417562788</v>
      </c>
      <c r="K39" s="246">
        <v>9.0456319604563191</v>
      </c>
      <c r="L39" s="246">
        <v>8.1501615505372698</v>
      </c>
    </row>
    <row r="40" spans="3:12" hidden="1" outlineLevel="1">
      <c r="C40" s="41" t="s">
        <v>83</v>
      </c>
      <c r="D40" s="246">
        <v>9.0299999999999994</v>
      </c>
      <c r="E40" s="246">
        <v>10.08</v>
      </c>
      <c r="F40" s="246">
        <v>9.6199999999999992</v>
      </c>
      <c r="G40" s="246">
        <v>9.0289604368189416</v>
      </c>
      <c r="H40" s="246">
        <v>10.244412087419175</v>
      </c>
      <c r="I40" s="246">
        <v>9.5883468258026401</v>
      </c>
      <c r="J40" s="246">
        <v>8.414077465972106</v>
      </c>
      <c r="K40" s="246">
        <v>10.465007250723616</v>
      </c>
      <c r="L40" s="246">
        <v>9.2735322040185775</v>
      </c>
    </row>
    <row r="41" spans="3:12" collapsed="1">
      <c r="C41" s="48">
        <v>2008</v>
      </c>
      <c r="D41" s="250">
        <v>8.1396891863112391</v>
      </c>
      <c r="E41" s="250">
        <v>8.7405445943318494</v>
      </c>
      <c r="F41" s="250">
        <v>8.4788355537090538</v>
      </c>
      <c r="G41" s="250">
        <v>7.9518811486908438</v>
      </c>
      <c r="H41" s="250">
        <v>8.8084546446539278</v>
      </c>
      <c r="I41" s="250">
        <v>8.3372408773079325</v>
      </c>
      <c r="J41" s="250">
        <v>7.3795307445182061</v>
      </c>
      <c r="K41" s="250">
        <v>8.7625754027458651</v>
      </c>
      <c r="L41" s="250">
        <v>7.9477471819107173</v>
      </c>
    </row>
    <row r="42" spans="3:12" hidden="1" outlineLevel="1">
      <c r="C42" s="41" t="s">
        <v>72</v>
      </c>
      <c r="D42" s="246">
        <v>8.36</v>
      </c>
      <c r="E42" s="246">
        <v>8.93</v>
      </c>
      <c r="F42" s="246">
        <v>8.6999999999999993</v>
      </c>
      <c r="G42" s="246">
        <v>8.2171997190081694</v>
      </c>
      <c r="H42" s="246">
        <v>9.2583822766487547</v>
      </c>
      <c r="I42" s="246">
        <v>8.7122449601071921</v>
      </c>
      <c r="J42" s="246">
        <v>7.4946747507799403</v>
      </c>
      <c r="K42" s="246">
        <v>9.2811047957747217</v>
      </c>
      <c r="L42" s="246">
        <v>8.2647694918966277</v>
      </c>
    </row>
    <row r="43" spans="3:12" hidden="1" outlineLevel="1">
      <c r="C43" s="41" t="s">
        <v>73</v>
      </c>
      <c r="D43" s="246">
        <v>8.06</v>
      </c>
      <c r="E43" s="246">
        <v>8.9600000000000009</v>
      </c>
      <c r="F43" s="246">
        <v>8.57</v>
      </c>
      <c r="G43" s="246">
        <v>7.9422851110129598</v>
      </c>
      <c r="H43" s="246">
        <v>8.6849675186691755</v>
      </c>
      <c r="I43" s="246">
        <v>8.2914283430946103</v>
      </c>
      <c r="J43" s="246">
        <v>7.3514836457463764</v>
      </c>
      <c r="K43" s="246">
        <v>8.8246249806691068</v>
      </c>
      <c r="L43" s="246">
        <v>7.9760868139794114</v>
      </c>
    </row>
    <row r="44" spans="3:12" hidden="1" outlineLevel="1">
      <c r="C44" s="41" t="s">
        <v>74</v>
      </c>
      <c r="D44" s="246">
        <v>7.46</v>
      </c>
      <c r="E44" s="246">
        <v>8.08</v>
      </c>
      <c r="F44" s="246">
        <v>7.8</v>
      </c>
      <c r="G44" s="246">
        <v>7.3990402733462304</v>
      </c>
      <c r="H44" s="246">
        <v>8.3739057101319752</v>
      </c>
      <c r="I44" s="246">
        <v>7.8318310850833175</v>
      </c>
      <c r="J44" s="246">
        <v>6.8196304396794138</v>
      </c>
      <c r="K44" s="246">
        <v>8.1746500745187554</v>
      </c>
      <c r="L44" s="246">
        <v>7.3762587125169112</v>
      </c>
    </row>
    <row r="45" spans="3:12" hidden="1" outlineLevel="1">
      <c r="C45" s="41" t="s">
        <v>75</v>
      </c>
      <c r="D45" s="246">
        <v>8.0500000000000007</v>
      </c>
      <c r="E45" s="246">
        <v>9.18</v>
      </c>
      <c r="F45" s="246">
        <v>8.6199999999999992</v>
      </c>
      <c r="G45" s="246">
        <v>7.9447297335721805</v>
      </c>
      <c r="H45" s="246">
        <v>9.1487077534791261</v>
      </c>
      <c r="I45" s="246">
        <v>8.4467282282531215</v>
      </c>
      <c r="J45" s="246">
        <v>7.2523424585656064</v>
      </c>
      <c r="K45" s="246">
        <v>8.8422440723101339</v>
      </c>
      <c r="L45" s="246">
        <v>7.8585780921625918</v>
      </c>
    </row>
    <row r="46" spans="3:12" hidden="1" outlineLevel="1">
      <c r="C46" s="41" t="s">
        <v>76</v>
      </c>
      <c r="D46" s="246">
        <v>8.51</v>
      </c>
      <c r="E46" s="246">
        <v>8.98</v>
      </c>
      <c r="F46" s="246">
        <v>8.77</v>
      </c>
      <c r="G46" s="246">
        <v>8.3608915255393033</v>
      </c>
      <c r="H46" s="246">
        <v>8.8326794810765854</v>
      </c>
      <c r="I46" s="246">
        <v>8.5830795157624582</v>
      </c>
      <c r="J46" s="246">
        <v>7.6296941916488219</v>
      </c>
      <c r="K46" s="246">
        <v>8.4888947899979108</v>
      </c>
      <c r="L46" s="246">
        <v>8.0030798801343952</v>
      </c>
    </row>
    <row r="47" spans="3:12" hidden="1" outlineLevel="1">
      <c r="C47" s="41" t="s">
        <v>77</v>
      </c>
      <c r="D47" s="246">
        <v>8.4600000000000009</v>
      </c>
      <c r="E47" s="246">
        <v>9.18</v>
      </c>
      <c r="F47" s="246">
        <v>8.85</v>
      </c>
      <c r="G47" s="246">
        <v>8.0781641843840575</v>
      </c>
      <c r="H47" s="246">
        <v>9.2472790187702447</v>
      </c>
      <c r="I47" s="246">
        <v>8.5931503450231599</v>
      </c>
      <c r="J47" s="246">
        <v>7.3148288394711001</v>
      </c>
      <c r="K47" s="246">
        <v>8.7486146890279173</v>
      </c>
      <c r="L47" s="246">
        <v>7.8998410481810639</v>
      </c>
    </row>
    <row r="48" spans="3:12" hidden="1" outlineLevel="1">
      <c r="C48" s="41" t="s">
        <v>78</v>
      </c>
      <c r="D48" s="246">
        <v>7.74</v>
      </c>
      <c r="E48" s="246">
        <v>7.87</v>
      </c>
      <c r="F48" s="246">
        <v>7.81</v>
      </c>
      <c r="G48" s="246">
        <v>7.2271604652642418</v>
      </c>
      <c r="H48" s="246">
        <v>8.0431170976846644</v>
      </c>
      <c r="I48" s="246">
        <v>7.578497371783893</v>
      </c>
      <c r="J48" s="246">
        <v>6.7198768956650268</v>
      </c>
      <c r="K48" s="246">
        <v>7.7306944292503861</v>
      </c>
      <c r="L48" s="246">
        <v>7.1240683090188419</v>
      </c>
    </row>
    <row r="49" spans="3:12" hidden="1" outlineLevel="1">
      <c r="C49" s="41" t="s">
        <v>79</v>
      </c>
      <c r="D49" s="246">
        <v>8.39</v>
      </c>
      <c r="E49" s="246">
        <v>8.89</v>
      </c>
      <c r="F49" s="246">
        <v>8.66</v>
      </c>
      <c r="G49" s="246">
        <v>7.9285475633621303</v>
      </c>
      <c r="H49" s="246">
        <v>9.4722458628841615</v>
      </c>
      <c r="I49" s="246">
        <v>8.5753049638084526</v>
      </c>
      <c r="J49" s="246">
        <v>7.2189774087514964</v>
      </c>
      <c r="K49" s="246">
        <v>9.080218882842729</v>
      </c>
      <c r="L49" s="246">
        <v>7.9330001493179685</v>
      </c>
    </row>
    <row r="50" spans="3:12" hidden="1" outlineLevel="1">
      <c r="C50" s="41" t="s">
        <v>80</v>
      </c>
      <c r="D50" s="246">
        <v>7.65</v>
      </c>
      <c r="E50" s="246">
        <v>8.4700000000000006</v>
      </c>
      <c r="F50" s="246">
        <v>8.09</v>
      </c>
      <c r="G50" s="246">
        <v>7.3415390245740184</v>
      </c>
      <c r="H50" s="246">
        <v>8.8102369292047307</v>
      </c>
      <c r="I50" s="246">
        <v>7.9754544926170761</v>
      </c>
      <c r="J50" s="246">
        <v>6.861529837972455</v>
      </c>
      <c r="K50" s="246">
        <v>8.5684325302462625</v>
      </c>
      <c r="L50" s="246">
        <v>7.533085978591493</v>
      </c>
    </row>
    <row r="51" spans="3:12" hidden="1" outlineLevel="1">
      <c r="C51" s="41" t="s">
        <v>81</v>
      </c>
      <c r="D51" s="246">
        <v>8.14</v>
      </c>
      <c r="E51" s="246">
        <v>8.6</v>
      </c>
      <c r="F51" s="246">
        <v>8.4</v>
      </c>
      <c r="G51" s="246">
        <v>7.7142484382434651</v>
      </c>
      <c r="H51" s="246">
        <v>8.5363290868817252</v>
      </c>
      <c r="I51" s="246">
        <v>8.1059339399507664</v>
      </c>
      <c r="J51" s="246">
        <v>7.2925896752520405</v>
      </c>
      <c r="K51" s="246">
        <v>8.7033147233623076</v>
      </c>
      <c r="L51" s="246">
        <v>7.9012655691175775</v>
      </c>
    </row>
    <row r="52" spans="3:12" hidden="1" outlineLevel="1">
      <c r="C52" s="41" t="s">
        <v>82</v>
      </c>
      <c r="D52" s="246">
        <v>8.41</v>
      </c>
      <c r="E52" s="246">
        <v>8.94</v>
      </c>
      <c r="F52" s="246">
        <v>8.7200000000000006</v>
      </c>
      <c r="G52" s="246">
        <v>7.94677971056863</v>
      </c>
      <c r="H52" s="246">
        <v>9.137476580758559</v>
      </c>
      <c r="I52" s="246">
        <v>8.5134795585053897</v>
      </c>
      <c r="J52" s="246">
        <v>7.5315781664715873</v>
      </c>
      <c r="K52" s="246">
        <v>9.4419420689655169</v>
      </c>
      <c r="L52" s="246">
        <v>8.3484333051811106</v>
      </c>
    </row>
    <row r="53" spans="3:12" hidden="1" outlineLevel="1">
      <c r="C53" s="41" t="s">
        <v>83</v>
      </c>
      <c r="D53" s="246">
        <v>8.85</v>
      </c>
      <c r="E53" s="246">
        <v>9.83</v>
      </c>
      <c r="F53" s="246">
        <v>9.39</v>
      </c>
      <c r="G53" s="246">
        <v>8.9176826011087229</v>
      </c>
      <c r="H53" s="246">
        <v>10.129874098096542</v>
      </c>
      <c r="I53" s="246">
        <v>9.4762947104322475</v>
      </c>
      <c r="J53" s="246">
        <v>8.3597658103436583</v>
      </c>
      <c r="K53" s="246">
        <v>10.348010848852571</v>
      </c>
      <c r="L53" s="246">
        <v>9.1952442241468244</v>
      </c>
    </row>
    <row r="54" spans="3:12" collapsed="1">
      <c r="C54" s="48">
        <v>2007</v>
      </c>
      <c r="D54" s="250">
        <v>8.1699881354329644</v>
      </c>
      <c r="E54" s="250">
        <v>8.8259431486702553</v>
      </c>
      <c r="F54" s="250">
        <v>8.5343408828362701</v>
      </c>
      <c r="G54" s="250">
        <v>7.9121208416847537</v>
      </c>
      <c r="H54" s="250">
        <v>8.9517958338262247</v>
      </c>
      <c r="I54" s="250">
        <v>8.3826456592935799</v>
      </c>
      <c r="J54" s="250">
        <v>7.315456957864213</v>
      </c>
      <c r="K54" s="250">
        <v>8.8378839707738877</v>
      </c>
      <c r="L54" s="250">
        <v>7.9448414634885607</v>
      </c>
    </row>
    <row r="55" spans="3:12" hidden="1" outlineLevel="1">
      <c r="C55" s="41" t="s">
        <v>72</v>
      </c>
      <c r="D55" s="246">
        <v>8.1300000000000008</v>
      </c>
      <c r="E55" s="246">
        <v>8.66</v>
      </c>
      <c r="F55" s="246">
        <v>8.43</v>
      </c>
      <c r="G55" s="246">
        <v>7.8086184344869833</v>
      </c>
      <c r="H55" s="246">
        <v>8.5274072561513936</v>
      </c>
      <c r="I55" s="246">
        <v>8.1528329019269492</v>
      </c>
      <c r="J55" s="246">
        <v>7.2528910387519732</v>
      </c>
      <c r="K55" s="246">
        <v>8.6288749818075967</v>
      </c>
      <c r="L55" s="246">
        <v>7.8535863971272892</v>
      </c>
    </row>
    <row r="56" spans="3:12" hidden="1" outlineLevel="1">
      <c r="C56" s="41" t="s">
        <v>73</v>
      </c>
      <c r="D56" s="246">
        <v>7.83</v>
      </c>
      <c r="E56" s="246">
        <v>9.81</v>
      </c>
      <c r="F56" s="246">
        <v>8.91</v>
      </c>
      <c r="G56" s="246">
        <v>7.8803334803803864</v>
      </c>
      <c r="H56" s="246">
        <v>9.7703596271754964</v>
      </c>
      <c r="I56" s="246">
        <v>8.7275245328362576</v>
      </c>
      <c r="J56" s="246">
        <v>7.3103328993139902</v>
      </c>
      <c r="K56" s="246">
        <v>9.7294296213452629</v>
      </c>
      <c r="L56" s="246">
        <v>8.2904838198813042</v>
      </c>
    </row>
    <row r="57" spans="3:12" hidden="1" outlineLevel="1">
      <c r="C57" s="41" t="s">
        <v>74</v>
      </c>
      <c r="D57" s="246">
        <v>7.24</v>
      </c>
      <c r="E57" s="246">
        <v>8.65</v>
      </c>
      <c r="F57" s="246">
        <v>7.99</v>
      </c>
      <c r="G57" s="246">
        <v>7.3681348349274911</v>
      </c>
      <c r="H57" s="246">
        <v>8.543357264322319</v>
      </c>
      <c r="I57" s="246">
        <v>7.9013944301797352</v>
      </c>
      <c r="J57" s="246">
        <v>6.9720154052692225</v>
      </c>
      <c r="K57" s="246">
        <v>8.3815583091522239</v>
      </c>
      <c r="L57" s="246">
        <v>7.5615202484548449</v>
      </c>
    </row>
    <row r="58" spans="3:12" hidden="1" outlineLevel="1">
      <c r="C58" s="41" t="s">
        <v>75</v>
      </c>
      <c r="D58" s="246">
        <v>7.82</v>
      </c>
      <c r="E58" s="246">
        <v>8.6999999999999993</v>
      </c>
      <c r="F58" s="246">
        <v>8.2799999999999994</v>
      </c>
      <c r="G58" s="246">
        <v>7.6964461994077</v>
      </c>
      <c r="H58" s="246">
        <v>8.3125758702436112</v>
      </c>
      <c r="I58" s="246">
        <v>7.9784745718333703</v>
      </c>
      <c r="J58" s="246">
        <v>7.1137429583043188</v>
      </c>
      <c r="K58" s="246">
        <v>8.0849735334299524</v>
      </c>
      <c r="L58" s="246">
        <v>7.5167569827946696</v>
      </c>
    </row>
    <row r="59" spans="3:12" hidden="1" outlineLevel="1">
      <c r="C59" s="41" t="s">
        <v>76</v>
      </c>
      <c r="D59" s="246">
        <v>8.5299999999999994</v>
      </c>
      <c r="E59" s="246">
        <v>10.029999999999999</v>
      </c>
      <c r="F59" s="246">
        <v>9.3699999999999992</v>
      </c>
      <c r="G59" s="246">
        <v>8.582322089426933</v>
      </c>
      <c r="H59" s="246">
        <v>9.9772864832148027</v>
      </c>
      <c r="I59" s="246">
        <v>9.2403179223904335</v>
      </c>
      <c r="J59" s="246">
        <v>7.8349005616822618</v>
      </c>
      <c r="K59" s="246">
        <v>9.4413085283377622</v>
      </c>
      <c r="L59" s="246">
        <v>8.5323330813003402</v>
      </c>
    </row>
    <row r="60" spans="3:12" hidden="1" outlineLevel="1">
      <c r="C60" s="41" t="s">
        <v>77</v>
      </c>
      <c r="D60" s="246">
        <v>8.93</v>
      </c>
      <c r="E60" s="246">
        <v>9.84</v>
      </c>
      <c r="F60" s="246">
        <v>9.44</v>
      </c>
      <c r="G60" s="246">
        <v>8.5787495221509573</v>
      </c>
      <c r="H60" s="246">
        <v>9.568601254638093</v>
      </c>
      <c r="I60" s="246">
        <v>9.0404829283907393</v>
      </c>
      <c r="J60" s="246">
        <v>7.7226385088184308</v>
      </c>
      <c r="K60" s="246">
        <v>9.0453183737763219</v>
      </c>
      <c r="L60" s="246">
        <v>8.2857186935611935</v>
      </c>
    </row>
    <row r="61" spans="3:12" hidden="1" outlineLevel="1">
      <c r="C61" s="41" t="s">
        <v>78</v>
      </c>
      <c r="D61" s="246">
        <v>8.42</v>
      </c>
      <c r="E61" s="246">
        <v>8.39</v>
      </c>
      <c r="F61" s="246">
        <v>8.41</v>
      </c>
      <c r="G61" s="246">
        <v>7.8731345025145565</v>
      </c>
      <c r="H61" s="246">
        <v>8.1369015989565714</v>
      </c>
      <c r="I61" s="246">
        <v>7.9939710852362724</v>
      </c>
      <c r="J61" s="246">
        <v>7.2318359075385326</v>
      </c>
      <c r="K61" s="246">
        <v>7.86111439925594</v>
      </c>
      <c r="L61" s="246">
        <v>7.4944380279404124</v>
      </c>
    </row>
    <row r="62" spans="3:12" hidden="1" outlineLevel="1">
      <c r="C62" s="41" t="s">
        <v>79</v>
      </c>
      <c r="D62" s="246">
        <v>8.2200000000000006</v>
      </c>
      <c r="E62" s="246">
        <v>9.11</v>
      </c>
      <c r="F62" s="246">
        <v>8.68</v>
      </c>
      <c r="G62" s="246">
        <v>7.8945974543496957</v>
      </c>
      <c r="H62" s="246">
        <v>9.2654279802373214</v>
      </c>
      <c r="I62" s="246">
        <v>8.4742584299356469</v>
      </c>
      <c r="J62" s="246">
        <v>7.3574024025965628</v>
      </c>
      <c r="K62" s="246">
        <v>8.8824645600038785</v>
      </c>
      <c r="L62" s="246">
        <v>7.9424678133252566</v>
      </c>
    </row>
    <row r="63" spans="3:12" hidden="1" outlineLevel="1">
      <c r="C63" s="41" t="s">
        <v>80</v>
      </c>
      <c r="D63" s="246">
        <v>7.32</v>
      </c>
      <c r="E63" s="246">
        <v>8.4600000000000009</v>
      </c>
      <c r="F63" s="246">
        <v>7.94</v>
      </c>
      <c r="G63" s="246">
        <v>7.3372622410081183</v>
      </c>
      <c r="H63" s="246">
        <v>8.6607313036063598</v>
      </c>
      <c r="I63" s="246">
        <v>7.9203589936245207</v>
      </c>
      <c r="J63" s="246">
        <v>6.9023675695302238</v>
      </c>
      <c r="K63" s="246">
        <v>8.4061503393572661</v>
      </c>
      <c r="L63" s="246">
        <v>7.5197519854800294</v>
      </c>
    </row>
    <row r="64" spans="3:12" hidden="1" outlineLevel="1">
      <c r="C64" s="41" t="s">
        <v>81</v>
      </c>
      <c r="D64" s="246">
        <v>8.33</v>
      </c>
      <c r="E64" s="246">
        <v>8.9600000000000009</v>
      </c>
      <c r="F64" s="246">
        <v>8.6999999999999993</v>
      </c>
      <c r="G64" s="246">
        <v>8.0930296274409734</v>
      </c>
      <c r="H64" s="246">
        <v>8.8645960787952234</v>
      </c>
      <c r="I64" s="246">
        <v>8.4640761645547027</v>
      </c>
      <c r="J64" s="246">
        <v>7.6643628247829731</v>
      </c>
      <c r="K64" s="246">
        <v>8.974658575808073</v>
      </c>
      <c r="L64" s="246">
        <v>8.2385084387826346</v>
      </c>
    </row>
    <row r="65" spans="3:12" hidden="1" outlineLevel="1">
      <c r="C65" s="41" t="s">
        <v>82</v>
      </c>
      <c r="D65" s="246">
        <v>8.43</v>
      </c>
      <c r="E65" s="246">
        <v>9.66</v>
      </c>
      <c r="F65" s="246">
        <v>9.16</v>
      </c>
      <c r="G65" s="246">
        <v>8.1975867911122986</v>
      </c>
      <c r="H65" s="246">
        <v>9.2766302584622036</v>
      </c>
      <c r="I65" s="246">
        <v>8.7245740595757368</v>
      </c>
      <c r="J65" s="246">
        <v>7.6784499102820192</v>
      </c>
      <c r="K65" s="246">
        <v>9.4987507891882554</v>
      </c>
      <c r="L65" s="246">
        <v>8.4785502344567174</v>
      </c>
    </row>
    <row r="66" spans="3:12" hidden="1" outlineLevel="1">
      <c r="C66" s="41" t="s">
        <v>83</v>
      </c>
      <c r="D66" s="246">
        <v>8.66</v>
      </c>
      <c r="E66" s="246">
        <v>9.09</v>
      </c>
      <c r="F66" s="246">
        <v>8.91</v>
      </c>
      <c r="G66" s="246">
        <v>8.8686465886399919</v>
      </c>
      <c r="H66" s="246">
        <v>9.4481899273711107</v>
      </c>
      <c r="I66" s="246">
        <v>9.1492004837817635</v>
      </c>
      <c r="J66" s="246">
        <v>8.3304498640344296</v>
      </c>
      <c r="K66" s="246">
        <v>9.6557114846087213</v>
      </c>
      <c r="L66" s="246">
        <v>8.9218626246721655</v>
      </c>
    </row>
    <row r="67" spans="3:12" collapsed="1">
      <c r="C67" s="48">
        <v>2006</v>
      </c>
      <c r="D67" s="250">
        <v>8.129897341359122</v>
      </c>
      <c r="E67" s="250">
        <v>9.1206022318859947</v>
      </c>
      <c r="F67" s="250">
        <v>8.6815614716578047</v>
      </c>
      <c r="G67" s="250">
        <v>8.0043308412748715</v>
      </c>
      <c r="H67" s="250">
        <v>9.0340486037802474</v>
      </c>
      <c r="I67" s="250">
        <v>8.4812599935262636</v>
      </c>
      <c r="J67" s="250">
        <v>7.4390114382072561</v>
      </c>
      <c r="K67" s="250">
        <v>8.8865936288321663</v>
      </c>
      <c r="L67" s="250">
        <v>8.0514511706356231</v>
      </c>
    </row>
    <row r="68" spans="3:12" ht="15" customHeight="1">
      <c r="C68" s="518" t="s">
        <v>111</v>
      </c>
      <c r="D68" s="519"/>
      <c r="E68" s="519"/>
      <c r="F68" s="519"/>
      <c r="G68" s="519"/>
      <c r="H68" s="519"/>
      <c r="I68" s="519"/>
      <c r="J68" s="519"/>
      <c r="K68" s="519"/>
      <c r="L68" s="520"/>
    </row>
  </sheetData>
  <mergeCells count="6">
    <mergeCell ref="C68:L68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C2:L55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7109375" style="90" customWidth="1"/>
    <col min="2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21" t="s">
        <v>277</v>
      </c>
      <c r="D3" s="521"/>
      <c r="E3" s="521"/>
      <c r="F3" s="521"/>
      <c r="G3" s="521"/>
      <c r="H3" s="521"/>
      <c r="I3" s="521"/>
      <c r="J3" s="521"/>
      <c r="K3" s="521"/>
      <c r="L3" s="521"/>
    </row>
    <row r="4" spans="3:12" ht="15" customHeight="1">
      <c r="C4" s="522"/>
      <c r="D4" s="524" t="s">
        <v>118</v>
      </c>
      <c r="E4" s="525"/>
      <c r="F4" s="525"/>
      <c r="G4" s="524" t="s">
        <v>121</v>
      </c>
      <c r="H4" s="525"/>
      <c r="I4" s="525"/>
      <c r="J4" s="524" t="s">
        <v>122</v>
      </c>
      <c r="K4" s="525"/>
      <c r="L4" s="525"/>
    </row>
    <row r="5" spans="3:12" ht="30">
      <c r="C5" s="523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125</v>
      </c>
      <c r="K5" s="92" t="s">
        <v>124</v>
      </c>
      <c r="L5" s="92" t="s">
        <v>71</v>
      </c>
    </row>
    <row r="6" spans="3:12">
      <c r="C6" s="41" t="s">
        <v>75</v>
      </c>
      <c r="D6" s="246">
        <f>IFERROR('Tablas evol EM zona'!D6-'Tablas evol EM zona'!D19,"-")</f>
        <v>0.42406961819192013</v>
      </c>
      <c r="E6" s="246">
        <f>IFERROR('Tablas evol EM zona'!E6-'Tablas evol EM zona'!E19,"-")</f>
        <v>0.81638331365604166</v>
      </c>
      <c r="F6" s="246">
        <f>IFERROR('Tablas evol EM zona'!F6-'Tablas evol EM zona'!F19,"-")</f>
        <v>0.61186451043011481</v>
      </c>
      <c r="G6" s="246">
        <f>IFERROR('Tablas evol EM zona'!G6-'Tablas evol EM zona'!G19,"-")</f>
        <v>-0.20498831282720786</v>
      </c>
      <c r="H6" s="246">
        <f>IFERROR('Tablas evol EM zona'!H6-'Tablas evol EM zona'!H19,"-")</f>
        <v>0.54382281582013015</v>
      </c>
      <c r="I6" s="246">
        <f>IFERROR('Tablas evol EM zona'!I6-'Tablas evol EM zona'!I19,"-")</f>
        <v>7.5023225688234163E-2</v>
      </c>
      <c r="J6" s="246">
        <f>IFERROR('Tablas evol EM zona'!J6-'Tablas evol EM zona'!J19,"-")</f>
        <v>-0.27240132290138419</v>
      </c>
      <c r="K6" s="246">
        <f>IFERROR('Tablas evol EM zona'!K6-'Tablas evol EM zona'!K19,"-")</f>
        <v>0.40068274316431207</v>
      </c>
      <c r="L6" s="246">
        <f>IFERROR('Tablas evol EM zona'!L6-'Tablas evol EM zona'!L19,"-")</f>
        <v>-5.3366025818877283E-2</v>
      </c>
    </row>
    <row r="7" spans="3:12">
      <c r="C7" s="41" t="s">
        <v>76</v>
      </c>
      <c r="D7" s="246">
        <f>IFERROR('Tablas evol EM zona'!D7-'Tablas evol EM zona'!D20,"-")</f>
        <v>0.29632969344510762</v>
      </c>
      <c r="E7" s="246">
        <f>IFERROR('Tablas evol EM zona'!E7-'Tablas evol EM zona'!E20,"-")</f>
        <v>0.36407481756775084</v>
      </c>
      <c r="F7" s="246">
        <f>IFERROR('Tablas evol EM zona'!F7-'Tablas evol EM zona'!F20,"-")</f>
        <v>0.29930192224309948</v>
      </c>
      <c r="G7" s="246">
        <f>IFERROR('Tablas evol EM zona'!G7-'Tablas evol EM zona'!G20,"-")</f>
        <v>-4.0870041449303507E-2</v>
      </c>
      <c r="H7" s="246">
        <f>IFERROR('Tablas evol EM zona'!H7-'Tablas evol EM zona'!H20,"-")</f>
        <v>0.5794662652116358</v>
      </c>
      <c r="I7" s="246">
        <f>IFERROR('Tablas evol EM zona'!I7-'Tablas evol EM zona'!I20,"-")</f>
        <v>0.1951265757236964</v>
      </c>
      <c r="J7" s="246">
        <f>IFERROR('Tablas evol EM zona'!J7-'Tablas evol EM zona'!J20,"-")</f>
        <v>-0.10103355096310285</v>
      </c>
      <c r="K7" s="246">
        <f>IFERROR('Tablas evol EM zona'!K7-'Tablas evol EM zona'!K20,"-")</f>
        <v>0.52831132259668934</v>
      </c>
      <c r="L7" s="246">
        <f>IFERROR('Tablas evol EM zona'!L7-'Tablas evol EM zona'!L20,"-")</f>
        <v>0.11516134485567786</v>
      </c>
    </row>
    <row r="8" spans="3:12">
      <c r="C8" s="41" t="s">
        <v>77</v>
      </c>
      <c r="D8" s="246">
        <f>IFERROR('Tablas evol EM zona'!D8-'Tablas evol EM zona'!D21,"-")</f>
        <v>-5.5186969488414839E-2</v>
      </c>
      <c r="E8" s="246">
        <f>IFERROR('Tablas evol EM zona'!E8-'Tablas evol EM zona'!E21,"-")</f>
        <v>1.437152685895704E-2</v>
      </c>
      <c r="F8" s="246">
        <f>IFERROR('Tablas evol EM zona'!F8-'Tablas evol EM zona'!F21,"-")</f>
        <v>-2.0309942462263919E-2</v>
      </c>
      <c r="G8" s="246">
        <f>IFERROR('Tablas evol EM zona'!G8-'Tablas evol EM zona'!G21,"-")</f>
        <v>-8.8844020215264052E-2</v>
      </c>
      <c r="H8" s="246">
        <f>IFERROR('Tablas evol EM zona'!H8-'Tablas evol EM zona'!H21,"-")</f>
        <v>-0.26292667736506825</v>
      </c>
      <c r="I8" s="246">
        <f>IFERROR('Tablas evol EM zona'!I8-'Tablas evol EM zona'!I21,"-")</f>
        <v>-0.16601614379322349</v>
      </c>
      <c r="J8" s="246">
        <f>IFERROR('Tablas evol EM zona'!J8-'Tablas evol EM zona'!J21,"-")</f>
        <v>-3.4519044519015551E-2</v>
      </c>
      <c r="K8" s="246">
        <f>IFERROR('Tablas evol EM zona'!K8-'Tablas evol EM zona'!K21,"-")</f>
        <v>-0.2242371700401673</v>
      </c>
      <c r="L8" s="246">
        <f>IFERROR('Tablas evol EM zona'!L8-'Tablas evol EM zona'!L21,"-")</f>
        <v>-0.11217931684364846</v>
      </c>
    </row>
    <row r="9" spans="3:12">
      <c r="C9" s="41" t="s">
        <v>78</v>
      </c>
      <c r="D9" s="246">
        <f>IFERROR('Tablas evol EM zona'!D9-'Tablas evol EM zona'!D22,"-")</f>
        <v>-0.25903621865811122</v>
      </c>
      <c r="E9" s="246">
        <f>IFERROR('Tablas evol EM zona'!E9-'Tablas evol EM zona'!E22,"-")</f>
        <v>-8.1161965836682448E-2</v>
      </c>
      <c r="F9" s="246">
        <f>IFERROR('Tablas evol EM zona'!F9-'Tablas evol EM zona'!F22,"-")</f>
        <v>-0.16333999100118035</v>
      </c>
      <c r="G9" s="246">
        <f>IFERROR('Tablas evol EM zona'!G9-'Tablas evol EM zona'!G22,"-")</f>
        <v>-0.22225727176695109</v>
      </c>
      <c r="H9" s="246">
        <f>IFERROR('Tablas evol EM zona'!H9-'Tablas evol EM zona'!H22,"-")</f>
        <v>-0.25945265178804</v>
      </c>
      <c r="I9" s="246">
        <f>IFERROR('Tablas evol EM zona'!I9-'Tablas evol EM zona'!I22,"-")</f>
        <v>-0.23747166255569052</v>
      </c>
      <c r="J9" s="246">
        <f>IFERROR('Tablas evol EM zona'!J9-'Tablas evol EM zona'!J22,"-")</f>
        <v>-0.1855453199294157</v>
      </c>
      <c r="K9" s="246">
        <f>IFERROR('Tablas evol EM zona'!K9-'Tablas evol EM zona'!K22,"-")</f>
        <v>-0.32547350974693146</v>
      </c>
      <c r="L9" s="246">
        <f>IFERROR('Tablas evol EM zona'!L9-'Tablas evol EM zona'!L22,"-")</f>
        <v>-0.24405449738538287</v>
      </c>
    </row>
    <row r="10" spans="3:12">
      <c r="C10" s="41" t="s">
        <v>79</v>
      </c>
      <c r="D10" s="246">
        <f>IFERROR('Tablas evol EM zona'!D10-'Tablas evol EM zona'!D23,"-")</f>
        <v>-9.6441825732932251E-2</v>
      </c>
      <c r="E10" s="246">
        <f>IFERROR('Tablas evol EM zona'!E10-'Tablas evol EM zona'!E23,"-")</f>
        <v>0.10373449249010314</v>
      </c>
      <c r="F10" s="246">
        <f>IFERROR('Tablas evol EM zona'!F10-'Tablas evol EM zona'!F23,"-")</f>
        <v>1.6145009638458774E-2</v>
      </c>
      <c r="G10" s="246">
        <f>IFERROR('Tablas evol EM zona'!G10-'Tablas evol EM zona'!G23,"-")</f>
        <v>-0.16051943533214708</v>
      </c>
      <c r="H10" s="246">
        <f>IFERROR('Tablas evol EM zona'!H10-'Tablas evol EM zona'!H23,"-")</f>
        <v>0.16920592954509228</v>
      </c>
      <c r="I10" s="246">
        <f>IFERROR('Tablas evol EM zona'!I10-'Tablas evol EM zona'!I23,"-")</f>
        <v>-5.2852132352002812E-2</v>
      </c>
      <c r="J10" s="246">
        <f>IFERROR('Tablas evol EM zona'!J10-'Tablas evol EM zona'!J23,"-")</f>
        <v>-0.14660521331165466</v>
      </c>
      <c r="K10" s="246">
        <f>IFERROR('Tablas evol EM zona'!K10-'Tablas evol EM zona'!K23,"-")</f>
        <v>2.274621958654155E-2</v>
      </c>
      <c r="L10" s="246">
        <f>IFERROR('Tablas evol EM zona'!L10-'Tablas evol EM zona'!L23,"-")</f>
        <v>-0.11244154591918765</v>
      </c>
    </row>
    <row r="11" spans="3:12">
      <c r="C11" s="41" t="s">
        <v>80</v>
      </c>
      <c r="D11" s="246">
        <f>IFERROR('Tablas evol EM zona'!D11-'Tablas evol EM zona'!D24,"-")</f>
        <v>-0.46214834107893754</v>
      </c>
      <c r="E11" s="246">
        <f>IFERROR('Tablas evol EM zona'!E11-'Tablas evol EM zona'!E24,"-")</f>
        <v>-0.95244496013328561</v>
      </c>
      <c r="F11" s="246">
        <f>IFERROR('Tablas evol EM zona'!F11-'Tablas evol EM zona'!F24,"-")</f>
        <v>-0.73422737701143959</v>
      </c>
      <c r="G11" s="246">
        <f>IFERROR('Tablas evol EM zona'!G11-'Tablas evol EM zona'!G24,"-")</f>
        <v>-0.52597111516537076</v>
      </c>
      <c r="H11" s="246">
        <f>IFERROR('Tablas evol EM zona'!H11-'Tablas evol EM zona'!H24,"-")</f>
        <v>-0.93029832365466003</v>
      </c>
      <c r="I11" s="246">
        <f>IFERROR('Tablas evol EM zona'!I11-'Tablas evol EM zona'!I24,"-")</f>
        <v>-0.70577873915330169</v>
      </c>
      <c r="J11" s="246">
        <f>IFERROR('Tablas evol EM zona'!J11-'Tablas evol EM zona'!J24,"-")</f>
        <v>-0.42524343742512194</v>
      </c>
      <c r="K11" s="246">
        <f>IFERROR('Tablas evol EM zona'!K11-'Tablas evol EM zona'!K24,"-")</f>
        <v>-0.78518388368142755</v>
      </c>
      <c r="L11" s="246">
        <f>IFERROR('Tablas evol EM zona'!L11-'Tablas evol EM zona'!L24,"-")</f>
        <v>-0.57395942028339419</v>
      </c>
    </row>
    <row r="12" spans="3:12">
      <c r="C12" s="41" t="s">
        <v>81</v>
      </c>
      <c r="D12" s="246">
        <f>IFERROR('Tablas evol EM zona'!D12-'Tablas evol EM zona'!D25,"-")</f>
        <v>-0.10645111274982533</v>
      </c>
      <c r="E12" s="246">
        <f>IFERROR('Tablas evol EM zona'!E12-'Tablas evol EM zona'!E25,"-")</f>
        <v>0.39281419910324722</v>
      </c>
      <c r="F12" s="246">
        <f>IFERROR('Tablas evol EM zona'!F12-'Tablas evol EM zona'!F25,"-")</f>
        <v>0.17077555033411684</v>
      </c>
      <c r="G12" s="246">
        <f>IFERROR('Tablas evol EM zona'!G12-'Tablas evol EM zona'!G25,"-")</f>
        <v>-0.26203149374388524</v>
      </c>
      <c r="H12" s="246">
        <f>IFERROR('Tablas evol EM zona'!H12-'Tablas evol EM zona'!H25,"-")</f>
        <v>0.10030095317799592</v>
      </c>
      <c r="I12" s="246">
        <f>IFERROR('Tablas evol EM zona'!I12-'Tablas evol EM zona'!I25,"-")</f>
        <v>-0.12499997548251329</v>
      </c>
      <c r="J12" s="246">
        <f>IFERROR('Tablas evol EM zona'!J12-'Tablas evol EM zona'!J25,"-")</f>
        <v>-0.23468498542983607</v>
      </c>
      <c r="K12" s="246">
        <f>IFERROR('Tablas evol EM zona'!K12-'Tablas evol EM zona'!K25,"-")</f>
        <v>3.1903016539176932E-2</v>
      </c>
      <c r="L12" s="246">
        <f>IFERROR('Tablas evol EM zona'!L12-'Tablas evol EM zona'!L25,"-")</f>
        <v>-0.16314077236224556</v>
      </c>
    </row>
    <row r="13" spans="3:12">
      <c r="C13" s="41" t="s">
        <v>82</v>
      </c>
      <c r="D13" s="246">
        <f>IFERROR('Tablas evol EM zona'!D13-'Tablas evol EM zona'!D26,"-")</f>
        <v>-0.33000000000000007</v>
      </c>
      <c r="E13" s="246">
        <f>IFERROR('Tablas evol EM zona'!E13-'Tablas evol EM zona'!E26,"-")</f>
        <v>7.0000000000000284E-2</v>
      </c>
      <c r="F13" s="246">
        <f>IFERROR('Tablas evol EM zona'!F13-'Tablas evol EM zona'!F26,"-")</f>
        <v>-0.12000000000000099</v>
      </c>
      <c r="G13" s="246">
        <f>IFERROR('Tablas evol EM zona'!G13-'Tablas evol EM zona'!G26,"-")</f>
        <v>7.7545372683585079E-2</v>
      </c>
      <c r="H13" s="246">
        <f>IFERROR('Tablas evol EM zona'!H13-'Tablas evol EM zona'!H26,"-")</f>
        <v>0.26306787521389197</v>
      </c>
      <c r="I13" s="246">
        <f>IFERROR('Tablas evol EM zona'!I13-'Tablas evol EM zona'!I26,"-")</f>
        <v>0.13421662234349441</v>
      </c>
      <c r="J13" s="246">
        <f>IFERROR('Tablas evol EM zona'!J13-'Tablas evol EM zona'!J26,"-")</f>
        <v>0.12852796120831211</v>
      </c>
      <c r="K13" s="246">
        <f>IFERROR('Tablas evol EM zona'!K13-'Tablas evol EM zona'!K26,"-")</f>
        <v>0.14248309602542797</v>
      </c>
      <c r="L13" s="246">
        <f>IFERROR('Tablas evol EM zona'!L13-'Tablas evol EM zona'!L26,"-")</f>
        <v>9.1010892234356433E-2</v>
      </c>
    </row>
    <row r="14" spans="3:12">
      <c r="C14" s="41" t="s">
        <v>83</v>
      </c>
      <c r="D14" s="246">
        <f>IFERROR('Tablas evol EM zona'!D14-'Tablas evol EM zona'!D27,"-")</f>
        <v>-1.6000000000000014</v>
      </c>
      <c r="E14" s="246">
        <f>IFERROR('Tablas evol EM zona'!E14-'Tablas evol EM zona'!E27,"-")</f>
        <v>-9.9999999999999645E-2</v>
      </c>
      <c r="F14" s="246">
        <f>IFERROR('Tablas evol EM zona'!F14-'Tablas evol EM zona'!F27,"-")</f>
        <v>-0.72999999999999865</v>
      </c>
      <c r="G14" s="246">
        <f>IFERROR('Tablas evol EM zona'!G14-'Tablas evol EM zona'!G27,"-")</f>
        <v>-0.90450775894349533</v>
      </c>
      <c r="H14" s="246">
        <f>IFERROR('Tablas evol EM zona'!H14-'Tablas evol EM zona'!H27,"-")</f>
        <v>4.120547888092041E-2</v>
      </c>
      <c r="I14" s="246">
        <f>IFERROR('Tablas evol EM zona'!I14-'Tablas evol EM zona'!I27,"-")</f>
        <v>-0.48462769164846975</v>
      </c>
      <c r="J14" s="246">
        <f>IFERROR('Tablas evol EM zona'!J14-'Tablas evol EM zona'!J27,"-")</f>
        <v>-0.72706221916349012</v>
      </c>
      <c r="K14" s="246">
        <f>IFERROR('Tablas evol EM zona'!K14-'Tablas evol EM zona'!K27,"-")</f>
        <v>-0.19922475192644207</v>
      </c>
      <c r="L14" s="246">
        <f>IFERROR('Tablas evol EM zona'!L14-'Tablas evol EM zona'!L27,"-")</f>
        <v>-0.54008672154370707</v>
      </c>
    </row>
    <row r="15" spans="3:12" ht="45">
      <c r="C15" s="44" t="str">
        <f>actualizaciones!$A$2</f>
        <v xml:space="preserve">acumulado septiembre 2010 </v>
      </c>
      <c r="D15" s="247">
        <v>-0.21108677830503275</v>
      </c>
      <c r="E15" s="247">
        <v>3.3196660047520865E-2</v>
      </c>
      <c r="F15" s="247">
        <v>-8.4979471017659236E-2</v>
      </c>
      <c r="G15" s="247">
        <v>-0.25488996265263264</v>
      </c>
      <c r="H15" s="247">
        <v>-3.5261983581218459E-3</v>
      </c>
      <c r="I15" s="247">
        <v>-0.16375085983592275</v>
      </c>
      <c r="J15" s="247">
        <v>-0.21774609827602909</v>
      </c>
      <c r="K15" s="247">
        <v>-7.2980244370343783E-2</v>
      </c>
      <c r="L15" s="247">
        <v>-0.18435356926216162</v>
      </c>
    </row>
    <row r="16" spans="3:12" hidden="1" outlineLevel="1">
      <c r="C16" s="41" t="s">
        <v>72</v>
      </c>
      <c r="D16" s="246">
        <f>IFERROR('Tablas evol EM zona'!D16-'Tablas evol EM zona'!D29,"-")</f>
        <v>-1.0879923104649771</v>
      </c>
      <c r="E16" s="246">
        <f>IFERROR('Tablas evol EM zona'!E16-'Tablas evol EM zona'!E29,"-")</f>
        <v>-2.5747979548077282E-2</v>
      </c>
      <c r="F16" s="246">
        <f>IFERROR('Tablas evol EM zona'!F16-'Tablas evol EM zona'!F29,"-")</f>
        <v>-0.50292779104261598</v>
      </c>
      <c r="G16" s="246">
        <f>IFERROR('Tablas evol EM zona'!G16-'Tablas evol EM zona'!G29,"-")</f>
        <v>-0.5739139458281981</v>
      </c>
      <c r="H16" s="246">
        <f>IFERROR('Tablas evol EM zona'!H16-'Tablas evol EM zona'!H29,"-")</f>
        <v>8.1845405397489301E-2</v>
      </c>
      <c r="I16" s="246">
        <f>IFERROR('Tablas evol EM zona'!I16-'Tablas evol EM zona'!I29,"-")</f>
        <v>-0.30249697290214073</v>
      </c>
      <c r="J16" s="246">
        <f>IFERROR('Tablas evol EM zona'!J16-'Tablas evol EM zona'!J29,"-")</f>
        <v>-0.34408678266794368</v>
      </c>
      <c r="K16" s="246">
        <f>IFERROR('Tablas evol EM zona'!K16-'Tablas evol EM zona'!K29,"-")</f>
        <v>-3.4405658325063371E-2</v>
      </c>
      <c r="L16" s="246">
        <f>IFERROR('Tablas evol EM zona'!L16-'Tablas evol EM zona'!L29,"-")</f>
        <v>-0.24934493108455857</v>
      </c>
    </row>
    <row r="17" spans="3:12" hidden="1" outlineLevel="1">
      <c r="C17" s="41" t="s">
        <v>73</v>
      </c>
      <c r="D17" s="246">
        <f>IFERROR('Tablas evol EM zona'!D17-'Tablas evol EM zona'!D30,"-")</f>
        <v>8.0385069006186249E-2</v>
      </c>
      <c r="E17" s="246">
        <f>IFERROR('Tablas evol EM zona'!E17-'Tablas evol EM zona'!E30,"-")</f>
        <v>0.46976948484272008</v>
      </c>
      <c r="F17" s="246">
        <f>IFERROR('Tablas evol EM zona'!F17-'Tablas evol EM zona'!F30,"-")</f>
        <v>0.26941746109499221</v>
      </c>
      <c r="G17" s="246">
        <f>IFERROR('Tablas evol EM zona'!G17-'Tablas evol EM zona'!G30,"-")</f>
        <v>-3.0477109765696397E-3</v>
      </c>
      <c r="H17" s="246">
        <f>IFERROR('Tablas evol EM zona'!H17-'Tablas evol EM zona'!H30,"-")</f>
        <v>0.61896632038537724</v>
      </c>
      <c r="I17" s="246">
        <f>IFERROR('Tablas evol EM zona'!I17-'Tablas evol EM zona'!I30,"-")</f>
        <v>0.24800718551765044</v>
      </c>
      <c r="J17" s="246">
        <f>IFERROR('Tablas evol EM zona'!J17-'Tablas evol EM zona'!J30,"-")</f>
        <v>5.7586759970297052E-2</v>
      </c>
      <c r="K17" s="246">
        <f>IFERROR('Tablas evol EM zona'!K17-'Tablas evol EM zona'!K30,"-")</f>
        <v>0.48438029593311072</v>
      </c>
      <c r="L17" s="246">
        <f>IFERROR('Tablas evol EM zona'!L17-'Tablas evol EM zona'!L30,"-")</f>
        <v>0.18277918938214022</v>
      </c>
    </row>
    <row r="18" spans="3:12" hidden="1" outlineLevel="1">
      <c r="C18" s="41" t="s">
        <v>74</v>
      </c>
      <c r="D18" s="246">
        <f>IFERROR('Tablas evol EM zona'!D18-'Tablas evol EM zona'!D31,"-")</f>
        <v>-3.3473993211631914E-2</v>
      </c>
      <c r="E18" s="246">
        <f>IFERROR('Tablas evol EM zona'!E18-'Tablas evol EM zona'!E31,"-")</f>
        <v>-0.35496830959659942</v>
      </c>
      <c r="F18" s="246">
        <f>IFERROR('Tablas evol EM zona'!F18-'Tablas evol EM zona'!F31,"-")</f>
        <v>-0.21184929253043716</v>
      </c>
      <c r="G18" s="246">
        <f>IFERROR('Tablas evol EM zona'!G18-'Tablas evol EM zona'!G31,"-")</f>
        <v>-0.445560607133479</v>
      </c>
      <c r="H18" s="246">
        <f>IFERROR('Tablas evol EM zona'!H18-'Tablas evol EM zona'!H31,"-")</f>
        <v>-0.24011052583201664</v>
      </c>
      <c r="I18" s="246">
        <f>IFERROR('Tablas evol EM zona'!I18-'Tablas evol EM zona'!I31,"-")</f>
        <v>-0.36037580869627295</v>
      </c>
      <c r="J18" s="246">
        <f>IFERROR('Tablas evol EM zona'!J18-'Tablas evol EM zona'!J31,"-")</f>
        <v>-0.33369121226230103</v>
      </c>
      <c r="K18" s="246">
        <f>IFERROR('Tablas evol EM zona'!K18-'Tablas evol EM zona'!K31,"-")</f>
        <v>-0.33378897410126651</v>
      </c>
      <c r="L18" s="246">
        <f>IFERROR('Tablas evol EM zona'!L18-'Tablas evol EM zona'!L31,"-")</f>
        <v>-0.34152400107212966</v>
      </c>
    </row>
    <row r="19" spans="3:12" hidden="1" outlineLevel="1">
      <c r="C19" s="41" t="s">
        <v>75</v>
      </c>
      <c r="D19" s="246">
        <f>IFERROR('Tablas evol EM zona'!D19-'Tablas evol EM zona'!D32,"-")</f>
        <v>-0.14000000000000057</v>
      </c>
      <c r="E19" s="246">
        <f>IFERROR('Tablas evol EM zona'!E19-'Tablas evol EM zona'!E32,"-")</f>
        <v>-0.91999999999999993</v>
      </c>
      <c r="F19" s="246">
        <f>IFERROR('Tablas evol EM zona'!F19-'Tablas evol EM zona'!F32,"-")</f>
        <v>-0.54999999999999893</v>
      </c>
      <c r="G19" s="246">
        <f>IFERROR('Tablas evol EM zona'!G19-'Tablas evol EM zona'!G32,"-")</f>
        <v>-0.27299240428061822</v>
      </c>
      <c r="H19" s="246">
        <f>IFERROR('Tablas evol EM zona'!H19-'Tablas evol EM zona'!H32,"-")</f>
        <v>-0.46652163776223965</v>
      </c>
      <c r="I19" s="246">
        <f>IFERROR('Tablas evol EM zona'!I19-'Tablas evol EM zona'!I32,"-")</f>
        <v>-0.35056312750501384</v>
      </c>
      <c r="J19" s="246">
        <f>IFERROR('Tablas evol EM zona'!J19-'Tablas evol EM zona'!J32,"-")</f>
        <v>-9.1512638643562738E-2</v>
      </c>
      <c r="K19" s="246">
        <f>IFERROR('Tablas evol EM zona'!K19-'Tablas evol EM zona'!K32,"-")</f>
        <v>-0.44065285536221666</v>
      </c>
      <c r="L19" s="246">
        <f>IFERROR('Tablas evol EM zona'!L19-'Tablas evol EM zona'!L32,"-")</f>
        <v>-0.21702075706506818</v>
      </c>
    </row>
    <row r="20" spans="3:12" hidden="1" outlineLevel="1">
      <c r="C20" s="41" t="s">
        <v>76</v>
      </c>
      <c r="D20" s="246">
        <f>IFERROR('Tablas evol EM zona'!D20-'Tablas evol EM zona'!D33,"-")</f>
        <v>-0.5</v>
      </c>
      <c r="E20" s="246">
        <f>IFERROR('Tablas evol EM zona'!E20-'Tablas evol EM zona'!E33,"-")</f>
        <v>-0.28999999999999915</v>
      </c>
      <c r="F20" s="246">
        <f>IFERROR('Tablas evol EM zona'!F20-'Tablas evol EM zona'!F33,"-")</f>
        <v>-0.38000000000000078</v>
      </c>
      <c r="G20" s="246">
        <f>IFERROR('Tablas evol EM zona'!G20-'Tablas evol EM zona'!G33,"-")</f>
        <v>-0.24180206705925755</v>
      </c>
      <c r="H20" s="246">
        <f>IFERROR('Tablas evol EM zona'!H20-'Tablas evol EM zona'!H33,"-")</f>
        <v>-0.15216790668887192</v>
      </c>
      <c r="I20" s="246">
        <f>IFERROR('Tablas evol EM zona'!I20-'Tablas evol EM zona'!I33,"-")</f>
        <v>-0.20474199130310922</v>
      </c>
      <c r="J20" s="246">
        <f>IFERROR('Tablas evol EM zona'!J20-'Tablas evol EM zona'!J33,"-")</f>
        <v>-0.1495552246762033</v>
      </c>
      <c r="K20" s="246">
        <f>IFERROR('Tablas evol EM zona'!K20-'Tablas evol EM zona'!K33,"-")</f>
        <v>-0.21698179020839881</v>
      </c>
      <c r="L20" s="246">
        <f>IFERROR('Tablas evol EM zona'!L20-'Tablas evol EM zona'!L33,"-")</f>
        <v>-0.18507603992445709</v>
      </c>
    </row>
    <row r="21" spans="3:12" hidden="1" outlineLevel="1">
      <c r="C21" s="41" t="s">
        <v>77</v>
      </c>
      <c r="D21" s="246">
        <f>IFERROR('Tablas evol EM zona'!D21-'Tablas evol EM zona'!D34,"-")</f>
        <v>-0.42999999999999972</v>
      </c>
      <c r="E21" s="246">
        <f>IFERROR('Tablas evol EM zona'!E21-'Tablas evol EM zona'!E34,"-")</f>
        <v>-1.2999999999999998</v>
      </c>
      <c r="F21" s="246">
        <f>IFERROR('Tablas evol EM zona'!F21-'Tablas evol EM zona'!F34,"-")</f>
        <v>-0.91999999999999993</v>
      </c>
      <c r="G21" s="246">
        <f>IFERROR('Tablas evol EM zona'!G21-'Tablas evol EM zona'!G34,"-")</f>
        <v>-0.81723134480867987</v>
      </c>
      <c r="H21" s="246">
        <f>IFERROR('Tablas evol EM zona'!H21-'Tablas evol EM zona'!H34,"-")</f>
        <v>-1.2740168386172019</v>
      </c>
      <c r="I21" s="246">
        <f>IFERROR('Tablas evol EM zona'!I21-'Tablas evol EM zona'!I34,"-")</f>
        <v>-1.0171376188321801</v>
      </c>
      <c r="J21" s="246">
        <f>IFERROR('Tablas evol EM zona'!J21-'Tablas evol EM zona'!J34,"-")</f>
        <v>-0.59771187070422815</v>
      </c>
      <c r="K21" s="246">
        <f>IFERROR('Tablas evol EM zona'!K21-'Tablas evol EM zona'!K34,"-")</f>
        <v>-1.1273458897317878</v>
      </c>
      <c r="L21" s="246">
        <f>IFERROR('Tablas evol EM zona'!L21-'Tablas evol EM zona'!L34,"-")</f>
        <v>-0.81052783204716672</v>
      </c>
    </row>
    <row r="22" spans="3:12" hidden="1" outlineLevel="1">
      <c r="C22" s="41" t="s">
        <v>78</v>
      </c>
      <c r="D22" s="246">
        <f>IFERROR('Tablas evol EM zona'!D22-'Tablas evol EM zona'!D35,"-")</f>
        <v>0.18646364161478779</v>
      </c>
      <c r="E22" s="246">
        <f>IFERROR('Tablas evol EM zona'!E22-'Tablas evol EM zona'!E35,"-")</f>
        <v>-0.46919445822538286</v>
      </c>
      <c r="F22" s="246">
        <f>IFERROR('Tablas evol EM zona'!F22-'Tablas evol EM zona'!F35,"-")</f>
        <v>-0.17803293596662861</v>
      </c>
      <c r="G22" s="246">
        <f>IFERROR('Tablas evol EM zona'!G22-'Tablas evol EM zona'!G35,"-")</f>
        <v>-0.16072167395149783</v>
      </c>
      <c r="H22" s="246">
        <f>IFERROR('Tablas evol EM zona'!H22-'Tablas evol EM zona'!H35,"-")</f>
        <v>-0.6028524030535749</v>
      </c>
      <c r="I22" s="246">
        <f>IFERROR('Tablas evol EM zona'!I22-'Tablas evol EM zona'!I35,"-")</f>
        <v>-0.35259944095220419</v>
      </c>
      <c r="J22" s="246">
        <f>IFERROR('Tablas evol EM zona'!J22-'Tablas evol EM zona'!J35,"-")</f>
        <v>-0.15196295479627597</v>
      </c>
      <c r="K22" s="246">
        <f>IFERROR('Tablas evol EM zona'!K22-'Tablas evol EM zona'!K35,"-")</f>
        <v>-0.60405211872064335</v>
      </c>
      <c r="L22" s="246">
        <f>IFERROR('Tablas evol EM zona'!L22-'Tablas evol EM zona'!L35,"-")</f>
        <v>-0.32991360686646143</v>
      </c>
    </row>
    <row r="23" spans="3:12" hidden="1" outlineLevel="1">
      <c r="C23" s="41" t="s">
        <v>79</v>
      </c>
      <c r="D23" s="246">
        <f>IFERROR('Tablas evol EM zona'!D23-'Tablas evol EM zona'!D36,"-")</f>
        <v>0.27000000000000046</v>
      </c>
      <c r="E23" s="246">
        <f>IFERROR('Tablas evol EM zona'!E23-'Tablas evol EM zona'!E36,"-")</f>
        <v>-0.82999999999999918</v>
      </c>
      <c r="F23" s="246">
        <f>IFERROR('Tablas evol EM zona'!F23-'Tablas evol EM zona'!F36,"-")</f>
        <v>-0.29999999999999982</v>
      </c>
      <c r="G23" s="246">
        <f>IFERROR('Tablas evol EM zona'!G23-'Tablas evol EM zona'!G36,"-")</f>
        <v>-0.23026740847645133</v>
      </c>
      <c r="H23" s="246">
        <f>IFERROR('Tablas evol EM zona'!H23-'Tablas evol EM zona'!H36,"-")</f>
        <v>-0.61999880106223149</v>
      </c>
      <c r="I23" s="246">
        <f>IFERROR('Tablas evol EM zona'!I23-'Tablas evol EM zona'!I36,"-")</f>
        <v>-0.38216780283258611</v>
      </c>
      <c r="J23" s="246">
        <f>IFERROR('Tablas evol EM zona'!J23-'Tablas evol EM zona'!J36,"-")</f>
        <v>-0.13075903324522198</v>
      </c>
      <c r="K23" s="246">
        <f>IFERROR('Tablas evol EM zona'!K23-'Tablas evol EM zona'!K36,"-")</f>
        <v>-0.51162488603454825</v>
      </c>
      <c r="L23" s="246">
        <f>IFERROR('Tablas evol EM zona'!L23-'Tablas evol EM zona'!L36,"-")</f>
        <v>-0.26784965291272389</v>
      </c>
    </row>
    <row r="24" spans="3:12" hidden="1" outlineLevel="1">
      <c r="C24" s="41" t="s">
        <v>80</v>
      </c>
      <c r="D24" s="246">
        <f>IFERROR('Tablas evol EM zona'!D24-'Tablas evol EM zona'!D37,"-")</f>
        <v>-0.6899999999999995</v>
      </c>
      <c r="E24" s="246">
        <f>IFERROR('Tablas evol EM zona'!E24-'Tablas evol EM zona'!E37,"-")</f>
        <v>-1.25</v>
      </c>
      <c r="F24" s="246">
        <f>IFERROR('Tablas evol EM zona'!F24-'Tablas evol EM zona'!F37,"-")</f>
        <v>-0.99000000000000021</v>
      </c>
      <c r="G24" s="246">
        <f>IFERROR('Tablas evol EM zona'!G24-'Tablas evol EM zona'!G37,"-")</f>
        <v>-0.87913307240210781</v>
      </c>
      <c r="H24" s="246">
        <f>IFERROR('Tablas evol EM zona'!H24-'Tablas evol EM zona'!H37,"-")</f>
        <v>-1.1779683821771334</v>
      </c>
      <c r="I24" s="246">
        <f>IFERROR('Tablas evol EM zona'!I24-'Tablas evol EM zona'!I37,"-")</f>
        <v>-0.99658488854704519</v>
      </c>
      <c r="J24" s="246">
        <f>IFERROR('Tablas evol EM zona'!J24-'Tablas evol EM zona'!J37,"-")</f>
        <v>-0.84750200803790321</v>
      </c>
      <c r="K24" s="246">
        <f>IFERROR('Tablas evol EM zona'!K24-'Tablas evol EM zona'!K37,"-")</f>
        <v>-1.2266182343505418</v>
      </c>
      <c r="L24" s="246">
        <f>IFERROR('Tablas evol EM zona'!L24-'Tablas evol EM zona'!L37,"-")</f>
        <v>-0.98068060153978198</v>
      </c>
    </row>
    <row r="25" spans="3:12" hidden="1" outlineLevel="1">
      <c r="C25" s="41" t="s">
        <v>81</v>
      </c>
      <c r="D25" s="246">
        <f>IFERROR('Tablas evol EM zona'!D25-'Tablas evol EM zona'!D38,"-")</f>
        <v>0.1899999999999995</v>
      </c>
      <c r="E25" s="246">
        <f>IFERROR('Tablas evol EM zona'!E25-'Tablas evol EM zona'!E38,"-")</f>
        <v>-0.34000000000000163</v>
      </c>
      <c r="F25" s="246">
        <f>IFERROR('Tablas evol EM zona'!F25-'Tablas evol EM zona'!F38,"-")</f>
        <v>-0.12000000000000099</v>
      </c>
      <c r="G25" s="246">
        <f>IFERROR('Tablas evol EM zona'!G25-'Tablas evol EM zona'!G38,"-")</f>
        <v>0.28337695438373611</v>
      </c>
      <c r="H25" s="246">
        <f>IFERROR('Tablas evol EM zona'!H25-'Tablas evol EM zona'!H38,"-")</f>
        <v>-0.18465093527676224</v>
      </c>
      <c r="I25" s="246">
        <f>IFERROR('Tablas evol EM zona'!I25-'Tablas evol EM zona'!I38,"-")</f>
        <v>8.1705545878184793E-2</v>
      </c>
      <c r="J25" s="246">
        <f>IFERROR('Tablas evol EM zona'!J25-'Tablas evol EM zona'!J38,"-")</f>
        <v>0.36523768399174017</v>
      </c>
      <c r="K25" s="246">
        <f>IFERROR('Tablas evol EM zona'!K25-'Tablas evol EM zona'!K38,"-")</f>
        <v>-0.11958974280620538</v>
      </c>
      <c r="L25" s="246">
        <f>IFERROR('Tablas evol EM zona'!L25-'Tablas evol EM zona'!L38,"-")</f>
        <v>0.18320119444637939</v>
      </c>
    </row>
    <row r="26" spans="3:12" hidden="1" outlineLevel="1">
      <c r="C26" s="41" t="s">
        <v>82</v>
      </c>
      <c r="D26" s="246">
        <f>IFERROR('Tablas evol EM zona'!D26-'Tablas evol EM zona'!D39,"-")</f>
        <v>-0.24000000000000021</v>
      </c>
      <c r="E26" s="246">
        <f>IFERROR('Tablas evol EM zona'!E26-'Tablas evol EM zona'!E39,"-")</f>
        <v>9.9999999999999645E-2</v>
      </c>
      <c r="F26" s="246">
        <f>IFERROR('Tablas evol EM zona'!F26-'Tablas evol EM zona'!F39,"-")</f>
        <v>-3.9999999999999147E-2</v>
      </c>
      <c r="G26" s="246">
        <f>IFERROR('Tablas evol EM zona'!G26-'Tablas evol EM zona'!G39,"-")</f>
        <v>-0.14724556442667414</v>
      </c>
      <c r="H26" s="246">
        <f>IFERROR('Tablas evol EM zona'!H26-'Tablas evol EM zona'!H39,"-")</f>
        <v>0.24539392850557817</v>
      </c>
      <c r="I26" s="246">
        <f>IFERROR('Tablas evol EM zona'!I26-'Tablas evol EM zona'!I39,"-")</f>
        <v>1.980270616019375E-2</v>
      </c>
      <c r="J26" s="246">
        <f>IFERROR('Tablas evol EM zona'!J26-'Tablas evol EM zona'!J39,"-")</f>
        <v>-7.5831032424845013E-2</v>
      </c>
      <c r="K26" s="246">
        <f>IFERROR('Tablas evol EM zona'!K26-'Tablas evol EM zona'!K39,"-")</f>
        <v>0.18231226240488674</v>
      </c>
      <c r="L26" s="246">
        <f>IFERROR('Tablas evol EM zona'!L26-'Tablas evol EM zona'!L39,"-")</f>
        <v>1.1223057665395331E-2</v>
      </c>
    </row>
    <row r="27" spans="3:12" hidden="1" outlineLevel="1">
      <c r="C27" s="41" t="s">
        <v>83</v>
      </c>
      <c r="D27" s="246">
        <f>IFERROR('Tablas evol EM zona'!D27-'Tablas evol EM zona'!D40,"-")</f>
        <v>0.94000000000000128</v>
      </c>
      <c r="E27" s="246">
        <f>IFERROR('Tablas evol EM zona'!E27-'Tablas evol EM zona'!E40,"-")</f>
        <v>-0.98000000000000043</v>
      </c>
      <c r="F27" s="246">
        <f>IFERROR('Tablas evol EM zona'!F27-'Tablas evol EM zona'!F40,"-")</f>
        <v>-0.17999999999999972</v>
      </c>
      <c r="G27" s="246">
        <f>IFERROR('Tablas evol EM zona'!G27-'Tablas evol EM zona'!G40,"-")</f>
        <v>-1.3759821032293118E-2</v>
      </c>
      <c r="H27" s="246">
        <f>IFERROR('Tablas evol EM zona'!H27-'Tablas evol EM zona'!H40,"-")</f>
        <v>-1.1679674466206276</v>
      </c>
      <c r="I27" s="246">
        <f>IFERROR('Tablas evol EM zona'!I27-'Tablas evol EM zona'!I40,"-")</f>
        <v>-0.54351976928127854</v>
      </c>
      <c r="J27" s="246">
        <f>IFERROR('Tablas evol EM zona'!J27-'Tablas evol EM zona'!J40,"-")</f>
        <v>0.20892156471648171</v>
      </c>
      <c r="K27" s="246">
        <f>IFERROR('Tablas evol EM zona'!K27-'Tablas evol EM zona'!K40,"-")</f>
        <v>-1.0245406855186321</v>
      </c>
      <c r="L27" s="246">
        <f>IFERROR('Tablas evol EM zona'!L27-'Tablas evol EM zona'!L40,"-")</f>
        <v>-0.28937282598164771</v>
      </c>
    </row>
    <row r="28" spans="3:12" collapsed="1">
      <c r="C28" s="46">
        <v>2009</v>
      </c>
      <c r="D28" s="249">
        <f>IFERROR('Tablas evol EM zona'!D28-'Tablas evol EM zona'!D41,"-")</f>
        <v>-0.15066327090693754</v>
      </c>
      <c r="E28" s="249">
        <f>IFERROR('Tablas evol EM zona'!E28-'Tablas evol EM zona'!E41,"-")</f>
        <v>-0.50275231786443264</v>
      </c>
      <c r="F28" s="249">
        <f>IFERROR('Tablas evol EM zona'!F28-'Tablas evol EM zona'!F41,"-")</f>
        <v>-0.34935057569446926</v>
      </c>
      <c r="G28" s="249">
        <f>IFERROR('Tablas evol EM zona'!G28-'Tablas evol EM zona'!G41,"-")</f>
        <v>-0.2975138273765765</v>
      </c>
      <c r="H28" s="249">
        <f>IFERROR('Tablas evol EM zona'!H28-'Tablas evol EM zona'!H41,"-")</f>
        <v>-0.39408548699252322</v>
      </c>
      <c r="I28" s="249">
        <f>IFERROR('Tablas evol EM zona'!I28-'Tablas evol EM zona'!I41,"-")</f>
        <v>-0.34443394192406984</v>
      </c>
      <c r="J28" s="249">
        <f>IFERROR('Tablas evol EM zona'!J28-'Tablas evol EM zona'!J41,"-")</f>
        <v>-0.17987774204766449</v>
      </c>
      <c r="K28" s="249">
        <f>IFERROR('Tablas evol EM zona'!K28-'Tablas evol EM zona'!K41,"-")</f>
        <v>-0.40504562659523557</v>
      </c>
      <c r="L28" s="249">
        <f>IFERROR('Tablas evol EM zona'!L28-'Tablas evol EM zona'!L41,"-")</f>
        <v>-0.27434471765047785</v>
      </c>
    </row>
    <row r="29" spans="3:12" hidden="1" outlineLevel="1">
      <c r="C29" s="41" t="s">
        <v>72</v>
      </c>
      <c r="D29" s="246">
        <f>IFERROR('Tablas evol EM zona'!D29-'Tablas evol EM zona'!D42,"-")</f>
        <v>0.46000000000000085</v>
      </c>
      <c r="E29" s="246">
        <f>IFERROR('Tablas evol EM zona'!E29-'Tablas evol EM zona'!E42,"-")</f>
        <v>-0.16000000000000014</v>
      </c>
      <c r="F29" s="246">
        <f>IFERROR('Tablas evol EM zona'!F29-'Tablas evol EM zona'!F42,"-")</f>
        <v>8.9999999999999858E-2</v>
      </c>
      <c r="G29" s="246">
        <f>IFERROR('Tablas evol EM zona'!G29-'Tablas evol EM zona'!G42,"-")</f>
        <v>4.3601237274977223E-3</v>
      </c>
      <c r="H29" s="246">
        <f>IFERROR('Tablas evol EM zona'!H29-'Tablas evol EM zona'!H42,"-")</f>
        <v>-0.41351169797955833</v>
      </c>
      <c r="I29" s="246">
        <f>IFERROR('Tablas evol EM zona'!I29-'Tablas evol EM zona'!I42,"-")</f>
        <v>-0.19550582618449397</v>
      </c>
      <c r="J29" s="246">
        <f>IFERROR('Tablas evol EM zona'!J29-'Tablas evol EM zona'!J42,"-")</f>
        <v>0.13958468638461952</v>
      </c>
      <c r="K29" s="246">
        <f>IFERROR('Tablas evol EM zona'!K29-'Tablas evol EM zona'!K42,"-")</f>
        <v>-0.36060660263396827</v>
      </c>
      <c r="L29" s="246">
        <f>IFERROR('Tablas evol EM zona'!L29-'Tablas evol EM zona'!L42,"-")</f>
        <v>-7.8654324528276476E-2</v>
      </c>
    </row>
    <row r="30" spans="3:12" hidden="1" outlineLevel="1">
      <c r="C30" s="41" t="s">
        <v>73</v>
      </c>
      <c r="D30" s="246">
        <f>IFERROR('Tablas evol EM zona'!D30-'Tablas evol EM zona'!D43,"-")</f>
        <v>-0.23000000000000043</v>
      </c>
      <c r="E30" s="246">
        <f>IFERROR('Tablas evol EM zona'!E30-'Tablas evol EM zona'!E43,"-")</f>
        <v>-0.64000000000000057</v>
      </c>
      <c r="F30" s="246">
        <f>IFERROR('Tablas evol EM zona'!F30-'Tablas evol EM zona'!F43,"-")</f>
        <v>-0.45000000000000107</v>
      </c>
      <c r="G30" s="246">
        <f>IFERROR('Tablas evol EM zona'!G30-'Tablas evol EM zona'!G43,"-")</f>
        <v>-6.438831560778624E-3</v>
      </c>
      <c r="H30" s="246">
        <f>IFERROR('Tablas evol EM zona'!H30-'Tablas evol EM zona'!H43,"-")</f>
        <v>-0.24649223123271646</v>
      </c>
      <c r="I30" s="246">
        <f>IFERROR('Tablas evol EM zona'!I30-'Tablas evol EM zona'!I43,"-")</f>
        <v>-0.11650521979042061</v>
      </c>
      <c r="J30" s="246">
        <f>IFERROR('Tablas evol EM zona'!J30-'Tablas evol EM zona'!J43,"-")</f>
        <v>1.0109268589761911E-3</v>
      </c>
      <c r="K30" s="246">
        <f>IFERROR('Tablas evol EM zona'!K30-'Tablas evol EM zona'!K43,"-")</f>
        <v>-0.24363687997025885</v>
      </c>
      <c r="L30" s="246">
        <f>IFERROR('Tablas evol EM zona'!L30-'Tablas evol EM zona'!L43,"-")</f>
        <v>-9.6316581895286468E-2</v>
      </c>
    </row>
    <row r="31" spans="3:12" hidden="1" outlineLevel="1">
      <c r="C31" s="41" t="s">
        <v>74</v>
      </c>
      <c r="D31" s="246">
        <f>IFERROR('Tablas evol EM zona'!D31-'Tablas evol EM zona'!D44,"-")</f>
        <v>0.44000000000000039</v>
      </c>
      <c r="E31" s="246">
        <f>IFERROR('Tablas evol EM zona'!E31-'Tablas evol EM zona'!E44,"-")</f>
        <v>-0.20000000000000018</v>
      </c>
      <c r="F31" s="246">
        <f>IFERROR('Tablas evol EM zona'!F31-'Tablas evol EM zona'!F44,"-")</f>
        <v>8.9999999999999858E-2</v>
      </c>
      <c r="G31" s="246">
        <f>IFERROR('Tablas evol EM zona'!G31-'Tablas evol EM zona'!G44,"-")</f>
        <v>0.29899210071610582</v>
      </c>
      <c r="H31" s="246">
        <f>IFERROR('Tablas evol EM zona'!H31-'Tablas evol EM zona'!H44,"-")</f>
        <v>-0.39497832340446148</v>
      </c>
      <c r="I31" s="246">
        <f>IFERROR('Tablas evol EM zona'!I31-'Tablas evol EM zona'!I44,"-")</f>
        <v>-6.0015392652870148E-3</v>
      </c>
      <c r="J31" s="246">
        <f>IFERROR('Tablas evol EM zona'!J31-'Tablas evol EM zona'!J44,"-")</f>
        <v>0.28189813086283699</v>
      </c>
      <c r="K31" s="246">
        <f>IFERROR('Tablas evol EM zona'!K31-'Tablas evol EM zona'!K44,"-")</f>
        <v>-0.23946534230843763</v>
      </c>
      <c r="L31" s="246">
        <f>IFERROR('Tablas evol EM zona'!L31-'Tablas evol EM zona'!L44,"-")</f>
        <v>7.2366068803741967E-2</v>
      </c>
    </row>
    <row r="32" spans="3:12" hidden="1" outlineLevel="1">
      <c r="C32" s="41" t="s">
        <v>75</v>
      </c>
      <c r="D32" s="246">
        <f>IFERROR('Tablas evol EM zona'!D32-'Tablas evol EM zona'!D45,"-")</f>
        <v>9.9999999999999645E-2</v>
      </c>
      <c r="E32" s="246">
        <f>IFERROR('Tablas evol EM zona'!E32-'Tablas evol EM zona'!E45,"-")</f>
        <v>-0.14000000000000057</v>
      </c>
      <c r="F32" s="246">
        <f>IFERROR('Tablas evol EM zona'!F32-'Tablas evol EM zona'!F45,"-")</f>
        <v>0</v>
      </c>
      <c r="G32" s="246">
        <f>IFERROR('Tablas evol EM zona'!G32-'Tablas evol EM zona'!G45,"-")</f>
        <v>0.17261946873954859</v>
      </c>
      <c r="H32" s="246">
        <f>IFERROR('Tablas evol EM zona'!H32-'Tablas evol EM zona'!H45,"-")</f>
        <v>-0.27195811408413739</v>
      </c>
      <c r="I32" s="246">
        <f>IFERROR('Tablas evol EM zona'!I32-'Tablas evol EM zona'!I45,"-")</f>
        <v>-7.9055175404434408E-3</v>
      </c>
      <c r="J32" s="246">
        <f>IFERROR('Tablas evol EM zona'!J32-'Tablas evol EM zona'!J45,"-")</f>
        <v>0.15208402542605359</v>
      </c>
      <c r="K32" s="246">
        <f>IFERROR('Tablas evol EM zona'!K32-'Tablas evol EM zona'!K45,"-")</f>
        <v>-0.18323349499245722</v>
      </c>
      <c r="L32" s="246">
        <f>IFERROR('Tablas evol EM zona'!L32-'Tablas evol EM zona'!L45,"-")</f>
        <v>3.0160891737101458E-2</v>
      </c>
    </row>
    <row r="33" spans="3:12" hidden="1" outlineLevel="1">
      <c r="C33" s="41" t="s">
        <v>76</v>
      </c>
      <c r="D33" s="246">
        <f>IFERROR('Tablas evol EM zona'!D33-'Tablas evol EM zona'!D46,"-")</f>
        <v>-0.35999999999999943</v>
      </c>
      <c r="E33" s="246">
        <f>IFERROR('Tablas evol EM zona'!E33-'Tablas evol EM zona'!E46,"-")</f>
        <v>-0.22000000000000064</v>
      </c>
      <c r="F33" s="246">
        <f>IFERROR('Tablas evol EM zona'!F33-'Tablas evol EM zona'!F46,"-")</f>
        <v>-0.26999999999999957</v>
      </c>
      <c r="G33" s="246">
        <f>IFERROR('Tablas evol EM zona'!G33-'Tablas evol EM zona'!G46,"-")</f>
        <v>-0.40090805625026515</v>
      </c>
      <c r="H33" s="246">
        <f>IFERROR('Tablas evol EM zona'!H33-'Tablas evol EM zona'!H46,"-")</f>
        <v>-0.22285231120383386</v>
      </c>
      <c r="I33" s="246">
        <f>IFERROR('Tablas evol EM zona'!I33-'Tablas evol EM zona'!I46,"-")</f>
        <v>-0.32161111773817908</v>
      </c>
      <c r="J33" s="246">
        <f>IFERROR('Tablas evol EM zona'!J33-'Tablas evol EM zona'!J46,"-")</f>
        <v>-0.25143780572240537</v>
      </c>
      <c r="K33" s="246">
        <f>IFERROR('Tablas evol EM zona'!K33-'Tablas evol EM zona'!K46,"-")</f>
        <v>-8.9417909789714756E-2</v>
      </c>
      <c r="L33" s="246">
        <f>IFERROR('Tablas evol EM zona'!L33-'Tablas evol EM zona'!L46,"-")</f>
        <v>-0.18649172559244498</v>
      </c>
    </row>
    <row r="34" spans="3:12" hidden="1" outlineLevel="1">
      <c r="C34" s="41" t="s">
        <v>77</v>
      </c>
      <c r="D34" s="246">
        <f>IFERROR('Tablas evol EM zona'!D34-'Tablas evol EM zona'!D47,"-")</f>
        <v>-0.19000000000000128</v>
      </c>
      <c r="E34" s="246">
        <f>IFERROR('Tablas evol EM zona'!E34-'Tablas evol EM zona'!E47,"-")</f>
        <v>8.0000000000000071E-2</v>
      </c>
      <c r="F34" s="246">
        <f>IFERROR('Tablas evol EM zona'!F34-'Tablas evol EM zona'!F47,"-")</f>
        <v>-1.9999999999999574E-2</v>
      </c>
      <c r="G34" s="246">
        <f>IFERROR('Tablas evol EM zona'!G34-'Tablas evol EM zona'!G47,"-")</f>
        <v>0.36143971545947906</v>
      </c>
      <c r="H34" s="246">
        <f>IFERROR('Tablas evol EM zona'!H34-'Tablas evol EM zona'!H47,"-")</f>
        <v>2.4941404722600424E-2</v>
      </c>
      <c r="I34" s="246">
        <f>IFERROR('Tablas evol EM zona'!I34-'Tablas evol EM zona'!I47,"-")</f>
        <v>0.2131540728605561</v>
      </c>
      <c r="J34" s="246">
        <f>IFERROR('Tablas evol EM zona'!J34-'Tablas evol EM zona'!J47,"-")</f>
        <v>0.30634772456332904</v>
      </c>
      <c r="K34" s="246">
        <f>IFERROR('Tablas evol EM zona'!K34-'Tablas evol EM zona'!K47,"-")</f>
        <v>0.12695537431537041</v>
      </c>
      <c r="L34" s="246">
        <f>IFERROR('Tablas evol EM zona'!L34-'Tablas evol EM zona'!L47,"-")</f>
        <v>0.23258823367552051</v>
      </c>
    </row>
    <row r="35" spans="3:12" hidden="1" outlineLevel="1">
      <c r="C35" s="41" t="s">
        <v>78</v>
      </c>
      <c r="D35" s="246">
        <f>IFERROR('Tablas evol EM zona'!D35-'Tablas evol EM zona'!D48,"-")</f>
        <v>0.16999999999999993</v>
      </c>
      <c r="E35" s="246">
        <f>IFERROR('Tablas evol EM zona'!E35-'Tablas evol EM zona'!E48,"-")</f>
        <v>0.52000000000000046</v>
      </c>
      <c r="F35" s="246">
        <f>IFERROR('Tablas evol EM zona'!F35-'Tablas evol EM zona'!F48,"-")</f>
        <v>0.37000000000000011</v>
      </c>
      <c r="G35" s="246">
        <f>IFERROR('Tablas evol EM zona'!G35-'Tablas evol EM zona'!G48,"-")</f>
        <v>0.4595652389268885</v>
      </c>
      <c r="H35" s="246">
        <f>IFERROR('Tablas evol EM zona'!H35-'Tablas evol EM zona'!H48,"-")</f>
        <v>0.77574020556347634</v>
      </c>
      <c r="I35" s="246">
        <f>IFERROR('Tablas evol EM zona'!I35-'Tablas evol EM zona'!I48,"-")</f>
        <v>0.58717591921965351</v>
      </c>
      <c r="J35" s="246">
        <f>IFERROR('Tablas evol EM zona'!J35-'Tablas evol EM zona'!J48,"-")</f>
        <v>0.39320717837884533</v>
      </c>
      <c r="K35" s="246">
        <f>IFERROR('Tablas evol EM zona'!K35-'Tablas evol EM zona'!K48,"-")</f>
        <v>0.81289185575129963</v>
      </c>
      <c r="L35" s="246">
        <f>IFERROR('Tablas evol EM zona'!L35-'Tablas evol EM zona'!L48,"-")</f>
        <v>0.54770399480467091</v>
      </c>
    </row>
    <row r="36" spans="3:12" hidden="1" outlineLevel="1">
      <c r="C36" s="41" t="s">
        <v>79</v>
      </c>
      <c r="D36" s="246">
        <f>IFERROR('Tablas evol EM zona'!D36-'Tablas evol EM zona'!D49,"-")</f>
        <v>-1.0400000000000009</v>
      </c>
      <c r="E36" s="246">
        <f>IFERROR('Tablas evol EM zona'!E36-'Tablas evol EM zona'!E49,"-")</f>
        <v>-0.77000000000000135</v>
      </c>
      <c r="F36" s="246">
        <f>IFERROR('Tablas evol EM zona'!F36-'Tablas evol EM zona'!F49,"-")</f>
        <v>-0.91999999999999993</v>
      </c>
      <c r="G36" s="246">
        <f>IFERROR('Tablas evol EM zona'!G36-'Tablas evol EM zona'!G49,"-")</f>
        <v>-0.78576881364737261</v>
      </c>
      <c r="H36" s="246">
        <f>IFERROR('Tablas evol EM zona'!H36-'Tablas evol EM zona'!H49,"-")</f>
        <v>-1.2305954572978752</v>
      </c>
      <c r="I36" s="246">
        <f>IFERROR('Tablas evol EM zona'!I36-'Tablas evol EM zona'!I49,"-")</f>
        <v>-0.99016252957230044</v>
      </c>
      <c r="J36" s="246">
        <f>IFERROR('Tablas evol EM zona'!J36-'Tablas evol EM zona'!J49,"-")</f>
        <v>-0.54827585735895834</v>
      </c>
      <c r="K36" s="246">
        <f>IFERROR('Tablas evol EM zona'!K36-'Tablas evol EM zona'!K49,"-")</f>
        <v>-1.0359279258220795</v>
      </c>
      <c r="L36" s="246">
        <f>IFERROR('Tablas evol EM zona'!L36-'Tablas evol EM zona'!L49,"-")</f>
        <v>-0.74777561309327467</v>
      </c>
    </row>
    <row r="37" spans="3:12" hidden="1" outlineLevel="1">
      <c r="C37" s="41" t="s">
        <v>80</v>
      </c>
      <c r="D37" s="246">
        <f>IFERROR('Tablas evol EM zona'!D37-'Tablas evol EM zona'!D50,"-")</f>
        <v>-0.10000000000000053</v>
      </c>
      <c r="E37" s="246">
        <f>IFERROR('Tablas evol EM zona'!E37-'Tablas evol EM zona'!E50,"-")</f>
        <v>0.36999999999999922</v>
      </c>
      <c r="F37" s="246">
        <f>IFERROR('Tablas evol EM zona'!F37-'Tablas evol EM zona'!F50,"-")</f>
        <v>0.16000000000000014</v>
      </c>
      <c r="G37" s="246">
        <f>IFERROR('Tablas evol EM zona'!G37-'Tablas evol EM zona'!G50,"-")</f>
        <v>0.43705158566767022</v>
      </c>
      <c r="H37" s="246">
        <f>IFERROR('Tablas evol EM zona'!H37-'Tablas evol EM zona'!H50,"-")</f>
        <v>0.20966192825921404</v>
      </c>
      <c r="I37" s="246">
        <f>IFERROR('Tablas evol EM zona'!I37-'Tablas evol EM zona'!I50,"-")</f>
        <v>0.32570176270529405</v>
      </c>
      <c r="J37" s="246">
        <f>IFERROR('Tablas evol EM zona'!J37-'Tablas evol EM zona'!J50,"-")</f>
        <v>0.50035181806241358</v>
      </c>
      <c r="K37" s="246">
        <f>IFERROR('Tablas evol EM zona'!K37-'Tablas evol EM zona'!K50,"-")</f>
        <v>0.33745688767506898</v>
      </c>
      <c r="L37" s="246">
        <f>IFERROR('Tablas evol EM zona'!L37-'Tablas evol EM zona'!L50,"-")</f>
        <v>0.42234069756053039</v>
      </c>
    </row>
    <row r="38" spans="3:12" hidden="1" outlineLevel="1">
      <c r="C38" s="41" t="s">
        <v>81</v>
      </c>
      <c r="D38" s="246">
        <f>IFERROR('Tablas evol EM zona'!D38-'Tablas evol EM zona'!D51,"-")</f>
        <v>-8.9999999999999858E-2</v>
      </c>
      <c r="E38" s="246">
        <f>IFERROR('Tablas evol EM zona'!E38-'Tablas evol EM zona'!E51,"-")</f>
        <v>3.0000000000001137E-2</v>
      </c>
      <c r="F38" s="246">
        <f>IFERROR('Tablas evol EM zona'!F38-'Tablas evol EM zona'!F51,"-")</f>
        <v>-9.9999999999997868E-3</v>
      </c>
      <c r="G38" s="246">
        <f>IFERROR('Tablas evol EM zona'!G38-'Tablas evol EM zona'!G51,"-")</f>
        <v>-8.7423267032714413E-2</v>
      </c>
      <c r="H38" s="246">
        <f>IFERROR('Tablas evol EM zona'!H38-'Tablas evol EM zona'!H51,"-")</f>
        <v>0.25614850630705277</v>
      </c>
      <c r="I38" s="246">
        <f>IFERROR('Tablas evol EM zona'!I38-'Tablas evol EM zona'!I51,"-")</f>
        <v>5.7574105302004241E-2</v>
      </c>
      <c r="J38" s="246">
        <f>IFERROR('Tablas evol EM zona'!J38-'Tablas evol EM zona'!J51,"-")</f>
        <v>-0.14952998337852019</v>
      </c>
      <c r="K38" s="246">
        <f>IFERROR('Tablas evol EM zona'!K38-'Tablas evol EM zona'!K51,"-")</f>
        <v>9.9558643137276803E-2</v>
      </c>
      <c r="L38" s="246">
        <f>IFERROR('Tablas evol EM zona'!L38-'Tablas evol EM zona'!L51,"-")</f>
        <v>-6.1495295363092062E-2</v>
      </c>
    </row>
    <row r="39" spans="3:12" hidden="1" outlineLevel="1">
      <c r="C39" s="41" t="s">
        <v>82</v>
      </c>
      <c r="D39" s="246">
        <f>IFERROR('Tablas evol EM zona'!D39-'Tablas evol EM zona'!D52,"-")</f>
        <v>0.34999999999999964</v>
      </c>
      <c r="E39" s="246">
        <f>IFERROR('Tablas evol EM zona'!E39-'Tablas evol EM zona'!E52,"-")</f>
        <v>-0.17999999999999972</v>
      </c>
      <c r="F39" s="246">
        <f>IFERROR('Tablas evol EM zona'!F39-'Tablas evol EM zona'!F52,"-")</f>
        <v>3.9999999999999147E-2</v>
      </c>
      <c r="G39" s="246">
        <f>IFERROR('Tablas evol EM zona'!G39-'Tablas evol EM zona'!G52,"-")</f>
        <v>-3.4367197915781134E-2</v>
      </c>
      <c r="H39" s="246">
        <f>IFERROR('Tablas evol EM zona'!H39-'Tablas evol EM zona'!H52,"-")</f>
        <v>-0.47419863818447183</v>
      </c>
      <c r="I39" s="246">
        <f>IFERROR('Tablas evol EM zona'!I39-'Tablas evol EM zona'!I52,"-")</f>
        <v>-0.2372905174400799</v>
      </c>
      <c r="J39" s="246">
        <f>IFERROR('Tablas evol EM zona'!J39-'Tablas evol EM zona'!J52,"-")</f>
        <v>-6.4814124715308452E-2</v>
      </c>
      <c r="K39" s="246">
        <f>IFERROR('Tablas evol EM zona'!K39-'Tablas evol EM zona'!K52,"-")</f>
        <v>-0.39631010850919779</v>
      </c>
      <c r="L39" s="246">
        <f>IFERROR('Tablas evol EM zona'!L39-'Tablas evol EM zona'!L52,"-")</f>
        <v>-0.19827175464384084</v>
      </c>
    </row>
    <row r="40" spans="3:12" hidden="1" outlineLevel="1">
      <c r="C40" s="41" t="s">
        <v>83</v>
      </c>
      <c r="D40" s="246">
        <f>IFERROR('Tablas evol EM zona'!D40-'Tablas evol EM zona'!D53,"-")</f>
        <v>0.17999999999999972</v>
      </c>
      <c r="E40" s="246">
        <f>IFERROR('Tablas evol EM zona'!E40-'Tablas evol EM zona'!E53,"-")</f>
        <v>0.25</v>
      </c>
      <c r="F40" s="246">
        <f>IFERROR('Tablas evol EM zona'!F40-'Tablas evol EM zona'!F53,"-")</f>
        <v>0.22999999999999865</v>
      </c>
      <c r="G40" s="246">
        <f>IFERROR('Tablas evol EM zona'!G40-'Tablas evol EM zona'!G53,"-")</f>
        <v>0.11127783571021865</v>
      </c>
      <c r="H40" s="246">
        <f>IFERROR('Tablas evol EM zona'!H40-'Tablas evol EM zona'!H53,"-")</f>
        <v>0.11453798932263304</v>
      </c>
      <c r="I40" s="246">
        <f>IFERROR('Tablas evol EM zona'!I40-'Tablas evol EM zona'!I53,"-")</f>
        <v>0.11205211537039261</v>
      </c>
      <c r="J40" s="246">
        <f>IFERROR('Tablas evol EM zona'!J40-'Tablas evol EM zona'!J53,"-")</f>
        <v>5.4311655628447753E-2</v>
      </c>
      <c r="K40" s="246">
        <f>IFERROR('Tablas evol EM zona'!K40-'Tablas evol EM zona'!K53,"-")</f>
        <v>0.11699640187104521</v>
      </c>
      <c r="L40" s="246">
        <f>IFERROR('Tablas evol EM zona'!L40-'Tablas evol EM zona'!L53,"-")</f>
        <v>7.8287979871753066E-2</v>
      </c>
    </row>
    <row r="41" spans="3:12" collapsed="1">
      <c r="C41" s="48">
        <v>2008</v>
      </c>
      <c r="D41" s="250">
        <f>IFERROR('Tablas evol EM zona'!D41-'Tablas evol EM zona'!D54,"-")</f>
        <v>-3.0298949121725371E-2</v>
      </c>
      <c r="E41" s="250">
        <f>IFERROR('Tablas evol EM zona'!E41-'Tablas evol EM zona'!E54,"-")</f>
        <v>-8.539855433840593E-2</v>
      </c>
      <c r="F41" s="250">
        <f>IFERROR('Tablas evol EM zona'!F41-'Tablas evol EM zona'!F54,"-")</f>
        <v>-5.5505329127216285E-2</v>
      </c>
      <c r="G41" s="250">
        <f>IFERROR('Tablas evol EM zona'!G41-'Tablas evol EM zona'!G54,"-")</f>
        <v>3.9760307006090123E-2</v>
      </c>
      <c r="H41" s="250">
        <f>IFERROR('Tablas evol EM zona'!H41-'Tablas evol EM zona'!H54,"-")</f>
        <v>-0.14334118917229688</v>
      </c>
      <c r="I41" s="250">
        <f>IFERROR('Tablas evol EM zona'!I41-'Tablas evol EM zona'!I54,"-")</f>
        <v>-4.5404781985647347E-2</v>
      </c>
      <c r="J41" s="250">
        <f>IFERROR('Tablas evol EM zona'!J41-'Tablas evol EM zona'!J54,"-")</f>
        <v>6.4073786653993103E-2</v>
      </c>
      <c r="K41" s="250">
        <f>IFERROR('Tablas evol EM zona'!K41-'Tablas evol EM zona'!K54,"-")</f>
        <v>-7.5308568028022549E-2</v>
      </c>
      <c r="L41" s="250">
        <f>IFERROR('Tablas evol EM zona'!L41-'Tablas evol EM zona'!L54,"-")</f>
        <v>2.905718422156589E-3</v>
      </c>
    </row>
    <row r="42" spans="3:12" hidden="1" outlineLevel="1">
      <c r="C42" s="41" t="s">
        <v>72</v>
      </c>
      <c r="D42" s="246">
        <f>IFERROR('Tablas evol EM zona'!D42-'Tablas evol EM zona'!D55,"-")</f>
        <v>0.22999999999999865</v>
      </c>
      <c r="E42" s="246">
        <f>IFERROR('Tablas evol EM zona'!E42-'Tablas evol EM zona'!E55,"-")</f>
        <v>0.26999999999999957</v>
      </c>
      <c r="F42" s="246">
        <f>IFERROR('Tablas evol EM zona'!F42-'Tablas evol EM zona'!F55,"-")</f>
        <v>0.26999999999999957</v>
      </c>
      <c r="G42" s="246">
        <f>IFERROR('Tablas evol EM zona'!G42-'Tablas evol EM zona'!G55,"-")</f>
        <v>0.40858128452118603</v>
      </c>
      <c r="H42" s="246">
        <f>IFERROR('Tablas evol EM zona'!H42-'Tablas evol EM zona'!H55,"-")</f>
        <v>0.73097502049736107</v>
      </c>
      <c r="I42" s="246">
        <f>IFERROR('Tablas evol EM zona'!I42-'Tablas evol EM zona'!I55,"-")</f>
        <v>0.55941205818024287</v>
      </c>
      <c r="J42" s="246">
        <f>IFERROR('Tablas evol EM zona'!J42-'Tablas evol EM zona'!J55,"-")</f>
        <v>0.24178371202796711</v>
      </c>
      <c r="K42" s="246">
        <f>IFERROR('Tablas evol EM zona'!K42-'Tablas evol EM zona'!K55,"-")</f>
        <v>0.65222981396712498</v>
      </c>
      <c r="L42" s="246">
        <f>IFERROR('Tablas evol EM zona'!L42-'Tablas evol EM zona'!L55,"-")</f>
        <v>0.41118309476933845</v>
      </c>
    </row>
    <row r="43" spans="3:12" hidden="1" outlineLevel="1">
      <c r="C43" s="41" t="s">
        <v>73</v>
      </c>
      <c r="D43" s="246">
        <f>IFERROR('Tablas evol EM zona'!D43-'Tablas evol EM zona'!D56,"-")</f>
        <v>0.23000000000000043</v>
      </c>
      <c r="E43" s="246">
        <f>IFERROR('Tablas evol EM zona'!E43-'Tablas evol EM zona'!E56,"-")</f>
        <v>-0.84999999999999964</v>
      </c>
      <c r="F43" s="246">
        <f>IFERROR('Tablas evol EM zona'!F43-'Tablas evol EM zona'!F56,"-")</f>
        <v>-0.33999999999999986</v>
      </c>
      <c r="G43" s="246">
        <f>IFERROR('Tablas evol EM zona'!G43-'Tablas evol EM zona'!G56,"-")</f>
        <v>6.1951630632573362E-2</v>
      </c>
      <c r="H43" s="246">
        <f>IFERROR('Tablas evol EM zona'!H43-'Tablas evol EM zona'!H56,"-")</f>
        <v>-1.085392108506321</v>
      </c>
      <c r="I43" s="246">
        <f>IFERROR('Tablas evol EM zona'!I43-'Tablas evol EM zona'!I56,"-")</f>
        <v>-0.43609618974164732</v>
      </c>
      <c r="J43" s="246">
        <f>IFERROR('Tablas evol EM zona'!J43-'Tablas evol EM zona'!J56,"-")</f>
        <v>4.1150746432386143E-2</v>
      </c>
      <c r="K43" s="246">
        <f>IFERROR('Tablas evol EM zona'!K43-'Tablas evol EM zona'!K56,"-")</f>
        <v>-0.90480464067615607</v>
      </c>
      <c r="L43" s="246">
        <f>IFERROR('Tablas evol EM zona'!L43-'Tablas evol EM zona'!L56,"-")</f>
        <v>-0.31439700590189279</v>
      </c>
    </row>
    <row r="44" spans="3:12" hidden="1" outlineLevel="1">
      <c r="C44" s="41" t="s">
        <v>74</v>
      </c>
      <c r="D44" s="246">
        <f>IFERROR('Tablas evol EM zona'!D44-'Tablas evol EM zona'!D57,"-")</f>
        <v>0.21999999999999975</v>
      </c>
      <c r="E44" s="246">
        <f>IFERROR('Tablas evol EM zona'!E44-'Tablas evol EM zona'!E57,"-")</f>
        <v>-0.57000000000000028</v>
      </c>
      <c r="F44" s="246">
        <f>IFERROR('Tablas evol EM zona'!F44-'Tablas evol EM zona'!F57,"-")</f>
        <v>-0.19000000000000039</v>
      </c>
      <c r="G44" s="246">
        <f>IFERROR('Tablas evol EM zona'!G44-'Tablas evol EM zona'!G57,"-")</f>
        <v>3.0905438418739273E-2</v>
      </c>
      <c r="H44" s="246">
        <f>IFERROR('Tablas evol EM zona'!H44-'Tablas evol EM zona'!H57,"-")</f>
        <v>-0.16945155419034386</v>
      </c>
      <c r="I44" s="246">
        <f>IFERROR('Tablas evol EM zona'!I44-'Tablas evol EM zona'!I57,"-")</f>
        <v>-6.9563345096417706E-2</v>
      </c>
      <c r="J44" s="246">
        <f>IFERROR('Tablas evol EM zona'!J44-'Tablas evol EM zona'!J57,"-")</f>
        <v>-0.15238496558980863</v>
      </c>
      <c r="K44" s="246">
        <f>IFERROR('Tablas evol EM zona'!K44-'Tablas evol EM zona'!K57,"-")</f>
        <v>-0.20690823463346852</v>
      </c>
      <c r="L44" s="246">
        <f>IFERROR('Tablas evol EM zona'!L44-'Tablas evol EM zona'!L57,"-")</f>
        <v>-0.18526153593793371</v>
      </c>
    </row>
    <row r="45" spans="3:12" hidden="1" outlineLevel="1">
      <c r="C45" s="41" t="s">
        <v>75</v>
      </c>
      <c r="D45" s="246">
        <f>IFERROR('Tablas evol EM zona'!D45-'Tablas evol EM zona'!D58,"-")</f>
        <v>0.23000000000000043</v>
      </c>
      <c r="E45" s="246">
        <f>IFERROR('Tablas evol EM zona'!E45-'Tablas evol EM zona'!E58,"-")</f>
        <v>0.48000000000000043</v>
      </c>
      <c r="F45" s="246">
        <f>IFERROR('Tablas evol EM zona'!F45-'Tablas evol EM zona'!F58,"-")</f>
        <v>0.33999999999999986</v>
      </c>
      <c r="G45" s="246">
        <f>IFERROR('Tablas evol EM zona'!G45-'Tablas evol EM zona'!G58,"-")</f>
        <v>0.24828353416448046</v>
      </c>
      <c r="H45" s="246">
        <f>IFERROR('Tablas evol EM zona'!H45-'Tablas evol EM zona'!H58,"-")</f>
        <v>0.83613188323551491</v>
      </c>
      <c r="I45" s="246">
        <f>IFERROR('Tablas evol EM zona'!I45-'Tablas evol EM zona'!I58,"-")</f>
        <v>0.46825365641975125</v>
      </c>
      <c r="J45" s="246">
        <f>IFERROR('Tablas evol EM zona'!J45-'Tablas evol EM zona'!J58,"-")</f>
        <v>0.13859950026128764</v>
      </c>
      <c r="K45" s="246">
        <f>IFERROR('Tablas evol EM zona'!K45-'Tablas evol EM zona'!K58,"-")</f>
        <v>0.75727053888018148</v>
      </c>
      <c r="L45" s="246">
        <f>IFERROR('Tablas evol EM zona'!L45-'Tablas evol EM zona'!L58,"-")</f>
        <v>0.3418211093679222</v>
      </c>
    </row>
    <row r="46" spans="3:12" hidden="1" outlineLevel="1">
      <c r="C46" s="41" t="s">
        <v>76</v>
      </c>
      <c r="D46" s="246">
        <f>IFERROR('Tablas evol EM zona'!D46-'Tablas evol EM zona'!D59,"-")</f>
        <v>-1.9999999999999574E-2</v>
      </c>
      <c r="E46" s="246">
        <f>IFERROR('Tablas evol EM zona'!E46-'Tablas evol EM zona'!E59,"-")</f>
        <v>-1.0499999999999989</v>
      </c>
      <c r="F46" s="246">
        <f>IFERROR('Tablas evol EM zona'!F46-'Tablas evol EM zona'!F59,"-")</f>
        <v>-0.59999999999999964</v>
      </c>
      <c r="G46" s="246">
        <f>IFERROR('Tablas evol EM zona'!G46-'Tablas evol EM zona'!G59,"-")</f>
        <v>-0.22143056388762972</v>
      </c>
      <c r="H46" s="246">
        <f>IFERROR('Tablas evol EM zona'!H46-'Tablas evol EM zona'!H59,"-")</f>
        <v>-1.1446070021382173</v>
      </c>
      <c r="I46" s="246">
        <f>IFERROR('Tablas evol EM zona'!I46-'Tablas evol EM zona'!I59,"-")</f>
        <v>-0.65723840662797528</v>
      </c>
      <c r="J46" s="246">
        <f>IFERROR('Tablas evol EM zona'!J46-'Tablas evol EM zona'!J59,"-")</f>
        <v>-0.20520637003343989</v>
      </c>
      <c r="K46" s="246">
        <f>IFERROR('Tablas evol EM zona'!K46-'Tablas evol EM zona'!K59,"-")</f>
        <v>-0.95241373833985143</v>
      </c>
      <c r="L46" s="246">
        <f>IFERROR('Tablas evol EM zona'!L46-'Tablas evol EM zona'!L59,"-")</f>
        <v>-0.52925320116594499</v>
      </c>
    </row>
    <row r="47" spans="3:12" hidden="1" outlineLevel="1">
      <c r="C47" s="41" t="s">
        <v>77</v>
      </c>
      <c r="D47" s="246">
        <f>IFERROR('Tablas evol EM zona'!D47-'Tablas evol EM zona'!D60,"-")</f>
        <v>-0.46999999999999886</v>
      </c>
      <c r="E47" s="246">
        <f>IFERROR('Tablas evol EM zona'!E47-'Tablas evol EM zona'!E60,"-")</f>
        <v>-0.66000000000000014</v>
      </c>
      <c r="F47" s="246">
        <f>IFERROR('Tablas evol EM zona'!F47-'Tablas evol EM zona'!F60,"-")</f>
        <v>-0.58999999999999986</v>
      </c>
      <c r="G47" s="246">
        <f>IFERROR('Tablas evol EM zona'!G47-'Tablas evol EM zona'!G60,"-")</f>
        <v>-0.50058533776689984</v>
      </c>
      <c r="H47" s="246">
        <f>IFERROR('Tablas evol EM zona'!H47-'Tablas evol EM zona'!H60,"-")</f>
        <v>-0.32132223586784825</v>
      </c>
      <c r="I47" s="246">
        <f>IFERROR('Tablas evol EM zona'!I47-'Tablas evol EM zona'!I60,"-")</f>
        <v>-0.44733258336757942</v>
      </c>
      <c r="J47" s="246">
        <f>IFERROR('Tablas evol EM zona'!J47-'Tablas evol EM zona'!J60,"-")</f>
        <v>-0.40780966934733076</v>
      </c>
      <c r="K47" s="246">
        <f>IFERROR('Tablas evol EM zona'!K47-'Tablas evol EM zona'!K60,"-")</f>
        <v>-0.29670368474840458</v>
      </c>
      <c r="L47" s="246">
        <f>IFERROR('Tablas evol EM zona'!L47-'Tablas evol EM zona'!L60,"-")</f>
        <v>-0.38587764538012959</v>
      </c>
    </row>
    <row r="48" spans="3:12" hidden="1" outlineLevel="1">
      <c r="C48" s="41" t="s">
        <v>78</v>
      </c>
      <c r="D48" s="246">
        <f>IFERROR('Tablas evol EM zona'!D48-'Tablas evol EM zona'!D61,"-")</f>
        <v>-0.67999999999999972</v>
      </c>
      <c r="E48" s="246">
        <f>IFERROR('Tablas evol EM zona'!E48-'Tablas evol EM zona'!E61,"-")</f>
        <v>-0.52000000000000046</v>
      </c>
      <c r="F48" s="246">
        <f>IFERROR('Tablas evol EM zona'!F48-'Tablas evol EM zona'!F61,"-")</f>
        <v>-0.60000000000000053</v>
      </c>
      <c r="G48" s="246">
        <f>IFERROR('Tablas evol EM zona'!G48-'Tablas evol EM zona'!G61,"-")</f>
        <v>-0.64597403725031466</v>
      </c>
      <c r="H48" s="246">
        <f>IFERROR('Tablas evol EM zona'!H48-'Tablas evol EM zona'!H61,"-")</f>
        <v>-9.3784501271906962E-2</v>
      </c>
      <c r="I48" s="246">
        <f>IFERROR('Tablas evol EM zona'!I48-'Tablas evol EM zona'!I61,"-")</f>
        <v>-0.41547371345237938</v>
      </c>
      <c r="J48" s="246">
        <f>IFERROR('Tablas evol EM zona'!J48-'Tablas evol EM zona'!J61,"-")</f>
        <v>-0.51195901187350579</v>
      </c>
      <c r="K48" s="246">
        <f>IFERROR('Tablas evol EM zona'!K48-'Tablas evol EM zona'!K61,"-")</f>
        <v>-0.13041997000555394</v>
      </c>
      <c r="L48" s="246">
        <f>IFERROR('Tablas evol EM zona'!L48-'Tablas evol EM zona'!L61,"-")</f>
        <v>-0.37036971892157045</v>
      </c>
    </row>
    <row r="49" spans="3:12" hidden="1" outlineLevel="1">
      <c r="C49" s="41" t="s">
        <v>79</v>
      </c>
      <c r="D49" s="246">
        <f>IFERROR('Tablas evol EM zona'!D49-'Tablas evol EM zona'!D62,"-")</f>
        <v>0.16999999999999993</v>
      </c>
      <c r="E49" s="246">
        <f>IFERROR('Tablas evol EM zona'!E49-'Tablas evol EM zona'!E62,"-")</f>
        <v>-0.21999999999999886</v>
      </c>
      <c r="F49" s="246">
        <f>IFERROR('Tablas evol EM zona'!F49-'Tablas evol EM zona'!F62,"-")</f>
        <v>-1.9999999999999574E-2</v>
      </c>
      <c r="G49" s="246">
        <f>IFERROR('Tablas evol EM zona'!G49-'Tablas evol EM zona'!G62,"-")</f>
        <v>3.3950109012434559E-2</v>
      </c>
      <c r="H49" s="246">
        <f>IFERROR('Tablas evol EM zona'!H49-'Tablas evol EM zona'!H62,"-")</f>
        <v>0.20681788264684009</v>
      </c>
      <c r="I49" s="246">
        <f>IFERROR('Tablas evol EM zona'!I49-'Tablas evol EM zona'!I62,"-")</f>
        <v>0.10104653387280571</v>
      </c>
      <c r="J49" s="246">
        <f>IFERROR('Tablas evol EM zona'!J49-'Tablas evol EM zona'!J62,"-")</f>
        <v>-0.13842499384506635</v>
      </c>
      <c r="K49" s="246">
        <f>IFERROR('Tablas evol EM zona'!K49-'Tablas evol EM zona'!K62,"-")</f>
        <v>0.19775432283885053</v>
      </c>
      <c r="L49" s="246">
        <f>IFERROR('Tablas evol EM zona'!L49-'Tablas evol EM zona'!L62,"-")</f>
        <v>-9.4676640072881568E-3</v>
      </c>
    </row>
    <row r="50" spans="3:12" hidden="1" outlineLevel="1">
      <c r="C50" s="41" t="s">
        <v>80</v>
      </c>
      <c r="D50" s="246">
        <f>IFERROR('Tablas evol EM zona'!D50-'Tablas evol EM zona'!D63,"-")</f>
        <v>0.33000000000000007</v>
      </c>
      <c r="E50" s="246">
        <f>IFERROR('Tablas evol EM zona'!E50-'Tablas evol EM zona'!E63,"-")</f>
        <v>9.9999999999997868E-3</v>
      </c>
      <c r="F50" s="246">
        <f>IFERROR('Tablas evol EM zona'!F50-'Tablas evol EM zona'!F63,"-")</f>
        <v>0.14999999999999947</v>
      </c>
      <c r="G50" s="246">
        <f>IFERROR('Tablas evol EM zona'!G50-'Tablas evol EM zona'!G63,"-")</f>
        <v>4.2767835659001108E-3</v>
      </c>
      <c r="H50" s="246">
        <f>IFERROR('Tablas evol EM zona'!H50-'Tablas evol EM zona'!H63,"-")</f>
        <v>0.14950562559837088</v>
      </c>
      <c r="I50" s="246">
        <f>IFERROR('Tablas evol EM zona'!I50-'Tablas evol EM zona'!I63,"-")</f>
        <v>5.5095498992555392E-2</v>
      </c>
      <c r="J50" s="246">
        <f>IFERROR('Tablas evol EM zona'!J50-'Tablas evol EM zona'!J63,"-")</f>
        <v>-4.0837731557768819E-2</v>
      </c>
      <c r="K50" s="246">
        <f>IFERROR('Tablas evol EM zona'!K50-'Tablas evol EM zona'!K63,"-")</f>
        <v>0.16228219088899642</v>
      </c>
      <c r="L50" s="246">
        <f>IFERROR('Tablas evol EM zona'!L50-'Tablas evol EM zona'!L63,"-")</f>
        <v>1.3333993111463549E-2</v>
      </c>
    </row>
    <row r="51" spans="3:12" hidden="1" outlineLevel="1">
      <c r="C51" s="41" t="s">
        <v>81</v>
      </c>
      <c r="D51" s="246">
        <f>IFERROR('Tablas evol EM zona'!D51-'Tablas evol EM zona'!D64,"-")</f>
        <v>-0.1899999999999995</v>
      </c>
      <c r="E51" s="246">
        <f>IFERROR('Tablas evol EM zona'!E51-'Tablas evol EM zona'!E64,"-")</f>
        <v>-0.36000000000000121</v>
      </c>
      <c r="F51" s="246">
        <f>IFERROR('Tablas evol EM zona'!F51-'Tablas evol EM zona'!F64,"-")</f>
        <v>-0.29999999999999893</v>
      </c>
      <c r="G51" s="246">
        <f>IFERROR('Tablas evol EM zona'!G51-'Tablas evol EM zona'!G64,"-")</f>
        <v>-0.37878118919750836</v>
      </c>
      <c r="H51" s="246">
        <f>IFERROR('Tablas evol EM zona'!H51-'Tablas evol EM zona'!H64,"-")</f>
        <v>-0.32826699191349817</v>
      </c>
      <c r="I51" s="246">
        <f>IFERROR('Tablas evol EM zona'!I51-'Tablas evol EM zona'!I64,"-")</f>
        <v>-0.3581422246039363</v>
      </c>
      <c r="J51" s="246">
        <f>IFERROR('Tablas evol EM zona'!J51-'Tablas evol EM zona'!J64,"-")</f>
        <v>-0.37177314953093266</v>
      </c>
      <c r="K51" s="246">
        <f>IFERROR('Tablas evol EM zona'!K51-'Tablas evol EM zona'!K64,"-")</f>
        <v>-0.27134385244576542</v>
      </c>
      <c r="L51" s="246">
        <f>IFERROR('Tablas evol EM zona'!L51-'Tablas evol EM zona'!L64,"-")</f>
        <v>-0.33724286966505712</v>
      </c>
    </row>
    <row r="52" spans="3:12" hidden="1" outlineLevel="1">
      <c r="C52" s="41" t="s">
        <v>82</v>
      </c>
      <c r="D52" s="246">
        <f>IFERROR('Tablas evol EM zona'!D52-'Tablas evol EM zona'!D65,"-")</f>
        <v>-1.9999999999999574E-2</v>
      </c>
      <c r="E52" s="246">
        <f>IFERROR('Tablas evol EM zona'!E52-'Tablas evol EM zona'!E65,"-")</f>
        <v>-0.72000000000000064</v>
      </c>
      <c r="F52" s="246">
        <f>IFERROR('Tablas evol EM zona'!F52-'Tablas evol EM zona'!F65,"-")</f>
        <v>-0.4399999999999995</v>
      </c>
      <c r="G52" s="246">
        <f>IFERROR('Tablas evol EM zona'!G52-'Tablas evol EM zona'!G65,"-")</f>
        <v>-0.25080708054366863</v>
      </c>
      <c r="H52" s="246">
        <f>IFERROR('Tablas evol EM zona'!H52-'Tablas evol EM zona'!H65,"-")</f>
        <v>-0.13915367770364462</v>
      </c>
      <c r="I52" s="246">
        <f>IFERROR('Tablas evol EM zona'!I52-'Tablas evol EM zona'!I65,"-")</f>
        <v>-0.21109450107034711</v>
      </c>
      <c r="J52" s="246">
        <f>IFERROR('Tablas evol EM zona'!J52-'Tablas evol EM zona'!J65,"-")</f>
        <v>-0.14687174381043189</v>
      </c>
      <c r="K52" s="246">
        <f>IFERROR('Tablas evol EM zona'!K52-'Tablas evol EM zona'!K65,"-")</f>
        <v>-5.6808720222738529E-2</v>
      </c>
      <c r="L52" s="246">
        <f>IFERROR('Tablas evol EM zona'!L52-'Tablas evol EM zona'!L65,"-")</f>
        <v>-0.13011692927560681</v>
      </c>
    </row>
    <row r="53" spans="3:12" hidden="1" outlineLevel="1">
      <c r="C53" s="41" t="s">
        <v>83</v>
      </c>
      <c r="D53" s="246">
        <f>IFERROR('Tablas evol EM zona'!D53-'Tablas evol EM zona'!D66,"-")</f>
        <v>0.1899999999999995</v>
      </c>
      <c r="E53" s="246">
        <f>IFERROR('Tablas evol EM zona'!E53-'Tablas evol EM zona'!E66,"-")</f>
        <v>0.74000000000000021</v>
      </c>
      <c r="F53" s="246">
        <f>IFERROR('Tablas evol EM zona'!F53-'Tablas evol EM zona'!F66,"-")</f>
        <v>0.48000000000000043</v>
      </c>
      <c r="G53" s="246">
        <f>IFERROR('Tablas evol EM zona'!G53-'Tablas evol EM zona'!G66,"-")</f>
        <v>4.9036012468731016E-2</v>
      </c>
      <c r="H53" s="246">
        <f>IFERROR('Tablas evol EM zona'!H53-'Tablas evol EM zona'!H66,"-")</f>
        <v>0.68168417072543086</v>
      </c>
      <c r="I53" s="246">
        <f>IFERROR('Tablas evol EM zona'!I53-'Tablas evol EM zona'!I66,"-")</f>
        <v>0.32709422665048393</v>
      </c>
      <c r="J53" s="246">
        <f>IFERROR('Tablas evol EM zona'!J53-'Tablas evol EM zona'!J66,"-")</f>
        <v>2.9315946309228735E-2</v>
      </c>
      <c r="K53" s="246">
        <f>IFERROR('Tablas evol EM zona'!K53-'Tablas evol EM zona'!K66,"-")</f>
        <v>0.69229936424384952</v>
      </c>
      <c r="L53" s="246">
        <f>IFERROR('Tablas evol EM zona'!L53-'Tablas evol EM zona'!L66,"-")</f>
        <v>0.2733815994746589</v>
      </c>
    </row>
    <row r="54" spans="3:12" collapsed="1">
      <c r="C54" s="48">
        <v>2007</v>
      </c>
      <c r="D54" s="250">
        <f>IFERROR('Tablas evol EM zona'!D54-'Tablas evol EM zona'!D67,"-")</f>
        <v>4.0090794073842417E-2</v>
      </c>
      <c r="E54" s="250">
        <f>IFERROR('Tablas evol EM zona'!E54-'Tablas evol EM zona'!E67,"-")</f>
        <v>-0.29465908321573941</v>
      </c>
      <c r="F54" s="250">
        <f>IFERROR('Tablas evol EM zona'!F54-'Tablas evol EM zona'!F67,"-")</f>
        <v>-0.14722058882153455</v>
      </c>
      <c r="G54" s="250">
        <f>IFERROR('Tablas evol EM zona'!G54-'Tablas evol EM zona'!G67,"-")</f>
        <v>-9.2209999590117775E-2</v>
      </c>
      <c r="H54" s="250">
        <f>IFERROR('Tablas evol EM zona'!H54-'Tablas evol EM zona'!H67,"-")</f>
        <v>-8.2252769954022753E-2</v>
      </c>
      <c r="I54" s="250">
        <f>IFERROR('Tablas evol EM zona'!I54-'Tablas evol EM zona'!I67,"-")</f>
        <v>-9.8614334232683731E-2</v>
      </c>
      <c r="J54" s="250">
        <f>IFERROR('Tablas evol EM zona'!J54-'Tablas evol EM zona'!J67,"-")</f>
        <v>-0.12355448034304306</v>
      </c>
      <c r="K54" s="250">
        <f>IFERROR('Tablas evol EM zona'!K54-'Tablas evol EM zona'!K67,"-")</f>
        <v>-4.8709658058278649E-2</v>
      </c>
      <c r="L54" s="250">
        <f>IFERROR('Tablas evol EM zona'!L54-'Tablas evol EM zona'!L67,"-")</f>
        <v>-0.10660970714706242</v>
      </c>
    </row>
    <row r="55" spans="3:12" ht="15" customHeight="1">
      <c r="C55" s="518" t="s">
        <v>111</v>
      </c>
      <c r="D55" s="519"/>
      <c r="E55" s="519"/>
      <c r="F55" s="519"/>
      <c r="G55" s="519"/>
      <c r="H55" s="519"/>
      <c r="I55" s="519"/>
      <c r="J55" s="519"/>
      <c r="K55" s="519"/>
      <c r="L55" s="520"/>
    </row>
  </sheetData>
  <mergeCells count="6">
    <mergeCell ref="C55:L55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C2:J71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28515625" style="90" customWidth="1"/>
    <col min="2" max="8" width="11.42578125" style="90"/>
    <col min="9" max="9" width="14" style="90" customWidth="1"/>
    <col min="10" max="11" width="11.42578125" style="90"/>
    <col min="12" max="12" width="14.28515625" style="90" customWidth="1"/>
    <col min="13" max="16384" width="11.42578125" style="90"/>
  </cols>
  <sheetData>
    <row r="2" spans="3:10" ht="42.75" customHeight="1"/>
    <row r="3" spans="3:10" ht="30" customHeight="1">
      <c r="C3" s="532" t="s">
        <v>278</v>
      </c>
      <c r="D3" s="532"/>
      <c r="E3" s="532"/>
      <c r="F3" s="532"/>
      <c r="G3" s="532"/>
      <c r="H3" s="532"/>
      <c r="I3" s="532"/>
      <c r="J3" s="532"/>
    </row>
    <row r="4" spans="3:10" ht="45" customHeight="1">
      <c r="C4" s="114"/>
      <c r="D4" s="92" t="s">
        <v>263</v>
      </c>
      <c r="E4" s="92" t="s">
        <v>142</v>
      </c>
      <c r="F4" s="92" t="s">
        <v>143</v>
      </c>
      <c r="G4" s="92" t="s">
        <v>144</v>
      </c>
      <c r="H4" s="115" t="s">
        <v>69</v>
      </c>
      <c r="I4" s="115" t="s">
        <v>145</v>
      </c>
      <c r="J4" s="116" t="s">
        <v>71</v>
      </c>
    </row>
    <row r="5" spans="3:10">
      <c r="C5" s="41" t="s">
        <v>75</v>
      </c>
      <c r="D5" s="246">
        <v>7.1989130434782611</v>
      </c>
      <c r="E5" s="246">
        <v>7.9071671407756883</v>
      </c>
      <c r="F5" s="246">
        <v>8.7545082491367179</v>
      </c>
      <c r="G5" s="246">
        <v>8.2030411449016096</v>
      </c>
      <c r="H5" s="246">
        <v>8.4340696181919199</v>
      </c>
      <c r="I5" s="246">
        <v>8.9363833136560409</v>
      </c>
      <c r="J5" s="246">
        <v>8.6818645104301151</v>
      </c>
    </row>
    <row r="6" spans="3:10">
      <c r="C6" s="41" t="s">
        <v>76</v>
      </c>
      <c r="D6" s="246">
        <v>6.7207678883071553</v>
      </c>
      <c r="E6" s="246">
        <v>7.6230897936419408</v>
      </c>
      <c r="F6" s="246">
        <v>8.0988947215700762</v>
      </c>
      <c r="G6" s="246">
        <v>8.1310470726300696</v>
      </c>
      <c r="H6" s="246">
        <v>7.946329693445108</v>
      </c>
      <c r="I6" s="246">
        <v>8.8340748175677515</v>
      </c>
      <c r="J6" s="246">
        <v>8.4193019222430987</v>
      </c>
    </row>
    <row r="7" spans="3:10">
      <c r="C7" s="41" t="s">
        <v>77</v>
      </c>
      <c r="D7" s="246">
        <v>7.2680180180180178</v>
      </c>
      <c r="E7" s="246">
        <v>6.9706510138740665</v>
      </c>
      <c r="F7" s="246">
        <v>8.3344004008462313</v>
      </c>
      <c r="G7" s="246">
        <v>7.0291235710397384</v>
      </c>
      <c r="H7" s="246">
        <v>7.784813030511585</v>
      </c>
      <c r="I7" s="246">
        <v>7.974371526858957</v>
      </c>
      <c r="J7" s="246">
        <v>7.8896900575377362</v>
      </c>
    </row>
    <row r="8" spans="3:10">
      <c r="C8" s="41" t="s">
        <v>78</v>
      </c>
      <c r="D8" s="246">
        <v>8.3249686323713927</v>
      </c>
      <c r="E8" s="246">
        <v>7.4664335067815406</v>
      </c>
      <c r="F8" s="246">
        <v>8.1521359063170049</v>
      </c>
      <c r="G8" s="246">
        <v>6.9687062120504439</v>
      </c>
      <c r="H8" s="246">
        <v>7.8374274229566767</v>
      </c>
      <c r="I8" s="246">
        <v>7.8396435759379353</v>
      </c>
      <c r="J8" s="246">
        <v>7.8386270730321908</v>
      </c>
    </row>
    <row r="9" spans="3:10">
      <c r="C9" s="41" t="s">
        <v>79</v>
      </c>
      <c r="D9" s="246">
        <v>6.061692969870875</v>
      </c>
      <c r="E9" s="246">
        <v>6.9949813593346715</v>
      </c>
      <c r="F9" s="246">
        <v>7.9382646206067466</v>
      </c>
      <c r="G9" s="246">
        <v>6.962869623655914</v>
      </c>
      <c r="H9" s="246">
        <v>7.5235581742670679</v>
      </c>
      <c r="I9" s="246">
        <v>7.3937344924901032</v>
      </c>
      <c r="J9" s="246">
        <v>7.4561450096384592</v>
      </c>
    </row>
    <row r="10" spans="3:10">
      <c r="C10" s="41" t="s">
        <v>80</v>
      </c>
      <c r="D10" s="246">
        <v>6.6348484848484848</v>
      </c>
      <c r="E10" s="246">
        <v>6.6330139495561502</v>
      </c>
      <c r="F10" s="246">
        <v>6.0524950320158979</v>
      </c>
      <c r="G10" s="246">
        <v>7.6644276118336432</v>
      </c>
      <c r="H10" s="246">
        <v>6.3978516589210628</v>
      </c>
      <c r="I10" s="246">
        <v>6.6375550398667142</v>
      </c>
      <c r="J10" s="246">
        <v>6.5257726229885602</v>
      </c>
    </row>
    <row r="11" spans="3:10">
      <c r="C11" s="41" t="s">
        <v>81</v>
      </c>
      <c r="D11" s="246">
        <v>6.1928038017651055</v>
      </c>
      <c r="E11" s="246">
        <v>8.168296386273914</v>
      </c>
      <c r="F11" s="246">
        <v>8.1109645163530306</v>
      </c>
      <c r="G11" s="246">
        <v>8.6113551325850004</v>
      </c>
      <c r="H11" s="246">
        <v>8.1335488872501749</v>
      </c>
      <c r="I11" s="246">
        <v>8.6828141991032464</v>
      </c>
      <c r="J11" s="246">
        <v>8.4407755503341164</v>
      </c>
    </row>
    <row r="12" spans="3:10">
      <c r="C12" s="41" t="s">
        <v>82</v>
      </c>
      <c r="D12" s="246">
        <v>5.827536231884058</v>
      </c>
      <c r="E12" s="246">
        <v>8.4600000000000009</v>
      </c>
      <c r="F12" s="246">
        <v>7.95</v>
      </c>
      <c r="G12" s="246">
        <v>9.32</v>
      </c>
      <c r="H12" s="246">
        <v>8.19</v>
      </c>
      <c r="I12" s="246">
        <v>8.93</v>
      </c>
      <c r="J12" s="246">
        <v>8.6</v>
      </c>
    </row>
    <row r="13" spans="3:10">
      <c r="C13" s="41" t="s">
        <v>83</v>
      </c>
      <c r="D13" s="246">
        <v>6.3980582524271847</v>
      </c>
      <c r="E13" s="246">
        <v>8.4499999999999993</v>
      </c>
      <c r="F13" s="246">
        <v>8.32</v>
      </c>
      <c r="G13" s="246">
        <v>8.94</v>
      </c>
      <c r="H13" s="246">
        <v>8.3699999999999992</v>
      </c>
      <c r="I13" s="246">
        <v>9</v>
      </c>
      <c r="J13" s="246">
        <v>8.7100000000000009</v>
      </c>
    </row>
    <row r="14" spans="3:10" ht="45">
      <c r="C14" s="44" t="str">
        <f>actualizaciones!$A$2</f>
        <v xml:space="preserve">acumulado septiembre 2010 </v>
      </c>
      <c r="D14" s="247">
        <v>6.6344678339563252</v>
      </c>
      <c r="E14" s="247">
        <v>7.6541101854808282</v>
      </c>
      <c r="F14" s="247">
        <v>7.9383772716719081</v>
      </c>
      <c r="G14" s="247">
        <v>7.9249144361562092</v>
      </c>
      <c r="H14" s="247">
        <v>7.8296385783523128</v>
      </c>
      <c r="I14" s="247">
        <v>8.2461616379348115</v>
      </c>
      <c r="J14" s="247">
        <v>8.0538983684144974</v>
      </c>
    </row>
    <row r="15" spans="3:10" hidden="1" outlineLevel="1">
      <c r="C15" s="41" t="s">
        <v>72</v>
      </c>
      <c r="D15" s="246">
        <v>5.5859831278390653</v>
      </c>
      <c r="E15" s="246">
        <v>7.7029931434599153</v>
      </c>
      <c r="F15" s="246">
        <v>7.6569470133826574</v>
      </c>
      <c r="G15" s="246">
        <v>8.7604314002828847</v>
      </c>
      <c r="H15" s="246">
        <v>7.7320076895350232</v>
      </c>
      <c r="I15" s="246">
        <v>8.7442520204519223</v>
      </c>
      <c r="J15" s="246">
        <v>8.2870722089573832</v>
      </c>
    </row>
    <row r="16" spans="3:10" hidden="1" outlineLevel="1">
      <c r="C16" s="41" t="s">
        <v>73</v>
      </c>
      <c r="D16" s="246">
        <v>6.3585505403687224</v>
      </c>
      <c r="E16" s="246">
        <v>7.8891542568137121</v>
      </c>
      <c r="F16" s="246">
        <v>7.7678315168909746</v>
      </c>
      <c r="G16" s="246">
        <v>8.8631438325664238</v>
      </c>
      <c r="H16" s="246">
        <v>7.9103850690061863</v>
      </c>
      <c r="I16" s="246">
        <v>8.7897694848427204</v>
      </c>
      <c r="J16" s="246">
        <v>8.3894174610949914</v>
      </c>
    </row>
    <row r="17" spans="3:10" hidden="1" outlineLevel="1">
      <c r="C17" s="41" t="s">
        <v>74</v>
      </c>
      <c r="D17" s="246">
        <v>8.1764705882352935</v>
      </c>
      <c r="E17" s="246">
        <v>7.5819958129797627</v>
      </c>
      <c r="F17" s="246">
        <v>7.58076263924593</v>
      </c>
      <c r="G17" s="246">
        <v>10.551203022469675</v>
      </c>
      <c r="H17" s="246">
        <v>7.8665260067883684</v>
      </c>
      <c r="I17" s="246">
        <v>7.5250316904034005</v>
      </c>
      <c r="J17" s="246">
        <v>7.6781507074695625</v>
      </c>
    </row>
    <row r="18" spans="3:10" hidden="1" outlineLevel="1">
      <c r="C18" s="41" t="s">
        <v>75</v>
      </c>
      <c r="D18" s="246">
        <v>7.690621193666261</v>
      </c>
      <c r="E18" s="246">
        <v>8.31</v>
      </c>
      <c r="F18" s="246">
        <v>7.96</v>
      </c>
      <c r="G18" s="246">
        <v>7.74</v>
      </c>
      <c r="H18" s="246">
        <v>8.01</v>
      </c>
      <c r="I18" s="246">
        <v>8.1199999999999992</v>
      </c>
      <c r="J18" s="246">
        <v>8.07</v>
      </c>
    </row>
    <row r="19" spans="3:10" hidden="1" outlineLevel="1">
      <c r="C19" s="41" t="s">
        <v>76</v>
      </c>
      <c r="D19" s="246">
        <v>10.00145137880987</v>
      </c>
      <c r="E19" s="246">
        <v>7.77</v>
      </c>
      <c r="F19" s="246">
        <v>7.36</v>
      </c>
      <c r="G19" s="246">
        <v>8.49</v>
      </c>
      <c r="H19" s="246">
        <v>7.65</v>
      </c>
      <c r="I19" s="246">
        <v>8.4700000000000006</v>
      </c>
      <c r="J19" s="246">
        <v>8.1199999999999992</v>
      </c>
    </row>
    <row r="20" spans="3:10" hidden="1" outlineLevel="1">
      <c r="C20" s="41" t="s">
        <v>77</v>
      </c>
      <c r="D20" s="246">
        <v>8.1165371809101003</v>
      </c>
      <c r="E20" s="246">
        <v>7.59</v>
      </c>
      <c r="F20" s="246">
        <v>7.72</v>
      </c>
      <c r="G20" s="246">
        <v>8.98</v>
      </c>
      <c r="H20" s="246">
        <v>7.84</v>
      </c>
      <c r="I20" s="246">
        <v>7.96</v>
      </c>
      <c r="J20" s="246">
        <v>7.91</v>
      </c>
    </row>
    <row r="21" spans="3:10" hidden="1" outlineLevel="1">
      <c r="C21" s="41" t="s">
        <v>78</v>
      </c>
      <c r="D21" s="246">
        <v>7.0710059171597637</v>
      </c>
      <c r="E21" s="246">
        <v>7.623793490460157</v>
      </c>
      <c r="F21" s="246">
        <v>8.4635669412782608</v>
      </c>
      <c r="G21" s="246">
        <v>7.6473279947703876</v>
      </c>
      <c r="H21" s="246">
        <v>8.0964636416147879</v>
      </c>
      <c r="I21" s="246">
        <v>7.9208055417746177</v>
      </c>
      <c r="J21" s="246">
        <v>8.0019670640333711</v>
      </c>
    </row>
    <row r="22" spans="3:10" hidden="1" outlineLevel="1">
      <c r="C22" s="41" t="s">
        <v>79</v>
      </c>
      <c r="D22" s="246">
        <v>8.3911111111111119</v>
      </c>
      <c r="E22" s="246">
        <v>7.2</v>
      </c>
      <c r="F22" s="246">
        <v>7.71</v>
      </c>
      <c r="G22" s="246">
        <v>7.96</v>
      </c>
      <c r="H22" s="246">
        <v>7.62</v>
      </c>
      <c r="I22" s="246">
        <v>7.29</v>
      </c>
      <c r="J22" s="246">
        <v>7.44</v>
      </c>
    </row>
    <row r="23" spans="3:10" hidden="1" outlineLevel="1">
      <c r="C23" s="41" t="s">
        <v>80</v>
      </c>
      <c r="D23" s="246">
        <v>5.8615500376222727</v>
      </c>
      <c r="E23" s="246">
        <v>6.71</v>
      </c>
      <c r="F23" s="246">
        <v>7.03</v>
      </c>
      <c r="G23" s="246">
        <v>6.68</v>
      </c>
      <c r="H23" s="246">
        <v>6.86</v>
      </c>
      <c r="I23" s="246">
        <v>7.59</v>
      </c>
      <c r="J23" s="246">
        <v>7.26</v>
      </c>
    </row>
    <row r="24" spans="3:10" hidden="1" outlineLevel="1">
      <c r="C24" s="41" t="s">
        <v>81</v>
      </c>
      <c r="D24" s="246">
        <v>7.5201320132013203</v>
      </c>
      <c r="E24" s="246">
        <v>8.27</v>
      </c>
      <c r="F24" s="246">
        <v>8.3800000000000008</v>
      </c>
      <c r="G24" s="246">
        <v>7.59</v>
      </c>
      <c r="H24" s="246">
        <v>8.24</v>
      </c>
      <c r="I24" s="246">
        <v>8.2899999999999991</v>
      </c>
      <c r="J24" s="246">
        <v>8.27</v>
      </c>
    </row>
    <row r="25" spans="3:10" hidden="1" outlineLevel="1">
      <c r="C25" s="41" t="s">
        <v>82</v>
      </c>
      <c r="D25" s="246">
        <v>6.595830531271015</v>
      </c>
      <c r="E25" s="246">
        <v>8.5</v>
      </c>
      <c r="F25" s="246">
        <v>8.68</v>
      </c>
      <c r="G25" s="246">
        <v>8.34</v>
      </c>
      <c r="H25" s="246">
        <v>8.52</v>
      </c>
      <c r="I25" s="246">
        <v>8.86</v>
      </c>
      <c r="J25" s="246">
        <v>8.7200000000000006</v>
      </c>
    </row>
    <row r="26" spans="3:10" hidden="1" outlineLevel="1">
      <c r="C26" s="41" t="s">
        <v>83</v>
      </c>
      <c r="D26" s="246">
        <v>9.2682387619749456</v>
      </c>
      <c r="E26" s="246">
        <v>9.0299999999999994</v>
      </c>
      <c r="F26" s="246">
        <v>11.12</v>
      </c>
      <c r="G26" s="246">
        <v>8</v>
      </c>
      <c r="H26" s="246">
        <v>9.9700000000000006</v>
      </c>
      <c r="I26" s="246">
        <v>9.1</v>
      </c>
      <c r="J26" s="246">
        <v>9.44</v>
      </c>
    </row>
    <row r="27" spans="3:10" collapsed="1">
      <c r="C27" s="46">
        <v>2009</v>
      </c>
      <c r="D27" s="249">
        <v>7.3243879126534814</v>
      </c>
      <c r="E27" s="249">
        <v>7.8433727563656603</v>
      </c>
      <c r="F27" s="249">
        <v>8.034534446100114</v>
      </c>
      <c r="G27" s="249">
        <v>8.2678946996965212</v>
      </c>
      <c r="H27" s="249">
        <v>7.9890259154043015</v>
      </c>
      <c r="I27" s="249">
        <v>8.2377922764674167</v>
      </c>
      <c r="J27" s="249">
        <v>8.1294849780145846</v>
      </c>
    </row>
    <row r="28" spans="3:10" hidden="1" outlineLevel="1">
      <c r="C28" s="41" t="s">
        <v>72</v>
      </c>
      <c r="D28" s="246">
        <v>8.446204620462046</v>
      </c>
      <c r="E28" s="246">
        <v>8.56</v>
      </c>
      <c r="F28" s="246">
        <v>9.44</v>
      </c>
      <c r="G28" s="246">
        <v>6.54</v>
      </c>
      <c r="H28" s="246">
        <v>8.82</v>
      </c>
      <c r="I28" s="246">
        <v>8.77</v>
      </c>
      <c r="J28" s="246">
        <v>8.7899999999999991</v>
      </c>
    </row>
    <row r="29" spans="3:10" hidden="1" outlineLevel="1">
      <c r="C29" s="41" t="s">
        <v>73</v>
      </c>
      <c r="D29" s="246">
        <v>2.0848115299334813</v>
      </c>
      <c r="E29" s="246">
        <v>8.33</v>
      </c>
      <c r="F29" s="246">
        <v>8.44</v>
      </c>
      <c r="G29" s="246">
        <v>7.32</v>
      </c>
      <c r="H29" s="246">
        <v>7.83</v>
      </c>
      <c r="I29" s="246">
        <v>8.32</v>
      </c>
      <c r="J29" s="246">
        <v>8.1199999999999992</v>
      </c>
    </row>
    <row r="30" spans="3:10" hidden="1" outlineLevel="1">
      <c r="C30" s="41" t="s">
        <v>74</v>
      </c>
      <c r="D30" s="246">
        <v>25.423280423280424</v>
      </c>
      <c r="E30" s="246">
        <v>7.8</v>
      </c>
      <c r="F30" s="246">
        <v>8.11</v>
      </c>
      <c r="G30" s="246">
        <v>6.72</v>
      </c>
      <c r="H30" s="246">
        <v>7.9</v>
      </c>
      <c r="I30" s="246">
        <v>7.88</v>
      </c>
      <c r="J30" s="246">
        <v>7.89</v>
      </c>
    </row>
    <row r="31" spans="3:10" hidden="1" outlineLevel="1">
      <c r="C31" s="41" t="s">
        <v>75</v>
      </c>
      <c r="D31" s="246">
        <v>4.0783132530120483</v>
      </c>
      <c r="E31" s="246">
        <v>8.64</v>
      </c>
      <c r="F31" s="246">
        <v>8.43</v>
      </c>
      <c r="G31" s="246">
        <v>7.25</v>
      </c>
      <c r="H31" s="246">
        <v>8.15</v>
      </c>
      <c r="I31" s="246">
        <v>9.0399999999999991</v>
      </c>
      <c r="J31" s="246">
        <v>8.6199999999999992</v>
      </c>
    </row>
    <row r="32" spans="3:10" hidden="1" outlineLevel="1">
      <c r="C32" s="41" t="s">
        <v>76</v>
      </c>
      <c r="D32" s="246">
        <v>13.08</v>
      </c>
      <c r="E32" s="246">
        <v>9.07</v>
      </c>
      <c r="F32" s="246">
        <v>8.33</v>
      </c>
      <c r="G32" s="246">
        <v>7.47</v>
      </c>
      <c r="H32" s="246">
        <v>8.15</v>
      </c>
      <c r="I32" s="246">
        <v>8.76</v>
      </c>
      <c r="J32" s="246">
        <v>8.5</v>
      </c>
    </row>
    <row r="33" spans="3:10" hidden="1" outlineLevel="1">
      <c r="C33" s="41" t="s">
        <v>77</v>
      </c>
      <c r="D33" s="246">
        <v>2.4959443800695249</v>
      </c>
      <c r="E33" s="246">
        <v>8.4700000000000006</v>
      </c>
      <c r="F33" s="246">
        <v>8.89</v>
      </c>
      <c r="G33" s="246">
        <v>6.59</v>
      </c>
      <c r="H33" s="246">
        <v>8.27</v>
      </c>
      <c r="I33" s="246">
        <v>9.26</v>
      </c>
      <c r="J33" s="246">
        <v>8.83</v>
      </c>
    </row>
    <row r="34" spans="3:10" hidden="1" outlineLevel="1">
      <c r="C34" s="41" t="s">
        <v>78</v>
      </c>
      <c r="D34" s="246">
        <v>4.1471103327495618</v>
      </c>
      <c r="E34" s="246">
        <v>7.89</v>
      </c>
      <c r="F34" s="246">
        <v>8.4499999999999993</v>
      </c>
      <c r="G34" s="246">
        <v>6.8</v>
      </c>
      <c r="H34" s="246">
        <v>7.91</v>
      </c>
      <c r="I34" s="246">
        <v>8.39</v>
      </c>
      <c r="J34" s="246">
        <v>8.18</v>
      </c>
    </row>
    <row r="35" spans="3:10" hidden="1" outlineLevel="1">
      <c r="C35" s="41" t="s">
        <v>79</v>
      </c>
      <c r="D35" s="246">
        <v>4.9346938775510205</v>
      </c>
      <c r="E35" s="246">
        <v>7.45</v>
      </c>
      <c r="F35" s="246">
        <v>7.52</v>
      </c>
      <c r="G35" s="246">
        <v>6.86</v>
      </c>
      <c r="H35" s="246">
        <v>7.35</v>
      </c>
      <c r="I35" s="246">
        <v>8.1199999999999992</v>
      </c>
      <c r="J35" s="246">
        <v>7.74</v>
      </c>
    </row>
    <row r="36" spans="3:10" hidden="1" outlineLevel="1">
      <c r="C36" s="41" t="s">
        <v>80</v>
      </c>
      <c r="D36" s="246">
        <v>5.4276629570747215</v>
      </c>
      <c r="E36" s="246">
        <v>7.47</v>
      </c>
      <c r="F36" s="246">
        <v>7.87</v>
      </c>
      <c r="G36" s="246">
        <v>6.94</v>
      </c>
      <c r="H36" s="246">
        <v>7.55</v>
      </c>
      <c r="I36" s="246">
        <v>8.84</v>
      </c>
      <c r="J36" s="246">
        <v>8.25</v>
      </c>
    </row>
    <row r="37" spans="3:10" hidden="1" outlineLevel="1">
      <c r="C37" s="41" t="s">
        <v>81</v>
      </c>
      <c r="D37" s="246">
        <v>6.9460020768431985</v>
      </c>
      <c r="E37" s="246">
        <v>8.31</v>
      </c>
      <c r="F37" s="246">
        <v>8.35</v>
      </c>
      <c r="G37" s="246">
        <v>6.72</v>
      </c>
      <c r="H37" s="246">
        <v>8.0500000000000007</v>
      </c>
      <c r="I37" s="246">
        <v>8.6300000000000008</v>
      </c>
      <c r="J37" s="246">
        <v>8.39</v>
      </c>
    </row>
    <row r="38" spans="3:10" hidden="1" outlineLevel="1">
      <c r="C38" s="41" t="s">
        <v>82</v>
      </c>
      <c r="D38" s="246">
        <v>10.575205104831358</v>
      </c>
      <c r="E38" s="246">
        <v>8.1300000000000008</v>
      </c>
      <c r="F38" s="246">
        <v>9.36</v>
      </c>
      <c r="G38" s="246">
        <v>7.6</v>
      </c>
      <c r="H38" s="246">
        <v>8.76</v>
      </c>
      <c r="I38" s="246">
        <v>8.76</v>
      </c>
      <c r="J38" s="246">
        <v>8.76</v>
      </c>
    </row>
    <row r="39" spans="3:10" hidden="1" outlineLevel="1">
      <c r="C39" s="41" t="s">
        <v>83</v>
      </c>
      <c r="D39" s="246">
        <v>7.8368486352357323</v>
      </c>
      <c r="E39" s="246">
        <v>9.1199999999999992</v>
      </c>
      <c r="F39" s="246">
        <v>9.33</v>
      </c>
      <c r="G39" s="246">
        <v>7.83</v>
      </c>
      <c r="H39" s="246">
        <v>9.0299999999999994</v>
      </c>
      <c r="I39" s="246">
        <v>10.08</v>
      </c>
      <c r="J39" s="246">
        <v>9.6199999999999992</v>
      </c>
    </row>
    <row r="40" spans="3:10" collapsed="1">
      <c r="C40" s="48">
        <v>2008</v>
      </c>
      <c r="D40" s="250">
        <v>4.9323429128105216</v>
      </c>
      <c r="E40" s="250">
        <v>8.2690878413349065</v>
      </c>
      <c r="F40" s="250">
        <v>8.5276978735644899</v>
      </c>
      <c r="G40" s="250">
        <v>7.0527109750765193</v>
      </c>
      <c r="H40" s="250">
        <v>8.1396891863112391</v>
      </c>
      <c r="I40" s="250">
        <v>8.7405445943318494</v>
      </c>
      <c r="J40" s="250">
        <v>8.4788355537090538</v>
      </c>
    </row>
    <row r="41" spans="3:10" hidden="1" outlineLevel="1">
      <c r="C41" s="41" t="s">
        <v>72</v>
      </c>
      <c r="D41" s="246">
        <v>11.475</v>
      </c>
      <c r="E41" s="246">
        <v>8.48</v>
      </c>
      <c r="F41" s="246">
        <v>8.66</v>
      </c>
      <c r="G41" s="246">
        <v>6.63</v>
      </c>
      <c r="H41" s="246">
        <v>8.36</v>
      </c>
      <c r="I41" s="246">
        <v>8.93</v>
      </c>
      <c r="J41" s="246">
        <v>8.6999999999999993</v>
      </c>
    </row>
    <row r="42" spans="3:10" hidden="1" outlineLevel="1">
      <c r="C42" s="41" t="s">
        <v>73</v>
      </c>
      <c r="D42" s="246">
        <v>5.8607516943930991</v>
      </c>
      <c r="E42" s="246">
        <v>8.9499999999999993</v>
      </c>
      <c r="F42" s="246">
        <v>7.97</v>
      </c>
      <c r="G42" s="246">
        <v>7.02</v>
      </c>
      <c r="H42" s="246">
        <v>8.06</v>
      </c>
      <c r="I42" s="246">
        <v>8.9600000000000009</v>
      </c>
      <c r="J42" s="246">
        <v>8.57</v>
      </c>
    </row>
    <row r="43" spans="3:10" hidden="1" outlineLevel="1">
      <c r="C43" s="41" t="s">
        <v>74</v>
      </c>
      <c r="D43" s="246">
        <v>6.8557077625570777</v>
      </c>
      <c r="E43" s="246">
        <v>7.78</v>
      </c>
      <c r="F43" s="246">
        <v>7.64</v>
      </c>
      <c r="G43" s="246">
        <v>6.17</v>
      </c>
      <c r="H43" s="246">
        <v>7.46</v>
      </c>
      <c r="I43" s="246">
        <v>8.08</v>
      </c>
      <c r="J43" s="246">
        <v>7.8</v>
      </c>
    </row>
    <row r="44" spans="3:10" hidden="1" outlineLevel="1">
      <c r="C44" s="41" t="s">
        <v>75</v>
      </c>
      <c r="D44" s="246">
        <v>5.8958742632612964</v>
      </c>
      <c r="E44" s="246">
        <v>8.4700000000000006</v>
      </c>
      <c r="F44" s="246">
        <v>8.36</v>
      </c>
      <c r="G44" s="246">
        <v>6.24</v>
      </c>
      <c r="H44" s="246">
        <v>8.0500000000000007</v>
      </c>
      <c r="I44" s="246">
        <v>9.18</v>
      </c>
      <c r="J44" s="246">
        <v>8.6199999999999992</v>
      </c>
    </row>
    <row r="45" spans="3:10" hidden="1" outlineLevel="1">
      <c r="C45" s="41" t="s">
        <v>76</v>
      </c>
      <c r="D45" s="246">
        <v>6.5876132930513593</v>
      </c>
      <c r="E45" s="246">
        <v>8.7200000000000006</v>
      </c>
      <c r="F45" s="246">
        <v>8.24</v>
      </c>
      <c r="G45" s="246">
        <v>9.48</v>
      </c>
      <c r="H45" s="246">
        <v>8.51</v>
      </c>
      <c r="I45" s="246">
        <v>8.98</v>
      </c>
      <c r="J45" s="246">
        <v>8.77</v>
      </c>
    </row>
    <row r="46" spans="3:10" hidden="1" outlineLevel="1">
      <c r="C46" s="41" t="s">
        <v>77</v>
      </c>
      <c r="D46" s="246">
        <v>8.8648960739030027</v>
      </c>
      <c r="E46" s="246">
        <v>8.41</v>
      </c>
      <c r="F46" s="246">
        <v>8.9</v>
      </c>
      <c r="G46" s="246">
        <v>6.83</v>
      </c>
      <c r="H46" s="246">
        <v>8.4600000000000009</v>
      </c>
      <c r="I46" s="246">
        <v>9.18</v>
      </c>
      <c r="J46" s="246">
        <v>8.85</v>
      </c>
    </row>
    <row r="47" spans="3:10" hidden="1" outlineLevel="1">
      <c r="C47" s="41" t="s">
        <v>78</v>
      </c>
      <c r="D47" s="246">
        <v>6.8305647840531565</v>
      </c>
      <c r="E47" s="246">
        <v>7.81</v>
      </c>
      <c r="F47" s="246">
        <v>8.19</v>
      </c>
      <c r="G47" s="246">
        <v>5.77</v>
      </c>
      <c r="H47" s="246">
        <v>7.74</v>
      </c>
      <c r="I47" s="246">
        <v>7.87</v>
      </c>
      <c r="J47" s="246">
        <v>7.81</v>
      </c>
    </row>
    <row r="48" spans="3:10" hidden="1" outlineLevel="1">
      <c r="C48" s="41" t="s">
        <v>79</v>
      </c>
      <c r="D48" s="246">
        <v>8.4143920595533501</v>
      </c>
      <c r="E48" s="246">
        <v>8.09</v>
      </c>
      <c r="F48" s="246">
        <v>9</v>
      </c>
      <c r="G48" s="246">
        <v>6.55</v>
      </c>
      <c r="H48" s="246">
        <v>8.39</v>
      </c>
      <c r="I48" s="246">
        <v>8.89</v>
      </c>
      <c r="J48" s="246">
        <v>8.66</v>
      </c>
    </row>
    <row r="49" spans="3:10" hidden="1" outlineLevel="1">
      <c r="C49" s="41" t="s">
        <v>80</v>
      </c>
      <c r="D49" s="246">
        <v>6.4347826086956523</v>
      </c>
      <c r="E49" s="246">
        <v>8.14</v>
      </c>
      <c r="F49" s="246">
        <v>7.52</v>
      </c>
      <c r="G49" s="246">
        <v>7.34</v>
      </c>
      <c r="H49" s="246">
        <v>7.65</v>
      </c>
      <c r="I49" s="246">
        <v>8.4700000000000006</v>
      </c>
      <c r="J49" s="246">
        <v>8.09</v>
      </c>
    </row>
    <row r="50" spans="3:10" hidden="1" outlineLevel="1">
      <c r="C50" s="41" t="s">
        <v>81</v>
      </c>
      <c r="D50" s="246">
        <v>6.7351058591826689</v>
      </c>
      <c r="E50" s="246">
        <v>8.32</v>
      </c>
      <c r="F50" s="246">
        <v>8.52</v>
      </c>
      <c r="G50" s="246">
        <v>6.77</v>
      </c>
      <c r="H50" s="246">
        <v>8.14</v>
      </c>
      <c r="I50" s="246">
        <v>8.6</v>
      </c>
      <c r="J50" s="246">
        <v>8.4</v>
      </c>
    </row>
    <row r="51" spans="3:10" hidden="1" outlineLevel="1">
      <c r="C51" s="41" t="s">
        <v>82</v>
      </c>
      <c r="D51" s="246">
        <v>6.1585609593604262</v>
      </c>
      <c r="E51" s="246">
        <v>8.5500000000000007</v>
      </c>
      <c r="F51" s="246">
        <v>8.67</v>
      </c>
      <c r="G51" s="246">
        <v>7.67</v>
      </c>
      <c r="H51" s="246">
        <v>8.41</v>
      </c>
      <c r="I51" s="246">
        <v>8.94</v>
      </c>
      <c r="J51" s="246">
        <v>8.7200000000000006</v>
      </c>
    </row>
    <row r="52" spans="3:10" hidden="1" outlineLevel="1">
      <c r="C52" s="41" t="s">
        <v>83</v>
      </c>
      <c r="D52" s="246">
        <v>7.590429845904298</v>
      </c>
      <c r="E52" s="246">
        <v>9.65</v>
      </c>
      <c r="F52" s="246">
        <v>9.14</v>
      </c>
      <c r="G52" s="246">
        <v>6.59</v>
      </c>
      <c r="H52" s="246">
        <v>8.85</v>
      </c>
      <c r="I52" s="246">
        <v>9.83</v>
      </c>
      <c r="J52" s="246">
        <v>9.39</v>
      </c>
    </row>
    <row r="53" spans="3:10" collapsed="1">
      <c r="C53" s="48">
        <v>2007</v>
      </c>
      <c r="D53" s="250">
        <v>7.0928086838534599</v>
      </c>
      <c r="E53" s="250">
        <v>8.4501267830496793</v>
      </c>
      <c r="F53" s="250">
        <v>8.39075479222012</v>
      </c>
      <c r="G53" s="250">
        <v>6.9211412635417782</v>
      </c>
      <c r="H53" s="250">
        <v>8.1699881354329644</v>
      </c>
      <c r="I53" s="250">
        <v>8.8259431486702553</v>
      </c>
      <c r="J53" s="250">
        <v>8.5343408828362701</v>
      </c>
    </row>
    <row r="54" spans="3:10" hidden="1" outlineLevel="1">
      <c r="C54" s="41" t="s">
        <v>72</v>
      </c>
      <c r="D54" s="246">
        <v>3.9913326110509209</v>
      </c>
      <c r="E54" s="246">
        <v>8</v>
      </c>
      <c r="F54" s="246">
        <v>8.82</v>
      </c>
      <c r="G54" s="246">
        <v>7.26</v>
      </c>
      <c r="H54" s="246">
        <v>8.1300000000000008</v>
      </c>
      <c r="I54" s="246">
        <v>8.66</v>
      </c>
      <c r="J54" s="246">
        <v>8.43</v>
      </c>
    </row>
    <row r="55" spans="3:10" hidden="1" outlineLevel="1">
      <c r="C55" s="41" t="s">
        <v>73</v>
      </c>
      <c r="D55" s="246">
        <v>3.3105006954102922</v>
      </c>
      <c r="E55" s="246">
        <v>8.9600000000000009</v>
      </c>
      <c r="F55" s="246">
        <v>7.67</v>
      </c>
      <c r="G55" s="246">
        <v>8.0299999999999994</v>
      </c>
      <c r="H55" s="246">
        <v>7.83</v>
      </c>
      <c r="I55" s="246">
        <v>9.81</v>
      </c>
      <c r="J55" s="246">
        <v>8.91</v>
      </c>
    </row>
    <row r="56" spans="3:10" hidden="1" outlineLevel="1">
      <c r="C56" s="41" t="s">
        <v>74</v>
      </c>
      <c r="D56" s="246">
        <v>2.8791623755578439</v>
      </c>
      <c r="E56" s="246">
        <v>7.86</v>
      </c>
      <c r="F56" s="246">
        <v>7.55</v>
      </c>
      <c r="G56" s="246">
        <v>6.04</v>
      </c>
      <c r="H56" s="246">
        <v>7.24</v>
      </c>
      <c r="I56" s="246">
        <v>8.65</v>
      </c>
      <c r="J56" s="246">
        <v>7.99</v>
      </c>
    </row>
    <row r="57" spans="3:10" hidden="1" outlineLevel="1">
      <c r="C57" s="41" t="s">
        <v>75</v>
      </c>
      <c r="D57" s="246">
        <v>6.994123408423115</v>
      </c>
      <c r="E57" s="246">
        <v>8.2100000000000009</v>
      </c>
      <c r="F57" s="246">
        <v>7.76</v>
      </c>
      <c r="G57" s="246">
        <v>7.34</v>
      </c>
      <c r="H57" s="246">
        <v>7.82</v>
      </c>
      <c r="I57" s="246">
        <v>8.6999999999999993</v>
      </c>
      <c r="J57" s="246">
        <v>8.2799999999999994</v>
      </c>
    </row>
    <row r="58" spans="3:10" hidden="1" outlineLevel="1">
      <c r="C58" s="41" t="s">
        <v>76</v>
      </c>
      <c r="D58" s="246">
        <v>7.2437731849496556</v>
      </c>
      <c r="E58" s="246">
        <v>9.1199999999999992</v>
      </c>
      <c r="F58" s="246">
        <v>8.34</v>
      </c>
      <c r="G58" s="246">
        <v>8.25</v>
      </c>
      <c r="H58" s="246">
        <v>8.5299999999999994</v>
      </c>
      <c r="I58" s="246">
        <v>10.029999999999999</v>
      </c>
      <c r="J58" s="246">
        <v>9.3699999999999992</v>
      </c>
    </row>
    <row r="59" spans="3:10" hidden="1" outlineLevel="1">
      <c r="C59" s="41" t="s">
        <v>77</v>
      </c>
      <c r="D59" s="246">
        <v>6.6601351351351354</v>
      </c>
      <c r="E59" s="246">
        <v>8.91</v>
      </c>
      <c r="F59" s="246">
        <v>9.01</v>
      </c>
      <c r="G59" s="246">
        <v>9.1300000000000008</v>
      </c>
      <c r="H59" s="246">
        <v>8.93</v>
      </c>
      <c r="I59" s="246">
        <v>9.84</v>
      </c>
      <c r="J59" s="246">
        <v>9.44</v>
      </c>
    </row>
    <row r="60" spans="3:10" hidden="1" outlineLevel="1">
      <c r="C60" s="41" t="s">
        <v>78</v>
      </c>
      <c r="D60" s="246">
        <v>6.3948576675849402</v>
      </c>
      <c r="E60" s="246">
        <v>8.1300000000000008</v>
      </c>
      <c r="F60" s="246">
        <v>8.75</v>
      </c>
      <c r="G60" s="246">
        <v>8.07</v>
      </c>
      <c r="H60" s="246">
        <v>8.42</v>
      </c>
      <c r="I60" s="246">
        <v>8.39</v>
      </c>
      <c r="J60" s="246">
        <v>8.41</v>
      </c>
    </row>
    <row r="61" spans="3:10" hidden="1" outlineLevel="1">
      <c r="C61" s="41" t="s">
        <v>79</v>
      </c>
      <c r="D61" s="246">
        <v>7.5553416746871989</v>
      </c>
      <c r="E61" s="246">
        <v>8.07</v>
      </c>
      <c r="F61" s="246">
        <v>8.43</v>
      </c>
      <c r="G61" s="246">
        <v>7.82</v>
      </c>
      <c r="H61" s="246">
        <v>8.2200000000000006</v>
      </c>
      <c r="I61" s="246">
        <v>9.11</v>
      </c>
      <c r="J61" s="246">
        <v>8.68</v>
      </c>
    </row>
    <row r="62" spans="3:10" hidden="1" outlineLevel="1">
      <c r="C62" s="41" t="s">
        <v>80</v>
      </c>
      <c r="D62" s="246">
        <v>5.9015544041450774</v>
      </c>
      <c r="E62" s="246">
        <v>7.4</v>
      </c>
      <c r="F62" s="246">
        <v>7.11</v>
      </c>
      <c r="G62" s="246">
        <v>8.31</v>
      </c>
      <c r="H62" s="246">
        <v>7.32</v>
      </c>
      <c r="I62" s="246">
        <v>8.4600000000000009</v>
      </c>
      <c r="J62" s="246">
        <v>7.94</v>
      </c>
    </row>
    <row r="63" spans="3:10" hidden="1" outlineLevel="1">
      <c r="C63" s="41" t="s">
        <v>81</v>
      </c>
      <c r="D63" s="246">
        <v>6.5560796645702304</v>
      </c>
      <c r="E63" s="246">
        <v>8.6</v>
      </c>
      <c r="F63" s="246">
        <v>8.5500000000000007</v>
      </c>
      <c r="G63" s="246">
        <v>7.33</v>
      </c>
      <c r="H63" s="246">
        <v>8.33</v>
      </c>
      <c r="I63" s="246">
        <v>8.9600000000000009</v>
      </c>
      <c r="J63" s="246">
        <v>8.6999999999999993</v>
      </c>
    </row>
    <row r="64" spans="3:10" hidden="1" outlineLevel="1">
      <c r="C64" s="41" t="s">
        <v>82</v>
      </c>
      <c r="D64" s="246">
        <v>6.5781532890766448</v>
      </c>
      <c r="E64" s="246">
        <v>8.7200000000000006</v>
      </c>
      <c r="F64" s="246">
        <v>8.3800000000000008</v>
      </c>
      <c r="G64" s="246">
        <v>8.39</v>
      </c>
      <c r="H64" s="246">
        <v>8.43</v>
      </c>
      <c r="I64" s="246">
        <v>9.66</v>
      </c>
      <c r="J64" s="246">
        <v>9.16</v>
      </c>
    </row>
    <row r="65" spans="3:10" hidden="1" outlineLevel="1">
      <c r="C65" s="41" t="s">
        <v>83</v>
      </c>
      <c r="D65" s="246">
        <v>7.1931818181818183</v>
      </c>
      <c r="E65" s="246">
        <v>8.9600000000000009</v>
      </c>
      <c r="F65" s="246">
        <v>8.9499999999999993</v>
      </c>
      <c r="G65" s="246">
        <v>7.21</v>
      </c>
      <c r="H65" s="246">
        <v>8.66</v>
      </c>
      <c r="I65" s="246">
        <v>9.09</v>
      </c>
      <c r="J65" s="246">
        <v>8.91</v>
      </c>
    </row>
    <row r="66" spans="3:10" collapsed="1">
      <c r="C66" s="48">
        <v>2006</v>
      </c>
      <c r="D66" s="250">
        <v>5.434436722750549</v>
      </c>
      <c r="E66" s="250">
        <v>8.4124091071043239</v>
      </c>
      <c r="F66" s="250">
        <v>8.2386715382404869</v>
      </c>
      <c r="G66" s="250">
        <v>7.7294577493683461</v>
      </c>
      <c r="H66" s="250">
        <v>8.129897341359122</v>
      </c>
      <c r="I66" s="250">
        <v>9.1206022318859947</v>
      </c>
      <c r="J66" s="250">
        <v>8.6815614716578047</v>
      </c>
    </row>
    <row r="67" spans="3:10" ht="15" customHeight="1">
      <c r="C67" s="533" t="s">
        <v>67</v>
      </c>
      <c r="D67" s="533"/>
      <c r="E67" s="533"/>
      <c r="F67" s="533"/>
      <c r="G67" s="533"/>
      <c r="H67" s="533"/>
      <c r="I67" s="533"/>
      <c r="J67" s="533"/>
    </row>
    <row r="69" spans="3:10" ht="30" customHeight="1"/>
    <row r="71" spans="3:10" ht="30" customHeight="1"/>
  </sheetData>
  <mergeCells count="2">
    <mergeCell ref="C3:J3"/>
    <mergeCell ref="C67:J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C2:J58"/>
  <sheetViews>
    <sheetView showGridLines="0" showRowColHeaders="0" zoomScaleNormal="100" workbookViewId="0">
      <selection activeCell="B32" sqref="B32"/>
    </sheetView>
  </sheetViews>
  <sheetFormatPr baseColWidth="10" defaultRowHeight="15" outlineLevelRow="1"/>
  <cols>
    <col min="1" max="1" width="14.28515625" style="90" customWidth="1"/>
    <col min="2" max="8" width="11.42578125" style="90"/>
    <col min="9" max="9" width="14" style="90" customWidth="1"/>
    <col min="10" max="11" width="11.42578125" style="90"/>
    <col min="12" max="12" width="14.28515625" style="90" customWidth="1"/>
    <col min="13" max="16384" width="11.42578125" style="90"/>
  </cols>
  <sheetData>
    <row r="2" spans="3:10" ht="42.75" customHeight="1"/>
    <row r="3" spans="3:10" ht="30" customHeight="1">
      <c r="C3" s="532" t="s">
        <v>279</v>
      </c>
      <c r="D3" s="532"/>
      <c r="E3" s="532"/>
      <c r="F3" s="532"/>
      <c r="G3" s="532"/>
      <c r="H3" s="532"/>
      <c r="I3" s="532"/>
      <c r="J3" s="532"/>
    </row>
    <row r="4" spans="3:10" ht="45" customHeight="1">
      <c r="C4" s="114"/>
      <c r="D4" s="92" t="s">
        <v>263</v>
      </c>
      <c r="E4" s="92" t="s">
        <v>142</v>
      </c>
      <c r="F4" s="92" t="s">
        <v>143</v>
      </c>
      <c r="G4" s="92" t="s">
        <v>144</v>
      </c>
      <c r="H4" s="115" t="s">
        <v>69</v>
      </c>
      <c r="I4" s="115" t="s">
        <v>145</v>
      </c>
      <c r="J4" s="116" t="s">
        <v>71</v>
      </c>
    </row>
    <row r="5" spans="3:10">
      <c r="C5" s="41" t="s">
        <v>75</v>
      </c>
      <c r="D5" s="246">
        <f>IFERROR('tablas evol EM CAT'!D5-'tablas evol EM CAT'!D18,"-")</f>
        <v>-0.49170815018799985</v>
      </c>
      <c r="E5" s="246">
        <f>IFERROR('tablas evol EM CAT'!E5-'tablas evol EM CAT'!E18,"-")</f>
        <v>-0.40283285922431222</v>
      </c>
      <c r="F5" s="246">
        <f>IFERROR('tablas evol EM CAT'!F5-'tablas evol EM CAT'!F18,"-")</f>
        <v>0.79450824913671791</v>
      </c>
      <c r="G5" s="246">
        <f>IFERROR('tablas evol EM CAT'!G5-'tablas evol EM CAT'!G18,"-")</f>
        <v>0.46304114490160941</v>
      </c>
      <c r="H5" s="246">
        <f>IFERROR('tablas evol EM CAT'!H5-'tablas evol EM CAT'!H18,"-")</f>
        <v>0.42406961819192013</v>
      </c>
      <c r="I5" s="246">
        <f>IFERROR('tablas evol EM CAT'!I5-'tablas evol EM CAT'!I18,"-")</f>
        <v>0.81638331365604166</v>
      </c>
      <c r="J5" s="246">
        <f>IFERROR('tablas evol EM CAT'!J5-'tablas evol EM CAT'!J18,"-")</f>
        <v>0.61186451043011481</v>
      </c>
    </row>
    <row r="6" spans="3:10">
      <c r="C6" s="41" t="s">
        <v>76</v>
      </c>
      <c r="D6" s="246">
        <f>IFERROR('tablas evol EM CAT'!D6-'tablas evol EM CAT'!D19,"-")</f>
        <v>-3.2806834905027147</v>
      </c>
      <c r="E6" s="246">
        <f>IFERROR('tablas evol EM CAT'!E6-'tablas evol EM CAT'!E19,"-")</f>
        <v>-0.14691020635805874</v>
      </c>
      <c r="F6" s="246">
        <f>IFERROR('tablas evol EM CAT'!F6-'tablas evol EM CAT'!F19,"-")</f>
        <v>0.73889472157007585</v>
      </c>
      <c r="G6" s="246">
        <f>IFERROR('tablas evol EM CAT'!G6-'tablas evol EM CAT'!G19,"-")</f>
        <v>-0.35895292736993056</v>
      </c>
      <c r="H6" s="246">
        <f>IFERROR('tablas evol EM CAT'!H6-'tablas evol EM CAT'!H19,"-")</f>
        <v>0.29632969344510762</v>
      </c>
      <c r="I6" s="246">
        <f>IFERROR('tablas evol EM CAT'!I6-'tablas evol EM CAT'!I19,"-")</f>
        <v>0.36407481756775084</v>
      </c>
      <c r="J6" s="246">
        <f>IFERROR('tablas evol EM CAT'!J6-'tablas evol EM CAT'!J19,"-")</f>
        <v>0.29930192224309948</v>
      </c>
    </row>
    <row r="7" spans="3:10">
      <c r="C7" s="41" t="s">
        <v>77</v>
      </c>
      <c r="D7" s="246">
        <f>IFERROR('tablas evol EM CAT'!D7-'tablas evol EM CAT'!D20,"-")</f>
        <v>-0.84851916289208251</v>
      </c>
      <c r="E7" s="246">
        <f>IFERROR('tablas evol EM CAT'!E7-'tablas evol EM CAT'!E20,"-")</f>
        <v>-0.61934898612593337</v>
      </c>
      <c r="F7" s="246">
        <f>IFERROR('tablas evol EM CAT'!F7-'tablas evol EM CAT'!F20,"-")</f>
        <v>0.6144004008462316</v>
      </c>
      <c r="G7" s="246">
        <f>IFERROR('tablas evol EM CAT'!G7-'tablas evol EM CAT'!G20,"-")</f>
        <v>-1.950876428960262</v>
      </c>
      <c r="H7" s="246">
        <f>IFERROR('tablas evol EM CAT'!H7-'tablas evol EM CAT'!H20,"-")</f>
        <v>-5.5186969488414839E-2</v>
      </c>
      <c r="I7" s="246">
        <f>IFERROR('tablas evol EM CAT'!I7-'tablas evol EM CAT'!I20,"-")</f>
        <v>1.437152685895704E-2</v>
      </c>
      <c r="J7" s="246">
        <f>IFERROR('tablas evol EM CAT'!J7-'tablas evol EM CAT'!J20,"-")</f>
        <v>-2.0309942462263919E-2</v>
      </c>
    </row>
    <row r="8" spans="3:10">
      <c r="C8" s="41" t="s">
        <v>78</v>
      </c>
      <c r="D8" s="246">
        <f>IFERROR('tablas evol EM CAT'!D8-'tablas evol EM CAT'!D21,"-")</f>
        <v>1.2539627152116291</v>
      </c>
      <c r="E8" s="246">
        <f>IFERROR('tablas evol EM CAT'!E8-'tablas evol EM CAT'!E21,"-")</f>
        <v>-0.15735998367861637</v>
      </c>
      <c r="F8" s="246">
        <f>IFERROR('tablas evol EM CAT'!F8-'tablas evol EM CAT'!F21,"-")</f>
        <v>-0.3114310349612559</v>
      </c>
      <c r="G8" s="246">
        <f>IFERROR('tablas evol EM CAT'!G8-'tablas evol EM CAT'!G21,"-")</f>
        <v>-0.67862178271994367</v>
      </c>
      <c r="H8" s="246">
        <f>IFERROR('tablas evol EM CAT'!H8-'tablas evol EM CAT'!H21,"-")</f>
        <v>-0.25903621865811122</v>
      </c>
      <c r="I8" s="246">
        <f>IFERROR('tablas evol EM CAT'!I8-'tablas evol EM CAT'!I21,"-")</f>
        <v>-8.1161965836682448E-2</v>
      </c>
      <c r="J8" s="246">
        <f>IFERROR('tablas evol EM CAT'!J8-'tablas evol EM CAT'!J21,"-")</f>
        <v>-0.16333999100118035</v>
      </c>
    </row>
    <row r="9" spans="3:10">
      <c r="C9" s="41" t="s">
        <v>79</v>
      </c>
      <c r="D9" s="246">
        <f>IFERROR('tablas evol EM CAT'!D9-'tablas evol EM CAT'!D22,"-")</f>
        <v>-2.3294181412402368</v>
      </c>
      <c r="E9" s="246">
        <f>IFERROR('tablas evol EM CAT'!E9-'tablas evol EM CAT'!E22,"-")</f>
        <v>-0.20501864066532871</v>
      </c>
      <c r="F9" s="246">
        <f>IFERROR('tablas evol EM CAT'!F9-'tablas evol EM CAT'!F22,"-")</f>
        <v>0.22826462060674668</v>
      </c>
      <c r="G9" s="246">
        <f>IFERROR('tablas evol EM CAT'!G9-'tablas evol EM CAT'!G22,"-")</f>
        <v>-0.99713037634408597</v>
      </c>
      <c r="H9" s="246">
        <f>IFERROR('tablas evol EM CAT'!H9-'tablas evol EM CAT'!H22,"-")</f>
        <v>-9.6441825732932251E-2</v>
      </c>
      <c r="I9" s="246">
        <f>IFERROR('tablas evol EM CAT'!I9-'tablas evol EM CAT'!I22,"-")</f>
        <v>0.10373449249010314</v>
      </c>
      <c r="J9" s="246">
        <f>IFERROR('tablas evol EM CAT'!J9-'tablas evol EM CAT'!J22,"-")</f>
        <v>1.6145009638458774E-2</v>
      </c>
    </row>
    <row r="10" spans="3:10">
      <c r="C10" s="41" t="s">
        <v>80</v>
      </c>
      <c r="D10" s="246">
        <f>IFERROR('tablas evol EM CAT'!D10-'tablas evol EM CAT'!D23,"-")</f>
        <v>0.7732984472262121</v>
      </c>
      <c r="E10" s="246">
        <f>IFERROR('tablas evol EM CAT'!E10-'tablas evol EM CAT'!E23,"-")</f>
        <v>-7.6986050443849763E-2</v>
      </c>
      <c r="F10" s="246">
        <f>IFERROR('tablas evol EM CAT'!F10-'tablas evol EM CAT'!F23,"-")</f>
        <v>-0.97750496798410236</v>
      </c>
      <c r="G10" s="246">
        <f>IFERROR('tablas evol EM CAT'!G10-'tablas evol EM CAT'!G23,"-")</f>
        <v>0.98442761183364347</v>
      </c>
      <c r="H10" s="246">
        <f>IFERROR('tablas evol EM CAT'!H10-'tablas evol EM CAT'!H23,"-")</f>
        <v>-0.46214834107893754</v>
      </c>
      <c r="I10" s="246">
        <f>IFERROR('tablas evol EM CAT'!I10-'tablas evol EM CAT'!I23,"-")</f>
        <v>-0.95244496013328561</v>
      </c>
      <c r="J10" s="246">
        <f>IFERROR('tablas evol EM CAT'!J10-'tablas evol EM CAT'!J23,"-")</f>
        <v>-0.73422737701143959</v>
      </c>
    </row>
    <row r="11" spans="3:10">
      <c r="C11" s="41" t="s">
        <v>81</v>
      </c>
      <c r="D11" s="246">
        <f>IFERROR('tablas evol EM CAT'!D11-'tablas evol EM CAT'!D24,"-")</f>
        <v>-1.3273282114362148</v>
      </c>
      <c r="E11" s="246">
        <f>IFERROR('tablas evol EM CAT'!E11-'tablas evol EM CAT'!E24,"-")</f>
        <v>-0.10170361372608561</v>
      </c>
      <c r="F11" s="246">
        <f>IFERROR('tablas evol EM CAT'!F11-'tablas evol EM CAT'!F24,"-")</f>
        <v>-0.26903548364697016</v>
      </c>
      <c r="G11" s="246">
        <f>IFERROR('tablas evol EM CAT'!G11-'tablas evol EM CAT'!G24,"-")</f>
        <v>1.0213551325850005</v>
      </c>
      <c r="H11" s="246">
        <f>IFERROR('tablas evol EM CAT'!H11-'tablas evol EM CAT'!H24,"-")</f>
        <v>-0.10645111274982533</v>
      </c>
      <c r="I11" s="246">
        <f>IFERROR('tablas evol EM CAT'!I11-'tablas evol EM CAT'!I24,"-")</f>
        <v>0.39281419910324722</v>
      </c>
      <c r="J11" s="246">
        <f>IFERROR('tablas evol EM CAT'!J11-'tablas evol EM CAT'!J24,"-")</f>
        <v>0.17077555033411684</v>
      </c>
    </row>
    <row r="12" spans="3:10">
      <c r="C12" s="41" t="s">
        <v>82</v>
      </c>
      <c r="D12" s="246">
        <f>IFERROR('tablas evol EM CAT'!D12-'tablas evol EM CAT'!D25,"-")</f>
        <v>-0.76829429938695704</v>
      </c>
      <c r="E12" s="246">
        <f>IFERROR('tablas evol EM CAT'!E12-'tablas evol EM CAT'!E25,"-")</f>
        <v>-3.9999999999999147E-2</v>
      </c>
      <c r="F12" s="246">
        <f>IFERROR('tablas evol EM CAT'!F12-'tablas evol EM CAT'!F25,"-")</f>
        <v>-0.72999999999999954</v>
      </c>
      <c r="G12" s="246">
        <f>IFERROR('tablas evol EM CAT'!G12-'tablas evol EM CAT'!G25,"-")</f>
        <v>0.98000000000000043</v>
      </c>
      <c r="H12" s="246">
        <f>IFERROR('tablas evol EM CAT'!H12-'tablas evol EM CAT'!H25,"-")</f>
        <v>-0.33000000000000007</v>
      </c>
      <c r="I12" s="246">
        <f>IFERROR('tablas evol EM CAT'!I12-'tablas evol EM CAT'!I25,"-")</f>
        <v>7.0000000000000284E-2</v>
      </c>
      <c r="J12" s="246">
        <f>IFERROR('tablas evol EM CAT'!J12-'tablas evol EM CAT'!J25,"-")</f>
        <v>-0.12000000000000099</v>
      </c>
    </row>
    <row r="13" spans="3:10">
      <c r="C13" s="41" t="s">
        <v>83</v>
      </c>
      <c r="D13" s="246">
        <f>IFERROR('tablas evol EM CAT'!D13-'tablas evol EM CAT'!D26,"-")</f>
        <v>-2.8701805095477608</v>
      </c>
      <c r="E13" s="246">
        <f>IFERROR('tablas evol EM CAT'!E13-'tablas evol EM CAT'!E26,"-")</f>
        <v>-0.58000000000000007</v>
      </c>
      <c r="F13" s="246">
        <f>IFERROR('tablas evol EM CAT'!F13-'tablas evol EM CAT'!F26,"-")</f>
        <v>-2.7999999999999989</v>
      </c>
      <c r="G13" s="246">
        <f>IFERROR('tablas evol EM CAT'!G13-'tablas evol EM CAT'!G26,"-")</f>
        <v>0.9399999999999995</v>
      </c>
      <c r="H13" s="246">
        <f>IFERROR('tablas evol EM CAT'!H13-'tablas evol EM CAT'!H26,"-")</f>
        <v>-1.6000000000000014</v>
      </c>
      <c r="I13" s="246">
        <f>IFERROR('tablas evol EM CAT'!I13-'tablas evol EM CAT'!I26,"-")</f>
        <v>-9.9999999999999645E-2</v>
      </c>
      <c r="J13" s="246">
        <f>IFERROR('tablas evol EM CAT'!J13-'tablas evol EM CAT'!J26,"-")</f>
        <v>-0.72999999999999865</v>
      </c>
    </row>
    <row r="14" spans="3:10" ht="45">
      <c r="C14" s="44" t="str">
        <f>actualizaciones!$A$2</f>
        <v xml:space="preserve">acumulado septiembre 2010 </v>
      </c>
      <c r="D14" s="247">
        <v>-1.0406644411759496</v>
      </c>
      <c r="E14" s="247">
        <v>-0.23087806800595345</v>
      </c>
      <c r="F14" s="247">
        <v>-0.22282284507403549</v>
      </c>
      <c r="G14" s="247">
        <v>-8.2915742707889706E-4</v>
      </c>
      <c r="H14" s="247">
        <v>-0.21108677830503275</v>
      </c>
      <c r="I14" s="247">
        <v>3.3196660047520865E-2</v>
      </c>
      <c r="J14" s="247">
        <v>-8.4979471017659236E-2</v>
      </c>
    </row>
    <row r="15" spans="3:10" hidden="1" outlineLevel="1">
      <c r="C15" s="41" t="s">
        <v>72</v>
      </c>
      <c r="D15" s="246">
        <f>IFERROR('tablas evol EM CAT'!D15-'tablas evol EM CAT'!D28,"-")</f>
        <v>-2.8602214926229808</v>
      </c>
      <c r="E15" s="246">
        <f>IFERROR('tablas evol EM CAT'!E15-'tablas evol EM CAT'!E28,"-")</f>
        <v>-0.85700685654008524</v>
      </c>
      <c r="F15" s="246">
        <f>IFERROR('tablas evol EM CAT'!F15-'tablas evol EM CAT'!F28,"-")</f>
        <v>-1.7830529866173421</v>
      </c>
      <c r="G15" s="246">
        <f>IFERROR('tablas evol EM CAT'!G15-'tablas evol EM CAT'!G28,"-")</f>
        <v>2.2204314002828847</v>
      </c>
      <c r="H15" s="246">
        <f>IFERROR('tablas evol EM CAT'!H15-'tablas evol EM CAT'!H28,"-")</f>
        <v>-1.0879923104649771</v>
      </c>
      <c r="I15" s="246">
        <f>IFERROR('tablas evol EM CAT'!I15-'tablas evol EM CAT'!I28,"-")</f>
        <v>-2.5747979548077282E-2</v>
      </c>
      <c r="J15" s="246">
        <f>IFERROR('tablas evol EM CAT'!J15-'tablas evol EM CAT'!J28,"-")</f>
        <v>-0.50292779104261598</v>
      </c>
    </row>
    <row r="16" spans="3:10" hidden="1" outlineLevel="1">
      <c r="C16" s="41" t="s">
        <v>73</v>
      </c>
      <c r="D16" s="246">
        <f>IFERROR('tablas evol EM CAT'!D16-'tablas evol EM CAT'!D29,"-")</f>
        <v>4.2737390104352411</v>
      </c>
      <c r="E16" s="246">
        <f>IFERROR('tablas evol EM CAT'!E16-'tablas evol EM CAT'!E29,"-")</f>
        <v>-0.440845743186288</v>
      </c>
      <c r="F16" s="246">
        <f>IFERROR('tablas evol EM CAT'!F16-'tablas evol EM CAT'!F29,"-")</f>
        <v>-0.67216848310902488</v>
      </c>
      <c r="G16" s="246">
        <f>IFERROR('tablas evol EM CAT'!G16-'tablas evol EM CAT'!G29,"-")</f>
        <v>1.5431438325664235</v>
      </c>
      <c r="H16" s="246">
        <f>IFERROR('tablas evol EM CAT'!H16-'tablas evol EM CAT'!H29,"-")</f>
        <v>8.0385069006186249E-2</v>
      </c>
      <c r="I16" s="246">
        <f>IFERROR('tablas evol EM CAT'!I16-'tablas evol EM CAT'!I29,"-")</f>
        <v>0.46976948484272008</v>
      </c>
      <c r="J16" s="246">
        <f>IFERROR('tablas evol EM CAT'!J16-'tablas evol EM CAT'!J29,"-")</f>
        <v>0.26941746109499221</v>
      </c>
    </row>
    <row r="17" spans="3:10" hidden="1" outlineLevel="1">
      <c r="C17" s="41" t="s">
        <v>74</v>
      </c>
      <c r="D17" s="246">
        <f>IFERROR('tablas evol EM CAT'!D17-'tablas evol EM CAT'!D30,"-")</f>
        <v>-17.246809835045131</v>
      </c>
      <c r="E17" s="246">
        <f>IFERROR('tablas evol EM CAT'!E17-'tablas evol EM CAT'!E30,"-")</f>
        <v>-0.21800418702023716</v>
      </c>
      <c r="F17" s="246">
        <f>IFERROR('tablas evol EM CAT'!F17-'tablas evol EM CAT'!F30,"-")</f>
        <v>-0.52923736075406946</v>
      </c>
      <c r="G17" s="246">
        <f>IFERROR('tablas evol EM CAT'!G17-'tablas evol EM CAT'!G30,"-")</f>
        <v>3.8312030224696754</v>
      </c>
      <c r="H17" s="246">
        <f>IFERROR('tablas evol EM CAT'!H17-'tablas evol EM CAT'!H30,"-")</f>
        <v>-3.3473993211631914E-2</v>
      </c>
      <c r="I17" s="246">
        <f>IFERROR('tablas evol EM CAT'!I17-'tablas evol EM CAT'!I30,"-")</f>
        <v>-0.35496830959659942</v>
      </c>
      <c r="J17" s="246">
        <f>IFERROR('tablas evol EM CAT'!J17-'tablas evol EM CAT'!J30,"-")</f>
        <v>-0.21184929253043716</v>
      </c>
    </row>
    <row r="18" spans="3:10" hidden="1" outlineLevel="1">
      <c r="C18" s="41" t="s">
        <v>75</v>
      </c>
      <c r="D18" s="246">
        <f>IFERROR('tablas evol EM CAT'!D18-'tablas evol EM CAT'!D31,"-")</f>
        <v>3.6123079406542127</v>
      </c>
      <c r="E18" s="246">
        <f>IFERROR('tablas evol EM CAT'!E18-'tablas evol EM CAT'!E31,"-")</f>
        <v>-0.33000000000000007</v>
      </c>
      <c r="F18" s="246">
        <f>IFERROR('tablas evol EM CAT'!F18-'tablas evol EM CAT'!F31,"-")</f>
        <v>-0.46999999999999975</v>
      </c>
      <c r="G18" s="246">
        <f>IFERROR('tablas evol EM CAT'!G18-'tablas evol EM CAT'!G31,"-")</f>
        <v>0.49000000000000021</v>
      </c>
      <c r="H18" s="246">
        <f>IFERROR('tablas evol EM CAT'!H18-'tablas evol EM CAT'!H31,"-")</f>
        <v>-0.14000000000000057</v>
      </c>
      <c r="I18" s="246">
        <f>IFERROR('tablas evol EM CAT'!I18-'tablas evol EM CAT'!I31,"-")</f>
        <v>-0.91999999999999993</v>
      </c>
      <c r="J18" s="246">
        <f>IFERROR('tablas evol EM CAT'!J18-'tablas evol EM CAT'!J31,"-")</f>
        <v>-0.54999999999999893</v>
      </c>
    </row>
    <row r="19" spans="3:10" hidden="1" outlineLevel="1">
      <c r="C19" s="41" t="s">
        <v>76</v>
      </c>
      <c r="D19" s="246">
        <f>IFERROR('tablas evol EM CAT'!D19-'tablas evol EM CAT'!D32,"-")</f>
        <v>-3.0785486211901301</v>
      </c>
      <c r="E19" s="246">
        <f>IFERROR('tablas evol EM CAT'!E19-'tablas evol EM CAT'!E32,"-")</f>
        <v>-1.3000000000000007</v>
      </c>
      <c r="F19" s="246">
        <f>IFERROR('tablas evol EM CAT'!F19-'tablas evol EM CAT'!F32,"-")</f>
        <v>-0.96999999999999975</v>
      </c>
      <c r="G19" s="246">
        <f>IFERROR('tablas evol EM CAT'!G19-'tablas evol EM CAT'!G32,"-")</f>
        <v>1.0200000000000005</v>
      </c>
      <c r="H19" s="246">
        <f>IFERROR('tablas evol EM CAT'!H19-'tablas evol EM CAT'!H32,"-")</f>
        <v>-0.5</v>
      </c>
      <c r="I19" s="246">
        <f>IFERROR('tablas evol EM CAT'!I19-'tablas evol EM CAT'!I32,"-")</f>
        <v>-0.28999999999999915</v>
      </c>
      <c r="J19" s="246">
        <f>IFERROR('tablas evol EM CAT'!J19-'tablas evol EM CAT'!J32,"-")</f>
        <v>-0.38000000000000078</v>
      </c>
    </row>
    <row r="20" spans="3:10" hidden="1" outlineLevel="1">
      <c r="C20" s="41" t="s">
        <v>77</v>
      </c>
      <c r="D20" s="246">
        <f>IFERROR('tablas evol EM CAT'!D20-'tablas evol EM CAT'!D33,"-")</f>
        <v>5.6205928008405754</v>
      </c>
      <c r="E20" s="246">
        <f>IFERROR('tablas evol EM CAT'!E20-'tablas evol EM CAT'!E33,"-")</f>
        <v>-0.88000000000000078</v>
      </c>
      <c r="F20" s="246">
        <f>IFERROR('tablas evol EM CAT'!F20-'tablas evol EM CAT'!F33,"-")</f>
        <v>-1.1700000000000008</v>
      </c>
      <c r="G20" s="246">
        <f>IFERROR('tablas evol EM CAT'!G20-'tablas evol EM CAT'!G33,"-")</f>
        <v>2.3900000000000006</v>
      </c>
      <c r="H20" s="246">
        <f>IFERROR('tablas evol EM CAT'!H20-'tablas evol EM CAT'!H33,"-")</f>
        <v>-0.42999999999999972</v>
      </c>
      <c r="I20" s="246">
        <f>IFERROR('tablas evol EM CAT'!I20-'tablas evol EM CAT'!I33,"-")</f>
        <v>-1.2999999999999998</v>
      </c>
      <c r="J20" s="246">
        <f>IFERROR('tablas evol EM CAT'!J20-'tablas evol EM CAT'!J33,"-")</f>
        <v>-0.91999999999999993</v>
      </c>
    </row>
    <row r="21" spans="3:10" hidden="1" outlineLevel="1">
      <c r="C21" s="41" t="s">
        <v>78</v>
      </c>
      <c r="D21" s="246">
        <f>IFERROR('tablas evol EM CAT'!D21-'tablas evol EM CAT'!D34,"-")</f>
        <v>2.9238955844102019</v>
      </c>
      <c r="E21" s="246">
        <f>IFERROR('tablas evol EM CAT'!E21-'tablas evol EM CAT'!E34,"-")</f>
        <v>-0.26620650953984271</v>
      </c>
      <c r="F21" s="246">
        <f>IFERROR('tablas evol EM CAT'!F21-'tablas evol EM CAT'!F34,"-")</f>
        <v>1.3566941278261524E-2</v>
      </c>
      <c r="G21" s="246">
        <f>IFERROR('tablas evol EM CAT'!G21-'tablas evol EM CAT'!G34,"-")</f>
        <v>0.84732799477038778</v>
      </c>
      <c r="H21" s="246">
        <f>IFERROR('tablas evol EM CAT'!H21-'tablas evol EM CAT'!H34,"-")</f>
        <v>0.18646364161478779</v>
      </c>
      <c r="I21" s="246">
        <f>IFERROR('tablas evol EM CAT'!I21-'tablas evol EM CAT'!I34,"-")</f>
        <v>-0.46919445822538286</v>
      </c>
      <c r="J21" s="246">
        <f>IFERROR('tablas evol EM CAT'!J21-'tablas evol EM CAT'!J34,"-")</f>
        <v>-0.17803293596662861</v>
      </c>
    </row>
    <row r="22" spans="3:10" hidden="1" outlineLevel="1">
      <c r="C22" s="41" t="s">
        <v>79</v>
      </c>
      <c r="D22" s="246">
        <f>IFERROR('tablas evol EM CAT'!D22-'tablas evol EM CAT'!D35,"-")</f>
        <v>3.4564172335600913</v>
      </c>
      <c r="E22" s="246">
        <f>IFERROR('tablas evol EM CAT'!E22-'tablas evol EM CAT'!E35,"-")</f>
        <v>-0.25</v>
      </c>
      <c r="F22" s="246">
        <f>IFERROR('tablas evol EM CAT'!F22-'tablas evol EM CAT'!F35,"-")</f>
        <v>0.19000000000000039</v>
      </c>
      <c r="G22" s="246">
        <f>IFERROR('tablas evol EM CAT'!G22-'tablas evol EM CAT'!G35,"-")</f>
        <v>1.0999999999999996</v>
      </c>
      <c r="H22" s="246">
        <f>IFERROR('tablas evol EM CAT'!H22-'tablas evol EM CAT'!H35,"-")</f>
        <v>0.27000000000000046</v>
      </c>
      <c r="I22" s="246">
        <f>IFERROR('tablas evol EM CAT'!I22-'tablas evol EM CAT'!I35,"-")</f>
        <v>-0.82999999999999918</v>
      </c>
      <c r="J22" s="246">
        <f>IFERROR('tablas evol EM CAT'!J22-'tablas evol EM CAT'!J35,"-")</f>
        <v>-0.29999999999999982</v>
      </c>
    </row>
    <row r="23" spans="3:10" hidden="1" outlineLevel="1">
      <c r="C23" s="41" t="s">
        <v>80</v>
      </c>
      <c r="D23" s="246">
        <f>IFERROR('tablas evol EM CAT'!D23-'tablas evol EM CAT'!D36,"-")</f>
        <v>0.43388708054755121</v>
      </c>
      <c r="E23" s="246">
        <f>IFERROR('tablas evol EM CAT'!E23-'tablas evol EM CAT'!E36,"-")</f>
        <v>-0.75999999999999979</v>
      </c>
      <c r="F23" s="246">
        <f>IFERROR('tablas evol EM CAT'!F23-'tablas evol EM CAT'!F36,"-")</f>
        <v>-0.83999999999999986</v>
      </c>
      <c r="G23" s="246">
        <f>IFERROR('tablas evol EM CAT'!G23-'tablas evol EM CAT'!G36,"-")</f>
        <v>-0.26000000000000068</v>
      </c>
      <c r="H23" s="246">
        <f>IFERROR('tablas evol EM CAT'!H23-'tablas evol EM CAT'!H36,"-")</f>
        <v>-0.6899999999999995</v>
      </c>
      <c r="I23" s="246">
        <f>IFERROR('tablas evol EM CAT'!I23-'tablas evol EM CAT'!I36,"-")</f>
        <v>-1.25</v>
      </c>
      <c r="J23" s="246">
        <f>IFERROR('tablas evol EM CAT'!J23-'tablas evol EM CAT'!J36,"-")</f>
        <v>-0.99000000000000021</v>
      </c>
    </row>
    <row r="24" spans="3:10" hidden="1" outlineLevel="1">
      <c r="C24" s="41" t="s">
        <v>81</v>
      </c>
      <c r="D24" s="246">
        <f>IFERROR('tablas evol EM CAT'!D24-'tablas evol EM CAT'!D37,"-")</f>
        <v>0.57412993635812182</v>
      </c>
      <c r="E24" s="246">
        <f>IFERROR('tablas evol EM CAT'!E24-'tablas evol EM CAT'!E37,"-")</f>
        <v>-4.0000000000000924E-2</v>
      </c>
      <c r="F24" s="246">
        <f>IFERROR('tablas evol EM CAT'!F24-'tablas evol EM CAT'!F37,"-")</f>
        <v>3.0000000000001137E-2</v>
      </c>
      <c r="G24" s="246">
        <f>IFERROR('tablas evol EM CAT'!G24-'tablas evol EM CAT'!G37,"-")</f>
        <v>0.87000000000000011</v>
      </c>
      <c r="H24" s="246">
        <f>IFERROR('tablas evol EM CAT'!H24-'tablas evol EM CAT'!H37,"-")</f>
        <v>0.1899999999999995</v>
      </c>
      <c r="I24" s="246">
        <f>IFERROR('tablas evol EM CAT'!I24-'tablas evol EM CAT'!I37,"-")</f>
        <v>-0.34000000000000163</v>
      </c>
      <c r="J24" s="246">
        <f>IFERROR('tablas evol EM CAT'!J24-'tablas evol EM CAT'!J37,"-")</f>
        <v>-0.12000000000000099</v>
      </c>
    </row>
    <row r="25" spans="3:10" hidden="1" outlineLevel="1">
      <c r="C25" s="41" t="s">
        <v>82</v>
      </c>
      <c r="D25" s="246">
        <f>IFERROR('tablas evol EM CAT'!D25-'tablas evol EM CAT'!D38,"-")</f>
        <v>-3.9793745735603432</v>
      </c>
      <c r="E25" s="246">
        <f>IFERROR('tablas evol EM CAT'!E25-'tablas evol EM CAT'!E38,"-")</f>
        <v>0.36999999999999922</v>
      </c>
      <c r="F25" s="246">
        <f>IFERROR('tablas evol EM CAT'!F25-'tablas evol EM CAT'!F38,"-")</f>
        <v>-0.67999999999999972</v>
      </c>
      <c r="G25" s="246">
        <f>IFERROR('tablas evol EM CAT'!G25-'tablas evol EM CAT'!G38,"-")</f>
        <v>0.74000000000000021</v>
      </c>
      <c r="H25" s="246">
        <f>IFERROR('tablas evol EM CAT'!H25-'tablas evol EM CAT'!H38,"-")</f>
        <v>-0.24000000000000021</v>
      </c>
      <c r="I25" s="246">
        <f>IFERROR('tablas evol EM CAT'!I25-'tablas evol EM CAT'!I38,"-")</f>
        <v>9.9999999999999645E-2</v>
      </c>
      <c r="J25" s="246">
        <f>IFERROR('tablas evol EM CAT'!J25-'tablas evol EM CAT'!J38,"-")</f>
        <v>-3.9999999999999147E-2</v>
      </c>
    </row>
    <row r="26" spans="3:10" hidden="1" outlineLevel="1">
      <c r="C26" s="41" t="s">
        <v>83</v>
      </c>
      <c r="D26" s="246">
        <f>IFERROR('tablas evol EM CAT'!D26-'tablas evol EM CAT'!D39,"-")</f>
        <v>1.4313901267392133</v>
      </c>
      <c r="E26" s="246">
        <f>IFERROR('tablas evol EM CAT'!E26-'tablas evol EM CAT'!E39,"-")</f>
        <v>-8.9999999999999858E-2</v>
      </c>
      <c r="F26" s="246">
        <f>IFERROR('tablas evol EM CAT'!F26-'tablas evol EM CAT'!F39,"-")</f>
        <v>1.7899999999999991</v>
      </c>
      <c r="G26" s="246">
        <f>IFERROR('tablas evol EM CAT'!G26-'tablas evol EM CAT'!G39,"-")</f>
        <v>0.16999999999999993</v>
      </c>
      <c r="H26" s="246">
        <f>IFERROR('tablas evol EM CAT'!H26-'tablas evol EM CAT'!H39,"-")</f>
        <v>0.94000000000000128</v>
      </c>
      <c r="I26" s="246">
        <f>IFERROR('tablas evol EM CAT'!I26-'tablas evol EM CAT'!I39,"-")</f>
        <v>-0.98000000000000043</v>
      </c>
      <c r="J26" s="246">
        <f>IFERROR('tablas evol EM CAT'!J26-'tablas evol EM CAT'!J39,"-")</f>
        <v>-0.17999999999999972</v>
      </c>
    </row>
    <row r="27" spans="3:10" collapsed="1">
      <c r="C27" s="46">
        <v>2009</v>
      </c>
      <c r="D27" s="249">
        <f>IFERROR('tablas evol EM CAT'!D27-'tablas evol EM CAT'!D40,"-")</f>
        <v>2.3920449998429598</v>
      </c>
      <c r="E27" s="249">
        <f>IFERROR('tablas evol EM CAT'!E27-'tablas evol EM CAT'!E40,"-")</f>
        <v>-0.42571508496924615</v>
      </c>
      <c r="F27" s="249">
        <f>IFERROR('tablas evol EM CAT'!F27-'tablas evol EM CAT'!F40,"-")</f>
        <v>-0.49316342746437591</v>
      </c>
      <c r="G27" s="249">
        <f>IFERROR('tablas evol EM CAT'!G27-'tablas evol EM CAT'!G40,"-")</f>
        <v>1.2151837246200019</v>
      </c>
      <c r="H27" s="249">
        <f>IFERROR('tablas evol EM CAT'!H27-'tablas evol EM CAT'!H40,"-")</f>
        <v>-0.15066327090693754</v>
      </c>
      <c r="I27" s="249">
        <f>IFERROR('tablas evol EM CAT'!I27-'tablas evol EM CAT'!I40,"-")</f>
        <v>-0.50275231786443264</v>
      </c>
      <c r="J27" s="249">
        <f>IFERROR('tablas evol EM CAT'!J27-'tablas evol EM CAT'!J40,"-")</f>
        <v>-0.34935057569446926</v>
      </c>
    </row>
    <row r="28" spans="3:10" hidden="1" outlineLevel="1">
      <c r="C28" s="41" t="s">
        <v>72</v>
      </c>
      <c r="D28" s="246">
        <f>IFERROR('tablas evol EM CAT'!D28-'tablas evol EM CAT'!D41,"-")</f>
        <v>-3.0287953795379536</v>
      </c>
      <c r="E28" s="246">
        <f>IFERROR('tablas evol EM CAT'!E28-'tablas evol EM CAT'!E41,"-")</f>
        <v>8.0000000000000071E-2</v>
      </c>
      <c r="F28" s="246">
        <f>IFERROR('tablas evol EM CAT'!F28-'tablas evol EM CAT'!F41,"-")</f>
        <v>0.77999999999999936</v>
      </c>
      <c r="G28" s="246">
        <f>IFERROR('tablas evol EM CAT'!G28-'tablas evol EM CAT'!G41,"-")</f>
        <v>-8.9999999999999858E-2</v>
      </c>
      <c r="H28" s="246">
        <f>IFERROR('tablas evol EM CAT'!H28-'tablas evol EM CAT'!H41,"-")</f>
        <v>0.46000000000000085</v>
      </c>
      <c r="I28" s="246">
        <f>IFERROR('tablas evol EM CAT'!I28-'tablas evol EM CAT'!I41,"-")</f>
        <v>-0.16000000000000014</v>
      </c>
      <c r="J28" s="246">
        <f>IFERROR('tablas evol EM CAT'!J28-'tablas evol EM CAT'!J41,"-")</f>
        <v>8.9999999999999858E-2</v>
      </c>
    </row>
    <row r="29" spans="3:10" hidden="1" outlineLevel="1">
      <c r="C29" s="41" t="s">
        <v>73</v>
      </c>
      <c r="D29" s="246">
        <f>IFERROR('tablas evol EM CAT'!D29-'tablas evol EM CAT'!D42,"-")</f>
        <v>-3.7759401644596178</v>
      </c>
      <c r="E29" s="246">
        <f>IFERROR('tablas evol EM CAT'!E29-'tablas evol EM CAT'!E42,"-")</f>
        <v>-0.61999999999999922</v>
      </c>
      <c r="F29" s="246">
        <f>IFERROR('tablas evol EM CAT'!F29-'tablas evol EM CAT'!F42,"-")</f>
        <v>0.46999999999999975</v>
      </c>
      <c r="G29" s="246">
        <f>IFERROR('tablas evol EM CAT'!G29-'tablas evol EM CAT'!G42,"-")</f>
        <v>0.30000000000000071</v>
      </c>
      <c r="H29" s="246">
        <f>IFERROR('tablas evol EM CAT'!H29-'tablas evol EM CAT'!H42,"-")</f>
        <v>-0.23000000000000043</v>
      </c>
      <c r="I29" s="246">
        <f>IFERROR('tablas evol EM CAT'!I29-'tablas evol EM CAT'!I42,"-")</f>
        <v>-0.64000000000000057</v>
      </c>
      <c r="J29" s="246">
        <f>IFERROR('tablas evol EM CAT'!J29-'tablas evol EM CAT'!J42,"-")</f>
        <v>-0.45000000000000107</v>
      </c>
    </row>
    <row r="30" spans="3:10" hidden="1" outlineLevel="1">
      <c r="C30" s="41" t="s">
        <v>74</v>
      </c>
      <c r="D30" s="246">
        <f>IFERROR('tablas evol EM CAT'!D30-'tablas evol EM CAT'!D43,"-")</f>
        <v>18.567572660723346</v>
      </c>
      <c r="E30" s="246">
        <f>IFERROR('tablas evol EM CAT'!E30-'tablas evol EM CAT'!E43,"-")</f>
        <v>1.9999999999999574E-2</v>
      </c>
      <c r="F30" s="246">
        <f>IFERROR('tablas evol EM CAT'!F30-'tablas evol EM CAT'!F43,"-")</f>
        <v>0.46999999999999975</v>
      </c>
      <c r="G30" s="246">
        <f>IFERROR('tablas evol EM CAT'!G30-'tablas evol EM CAT'!G43,"-")</f>
        <v>0.54999999999999982</v>
      </c>
      <c r="H30" s="246">
        <f>IFERROR('tablas evol EM CAT'!H30-'tablas evol EM CAT'!H43,"-")</f>
        <v>0.44000000000000039</v>
      </c>
      <c r="I30" s="246">
        <f>IFERROR('tablas evol EM CAT'!I30-'tablas evol EM CAT'!I43,"-")</f>
        <v>-0.20000000000000018</v>
      </c>
      <c r="J30" s="246">
        <f>IFERROR('tablas evol EM CAT'!J30-'tablas evol EM CAT'!J43,"-")</f>
        <v>8.9999999999999858E-2</v>
      </c>
    </row>
    <row r="31" spans="3:10" hidden="1" outlineLevel="1">
      <c r="C31" s="41" t="s">
        <v>75</v>
      </c>
      <c r="D31" s="246">
        <f>IFERROR('tablas evol EM CAT'!D31-'tablas evol EM CAT'!D44,"-")</f>
        <v>-1.8175610102492481</v>
      </c>
      <c r="E31" s="246">
        <f>IFERROR('tablas evol EM CAT'!E31-'tablas evol EM CAT'!E44,"-")</f>
        <v>0.16999999999999993</v>
      </c>
      <c r="F31" s="246">
        <f>IFERROR('tablas evol EM CAT'!F31-'tablas evol EM CAT'!F44,"-")</f>
        <v>7.0000000000000284E-2</v>
      </c>
      <c r="G31" s="246">
        <f>IFERROR('tablas evol EM CAT'!G31-'tablas evol EM CAT'!G44,"-")</f>
        <v>1.0099999999999998</v>
      </c>
      <c r="H31" s="246">
        <f>IFERROR('tablas evol EM CAT'!H31-'tablas evol EM CAT'!H44,"-")</f>
        <v>9.9999999999999645E-2</v>
      </c>
      <c r="I31" s="246">
        <f>IFERROR('tablas evol EM CAT'!I31-'tablas evol EM CAT'!I44,"-")</f>
        <v>-0.14000000000000057</v>
      </c>
      <c r="J31" s="246">
        <f>IFERROR('tablas evol EM CAT'!J31-'tablas evol EM CAT'!J44,"-")</f>
        <v>0</v>
      </c>
    </row>
    <row r="32" spans="3:10" hidden="1" outlineLevel="1">
      <c r="C32" s="41" t="s">
        <v>76</v>
      </c>
      <c r="D32" s="246">
        <f>IFERROR('tablas evol EM CAT'!D32-'tablas evol EM CAT'!D45,"-")</f>
        <v>6.4923867069486407</v>
      </c>
      <c r="E32" s="246">
        <f>IFERROR('tablas evol EM CAT'!E32-'tablas evol EM CAT'!E45,"-")</f>
        <v>0.34999999999999964</v>
      </c>
      <c r="F32" s="246">
        <f>IFERROR('tablas evol EM CAT'!F32-'tablas evol EM CAT'!F45,"-")</f>
        <v>8.9999999999999858E-2</v>
      </c>
      <c r="G32" s="246">
        <f>IFERROR('tablas evol EM CAT'!G32-'tablas evol EM CAT'!G45,"-")</f>
        <v>-2.0100000000000007</v>
      </c>
      <c r="H32" s="246">
        <f>IFERROR('tablas evol EM CAT'!H32-'tablas evol EM CAT'!H45,"-")</f>
        <v>-0.35999999999999943</v>
      </c>
      <c r="I32" s="246">
        <f>IFERROR('tablas evol EM CAT'!I32-'tablas evol EM CAT'!I45,"-")</f>
        <v>-0.22000000000000064</v>
      </c>
      <c r="J32" s="246">
        <f>IFERROR('tablas evol EM CAT'!J32-'tablas evol EM CAT'!J45,"-")</f>
        <v>-0.26999999999999957</v>
      </c>
    </row>
    <row r="33" spans="3:10" hidden="1" outlineLevel="1">
      <c r="C33" s="41" t="s">
        <v>77</v>
      </c>
      <c r="D33" s="246">
        <f>IFERROR('tablas evol EM CAT'!D33-'tablas evol EM CAT'!D46,"-")</f>
        <v>-6.3689516938334778</v>
      </c>
      <c r="E33" s="246">
        <f>IFERROR('tablas evol EM CAT'!E33-'tablas evol EM CAT'!E46,"-")</f>
        <v>6.0000000000000497E-2</v>
      </c>
      <c r="F33" s="246">
        <f>IFERROR('tablas evol EM CAT'!F33-'tablas evol EM CAT'!F46,"-")</f>
        <v>-9.9999999999997868E-3</v>
      </c>
      <c r="G33" s="246">
        <f>IFERROR('tablas evol EM CAT'!G33-'tablas evol EM CAT'!G46,"-")</f>
        <v>-0.24000000000000021</v>
      </c>
      <c r="H33" s="246">
        <f>IFERROR('tablas evol EM CAT'!H33-'tablas evol EM CAT'!H46,"-")</f>
        <v>-0.19000000000000128</v>
      </c>
      <c r="I33" s="246">
        <f>IFERROR('tablas evol EM CAT'!I33-'tablas evol EM CAT'!I46,"-")</f>
        <v>8.0000000000000071E-2</v>
      </c>
      <c r="J33" s="246">
        <f>IFERROR('tablas evol EM CAT'!J33-'tablas evol EM CAT'!J46,"-")</f>
        <v>-1.9999999999999574E-2</v>
      </c>
    </row>
    <row r="34" spans="3:10" hidden="1" outlineLevel="1">
      <c r="C34" s="41" t="s">
        <v>78</v>
      </c>
      <c r="D34" s="246">
        <f>IFERROR('tablas evol EM CAT'!D34-'tablas evol EM CAT'!D47,"-")</f>
        <v>-2.6834544513035947</v>
      </c>
      <c r="E34" s="246">
        <f>IFERROR('tablas evol EM CAT'!E34-'tablas evol EM CAT'!E47,"-")</f>
        <v>8.0000000000000071E-2</v>
      </c>
      <c r="F34" s="246">
        <f>IFERROR('tablas evol EM CAT'!F34-'tablas evol EM CAT'!F47,"-")</f>
        <v>0.25999999999999979</v>
      </c>
      <c r="G34" s="246">
        <f>IFERROR('tablas evol EM CAT'!G34-'tablas evol EM CAT'!G47,"-")</f>
        <v>1.0300000000000002</v>
      </c>
      <c r="H34" s="246">
        <f>IFERROR('tablas evol EM CAT'!H34-'tablas evol EM CAT'!H47,"-")</f>
        <v>0.16999999999999993</v>
      </c>
      <c r="I34" s="246">
        <f>IFERROR('tablas evol EM CAT'!I34-'tablas evol EM CAT'!I47,"-")</f>
        <v>0.52000000000000046</v>
      </c>
      <c r="J34" s="246">
        <f>IFERROR('tablas evol EM CAT'!J34-'tablas evol EM CAT'!J47,"-")</f>
        <v>0.37000000000000011</v>
      </c>
    </row>
    <row r="35" spans="3:10" hidden="1" outlineLevel="1">
      <c r="C35" s="41" t="s">
        <v>79</v>
      </c>
      <c r="D35" s="246">
        <f>IFERROR('tablas evol EM CAT'!D35-'tablas evol EM CAT'!D48,"-")</f>
        <v>-3.4796981820023296</v>
      </c>
      <c r="E35" s="246">
        <f>IFERROR('tablas evol EM CAT'!E35-'tablas evol EM CAT'!E48,"-")</f>
        <v>-0.63999999999999968</v>
      </c>
      <c r="F35" s="246">
        <f>IFERROR('tablas evol EM CAT'!F35-'tablas evol EM CAT'!F48,"-")</f>
        <v>-1.4800000000000004</v>
      </c>
      <c r="G35" s="246">
        <f>IFERROR('tablas evol EM CAT'!G35-'tablas evol EM CAT'!G48,"-")</f>
        <v>0.3100000000000005</v>
      </c>
      <c r="H35" s="246">
        <f>IFERROR('tablas evol EM CAT'!H35-'tablas evol EM CAT'!H48,"-")</f>
        <v>-1.0400000000000009</v>
      </c>
      <c r="I35" s="246">
        <f>IFERROR('tablas evol EM CAT'!I35-'tablas evol EM CAT'!I48,"-")</f>
        <v>-0.77000000000000135</v>
      </c>
      <c r="J35" s="246">
        <f>IFERROR('tablas evol EM CAT'!J35-'tablas evol EM CAT'!J48,"-")</f>
        <v>-0.91999999999999993</v>
      </c>
    </row>
    <row r="36" spans="3:10" hidden="1" outlineLevel="1">
      <c r="C36" s="41" t="s">
        <v>80</v>
      </c>
      <c r="D36" s="246">
        <f>IFERROR('tablas evol EM CAT'!D36-'tablas evol EM CAT'!D49,"-")</f>
        <v>-1.0071196516209309</v>
      </c>
      <c r="E36" s="246">
        <f>IFERROR('tablas evol EM CAT'!E36-'tablas evol EM CAT'!E49,"-")</f>
        <v>-0.67000000000000082</v>
      </c>
      <c r="F36" s="246">
        <f>IFERROR('tablas evol EM CAT'!F36-'tablas evol EM CAT'!F49,"-")</f>
        <v>0.35000000000000053</v>
      </c>
      <c r="G36" s="246">
        <f>IFERROR('tablas evol EM CAT'!G36-'tablas evol EM CAT'!G49,"-")</f>
        <v>-0.39999999999999947</v>
      </c>
      <c r="H36" s="246">
        <f>IFERROR('tablas evol EM CAT'!H36-'tablas evol EM CAT'!H49,"-")</f>
        <v>-0.10000000000000053</v>
      </c>
      <c r="I36" s="246">
        <f>IFERROR('tablas evol EM CAT'!I36-'tablas evol EM CAT'!I49,"-")</f>
        <v>0.36999999999999922</v>
      </c>
      <c r="J36" s="246">
        <f>IFERROR('tablas evol EM CAT'!J36-'tablas evol EM CAT'!J49,"-")</f>
        <v>0.16000000000000014</v>
      </c>
    </row>
    <row r="37" spans="3:10" hidden="1" outlineLevel="1">
      <c r="C37" s="41" t="s">
        <v>81</v>
      </c>
      <c r="D37" s="246">
        <f>IFERROR('tablas evol EM CAT'!D37-'tablas evol EM CAT'!D50,"-")</f>
        <v>0.21089621766052957</v>
      </c>
      <c r="E37" s="246">
        <f>IFERROR('tablas evol EM CAT'!E37-'tablas evol EM CAT'!E50,"-")</f>
        <v>-9.9999999999997868E-3</v>
      </c>
      <c r="F37" s="246">
        <f>IFERROR('tablas evol EM CAT'!F37-'tablas evol EM CAT'!F50,"-")</f>
        <v>-0.16999999999999993</v>
      </c>
      <c r="G37" s="246">
        <f>IFERROR('tablas evol EM CAT'!G37-'tablas evol EM CAT'!G50,"-")</f>
        <v>-4.9999999999999822E-2</v>
      </c>
      <c r="H37" s="246">
        <f>IFERROR('tablas evol EM CAT'!H37-'tablas evol EM CAT'!H50,"-")</f>
        <v>-8.9999999999999858E-2</v>
      </c>
      <c r="I37" s="246">
        <f>IFERROR('tablas evol EM CAT'!I37-'tablas evol EM CAT'!I50,"-")</f>
        <v>3.0000000000001137E-2</v>
      </c>
      <c r="J37" s="246">
        <f>IFERROR('tablas evol EM CAT'!J37-'tablas evol EM CAT'!J50,"-")</f>
        <v>-9.9999999999997868E-3</v>
      </c>
    </row>
    <row r="38" spans="3:10" hidden="1" outlineLevel="1">
      <c r="C38" s="41" t="s">
        <v>82</v>
      </c>
      <c r="D38" s="246">
        <f>IFERROR('tablas evol EM CAT'!D38-'tablas evol EM CAT'!D51,"-")</f>
        <v>4.416644145470932</v>
      </c>
      <c r="E38" s="246">
        <f>IFERROR('tablas evol EM CAT'!E38-'tablas evol EM CAT'!E51,"-")</f>
        <v>-0.41999999999999993</v>
      </c>
      <c r="F38" s="246">
        <f>IFERROR('tablas evol EM CAT'!F38-'tablas evol EM CAT'!F51,"-")</f>
        <v>0.6899999999999995</v>
      </c>
      <c r="G38" s="246">
        <f>IFERROR('tablas evol EM CAT'!G38-'tablas evol EM CAT'!G51,"-")</f>
        <v>-7.0000000000000284E-2</v>
      </c>
      <c r="H38" s="246">
        <f>IFERROR('tablas evol EM CAT'!H38-'tablas evol EM CAT'!H51,"-")</f>
        <v>0.34999999999999964</v>
      </c>
      <c r="I38" s="246">
        <f>IFERROR('tablas evol EM CAT'!I38-'tablas evol EM CAT'!I51,"-")</f>
        <v>-0.17999999999999972</v>
      </c>
      <c r="J38" s="246">
        <f>IFERROR('tablas evol EM CAT'!J38-'tablas evol EM CAT'!J51,"-")</f>
        <v>3.9999999999999147E-2</v>
      </c>
    </row>
    <row r="39" spans="3:10" hidden="1" outlineLevel="1">
      <c r="C39" s="41" t="s">
        <v>83</v>
      </c>
      <c r="D39" s="246">
        <f>IFERROR('tablas evol EM CAT'!D39-'tablas evol EM CAT'!D52,"-")</f>
        <v>0.24641878933143424</v>
      </c>
      <c r="E39" s="246">
        <f>IFERROR('tablas evol EM CAT'!E39-'tablas evol EM CAT'!E52,"-")</f>
        <v>-0.53000000000000114</v>
      </c>
      <c r="F39" s="246">
        <f>IFERROR('tablas evol EM CAT'!F39-'tablas evol EM CAT'!F52,"-")</f>
        <v>0.1899999999999995</v>
      </c>
      <c r="G39" s="246">
        <f>IFERROR('tablas evol EM CAT'!G39-'tablas evol EM CAT'!G52,"-")</f>
        <v>1.2400000000000002</v>
      </c>
      <c r="H39" s="246">
        <f>IFERROR('tablas evol EM CAT'!H39-'tablas evol EM CAT'!H52,"-")</f>
        <v>0.17999999999999972</v>
      </c>
      <c r="I39" s="246">
        <f>IFERROR('tablas evol EM CAT'!I39-'tablas evol EM CAT'!I52,"-")</f>
        <v>0.25</v>
      </c>
      <c r="J39" s="246">
        <f>IFERROR('tablas evol EM CAT'!J39-'tablas evol EM CAT'!J52,"-")</f>
        <v>0.22999999999999865</v>
      </c>
    </row>
    <row r="40" spans="3:10" collapsed="1">
      <c r="C40" s="48">
        <v>2008</v>
      </c>
      <c r="D40" s="250">
        <f>IFERROR('tablas evol EM CAT'!D40-'tablas evol EM CAT'!D53,"-")</f>
        <v>-2.1604657710429382</v>
      </c>
      <c r="E40" s="250">
        <f>IFERROR('tablas evol EM CAT'!E40-'tablas evol EM CAT'!E53,"-")</f>
        <v>-0.18103894171477286</v>
      </c>
      <c r="F40" s="250">
        <f>IFERROR('tablas evol EM CAT'!F40-'tablas evol EM CAT'!F53,"-")</f>
        <v>0.13694308134436994</v>
      </c>
      <c r="G40" s="250">
        <f>IFERROR('tablas evol EM CAT'!G40-'tablas evol EM CAT'!G53,"-")</f>
        <v>0.13156971153474117</v>
      </c>
      <c r="H40" s="250">
        <f>IFERROR('tablas evol EM CAT'!H40-'tablas evol EM CAT'!H53,"-")</f>
        <v>-3.0298949121725371E-2</v>
      </c>
      <c r="I40" s="250">
        <f>IFERROR('tablas evol EM CAT'!I40-'tablas evol EM CAT'!I53,"-")</f>
        <v>-8.539855433840593E-2</v>
      </c>
      <c r="J40" s="250">
        <f>IFERROR('tablas evol EM CAT'!J40-'tablas evol EM CAT'!J53,"-")</f>
        <v>-5.5505329127216285E-2</v>
      </c>
    </row>
    <row r="41" spans="3:10" hidden="1" outlineLevel="1">
      <c r="C41" s="41" t="s">
        <v>72</v>
      </c>
      <c r="D41" s="246">
        <f>IFERROR('tablas evol EM CAT'!D41-'tablas evol EM CAT'!D54,"-")</f>
        <v>7.4836673889490788</v>
      </c>
      <c r="E41" s="246">
        <f>IFERROR('tablas evol EM CAT'!E41-'tablas evol EM CAT'!E54,"-")</f>
        <v>0.48000000000000043</v>
      </c>
      <c r="F41" s="246">
        <f>IFERROR('tablas evol EM CAT'!F41-'tablas evol EM CAT'!F54,"-")</f>
        <v>-0.16000000000000014</v>
      </c>
      <c r="G41" s="246">
        <f>IFERROR('tablas evol EM CAT'!G41-'tablas evol EM CAT'!G54,"-")</f>
        <v>-0.62999999999999989</v>
      </c>
      <c r="H41" s="246">
        <f>IFERROR('tablas evol EM CAT'!H41-'tablas evol EM CAT'!H54,"-")</f>
        <v>0.22999999999999865</v>
      </c>
      <c r="I41" s="246">
        <f>IFERROR('tablas evol EM CAT'!I41-'tablas evol EM CAT'!I54,"-")</f>
        <v>0.26999999999999957</v>
      </c>
      <c r="J41" s="246">
        <f>IFERROR('tablas evol EM CAT'!J41-'tablas evol EM CAT'!J54,"-")</f>
        <v>0.26999999999999957</v>
      </c>
    </row>
    <row r="42" spans="3:10" hidden="1" outlineLevel="1">
      <c r="C42" s="41" t="s">
        <v>73</v>
      </c>
      <c r="D42" s="246">
        <f>IFERROR('tablas evol EM CAT'!D42-'tablas evol EM CAT'!D55,"-")</f>
        <v>2.5502509989828068</v>
      </c>
      <c r="E42" s="246">
        <f>IFERROR('tablas evol EM CAT'!E42-'tablas evol EM CAT'!E55,"-")</f>
        <v>-1.0000000000001563E-2</v>
      </c>
      <c r="F42" s="246">
        <f>IFERROR('tablas evol EM CAT'!F42-'tablas evol EM CAT'!F55,"-")</f>
        <v>0.29999999999999982</v>
      </c>
      <c r="G42" s="246">
        <f>IFERROR('tablas evol EM CAT'!G42-'tablas evol EM CAT'!G55,"-")</f>
        <v>-1.0099999999999998</v>
      </c>
      <c r="H42" s="246">
        <f>IFERROR('tablas evol EM CAT'!H42-'tablas evol EM CAT'!H55,"-")</f>
        <v>0.23000000000000043</v>
      </c>
      <c r="I42" s="246">
        <f>IFERROR('tablas evol EM CAT'!I42-'tablas evol EM CAT'!I55,"-")</f>
        <v>-0.84999999999999964</v>
      </c>
      <c r="J42" s="246">
        <f>IFERROR('tablas evol EM CAT'!J42-'tablas evol EM CAT'!J55,"-")</f>
        <v>-0.33999999999999986</v>
      </c>
    </row>
    <row r="43" spans="3:10" hidden="1" outlineLevel="1">
      <c r="C43" s="41" t="s">
        <v>74</v>
      </c>
      <c r="D43" s="246">
        <f>IFERROR('tablas evol EM CAT'!D43-'tablas evol EM CAT'!D56,"-")</f>
        <v>3.9765453869992338</v>
      </c>
      <c r="E43" s="246">
        <f>IFERROR('tablas evol EM CAT'!E43-'tablas evol EM CAT'!E56,"-")</f>
        <v>-8.0000000000000071E-2</v>
      </c>
      <c r="F43" s="246">
        <f>IFERROR('tablas evol EM CAT'!F43-'tablas evol EM CAT'!F56,"-")</f>
        <v>8.9999999999999858E-2</v>
      </c>
      <c r="G43" s="246">
        <f>IFERROR('tablas evol EM CAT'!G43-'tablas evol EM CAT'!G56,"-")</f>
        <v>0.12999999999999989</v>
      </c>
      <c r="H43" s="246">
        <f>IFERROR('tablas evol EM CAT'!H43-'tablas evol EM CAT'!H56,"-")</f>
        <v>0.21999999999999975</v>
      </c>
      <c r="I43" s="246">
        <f>IFERROR('tablas evol EM CAT'!I43-'tablas evol EM CAT'!I56,"-")</f>
        <v>-0.57000000000000028</v>
      </c>
      <c r="J43" s="246">
        <f>IFERROR('tablas evol EM CAT'!J43-'tablas evol EM CAT'!J56,"-")</f>
        <v>-0.19000000000000039</v>
      </c>
    </row>
    <row r="44" spans="3:10" hidden="1" outlineLevel="1">
      <c r="C44" s="41" t="s">
        <v>75</v>
      </c>
      <c r="D44" s="246">
        <f>IFERROR('tablas evol EM CAT'!D44-'tablas evol EM CAT'!D57,"-")</f>
        <v>-1.0982491451618186</v>
      </c>
      <c r="E44" s="246">
        <f>IFERROR('tablas evol EM CAT'!E44-'tablas evol EM CAT'!E57,"-")</f>
        <v>0.25999999999999979</v>
      </c>
      <c r="F44" s="246">
        <f>IFERROR('tablas evol EM CAT'!F44-'tablas evol EM CAT'!F57,"-")</f>
        <v>0.59999999999999964</v>
      </c>
      <c r="G44" s="246">
        <f>IFERROR('tablas evol EM CAT'!G44-'tablas evol EM CAT'!G57,"-")</f>
        <v>-1.0999999999999996</v>
      </c>
      <c r="H44" s="246">
        <f>IFERROR('tablas evol EM CAT'!H44-'tablas evol EM CAT'!H57,"-")</f>
        <v>0.23000000000000043</v>
      </c>
      <c r="I44" s="246">
        <f>IFERROR('tablas evol EM CAT'!I44-'tablas evol EM CAT'!I57,"-")</f>
        <v>0.48000000000000043</v>
      </c>
      <c r="J44" s="246">
        <f>IFERROR('tablas evol EM CAT'!J44-'tablas evol EM CAT'!J57,"-")</f>
        <v>0.33999999999999986</v>
      </c>
    </row>
    <row r="45" spans="3:10" hidden="1" outlineLevel="1">
      <c r="C45" s="41" t="s">
        <v>76</v>
      </c>
      <c r="D45" s="246">
        <f>IFERROR('tablas evol EM CAT'!D45-'tablas evol EM CAT'!D58,"-")</f>
        <v>-0.65615989189829627</v>
      </c>
      <c r="E45" s="246">
        <f>IFERROR('tablas evol EM CAT'!E45-'tablas evol EM CAT'!E58,"-")</f>
        <v>-0.39999999999999858</v>
      </c>
      <c r="F45" s="246">
        <f>IFERROR('tablas evol EM CAT'!F45-'tablas evol EM CAT'!F58,"-")</f>
        <v>-9.9999999999999645E-2</v>
      </c>
      <c r="G45" s="246">
        <f>IFERROR('tablas evol EM CAT'!G45-'tablas evol EM CAT'!G58,"-")</f>
        <v>1.2300000000000004</v>
      </c>
      <c r="H45" s="246">
        <f>IFERROR('tablas evol EM CAT'!H45-'tablas evol EM CAT'!H58,"-")</f>
        <v>-1.9999999999999574E-2</v>
      </c>
      <c r="I45" s="246">
        <f>IFERROR('tablas evol EM CAT'!I45-'tablas evol EM CAT'!I58,"-")</f>
        <v>-1.0499999999999989</v>
      </c>
      <c r="J45" s="246">
        <f>IFERROR('tablas evol EM CAT'!J45-'tablas evol EM CAT'!J58,"-")</f>
        <v>-0.59999999999999964</v>
      </c>
    </row>
    <row r="46" spans="3:10" hidden="1" outlineLevel="1">
      <c r="C46" s="41" t="s">
        <v>77</v>
      </c>
      <c r="D46" s="246">
        <f>IFERROR('tablas evol EM CAT'!D46-'tablas evol EM CAT'!D59,"-")</f>
        <v>2.2047609387678673</v>
      </c>
      <c r="E46" s="246">
        <f>IFERROR('tablas evol EM CAT'!E46-'tablas evol EM CAT'!E59,"-")</f>
        <v>-0.5</v>
      </c>
      <c r="F46" s="246">
        <f>IFERROR('tablas evol EM CAT'!F46-'tablas evol EM CAT'!F59,"-")</f>
        <v>-0.10999999999999943</v>
      </c>
      <c r="G46" s="246">
        <f>IFERROR('tablas evol EM CAT'!G46-'tablas evol EM CAT'!G59,"-")</f>
        <v>-2.3000000000000007</v>
      </c>
      <c r="H46" s="246">
        <f>IFERROR('tablas evol EM CAT'!H46-'tablas evol EM CAT'!H59,"-")</f>
        <v>-0.46999999999999886</v>
      </c>
      <c r="I46" s="246">
        <f>IFERROR('tablas evol EM CAT'!I46-'tablas evol EM CAT'!I59,"-")</f>
        <v>-0.66000000000000014</v>
      </c>
      <c r="J46" s="246">
        <f>IFERROR('tablas evol EM CAT'!J46-'tablas evol EM CAT'!J59,"-")</f>
        <v>-0.58999999999999986</v>
      </c>
    </row>
    <row r="47" spans="3:10" hidden="1" outlineLevel="1">
      <c r="C47" s="41" t="s">
        <v>78</v>
      </c>
      <c r="D47" s="246">
        <f>IFERROR('tablas evol EM CAT'!D47-'tablas evol EM CAT'!D60,"-")</f>
        <v>0.43570711646821625</v>
      </c>
      <c r="E47" s="246">
        <f>IFERROR('tablas evol EM CAT'!E47-'tablas evol EM CAT'!E60,"-")</f>
        <v>-0.32000000000000117</v>
      </c>
      <c r="F47" s="246">
        <f>IFERROR('tablas evol EM CAT'!F47-'tablas evol EM CAT'!F60,"-")</f>
        <v>-0.5600000000000005</v>
      </c>
      <c r="G47" s="246">
        <f>IFERROR('tablas evol EM CAT'!G47-'tablas evol EM CAT'!G60,"-")</f>
        <v>-2.3000000000000007</v>
      </c>
      <c r="H47" s="246">
        <f>IFERROR('tablas evol EM CAT'!H47-'tablas evol EM CAT'!H60,"-")</f>
        <v>-0.67999999999999972</v>
      </c>
      <c r="I47" s="246">
        <f>IFERROR('tablas evol EM CAT'!I47-'tablas evol EM CAT'!I60,"-")</f>
        <v>-0.52000000000000046</v>
      </c>
      <c r="J47" s="246">
        <f>IFERROR('tablas evol EM CAT'!J47-'tablas evol EM CAT'!J60,"-")</f>
        <v>-0.60000000000000053</v>
      </c>
    </row>
    <row r="48" spans="3:10" hidden="1" outlineLevel="1">
      <c r="C48" s="41" t="s">
        <v>79</v>
      </c>
      <c r="D48" s="246">
        <f>IFERROR('tablas evol EM CAT'!D48-'tablas evol EM CAT'!D61,"-")</f>
        <v>0.85905038486615126</v>
      </c>
      <c r="E48" s="246">
        <f>IFERROR('tablas evol EM CAT'!E48-'tablas evol EM CAT'!E61,"-")</f>
        <v>1.9999999999999574E-2</v>
      </c>
      <c r="F48" s="246">
        <f>IFERROR('tablas evol EM CAT'!F48-'tablas evol EM CAT'!F61,"-")</f>
        <v>0.57000000000000028</v>
      </c>
      <c r="G48" s="246">
        <f>IFERROR('tablas evol EM CAT'!G48-'tablas evol EM CAT'!G61,"-")</f>
        <v>-1.2700000000000005</v>
      </c>
      <c r="H48" s="246">
        <f>IFERROR('tablas evol EM CAT'!H48-'tablas evol EM CAT'!H61,"-")</f>
        <v>0.16999999999999993</v>
      </c>
      <c r="I48" s="246">
        <f>IFERROR('tablas evol EM CAT'!I48-'tablas evol EM CAT'!I61,"-")</f>
        <v>-0.21999999999999886</v>
      </c>
      <c r="J48" s="246">
        <f>IFERROR('tablas evol EM CAT'!J48-'tablas evol EM CAT'!J61,"-")</f>
        <v>-1.9999999999999574E-2</v>
      </c>
    </row>
    <row r="49" spans="3:10" hidden="1" outlineLevel="1">
      <c r="C49" s="41" t="s">
        <v>80</v>
      </c>
      <c r="D49" s="246">
        <f>IFERROR('tablas evol EM CAT'!D49-'tablas evol EM CAT'!D62,"-")</f>
        <v>0.53322820455057496</v>
      </c>
      <c r="E49" s="246">
        <f>IFERROR('tablas evol EM CAT'!E49-'tablas evol EM CAT'!E62,"-")</f>
        <v>0.74000000000000021</v>
      </c>
      <c r="F49" s="246">
        <f>IFERROR('tablas evol EM CAT'!F49-'tablas evol EM CAT'!F62,"-")</f>
        <v>0.40999999999999925</v>
      </c>
      <c r="G49" s="246">
        <f>IFERROR('tablas evol EM CAT'!G49-'tablas evol EM CAT'!G62,"-")</f>
        <v>-0.97000000000000064</v>
      </c>
      <c r="H49" s="246">
        <f>IFERROR('tablas evol EM CAT'!H49-'tablas evol EM CAT'!H62,"-")</f>
        <v>0.33000000000000007</v>
      </c>
      <c r="I49" s="246">
        <f>IFERROR('tablas evol EM CAT'!I49-'tablas evol EM CAT'!I62,"-")</f>
        <v>9.9999999999997868E-3</v>
      </c>
      <c r="J49" s="246">
        <f>IFERROR('tablas evol EM CAT'!J49-'tablas evol EM CAT'!J62,"-")</f>
        <v>0.14999999999999947</v>
      </c>
    </row>
    <row r="50" spans="3:10" hidden="1" outlineLevel="1">
      <c r="C50" s="41" t="s">
        <v>81</v>
      </c>
      <c r="D50" s="246">
        <f>IFERROR('tablas evol EM CAT'!D50-'tablas evol EM CAT'!D63,"-")</f>
        <v>0.17902619461243852</v>
      </c>
      <c r="E50" s="246">
        <f>IFERROR('tablas evol EM CAT'!E50-'tablas evol EM CAT'!E63,"-")</f>
        <v>-0.27999999999999936</v>
      </c>
      <c r="F50" s="246">
        <f>IFERROR('tablas evol EM CAT'!F50-'tablas evol EM CAT'!F63,"-")</f>
        <v>-3.0000000000001137E-2</v>
      </c>
      <c r="G50" s="246">
        <f>IFERROR('tablas evol EM CAT'!G50-'tablas evol EM CAT'!G63,"-")</f>
        <v>-0.5600000000000005</v>
      </c>
      <c r="H50" s="246">
        <f>IFERROR('tablas evol EM CAT'!H50-'tablas evol EM CAT'!H63,"-")</f>
        <v>-0.1899999999999995</v>
      </c>
      <c r="I50" s="246">
        <f>IFERROR('tablas evol EM CAT'!I50-'tablas evol EM CAT'!I63,"-")</f>
        <v>-0.36000000000000121</v>
      </c>
      <c r="J50" s="246">
        <f>IFERROR('tablas evol EM CAT'!J50-'tablas evol EM CAT'!J63,"-")</f>
        <v>-0.29999999999999893</v>
      </c>
    </row>
    <row r="51" spans="3:10" hidden="1" outlineLevel="1">
      <c r="C51" s="41" t="s">
        <v>82</v>
      </c>
      <c r="D51" s="246">
        <f>IFERROR('tablas evol EM CAT'!D51-'tablas evol EM CAT'!D64,"-")</f>
        <v>-0.41959232971621852</v>
      </c>
      <c r="E51" s="246">
        <f>IFERROR('tablas evol EM CAT'!E51-'tablas evol EM CAT'!E64,"-")</f>
        <v>-0.16999999999999993</v>
      </c>
      <c r="F51" s="246">
        <f>IFERROR('tablas evol EM CAT'!F51-'tablas evol EM CAT'!F64,"-")</f>
        <v>0.28999999999999915</v>
      </c>
      <c r="G51" s="246">
        <f>IFERROR('tablas evol EM CAT'!G51-'tablas evol EM CAT'!G64,"-")</f>
        <v>-0.72000000000000064</v>
      </c>
      <c r="H51" s="246">
        <f>IFERROR('tablas evol EM CAT'!H51-'tablas evol EM CAT'!H64,"-")</f>
        <v>-1.9999999999999574E-2</v>
      </c>
      <c r="I51" s="246">
        <f>IFERROR('tablas evol EM CAT'!I51-'tablas evol EM CAT'!I64,"-")</f>
        <v>-0.72000000000000064</v>
      </c>
      <c r="J51" s="246">
        <f>IFERROR('tablas evol EM CAT'!J51-'tablas evol EM CAT'!J64,"-")</f>
        <v>-0.4399999999999995</v>
      </c>
    </row>
    <row r="52" spans="3:10" hidden="1" outlineLevel="1">
      <c r="C52" s="41" t="s">
        <v>83</v>
      </c>
      <c r="D52" s="246">
        <f>IFERROR('tablas evol EM CAT'!D52-'tablas evol EM CAT'!D65,"-")</f>
        <v>0.39724802772247969</v>
      </c>
      <c r="E52" s="246">
        <f>IFERROR('tablas evol EM CAT'!E52-'tablas evol EM CAT'!E65,"-")</f>
        <v>0.6899999999999995</v>
      </c>
      <c r="F52" s="246">
        <f>IFERROR('tablas evol EM CAT'!F52-'tablas evol EM CAT'!F65,"-")</f>
        <v>0.19000000000000128</v>
      </c>
      <c r="G52" s="246">
        <f>IFERROR('tablas evol EM CAT'!G52-'tablas evol EM CAT'!G65,"-")</f>
        <v>-0.62000000000000011</v>
      </c>
      <c r="H52" s="246">
        <f>IFERROR('tablas evol EM CAT'!H52-'tablas evol EM CAT'!H65,"-")</f>
        <v>0.1899999999999995</v>
      </c>
      <c r="I52" s="246">
        <f>IFERROR('tablas evol EM CAT'!I52-'tablas evol EM CAT'!I65,"-")</f>
        <v>0.74000000000000021</v>
      </c>
      <c r="J52" s="246">
        <f>IFERROR('tablas evol EM CAT'!J52-'tablas evol EM CAT'!J65,"-")</f>
        <v>0.48000000000000043</v>
      </c>
    </row>
    <row r="53" spans="3:10" collapsed="1">
      <c r="C53" s="48">
        <v>2007</v>
      </c>
      <c r="D53" s="250">
        <f>IFERROR('tablas evol EM CAT'!D53-'tablas evol EM CAT'!D66,"-")</f>
        <v>1.6583719611029109</v>
      </c>
      <c r="E53" s="250">
        <f>IFERROR('tablas evol EM CAT'!E53-'tablas evol EM CAT'!E66,"-")</f>
        <v>3.7717675945355467E-2</v>
      </c>
      <c r="F53" s="250">
        <f>IFERROR('tablas evol EM CAT'!F53-'tablas evol EM CAT'!F66,"-")</f>
        <v>0.15208325397963307</v>
      </c>
      <c r="G53" s="250">
        <f>IFERROR('tablas evol EM CAT'!G53-'tablas evol EM CAT'!G66,"-")</f>
        <v>-0.8083164858265679</v>
      </c>
      <c r="H53" s="250">
        <f>IFERROR('tablas evol EM CAT'!H53-'tablas evol EM CAT'!H66,"-")</f>
        <v>4.0090794073842417E-2</v>
      </c>
      <c r="I53" s="250">
        <f>IFERROR('tablas evol EM CAT'!I53-'tablas evol EM CAT'!I66,"-")</f>
        <v>-0.29465908321573941</v>
      </c>
      <c r="J53" s="250">
        <f>IFERROR('tablas evol EM CAT'!J53-'tablas evol EM CAT'!J66,"-")</f>
        <v>-0.14722058882153455</v>
      </c>
    </row>
    <row r="54" spans="3:10" ht="15" customHeight="1">
      <c r="C54" s="533" t="s">
        <v>67</v>
      </c>
      <c r="D54" s="533"/>
      <c r="E54" s="533"/>
      <c r="F54" s="533"/>
      <c r="G54" s="533"/>
      <c r="H54" s="533"/>
      <c r="I54" s="533"/>
      <c r="J54" s="533"/>
    </row>
    <row r="56" spans="3:10" ht="30" customHeight="1"/>
    <row r="58" spans="3:10" ht="30" customHeight="1"/>
  </sheetData>
  <mergeCells count="2">
    <mergeCell ref="C3:J3"/>
    <mergeCell ref="C54:J5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0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2" width="11.42578125" style="11"/>
    <col min="3" max="3" width="35.7109375" style="11" customWidth="1"/>
    <col min="4" max="5" width="12.85546875" style="11" customWidth="1"/>
    <col min="6" max="6" width="14.7109375" style="11" customWidth="1"/>
    <col min="7" max="7" width="10.7109375" style="11" customWidth="1"/>
    <col min="8" max="13" width="11.42578125" style="11"/>
    <col min="14" max="14" width="14.42578125" style="11" customWidth="1"/>
    <col min="15" max="258" width="11.42578125" style="11"/>
    <col min="259" max="259" width="35.7109375" style="11" customWidth="1"/>
    <col min="260" max="261" width="12.85546875" style="11" customWidth="1"/>
    <col min="262" max="262" width="14.7109375" style="11" customWidth="1"/>
    <col min="263" max="263" width="10.7109375" style="11" customWidth="1"/>
    <col min="264" max="269" width="11.42578125" style="11"/>
    <col min="270" max="270" width="14.42578125" style="11" customWidth="1"/>
    <col min="271" max="514" width="11.42578125" style="11"/>
    <col min="515" max="515" width="35.7109375" style="11" customWidth="1"/>
    <col min="516" max="517" width="12.85546875" style="11" customWidth="1"/>
    <col min="518" max="518" width="14.7109375" style="11" customWidth="1"/>
    <col min="519" max="519" width="10.7109375" style="11" customWidth="1"/>
    <col min="520" max="525" width="11.42578125" style="11"/>
    <col min="526" max="526" width="14.42578125" style="11" customWidth="1"/>
    <col min="527" max="770" width="11.42578125" style="11"/>
    <col min="771" max="771" width="35.7109375" style="11" customWidth="1"/>
    <col min="772" max="773" width="12.85546875" style="11" customWidth="1"/>
    <col min="774" max="774" width="14.7109375" style="11" customWidth="1"/>
    <col min="775" max="775" width="10.7109375" style="11" customWidth="1"/>
    <col min="776" max="781" width="11.42578125" style="11"/>
    <col min="782" max="782" width="14.42578125" style="11" customWidth="1"/>
    <col min="783" max="1026" width="11.42578125" style="11"/>
    <col min="1027" max="1027" width="35.7109375" style="11" customWidth="1"/>
    <col min="1028" max="1029" width="12.85546875" style="11" customWidth="1"/>
    <col min="1030" max="1030" width="14.7109375" style="11" customWidth="1"/>
    <col min="1031" max="1031" width="10.7109375" style="11" customWidth="1"/>
    <col min="1032" max="1037" width="11.42578125" style="11"/>
    <col min="1038" max="1038" width="14.42578125" style="11" customWidth="1"/>
    <col min="1039" max="1282" width="11.42578125" style="11"/>
    <col min="1283" max="1283" width="35.7109375" style="11" customWidth="1"/>
    <col min="1284" max="1285" width="12.85546875" style="11" customWidth="1"/>
    <col min="1286" max="1286" width="14.7109375" style="11" customWidth="1"/>
    <col min="1287" max="1287" width="10.7109375" style="11" customWidth="1"/>
    <col min="1288" max="1293" width="11.42578125" style="11"/>
    <col min="1294" max="1294" width="14.42578125" style="11" customWidth="1"/>
    <col min="1295" max="1538" width="11.42578125" style="11"/>
    <col min="1539" max="1539" width="35.7109375" style="11" customWidth="1"/>
    <col min="1540" max="1541" width="12.85546875" style="11" customWidth="1"/>
    <col min="1542" max="1542" width="14.7109375" style="11" customWidth="1"/>
    <col min="1543" max="1543" width="10.7109375" style="11" customWidth="1"/>
    <col min="1544" max="1549" width="11.42578125" style="11"/>
    <col min="1550" max="1550" width="14.42578125" style="11" customWidth="1"/>
    <col min="1551" max="1794" width="11.42578125" style="11"/>
    <col min="1795" max="1795" width="35.7109375" style="11" customWidth="1"/>
    <col min="1796" max="1797" width="12.85546875" style="11" customWidth="1"/>
    <col min="1798" max="1798" width="14.7109375" style="11" customWidth="1"/>
    <col min="1799" max="1799" width="10.7109375" style="11" customWidth="1"/>
    <col min="1800" max="1805" width="11.42578125" style="11"/>
    <col min="1806" max="1806" width="14.42578125" style="11" customWidth="1"/>
    <col min="1807" max="2050" width="11.42578125" style="11"/>
    <col min="2051" max="2051" width="35.7109375" style="11" customWidth="1"/>
    <col min="2052" max="2053" width="12.85546875" style="11" customWidth="1"/>
    <col min="2054" max="2054" width="14.7109375" style="11" customWidth="1"/>
    <col min="2055" max="2055" width="10.7109375" style="11" customWidth="1"/>
    <col min="2056" max="2061" width="11.42578125" style="11"/>
    <col min="2062" max="2062" width="14.42578125" style="11" customWidth="1"/>
    <col min="2063" max="2306" width="11.42578125" style="11"/>
    <col min="2307" max="2307" width="35.7109375" style="11" customWidth="1"/>
    <col min="2308" max="2309" width="12.85546875" style="11" customWidth="1"/>
    <col min="2310" max="2310" width="14.7109375" style="11" customWidth="1"/>
    <col min="2311" max="2311" width="10.7109375" style="11" customWidth="1"/>
    <col min="2312" max="2317" width="11.42578125" style="11"/>
    <col min="2318" max="2318" width="14.42578125" style="11" customWidth="1"/>
    <col min="2319" max="2562" width="11.42578125" style="11"/>
    <col min="2563" max="2563" width="35.7109375" style="11" customWidth="1"/>
    <col min="2564" max="2565" width="12.85546875" style="11" customWidth="1"/>
    <col min="2566" max="2566" width="14.7109375" style="11" customWidth="1"/>
    <col min="2567" max="2567" width="10.7109375" style="11" customWidth="1"/>
    <col min="2568" max="2573" width="11.42578125" style="11"/>
    <col min="2574" max="2574" width="14.42578125" style="11" customWidth="1"/>
    <col min="2575" max="2818" width="11.42578125" style="11"/>
    <col min="2819" max="2819" width="35.7109375" style="11" customWidth="1"/>
    <col min="2820" max="2821" width="12.85546875" style="11" customWidth="1"/>
    <col min="2822" max="2822" width="14.7109375" style="11" customWidth="1"/>
    <col min="2823" max="2823" width="10.7109375" style="11" customWidth="1"/>
    <col min="2824" max="2829" width="11.42578125" style="11"/>
    <col min="2830" max="2830" width="14.42578125" style="11" customWidth="1"/>
    <col min="2831" max="3074" width="11.42578125" style="11"/>
    <col min="3075" max="3075" width="35.7109375" style="11" customWidth="1"/>
    <col min="3076" max="3077" width="12.85546875" style="11" customWidth="1"/>
    <col min="3078" max="3078" width="14.7109375" style="11" customWidth="1"/>
    <col min="3079" max="3079" width="10.7109375" style="11" customWidth="1"/>
    <col min="3080" max="3085" width="11.42578125" style="11"/>
    <col min="3086" max="3086" width="14.42578125" style="11" customWidth="1"/>
    <col min="3087" max="3330" width="11.42578125" style="11"/>
    <col min="3331" max="3331" width="35.7109375" style="11" customWidth="1"/>
    <col min="3332" max="3333" width="12.85546875" style="11" customWidth="1"/>
    <col min="3334" max="3334" width="14.7109375" style="11" customWidth="1"/>
    <col min="3335" max="3335" width="10.7109375" style="11" customWidth="1"/>
    <col min="3336" max="3341" width="11.42578125" style="11"/>
    <col min="3342" max="3342" width="14.42578125" style="11" customWidth="1"/>
    <col min="3343" max="3586" width="11.42578125" style="11"/>
    <col min="3587" max="3587" width="35.7109375" style="11" customWidth="1"/>
    <col min="3588" max="3589" width="12.85546875" style="11" customWidth="1"/>
    <col min="3590" max="3590" width="14.7109375" style="11" customWidth="1"/>
    <col min="3591" max="3591" width="10.7109375" style="11" customWidth="1"/>
    <col min="3592" max="3597" width="11.42578125" style="11"/>
    <col min="3598" max="3598" width="14.42578125" style="11" customWidth="1"/>
    <col min="3599" max="3842" width="11.42578125" style="11"/>
    <col min="3843" max="3843" width="35.7109375" style="11" customWidth="1"/>
    <col min="3844" max="3845" width="12.85546875" style="11" customWidth="1"/>
    <col min="3846" max="3846" width="14.7109375" style="11" customWidth="1"/>
    <col min="3847" max="3847" width="10.7109375" style="11" customWidth="1"/>
    <col min="3848" max="3853" width="11.42578125" style="11"/>
    <col min="3854" max="3854" width="14.42578125" style="11" customWidth="1"/>
    <col min="3855" max="4098" width="11.42578125" style="11"/>
    <col min="4099" max="4099" width="35.7109375" style="11" customWidth="1"/>
    <col min="4100" max="4101" width="12.85546875" style="11" customWidth="1"/>
    <col min="4102" max="4102" width="14.7109375" style="11" customWidth="1"/>
    <col min="4103" max="4103" width="10.7109375" style="11" customWidth="1"/>
    <col min="4104" max="4109" width="11.42578125" style="11"/>
    <col min="4110" max="4110" width="14.42578125" style="11" customWidth="1"/>
    <col min="4111" max="4354" width="11.42578125" style="11"/>
    <col min="4355" max="4355" width="35.7109375" style="11" customWidth="1"/>
    <col min="4356" max="4357" width="12.85546875" style="11" customWidth="1"/>
    <col min="4358" max="4358" width="14.7109375" style="11" customWidth="1"/>
    <col min="4359" max="4359" width="10.7109375" style="11" customWidth="1"/>
    <col min="4360" max="4365" width="11.42578125" style="11"/>
    <col min="4366" max="4366" width="14.42578125" style="11" customWidth="1"/>
    <col min="4367" max="4610" width="11.42578125" style="11"/>
    <col min="4611" max="4611" width="35.7109375" style="11" customWidth="1"/>
    <col min="4612" max="4613" width="12.85546875" style="11" customWidth="1"/>
    <col min="4614" max="4614" width="14.7109375" style="11" customWidth="1"/>
    <col min="4615" max="4615" width="10.7109375" style="11" customWidth="1"/>
    <col min="4616" max="4621" width="11.42578125" style="11"/>
    <col min="4622" max="4622" width="14.42578125" style="11" customWidth="1"/>
    <col min="4623" max="4866" width="11.42578125" style="11"/>
    <col min="4867" max="4867" width="35.7109375" style="11" customWidth="1"/>
    <col min="4868" max="4869" width="12.85546875" style="11" customWidth="1"/>
    <col min="4870" max="4870" width="14.7109375" style="11" customWidth="1"/>
    <col min="4871" max="4871" width="10.7109375" style="11" customWidth="1"/>
    <col min="4872" max="4877" width="11.42578125" style="11"/>
    <col min="4878" max="4878" width="14.42578125" style="11" customWidth="1"/>
    <col min="4879" max="5122" width="11.42578125" style="11"/>
    <col min="5123" max="5123" width="35.7109375" style="11" customWidth="1"/>
    <col min="5124" max="5125" width="12.85546875" style="11" customWidth="1"/>
    <col min="5126" max="5126" width="14.7109375" style="11" customWidth="1"/>
    <col min="5127" max="5127" width="10.7109375" style="11" customWidth="1"/>
    <col min="5128" max="5133" width="11.42578125" style="11"/>
    <col min="5134" max="5134" width="14.42578125" style="11" customWidth="1"/>
    <col min="5135" max="5378" width="11.42578125" style="11"/>
    <col min="5379" max="5379" width="35.7109375" style="11" customWidth="1"/>
    <col min="5380" max="5381" width="12.85546875" style="11" customWidth="1"/>
    <col min="5382" max="5382" width="14.7109375" style="11" customWidth="1"/>
    <col min="5383" max="5383" width="10.7109375" style="11" customWidth="1"/>
    <col min="5384" max="5389" width="11.42578125" style="11"/>
    <col min="5390" max="5390" width="14.42578125" style="11" customWidth="1"/>
    <col min="5391" max="5634" width="11.42578125" style="11"/>
    <col min="5635" max="5635" width="35.7109375" style="11" customWidth="1"/>
    <col min="5636" max="5637" width="12.85546875" style="11" customWidth="1"/>
    <col min="5638" max="5638" width="14.7109375" style="11" customWidth="1"/>
    <col min="5639" max="5639" width="10.7109375" style="11" customWidth="1"/>
    <col min="5640" max="5645" width="11.42578125" style="11"/>
    <col min="5646" max="5646" width="14.42578125" style="11" customWidth="1"/>
    <col min="5647" max="5890" width="11.42578125" style="11"/>
    <col min="5891" max="5891" width="35.7109375" style="11" customWidth="1"/>
    <col min="5892" max="5893" width="12.85546875" style="11" customWidth="1"/>
    <col min="5894" max="5894" width="14.7109375" style="11" customWidth="1"/>
    <col min="5895" max="5895" width="10.7109375" style="11" customWidth="1"/>
    <col min="5896" max="5901" width="11.42578125" style="11"/>
    <col min="5902" max="5902" width="14.42578125" style="11" customWidth="1"/>
    <col min="5903" max="6146" width="11.42578125" style="11"/>
    <col min="6147" max="6147" width="35.7109375" style="11" customWidth="1"/>
    <col min="6148" max="6149" width="12.85546875" style="11" customWidth="1"/>
    <col min="6150" max="6150" width="14.7109375" style="11" customWidth="1"/>
    <col min="6151" max="6151" width="10.7109375" style="11" customWidth="1"/>
    <col min="6152" max="6157" width="11.42578125" style="11"/>
    <col min="6158" max="6158" width="14.42578125" style="11" customWidth="1"/>
    <col min="6159" max="6402" width="11.42578125" style="11"/>
    <col min="6403" max="6403" width="35.7109375" style="11" customWidth="1"/>
    <col min="6404" max="6405" width="12.85546875" style="11" customWidth="1"/>
    <col min="6406" max="6406" width="14.7109375" style="11" customWidth="1"/>
    <col min="6407" max="6407" width="10.7109375" style="11" customWidth="1"/>
    <col min="6408" max="6413" width="11.42578125" style="11"/>
    <col min="6414" max="6414" width="14.42578125" style="11" customWidth="1"/>
    <col min="6415" max="6658" width="11.42578125" style="11"/>
    <col min="6659" max="6659" width="35.7109375" style="11" customWidth="1"/>
    <col min="6660" max="6661" width="12.85546875" style="11" customWidth="1"/>
    <col min="6662" max="6662" width="14.7109375" style="11" customWidth="1"/>
    <col min="6663" max="6663" width="10.7109375" style="11" customWidth="1"/>
    <col min="6664" max="6669" width="11.42578125" style="11"/>
    <col min="6670" max="6670" width="14.42578125" style="11" customWidth="1"/>
    <col min="6671" max="6914" width="11.42578125" style="11"/>
    <col min="6915" max="6915" width="35.7109375" style="11" customWidth="1"/>
    <col min="6916" max="6917" width="12.85546875" style="11" customWidth="1"/>
    <col min="6918" max="6918" width="14.7109375" style="11" customWidth="1"/>
    <col min="6919" max="6919" width="10.7109375" style="11" customWidth="1"/>
    <col min="6920" max="6925" width="11.42578125" style="11"/>
    <col min="6926" max="6926" width="14.42578125" style="11" customWidth="1"/>
    <col min="6927" max="7170" width="11.42578125" style="11"/>
    <col min="7171" max="7171" width="35.7109375" style="11" customWidth="1"/>
    <col min="7172" max="7173" width="12.85546875" style="11" customWidth="1"/>
    <col min="7174" max="7174" width="14.7109375" style="11" customWidth="1"/>
    <col min="7175" max="7175" width="10.7109375" style="11" customWidth="1"/>
    <col min="7176" max="7181" width="11.42578125" style="11"/>
    <col min="7182" max="7182" width="14.42578125" style="11" customWidth="1"/>
    <col min="7183" max="7426" width="11.42578125" style="11"/>
    <col min="7427" max="7427" width="35.7109375" style="11" customWidth="1"/>
    <col min="7428" max="7429" width="12.85546875" style="11" customWidth="1"/>
    <col min="7430" max="7430" width="14.7109375" style="11" customWidth="1"/>
    <col min="7431" max="7431" width="10.7109375" style="11" customWidth="1"/>
    <col min="7432" max="7437" width="11.42578125" style="11"/>
    <col min="7438" max="7438" width="14.42578125" style="11" customWidth="1"/>
    <col min="7439" max="7682" width="11.42578125" style="11"/>
    <col min="7683" max="7683" width="35.7109375" style="11" customWidth="1"/>
    <col min="7684" max="7685" width="12.85546875" style="11" customWidth="1"/>
    <col min="7686" max="7686" width="14.7109375" style="11" customWidth="1"/>
    <col min="7687" max="7687" width="10.7109375" style="11" customWidth="1"/>
    <col min="7688" max="7693" width="11.42578125" style="11"/>
    <col min="7694" max="7694" width="14.42578125" style="11" customWidth="1"/>
    <col min="7695" max="7938" width="11.42578125" style="11"/>
    <col min="7939" max="7939" width="35.7109375" style="11" customWidth="1"/>
    <col min="7940" max="7941" width="12.85546875" style="11" customWidth="1"/>
    <col min="7942" max="7942" width="14.7109375" style="11" customWidth="1"/>
    <col min="7943" max="7943" width="10.7109375" style="11" customWidth="1"/>
    <col min="7944" max="7949" width="11.42578125" style="11"/>
    <col min="7950" max="7950" width="14.42578125" style="11" customWidth="1"/>
    <col min="7951" max="8194" width="11.42578125" style="11"/>
    <col min="8195" max="8195" width="35.7109375" style="11" customWidth="1"/>
    <col min="8196" max="8197" width="12.85546875" style="11" customWidth="1"/>
    <col min="8198" max="8198" width="14.7109375" style="11" customWidth="1"/>
    <col min="8199" max="8199" width="10.7109375" style="11" customWidth="1"/>
    <col min="8200" max="8205" width="11.42578125" style="11"/>
    <col min="8206" max="8206" width="14.42578125" style="11" customWidth="1"/>
    <col min="8207" max="8450" width="11.42578125" style="11"/>
    <col min="8451" max="8451" width="35.7109375" style="11" customWidth="1"/>
    <col min="8452" max="8453" width="12.85546875" style="11" customWidth="1"/>
    <col min="8454" max="8454" width="14.7109375" style="11" customWidth="1"/>
    <col min="8455" max="8455" width="10.7109375" style="11" customWidth="1"/>
    <col min="8456" max="8461" width="11.42578125" style="11"/>
    <col min="8462" max="8462" width="14.42578125" style="11" customWidth="1"/>
    <col min="8463" max="8706" width="11.42578125" style="11"/>
    <col min="8707" max="8707" width="35.7109375" style="11" customWidth="1"/>
    <col min="8708" max="8709" width="12.85546875" style="11" customWidth="1"/>
    <col min="8710" max="8710" width="14.7109375" style="11" customWidth="1"/>
    <col min="8711" max="8711" width="10.7109375" style="11" customWidth="1"/>
    <col min="8712" max="8717" width="11.42578125" style="11"/>
    <col min="8718" max="8718" width="14.42578125" style="11" customWidth="1"/>
    <col min="8719" max="8962" width="11.42578125" style="11"/>
    <col min="8963" max="8963" width="35.7109375" style="11" customWidth="1"/>
    <col min="8964" max="8965" width="12.85546875" style="11" customWidth="1"/>
    <col min="8966" max="8966" width="14.7109375" style="11" customWidth="1"/>
    <col min="8967" max="8967" width="10.7109375" style="11" customWidth="1"/>
    <col min="8968" max="8973" width="11.42578125" style="11"/>
    <col min="8974" max="8974" width="14.42578125" style="11" customWidth="1"/>
    <col min="8975" max="9218" width="11.42578125" style="11"/>
    <col min="9219" max="9219" width="35.7109375" style="11" customWidth="1"/>
    <col min="9220" max="9221" width="12.85546875" style="11" customWidth="1"/>
    <col min="9222" max="9222" width="14.7109375" style="11" customWidth="1"/>
    <col min="9223" max="9223" width="10.7109375" style="11" customWidth="1"/>
    <col min="9224" max="9229" width="11.42578125" style="11"/>
    <col min="9230" max="9230" width="14.42578125" style="11" customWidth="1"/>
    <col min="9231" max="9474" width="11.42578125" style="11"/>
    <col min="9475" max="9475" width="35.7109375" style="11" customWidth="1"/>
    <col min="9476" max="9477" width="12.85546875" style="11" customWidth="1"/>
    <col min="9478" max="9478" width="14.7109375" style="11" customWidth="1"/>
    <col min="9479" max="9479" width="10.7109375" style="11" customWidth="1"/>
    <col min="9480" max="9485" width="11.42578125" style="11"/>
    <col min="9486" max="9486" width="14.42578125" style="11" customWidth="1"/>
    <col min="9487" max="9730" width="11.42578125" style="11"/>
    <col min="9731" max="9731" width="35.7109375" style="11" customWidth="1"/>
    <col min="9732" max="9733" width="12.85546875" style="11" customWidth="1"/>
    <col min="9734" max="9734" width="14.7109375" style="11" customWidth="1"/>
    <col min="9735" max="9735" width="10.7109375" style="11" customWidth="1"/>
    <col min="9736" max="9741" width="11.42578125" style="11"/>
    <col min="9742" max="9742" width="14.42578125" style="11" customWidth="1"/>
    <col min="9743" max="9986" width="11.42578125" style="11"/>
    <col min="9987" max="9987" width="35.7109375" style="11" customWidth="1"/>
    <col min="9988" max="9989" width="12.85546875" style="11" customWidth="1"/>
    <col min="9990" max="9990" width="14.7109375" style="11" customWidth="1"/>
    <col min="9991" max="9991" width="10.7109375" style="11" customWidth="1"/>
    <col min="9992" max="9997" width="11.42578125" style="11"/>
    <col min="9998" max="9998" width="14.42578125" style="11" customWidth="1"/>
    <col min="9999" max="10242" width="11.42578125" style="11"/>
    <col min="10243" max="10243" width="35.7109375" style="11" customWidth="1"/>
    <col min="10244" max="10245" width="12.85546875" style="11" customWidth="1"/>
    <col min="10246" max="10246" width="14.7109375" style="11" customWidth="1"/>
    <col min="10247" max="10247" width="10.7109375" style="11" customWidth="1"/>
    <col min="10248" max="10253" width="11.42578125" style="11"/>
    <col min="10254" max="10254" width="14.42578125" style="11" customWidth="1"/>
    <col min="10255" max="10498" width="11.42578125" style="11"/>
    <col min="10499" max="10499" width="35.7109375" style="11" customWidth="1"/>
    <col min="10500" max="10501" width="12.85546875" style="11" customWidth="1"/>
    <col min="10502" max="10502" width="14.7109375" style="11" customWidth="1"/>
    <col min="10503" max="10503" width="10.7109375" style="11" customWidth="1"/>
    <col min="10504" max="10509" width="11.42578125" style="11"/>
    <col min="10510" max="10510" width="14.42578125" style="11" customWidth="1"/>
    <col min="10511" max="10754" width="11.42578125" style="11"/>
    <col min="10755" max="10755" width="35.7109375" style="11" customWidth="1"/>
    <col min="10756" max="10757" width="12.85546875" style="11" customWidth="1"/>
    <col min="10758" max="10758" width="14.7109375" style="11" customWidth="1"/>
    <col min="10759" max="10759" width="10.7109375" style="11" customWidth="1"/>
    <col min="10760" max="10765" width="11.42578125" style="11"/>
    <col min="10766" max="10766" width="14.42578125" style="11" customWidth="1"/>
    <col min="10767" max="11010" width="11.42578125" style="11"/>
    <col min="11011" max="11011" width="35.7109375" style="11" customWidth="1"/>
    <col min="11012" max="11013" width="12.85546875" style="11" customWidth="1"/>
    <col min="11014" max="11014" width="14.7109375" style="11" customWidth="1"/>
    <col min="11015" max="11015" width="10.7109375" style="11" customWidth="1"/>
    <col min="11016" max="11021" width="11.42578125" style="11"/>
    <col min="11022" max="11022" width="14.42578125" style="11" customWidth="1"/>
    <col min="11023" max="11266" width="11.42578125" style="11"/>
    <col min="11267" max="11267" width="35.7109375" style="11" customWidth="1"/>
    <col min="11268" max="11269" width="12.85546875" style="11" customWidth="1"/>
    <col min="11270" max="11270" width="14.7109375" style="11" customWidth="1"/>
    <col min="11271" max="11271" width="10.7109375" style="11" customWidth="1"/>
    <col min="11272" max="11277" width="11.42578125" style="11"/>
    <col min="11278" max="11278" width="14.42578125" style="11" customWidth="1"/>
    <col min="11279" max="11522" width="11.42578125" style="11"/>
    <col min="11523" max="11523" width="35.7109375" style="11" customWidth="1"/>
    <col min="11524" max="11525" width="12.85546875" style="11" customWidth="1"/>
    <col min="11526" max="11526" width="14.7109375" style="11" customWidth="1"/>
    <col min="11527" max="11527" width="10.7109375" style="11" customWidth="1"/>
    <col min="11528" max="11533" width="11.42578125" style="11"/>
    <col min="11534" max="11534" width="14.42578125" style="11" customWidth="1"/>
    <col min="11535" max="11778" width="11.42578125" style="11"/>
    <col min="11779" max="11779" width="35.7109375" style="11" customWidth="1"/>
    <col min="11780" max="11781" width="12.85546875" style="11" customWidth="1"/>
    <col min="11782" max="11782" width="14.7109375" style="11" customWidth="1"/>
    <col min="11783" max="11783" width="10.7109375" style="11" customWidth="1"/>
    <col min="11784" max="11789" width="11.42578125" style="11"/>
    <col min="11790" max="11790" width="14.42578125" style="11" customWidth="1"/>
    <col min="11791" max="12034" width="11.42578125" style="11"/>
    <col min="12035" max="12035" width="35.7109375" style="11" customWidth="1"/>
    <col min="12036" max="12037" width="12.85546875" style="11" customWidth="1"/>
    <col min="12038" max="12038" width="14.7109375" style="11" customWidth="1"/>
    <col min="12039" max="12039" width="10.7109375" style="11" customWidth="1"/>
    <col min="12040" max="12045" width="11.42578125" style="11"/>
    <col min="12046" max="12046" width="14.42578125" style="11" customWidth="1"/>
    <col min="12047" max="12290" width="11.42578125" style="11"/>
    <col min="12291" max="12291" width="35.7109375" style="11" customWidth="1"/>
    <col min="12292" max="12293" width="12.85546875" style="11" customWidth="1"/>
    <col min="12294" max="12294" width="14.7109375" style="11" customWidth="1"/>
    <col min="12295" max="12295" width="10.7109375" style="11" customWidth="1"/>
    <col min="12296" max="12301" width="11.42578125" style="11"/>
    <col min="12302" max="12302" width="14.42578125" style="11" customWidth="1"/>
    <col min="12303" max="12546" width="11.42578125" style="11"/>
    <col min="12547" max="12547" width="35.7109375" style="11" customWidth="1"/>
    <col min="12548" max="12549" width="12.85546875" style="11" customWidth="1"/>
    <col min="12550" max="12550" width="14.7109375" style="11" customWidth="1"/>
    <col min="12551" max="12551" width="10.7109375" style="11" customWidth="1"/>
    <col min="12552" max="12557" width="11.42578125" style="11"/>
    <col min="12558" max="12558" width="14.42578125" style="11" customWidth="1"/>
    <col min="12559" max="12802" width="11.42578125" style="11"/>
    <col min="12803" max="12803" width="35.7109375" style="11" customWidth="1"/>
    <col min="12804" max="12805" width="12.85546875" style="11" customWidth="1"/>
    <col min="12806" max="12806" width="14.7109375" style="11" customWidth="1"/>
    <col min="12807" max="12807" width="10.7109375" style="11" customWidth="1"/>
    <col min="12808" max="12813" width="11.42578125" style="11"/>
    <col min="12814" max="12814" width="14.42578125" style="11" customWidth="1"/>
    <col min="12815" max="13058" width="11.42578125" style="11"/>
    <col min="13059" max="13059" width="35.7109375" style="11" customWidth="1"/>
    <col min="13060" max="13061" width="12.85546875" style="11" customWidth="1"/>
    <col min="13062" max="13062" width="14.7109375" style="11" customWidth="1"/>
    <col min="13063" max="13063" width="10.7109375" style="11" customWidth="1"/>
    <col min="13064" max="13069" width="11.42578125" style="11"/>
    <col min="13070" max="13070" width="14.42578125" style="11" customWidth="1"/>
    <col min="13071" max="13314" width="11.42578125" style="11"/>
    <col min="13315" max="13315" width="35.7109375" style="11" customWidth="1"/>
    <col min="13316" max="13317" width="12.85546875" style="11" customWidth="1"/>
    <col min="13318" max="13318" width="14.7109375" style="11" customWidth="1"/>
    <col min="13319" max="13319" width="10.7109375" style="11" customWidth="1"/>
    <col min="13320" max="13325" width="11.42578125" style="11"/>
    <col min="13326" max="13326" width="14.42578125" style="11" customWidth="1"/>
    <col min="13327" max="13570" width="11.42578125" style="11"/>
    <col min="13571" max="13571" width="35.7109375" style="11" customWidth="1"/>
    <col min="13572" max="13573" width="12.85546875" style="11" customWidth="1"/>
    <col min="13574" max="13574" width="14.7109375" style="11" customWidth="1"/>
    <col min="13575" max="13575" width="10.7109375" style="11" customWidth="1"/>
    <col min="13576" max="13581" width="11.42578125" style="11"/>
    <col min="13582" max="13582" width="14.42578125" style="11" customWidth="1"/>
    <col min="13583" max="13826" width="11.42578125" style="11"/>
    <col min="13827" max="13827" width="35.7109375" style="11" customWidth="1"/>
    <col min="13828" max="13829" width="12.85546875" style="11" customWidth="1"/>
    <col min="13830" max="13830" width="14.7109375" style="11" customWidth="1"/>
    <col min="13831" max="13831" width="10.7109375" style="11" customWidth="1"/>
    <col min="13832" max="13837" width="11.42578125" style="11"/>
    <col min="13838" max="13838" width="14.42578125" style="11" customWidth="1"/>
    <col min="13839" max="14082" width="11.42578125" style="11"/>
    <col min="14083" max="14083" width="35.7109375" style="11" customWidth="1"/>
    <col min="14084" max="14085" width="12.85546875" style="11" customWidth="1"/>
    <col min="14086" max="14086" width="14.7109375" style="11" customWidth="1"/>
    <col min="14087" max="14087" width="10.7109375" style="11" customWidth="1"/>
    <col min="14088" max="14093" width="11.42578125" style="11"/>
    <col min="14094" max="14094" width="14.42578125" style="11" customWidth="1"/>
    <col min="14095" max="14338" width="11.42578125" style="11"/>
    <col min="14339" max="14339" width="35.7109375" style="11" customWidth="1"/>
    <col min="14340" max="14341" width="12.85546875" style="11" customWidth="1"/>
    <col min="14342" max="14342" width="14.7109375" style="11" customWidth="1"/>
    <col min="14343" max="14343" width="10.7109375" style="11" customWidth="1"/>
    <col min="14344" max="14349" width="11.42578125" style="11"/>
    <col min="14350" max="14350" width="14.42578125" style="11" customWidth="1"/>
    <col min="14351" max="14594" width="11.42578125" style="11"/>
    <col min="14595" max="14595" width="35.7109375" style="11" customWidth="1"/>
    <col min="14596" max="14597" width="12.85546875" style="11" customWidth="1"/>
    <col min="14598" max="14598" width="14.7109375" style="11" customWidth="1"/>
    <col min="14599" max="14599" width="10.7109375" style="11" customWidth="1"/>
    <col min="14600" max="14605" width="11.42578125" style="11"/>
    <col min="14606" max="14606" width="14.42578125" style="11" customWidth="1"/>
    <col min="14607" max="14850" width="11.42578125" style="11"/>
    <col min="14851" max="14851" width="35.7109375" style="11" customWidth="1"/>
    <col min="14852" max="14853" width="12.85546875" style="11" customWidth="1"/>
    <col min="14854" max="14854" width="14.7109375" style="11" customWidth="1"/>
    <col min="14855" max="14855" width="10.7109375" style="11" customWidth="1"/>
    <col min="14856" max="14861" width="11.42578125" style="11"/>
    <col min="14862" max="14862" width="14.42578125" style="11" customWidth="1"/>
    <col min="14863" max="15106" width="11.42578125" style="11"/>
    <col min="15107" max="15107" width="35.7109375" style="11" customWidth="1"/>
    <col min="15108" max="15109" width="12.85546875" style="11" customWidth="1"/>
    <col min="15110" max="15110" width="14.7109375" style="11" customWidth="1"/>
    <col min="15111" max="15111" width="10.7109375" style="11" customWidth="1"/>
    <col min="15112" max="15117" width="11.42578125" style="11"/>
    <col min="15118" max="15118" width="14.42578125" style="11" customWidth="1"/>
    <col min="15119" max="15362" width="11.42578125" style="11"/>
    <col min="15363" max="15363" width="35.7109375" style="11" customWidth="1"/>
    <col min="15364" max="15365" width="12.85546875" style="11" customWidth="1"/>
    <col min="15366" max="15366" width="14.7109375" style="11" customWidth="1"/>
    <col min="15367" max="15367" width="10.7109375" style="11" customWidth="1"/>
    <col min="15368" max="15373" width="11.42578125" style="11"/>
    <col min="15374" max="15374" width="14.42578125" style="11" customWidth="1"/>
    <col min="15375" max="15618" width="11.42578125" style="11"/>
    <col min="15619" max="15619" width="35.7109375" style="11" customWidth="1"/>
    <col min="15620" max="15621" width="12.85546875" style="11" customWidth="1"/>
    <col min="15622" max="15622" width="14.7109375" style="11" customWidth="1"/>
    <col min="15623" max="15623" width="10.7109375" style="11" customWidth="1"/>
    <col min="15624" max="15629" width="11.42578125" style="11"/>
    <col min="15630" max="15630" width="14.42578125" style="11" customWidth="1"/>
    <col min="15631" max="15874" width="11.42578125" style="11"/>
    <col min="15875" max="15875" width="35.7109375" style="11" customWidth="1"/>
    <col min="15876" max="15877" width="12.85546875" style="11" customWidth="1"/>
    <col min="15878" max="15878" width="14.7109375" style="11" customWidth="1"/>
    <col min="15879" max="15879" width="10.7109375" style="11" customWidth="1"/>
    <col min="15880" max="15885" width="11.42578125" style="11"/>
    <col min="15886" max="15886" width="14.42578125" style="11" customWidth="1"/>
    <col min="15887" max="16130" width="11.42578125" style="11"/>
    <col min="16131" max="16131" width="35.7109375" style="11" customWidth="1"/>
    <col min="16132" max="16133" width="12.85546875" style="11" customWidth="1"/>
    <col min="16134" max="16134" width="14.7109375" style="11" customWidth="1"/>
    <col min="16135" max="16135" width="10.7109375" style="11" customWidth="1"/>
    <col min="16136" max="16141" width="11.42578125" style="11"/>
    <col min="16142" max="16142" width="14.42578125" style="11" customWidth="1"/>
    <col min="16143" max="16384" width="11.42578125" style="11"/>
  </cols>
  <sheetData>
    <row r="10" spans="3:6" ht="25.5" customHeight="1">
      <c r="C10" s="551" t="s">
        <v>280</v>
      </c>
      <c r="D10" s="552"/>
      <c r="E10" s="552"/>
      <c r="F10" s="553"/>
    </row>
    <row r="11" spans="3:6" ht="35.25" customHeight="1">
      <c r="C11" s="21" t="s">
        <v>61</v>
      </c>
      <c r="D11" s="22" t="str">
        <f>actualizaciones!A3</f>
        <v>acumulado septiembre 2009</v>
      </c>
      <c r="E11" s="22" t="str">
        <f>actualizaciones!A2</f>
        <v xml:space="preserve">acumulado septiembre 2010 </v>
      </c>
      <c r="F11" s="295" t="s">
        <v>281</v>
      </c>
    </row>
    <row r="12" spans="3:6">
      <c r="C12" s="24" t="s">
        <v>282</v>
      </c>
      <c r="D12" s="296">
        <v>8.1388778394321566</v>
      </c>
      <c r="E12" s="296">
        <v>8.0538983684144974</v>
      </c>
      <c r="F12" s="297">
        <f>E12-D12</f>
        <v>-8.4979471017659236E-2</v>
      </c>
    </row>
    <row r="13" spans="3:6">
      <c r="C13" s="28" t="s">
        <v>283</v>
      </c>
      <c r="D13" s="298">
        <v>8.0407253566573456</v>
      </c>
      <c r="E13" s="298">
        <v>7.8296385783523128</v>
      </c>
      <c r="F13" s="299">
        <f>E13-D13</f>
        <v>-0.21108677830503275</v>
      </c>
    </row>
    <row r="14" spans="3:6">
      <c r="C14" s="241" t="s">
        <v>284</v>
      </c>
      <c r="D14" s="300">
        <v>8.2129649778872906</v>
      </c>
      <c r="E14" s="300">
        <v>8.2461616379348115</v>
      </c>
      <c r="F14" s="301">
        <f>E14-D14</f>
        <v>3.3196660047520865E-2</v>
      </c>
    </row>
    <row r="15" spans="3:6">
      <c r="C15" s="33" t="s">
        <v>67</v>
      </c>
      <c r="D15" s="34"/>
      <c r="E15" s="34"/>
      <c r="F15" s="35"/>
    </row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">
    <mergeCell ref="C10:F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6:L22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3.5703125" style="11" customWidth="1"/>
    <col min="2" max="2" width="35.7109375" style="11" customWidth="1"/>
    <col min="3" max="4" width="12.8554687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6" spans="2:5" ht="37.5" customHeight="1">
      <c r="B6" s="551" t="s">
        <v>285</v>
      </c>
      <c r="C6" s="552"/>
      <c r="D6" s="552"/>
      <c r="E6" s="553"/>
    </row>
    <row r="7" spans="2:5" ht="37.5" customHeight="1">
      <c r="B7" s="21" t="s">
        <v>270</v>
      </c>
      <c r="C7" s="158" t="str">
        <f>actualizaciones!A3</f>
        <v>acumulado septiembre 2009</v>
      </c>
      <c r="D7" s="158" t="str">
        <f>actualizaciones!A2</f>
        <v xml:space="preserve">acumulado septiembre 2010 </v>
      </c>
      <c r="E7" s="257" t="s">
        <v>281</v>
      </c>
    </row>
    <row r="8" spans="2:5" ht="15" customHeight="1">
      <c r="B8" s="71" t="s">
        <v>271</v>
      </c>
      <c r="C8" s="72"/>
      <c r="D8" s="80"/>
      <c r="E8" s="234"/>
    </row>
    <row r="9" spans="2:5">
      <c r="B9" s="24" t="s">
        <v>282</v>
      </c>
      <c r="C9" s="252">
        <v>7.6690025212696922</v>
      </c>
      <c r="D9" s="252">
        <v>7.4846489520075306</v>
      </c>
      <c r="E9" s="297">
        <f>D9-C9</f>
        <v>-0.18435356926216162</v>
      </c>
    </row>
    <row r="10" spans="2:5">
      <c r="B10" s="28" t="s">
        <v>283</v>
      </c>
      <c r="C10" s="254">
        <v>7.2167760661545515</v>
      </c>
      <c r="D10" s="254">
        <v>6.9990299678785224</v>
      </c>
      <c r="E10" s="299">
        <f>D10-C10</f>
        <v>-0.21774609827602909</v>
      </c>
    </row>
    <row r="11" spans="2:5">
      <c r="B11" s="241" t="s">
        <v>284</v>
      </c>
      <c r="C11" s="267">
        <v>8.3160256261047802</v>
      </c>
      <c r="D11" s="267">
        <v>8.2430453817344365</v>
      </c>
      <c r="E11" s="301">
        <f>D11-C11</f>
        <v>-7.2980244370343783E-2</v>
      </c>
    </row>
    <row r="12" spans="2:5" ht="15" customHeight="1">
      <c r="B12" s="71" t="s">
        <v>272</v>
      </c>
      <c r="C12" s="269"/>
      <c r="D12" s="269"/>
      <c r="E12" s="302"/>
    </row>
    <row r="13" spans="2:5">
      <c r="B13" s="24" t="s">
        <v>282</v>
      </c>
      <c r="C13" s="252">
        <v>7.986374377742111</v>
      </c>
      <c r="D13" s="252">
        <v>7.8226235179061883</v>
      </c>
      <c r="E13" s="297">
        <f>D13-C13</f>
        <v>-0.16375085983592275</v>
      </c>
    </row>
    <row r="14" spans="2:5">
      <c r="B14" s="28" t="s">
        <v>283</v>
      </c>
      <c r="C14" s="254">
        <v>7.6734791444923403</v>
      </c>
      <c r="D14" s="254">
        <v>7.4185891818397076</v>
      </c>
      <c r="E14" s="299">
        <f>D14-C14</f>
        <v>-0.25488996265263264</v>
      </c>
    </row>
    <row r="15" spans="2:5">
      <c r="B15" s="241" t="s">
        <v>284</v>
      </c>
      <c r="C15" s="271">
        <v>8.3728117421990547</v>
      </c>
      <c r="D15" s="271">
        <v>8.3692855438409328</v>
      </c>
      <c r="E15" s="299">
        <f>D15-C15</f>
        <v>-3.5261983581218459E-3</v>
      </c>
    </row>
    <row r="16" spans="2:5" ht="15" customHeight="1">
      <c r="B16" s="71" t="s">
        <v>118</v>
      </c>
      <c r="C16" s="269"/>
      <c r="D16" s="269"/>
      <c r="E16" s="302"/>
    </row>
    <row r="17" spans="2:12">
      <c r="B17" s="24" t="s">
        <v>282</v>
      </c>
      <c r="C17" s="296">
        <v>8.1388778394321566</v>
      </c>
      <c r="D17" s="296">
        <v>8.0538983684144974</v>
      </c>
      <c r="E17" s="297">
        <f>D17-C17</f>
        <v>-8.4979471017659236E-2</v>
      </c>
    </row>
    <row r="18" spans="2:12">
      <c r="B18" s="28" t="s">
        <v>283</v>
      </c>
      <c r="C18" s="298">
        <v>8.0407253566573456</v>
      </c>
      <c r="D18" s="298">
        <v>7.8296385783523128</v>
      </c>
      <c r="E18" s="299">
        <f>D18-C18</f>
        <v>-0.21108677830503275</v>
      </c>
    </row>
    <row r="19" spans="2:12">
      <c r="B19" s="241" t="s">
        <v>284</v>
      </c>
      <c r="C19" s="300">
        <v>8.2129649778872906</v>
      </c>
      <c r="D19" s="300">
        <v>8.2461616379348115</v>
      </c>
      <c r="E19" s="299">
        <f>D19-C19</f>
        <v>3.3196660047520865E-2</v>
      </c>
    </row>
    <row r="20" spans="2:12" ht="16.5" customHeight="1">
      <c r="B20" s="571" t="s">
        <v>286</v>
      </c>
      <c r="C20" s="571"/>
      <c r="D20" s="571"/>
      <c r="E20" s="571"/>
    </row>
    <row r="21" spans="2:12" ht="15" customHeight="1" thickBot="1"/>
    <row r="22" spans="2:12" ht="30" customHeight="1" thickBot="1">
      <c r="B22" s="37"/>
      <c r="C22" s="37"/>
      <c r="D22" s="37"/>
      <c r="E22" s="50" t="s">
        <v>84</v>
      </c>
      <c r="F22" s="37"/>
      <c r="G22" s="37"/>
      <c r="H22" s="37"/>
      <c r="I22" s="37"/>
      <c r="J22" s="37"/>
      <c r="K22" s="37"/>
      <c r="L22" s="37"/>
    </row>
  </sheetData>
  <mergeCells count="2">
    <mergeCell ref="B6:E6"/>
    <mergeCell ref="B20:E20"/>
  </mergeCells>
  <hyperlinks>
    <hyperlink ref="E22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7"/>
      <c r="C28" s="37"/>
      <c r="D28" s="37"/>
      <c r="E28" s="37"/>
      <c r="F28" s="37"/>
      <c r="G28" s="37"/>
      <c r="H28" s="37"/>
      <c r="I28" s="50" t="s">
        <v>86</v>
      </c>
      <c r="J28" s="37"/>
      <c r="K28" s="37"/>
      <c r="L28" s="3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5:L27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1" customWidth="1"/>
    <col min="2" max="2" width="35.7109375" style="11" customWidth="1"/>
    <col min="3" max="3" width="12.85546875" style="11" customWidth="1"/>
    <col min="4" max="4" width="13.2851562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5" spans="2:7" ht="25.5" customHeight="1"/>
    <row r="6" spans="2:7" ht="30" customHeight="1">
      <c r="B6" s="575" t="s">
        <v>287</v>
      </c>
      <c r="C6" s="576"/>
      <c r="D6" s="576"/>
      <c r="E6" s="577"/>
    </row>
    <row r="7" spans="2:7" ht="38.25" customHeight="1">
      <c r="B7" s="21" t="s">
        <v>245</v>
      </c>
      <c r="C7" s="158" t="str">
        <f>actualizaciones!A3</f>
        <v>acumulado septiembre 2009</v>
      </c>
      <c r="D7" s="158" t="str">
        <f>actualizaciones!A2</f>
        <v xml:space="preserve">acumulado septiembre 2010 </v>
      </c>
      <c r="E7" s="257" t="s">
        <v>281</v>
      </c>
    </row>
    <row r="8" spans="2:7" ht="15" customHeight="1">
      <c r="B8" s="71" t="s">
        <v>246</v>
      </c>
      <c r="C8" s="72"/>
      <c r="D8" s="80"/>
      <c r="E8" s="234"/>
      <c r="G8" s="2"/>
    </row>
    <row r="9" spans="2:7">
      <c r="B9" s="24" t="s">
        <v>282</v>
      </c>
      <c r="C9" s="296">
        <v>8.1388778394321566</v>
      </c>
      <c r="D9" s="296">
        <v>8.0538983684144974</v>
      </c>
      <c r="E9" s="303">
        <f>D9-C9</f>
        <v>-8.4979471017659236E-2</v>
      </c>
    </row>
    <row r="10" spans="2:7" ht="15" customHeight="1">
      <c r="B10" s="71" t="s">
        <v>248</v>
      </c>
      <c r="C10" s="272"/>
      <c r="D10" s="272"/>
      <c r="E10" s="234"/>
    </row>
    <row r="11" spans="2:7">
      <c r="B11" s="84" t="s">
        <v>249</v>
      </c>
      <c r="C11" s="254">
        <v>8.0407253566573456</v>
      </c>
      <c r="D11" s="254">
        <v>7.8296385783523128</v>
      </c>
      <c r="E11" s="304">
        <f>D11-C11</f>
        <v>-0.21108677830503275</v>
      </c>
    </row>
    <row r="12" spans="2:7">
      <c r="B12" s="84" t="s">
        <v>250</v>
      </c>
      <c r="C12" s="254">
        <v>7.9257435935832881</v>
      </c>
      <c r="D12" s="254">
        <v>7.9249144361562092</v>
      </c>
      <c r="E12" s="304">
        <f>D12-C12</f>
        <v>-8.2915742707889706E-4</v>
      </c>
    </row>
    <row r="13" spans="2:7">
      <c r="B13" s="84" t="s">
        <v>251</v>
      </c>
      <c r="C13" s="254">
        <v>8.1612001167459436</v>
      </c>
      <c r="D13" s="254">
        <v>7.9383772716719081</v>
      </c>
      <c r="E13" s="304">
        <f>D13-C13</f>
        <v>-0.22282284507403549</v>
      </c>
    </row>
    <row r="14" spans="2:7">
      <c r="B14" s="84" t="s">
        <v>252</v>
      </c>
      <c r="C14" s="254">
        <v>7.8849882534867817</v>
      </c>
      <c r="D14" s="254">
        <v>7.6541101854808282</v>
      </c>
      <c r="E14" s="304">
        <f>D14-C14</f>
        <v>-0.23087806800595345</v>
      </c>
    </row>
    <row r="15" spans="2:7">
      <c r="B15" s="84" t="s">
        <v>253</v>
      </c>
      <c r="C15" s="254">
        <v>7.6751322751322748</v>
      </c>
      <c r="D15" s="254">
        <v>6.6344678339563252</v>
      </c>
      <c r="E15" s="304">
        <f>D15-C15</f>
        <v>-1.0406644411759496</v>
      </c>
    </row>
    <row r="16" spans="2:7" ht="15" customHeight="1">
      <c r="B16" s="71" t="s">
        <v>254</v>
      </c>
      <c r="C16" s="272"/>
      <c r="D16" s="272"/>
      <c r="E16" s="234"/>
    </row>
    <row r="17" spans="2:12">
      <c r="B17" s="241" t="s">
        <v>255</v>
      </c>
      <c r="C17" s="305">
        <v>8.2129649778872906</v>
      </c>
      <c r="D17" s="305">
        <v>8.2461616379348115</v>
      </c>
      <c r="E17" s="306">
        <f>D17-C17</f>
        <v>3.3196660047520865E-2</v>
      </c>
    </row>
    <row r="18" spans="2:12">
      <c r="B18" s="33" t="s">
        <v>288</v>
      </c>
      <c r="C18" s="34"/>
      <c r="D18" s="34"/>
      <c r="E18" s="256"/>
    </row>
    <row r="19" spans="2:12" ht="15" customHeight="1" thickBot="1"/>
    <row r="20" spans="2:12" ht="30" customHeight="1" thickBot="1">
      <c r="E20" s="50" t="s">
        <v>84</v>
      </c>
    </row>
    <row r="27" spans="2:1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mergeCells count="1">
    <mergeCell ref="B6:E6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3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7"/>
      <c r="C28" s="17"/>
      <c r="D28" s="17"/>
      <c r="E28" s="17"/>
      <c r="F28" s="17"/>
      <c r="G28" s="17"/>
      <c r="H28" s="17"/>
      <c r="I28" s="50" t="s">
        <v>86</v>
      </c>
      <c r="J28" s="17"/>
      <c r="K28" s="17"/>
      <c r="L28" s="17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3:L70"/>
  <sheetViews>
    <sheetView showGridLines="0" showRowColHeaders="0" zoomScaleNormal="100" workbookViewId="0">
      <selection activeCell="B32" sqref="B32"/>
    </sheetView>
  </sheetViews>
  <sheetFormatPr baseColWidth="10" defaultRowHeight="12.75" outlineLevelRow="1"/>
  <cols>
    <col min="1" max="1" width="13.7109375" style="243" customWidth="1"/>
    <col min="2" max="2" width="12.140625" style="243" customWidth="1"/>
    <col min="3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3" spans="2:12">
      <c r="B3" s="242"/>
    </row>
    <row r="4" spans="2:12">
      <c r="B4" s="242"/>
    </row>
    <row r="5" spans="2:12">
      <c r="B5" s="242"/>
    </row>
    <row r="6" spans="2:12" ht="27.75" customHeight="1" thickBot="1">
      <c r="B6" s="546" t="s">
        <v>289</v>
      </c>
      <c r="C6" s="547"/>
      <c r="D6" s="547"/>
      <c r="E6" s="547"/>
      <c r="F6" s="547"/>
    </row>
    <row r="7" spans="2:12" ht="36.75" thickBot="1">
      <c r="B7" s="211"/>
      <c r="C7" s="212" t="s">
        <v>290</v>
      </c>
      <c r="D7" s="212" t="s">
        <v>218</v>
      </c>
      <c r="E7" s="212" t="s">
        <v>219</v>
      </c>
      <c r="F7" s="212" t="s">
        <v>220</v>
      </c>
      <c r="H7" s="50" t="s">
        <v>84</v>
      </c>
    </row>
    <row r="8" spans="2:12" ht="15">
      <c r="B8" s="213" t="s">
        <v>224</v>
      </c>
      <c r="C8" s="285">
        <v>8.6818645104301151</v>
      </c>
      <c r="D8" s="307">
        <f t="shared" ref="D8:D28" si="0">IFERROR(C8-C9,"-")</f>
        <v>0.26256258818701639</v>
      </c>
      <c r="E8" s="307">
        <f t="shared" ref="E8:E56" si="1">IFERROR(C8-C21,"-")</f>
        <v>0.61186451043011481</v>
      </c>
      <c r="F8" s="308">
        <f>IFERROR(AVERAGE(C8:C16,C18:C20)-AVERAGE(C21:C29,C31:C33),"-")</f>
        <v>-9.2929161692262952E-2</v>
      </c>
      <c r="H8" s="17"/>
    </row>
    <row r="9" spans="2:12" ht="15">
      <c r="B9" s="213" t="s">
        <v>225</v>
      </c>
      <c r="C9" s="285">
        <v>8.4193019222430987</v>
      </c>
      <c r="D9" s="307">
        <f t="shared" si="0"/>
        <v>0.52961186470536248</v>
      </c>
      <c r="E9" s="307">
        <f t="shared" si="1"/>
        <v>0.29930192224309948</v>
      </c>
      <c r="F9" s="308">
        <f>IFERROR(AVERAGE(C9:C16,C18:C21)-AVERAGE(C22:C29,C31:C34),"-")</f>
        <v>-0.18975120422810932</v>
      </c>
      <c r="G9" s="17"/>
      <c r="H9" s="17"/>
      <c r="I9" s="17"/>
      <c r="J9" s="17"/>
      <c r="K9" s="17"/>
      <c r="L9" s="17"/>
    </row>
    <row r="10" spans="2:12" ht="15">
      <c r="B10" s="213" t="s">
        <v>226</v>
      </c>
      <c r="C10" s="285">
        <v>7.8896900575377362</v>
      </c>
      <c r="D10" s="307">
        <f t="shared" si="0"/>
        <v>5.1062984505545472E-2</v>
      </c>
      <c r="E10" s="307">
        <f t="shared" si="1"/>
        <v>-2.0309942462263919E-2</v>
      </c>
      <c r="F10" s="308">
        <f>IFERROR(AVERAGE(C10:C16,C18:C22)-AVERAGE(C23:C29,C31:C35),"-")</f>
        <v>-0.24635969774836397</v>
      </c>
      <c r="G10" s="17"/>
      <c r="H10" s="17"/>
      <c r="I10" s="17"/>
      <c r="J10" s="17"/>
      <c r="K10" s="17"/>
      <c r="L10" s="17"/>
    </row>
    <row r="11" spans="2:12" ht="15">
      <c r="B11" s="213" t="s">
        <v>227</v>
      </c>
      <c r="C11" s="285">
        <v>7.8386270730321908</v>
      </c>
      <c r="D11" s="307">
        <f t="shared" si="0"/>
        <v>0.38248206339373159</v>
      </c>
      <c r="E11" s="307">
        <f t="shared" si="1"/>
        <v>-0.16333999100118035</v>
      </c>
      <c r="F11" s="308">
        <f>IFERROR(AVERAGE(C11:C16,C18:C23)-AVERAGE(C24:C29,C31:C36),"-")</f>
        <v>-0.32133386920984286</v>
      </c>
      <c r="G11" s="17"/>
      <c r="H11" s="17"/>
      <c r="I11" s="17"/>
      <c r="J11" s="17"/>
      <c r="K11" s="17"/>
      <c r="L11" s="17"/>
    </row>
    <row r="12" spans="2:12" ht="15">
      <c r="B12" s="213" t="s">
        <v>228</v>
      </c>
      <c r="C12" s="285">
        <v>7.4561450096384592</v>
      </c>
      <c r="D12" s="307">
        <f t="shared" si="0"/>
        <v>0.93037238664989896</v>
      </c>
      <c r="E12" s="307">
        <f t="shared" si="1"/>
        <v>1.6145009638458774E-2</v>
      </c>
      <c r="F12" s="308">
        <f>IFERROR(AVERAGE(C12:C16,C18:C24)-AVERAGE(C25:C29,C31:C37),"-")</f>
        <v>-0.32255828129029673</v>
      </c>
      <c r="G12" s="17"/>
      <c r="H12" s="17"/>
      <c r="I12" s="17"/>
      <c r="J12" s="17"/>
      <c r="K12" s="17"/>
      <c r="L12" s="17"/>
    </row>
    <row r="13" spans="2:12" ht="15">
      <c r="B13" s="213" t="s">
        <v>229</v>
      </c>
      <c r="C13" s="285">
        <v>6.5257726229885602</v>
      </c>
      <c r="D13" s="307">
        <f>IFERROR(C13-C14,"-")</f>
        <v>-1.9150029273455562</v>
      </c>
      <c r="E13" s="307">
        <f t="shared" si="1"/>
        <v>-0.73422737701143959</v>
      </c>
      <c r="F13" s="308">
        <f>IFERROR(AVERAGE(C13:C16,C18:C25)-AVERAGE(C26:C29,C31:C38),"-")</f>
        <v>-0.34890369876016791</v>
      </c>
      <c r="G13" s="17"/>
      <c r="H13" s="17"/>
      <c r="I13" s="17"/>
      <c r="J13" s="17"/>
      <c r="K13" s="17"/>
      <c r="L13" s="17"/>
    </row>
    <row r="14" spans="2:12" ht="15">
      <c r="B14" s="213" t="s">
        <v>230</v>
      </c>
      <c r="C14" s="285">
        <v>8.4407755503341164</v>
      </c>
      <c r="D14" s="307">
        <f t="shared" si="0"/>
        <v>-0.15922444966588323</v>
      </c>
      <c r="E14" s="307">
        <f t="shared" si="1"/>
        <v>0.17077555033411684</v>
      </c>
      <c r="F14" s="308">
        <f>IFERROR(AVERAGE(C14:C16,C18:C26)-AVERAGE(C27:C29,C31:C39),"-")</f>
        <v>-0.3702180840092133</v>
      </c>
      <c r="G14" s="17"/>
      <c r="I14" s="17"/>
      <c r="J14" s="17"/>
      <c r="K14" s="17"/>
      <c r="L14" s="17"/>
    </row>
    <row r="15" spans="2:12" ht="15">
      <c r="B15" s="213" t="s">
        <v>231</v>
      </c>
      <c r="C15" s="285">
        <v>8.6</v>
      </c>
      <c r="D15" s="307">
        <f t="shared" si="0"/>
        <v>-0.11000000000000121</v>
      </c>
      <c r="E15" s="307">
        <f t="shared" si="1"/>
        <v>-0.12000000000000099</v>
      </c>
      <c r="F15" s="308">
        <f>IFERROR(AVERAGE(C15:C16,C18:C27)-AVERAGE(C28:C29,C31:C40),"-")</f>
        <v>-0.39444937987039097</v>
      </c>
    </row>
    <row r="16" spans="2:12" ht="15">
      <c r="B16" s="213" t="s">
        <v>232</v>
      </c>
      <c r="C16" s="285">
        <v>8.7100000000000009</v>
      </c>
      <c r="D16" s="307" t="s">
        <v>233</v>
      </c>
      <c r="E16" s="307">
        <f t="shared" si="1"/>
        <v>-0.72999999999999865</v>
      </c>
      <c r="F16" s="308">
        <f>IFERROR(AVERAGE(C16,C18:C28)-AVERAGE(C29,C31:C41),"-")</f>
        <v>-0.38778271320372504</v>
      </c>
    </row>
    <row r="17" spans="2:6" ht="42" customHeight="1">
      <c r="B17" s="44" t="str">
        <f>actualizaciones!$A$2</f>
        <v xml:space="preserve">acumulado septiembre 2010 </v>
      </c>
      <c r="C17" s="287">
        <f>'EM zonas y tipología '!D17</f>
        <v>8.0538983684144974</v>
      </c>
      <c r="D17" s="309"/>
      <c r="E17" s="310">
        <f>'EM zonas y tipología '!E17</f>
        <v>-8.4979471017659236E-2</v>
      </c>
      <c r="F17" s="311" t="s">
        <v>233</v>
      </c>
    </row>
    <row r="18" spans="2:6" ht="15" hidden="1" outlineLevel="1">
      <c r="B18" s="213" t="s">
        <v>221</v>
      </c>
      <c r="C18" s="285">
        <v>8.2870722089573832</v>
      </c>
      <c r="D18" s="307">
        <f t="shared" si="0"/>
        <v>-0.10234525213760826</v>
      </c>
      <c r="E18" s="307">
        <f t="shared" si="1"/>
        <v>-0.50292779104261598</v>
      </c>
      <c r="F18" s="308">
        <f>IFERROR(AVERAGE(C18:C29)-AVERAGE(C31:C42),"-")</f>
        <v>-0.34194937987039253</v>
      </c>
    </row>
    <row r="19" spans="2:6" ht="15" hidden="1" outlineLevel="1">
      <c r="B19" s="213" t="s">
        <v>222</v>
      </c>
      <c r="C19" s="285">
        <v>8.3894174610949914</v>
      </c>
      <c r="D19" s="307">
        <f t="shared" si="0"/>
        <v>0.7112667536254289</v>
      </c>
      <c r="E19" s="307">
        <f t="shared" si="1"/>
        <v>0.26941746109499221</v>
      </c>
      <c r="F19" s="308">
        <f>IFERROR(AVERAGE(C19:C29,C31)-AVERAGE(C32:C42,C44),"-")</f>
        <v>-0.29253873061684033</v>
      </c>
    </row>
    <row r="20" spans="2:6" ht="15" hidden="1" outlineLevel="1">
      <c r="B20" s="213" t="s">
        <v>223</v>
      </c>
      <c r="C20" s="285">
        <v>7.6781507074695625</v>
      </c>
      <c r="D20" s="307">
        <f t="shared" si="0"/>
        <v>-0.39184929253043776</v>
      </c>
      <c r="E20" s="307">
        <f t="shared" si="1"/>
        <v>-0.21184929253043716</v>
      </c>
      <c r="F20" s="308">
        <f>IFERROR(AVERAGE(C20:C29,C31:C32)-AVERAGE(C33:C42,C44:C45),"-")</f>
        <v>-0.35249018570809021</v>
      </c>
    </row>
    <row r="21" spans="2:6" ht="15" hidden="1" outlineLevel="1">
      <c r="B21" s="213" t="s">
        <v>224</v>
      </c>
      <c r="C21" s="285">
        <v>8.07</v>
      </c>
      <c r="D21" s="307">
        <f t="shared" si="0"/>
        <v>-4.9999999999998934E-2</v>
      </c>
      <c r="E21" s="307">
        <f t="shared" si="1"/>
        <v>-0.54999999999999893</v>
      </c>
      <c r="F21" s="308">
        <f>IFERROR(AVERAGE(C21:C29,C31:C33)-AVERAGE(C34:C42,C44:C46),"-")</f>
        <v>-0.32733607799721831</v>
      </c>
    </row>
    <row r="22" spans="2:6" ht="15" hidden="1" outlineLevel="1">
      <c r="B22" s="213" t="s">
        <v>225</v>
      </c>
      <c r="C22" s="285">
        <v>8.1199999999999992</v>
      </c>
      <c r="D22" s="307">
        <f t="shared" si="0"/>
        <v>0.20999999999999908</v>
      </c>
      <c r="E22" s="307">
        <f t="shared" si="1"/>
        <v>-0.38000000000000078</v>
      </c>
      <c r="F22" s="308">
        <f>IFERROR(AVERAGE(C22:C29,C31:C34)-AVERAGE(C35:C42,C44:C47),"-")</f>
        <v>-0.28150274466388403</v>
      </c>
    </row>
    <row r="23" spans="2:6" ht="15" hidden="1" outlineLevel="1">
      <c r="B23" s="213" t="s">
        <v>226</v>
      </c>
      <c r="C23" s="285">
        <v>7.91</v>
      </c>
      <c r="D23" s="307">
        <f t="shared" si="0"/>
        <v>-9.196706403337096E-2</v>
      </c>
      <c r="E23" s="307">
        <f t="shared" si="1"/>
        <v>-0.91999999999999993</v>
      </c>
      <c r="F23" s="308">
        <f>IFERROR(AVERAGE(C23:C29,C31:C35)-AVERAGE(C36:C42,C44:C48),"-")</f>
        <v>-0.27233607799721682</v>
      </c>
    </row>
    <row r="24" spans="2:6" ht="15" hidden="1" outlineLevel="1">
      <c r="B24" s="213" t="s">
        <v>227</v>
      </c>
      <c r="C24" s="285">
        <v>8.0019670640333711</v>
      </c>
      <c r="D24" s="307">
        <f t="shared" si="0"/>
        <v>0.56196706403337071</v>
      </c>
      <c r="E24" s="307">
        <f t="shared" si="1"/>
        <v>-0.17803293596662861</v>
      </c>
      <c r="F24" s="308">
        <f>IFERROR(AVERAGE(C24:C29,C31:C36)-AVERAGE(C37:C42,C44:C49),"-")</f>
        <v>-0.19733607799721931</v>
      </c>
    </row>
    <row r="25" spans="2:6" ht="15" hidden="1" outlineLevel="1">
      <c r="B25" s="213" t="s">
        <v>228</v>
      </c>
      <c r="C25" s="285">
        <v>7.44</v>
      </c>
      <c r="D25" s="307">
        <f t="shared" si="0"/>
        <v>0.1800000000000006</v>
      </c>
      <c r="E25" s="307">
        <f t="shared" si="1"/>
        <v>-0.29999999999999982</v>
      </c>
      <c r="F25" s="308">
        <f>IFERROR(AVERAGE(C25:C29,C31:C37)-AVERAGE(C38:C42,C44:C50),"-")</f>
        <v>-0.15166666666666728</v>
      </c>
    </row>
    <row r="26" spans="2:6" ht="15" hidden="1" outlineLevel="1">
      <c r="B26" s="213" t="s">
        <v>229</v>
      </c>
      <c r="C26" s="285">
        <v>7.26</v>
      </c>
      <c r="D26" s="307">
        <f>IFERROR(C26-C27,"-")</f>
        <v>-1.0099999999999998</v>
      </c>
      <c r="E26" s="307">
        <f t="shared" si="1"/>
        <v>-0.99000000000000021</v>
      </c>
      <c r="F26" s="308">
        <f>IFERROR(AVERAGE(C26:C29,C31:C38)-AVERAGE(C39:C42,C44:C51),"-")</f>
        <v>-0.20333333333333137</v>
      </c>
    </row>
    <row r="27" spans="2:6" ht="15" hidden="1" outlineLevel="1">
      <c r="B27" s="213" t="s">
        <v>230</v>
      </c>
      <c r="C27" s="285">
        <v>8.27</v>
      </c>
      <c r="D27" s="307">
        <f t="shared" si="0"/>
        <v>-0.45000000000000107</v>
      </c>
      <c r="E27" s="307">
        <f t="shared" si="1"/>
        <v>-0.12000000000000099</v>
      </c>
      <c r="F27" s="308">
        <f>IFERROR(AVERAGE(C27:C29,C31:C39)-AVERAGE(C40:C42,C44:C52),"-")</f>
        <v>-0.10750000000000171</v>
      </c>
    </row>
    <row r="28" spans="2:6" ht="15" hidden="1" outlineLevel="1">
      <c r="B28" s="213" t="s">
        <v>231</v>
      </c>
      <c r="C28" s="285">
        <v>8.7200000000000006</v>
      </c>
      <c r="D28" s="307">
        <f t="shared" si="0"/>
        <v>-0.71999999999999886</v>
      </c>
      <c r="E28" s="307">
        <f t="shared" si="1"/>
        <v>-3.9999999999999147E-2</v>
      </c>
      <c r="F28" s="308">
        <f>IFERROR(AVERAGE(C28:C29,C31:C40)-AVERAGE(C41:C42,C44:C53),"-")</f>
        <v>-9.8333333333332718E-2</v>
      </c>
    </row>
    <row r="29" spans="2:6" ht="15" hidden="1" outlineLevel="1">
      <c r="B29" s="213" t="s">
        <v>232</v>
      </c>
      <c r="C29" s="285">
        <v>9.44</v>
      </c>
      <c r="D29" s="307" t="s">
        <v>233</v>
      </c>
      <c r="E29" s="307">
        <f t="shared" si="1"/>
        <v>-0.17999999999999972</v>
      </c>
      <c r="F29" s="308">
        <f>IFERROR(AVERAGE(C29,C31:C41)-AVERAGE(C42,C44:C54),"-")</f>
        <v>-9.1666666666666785E-2</v>
      </c>
    </row>
    <row r="30" spans="2:6" ht="15" collapsed="1">
      <c r="B30" s="218">
        <v>2009</v>
      </c>
      <c r="C30" s="289">
        <v>8.1294849780145846</v>
      </c>
      <c r="D30" s="219"/>
      <c r="E30" s="312">
        <f t="shared" si="1"/>
        <v>-0.34935057569446926</v>
      </c>
      <c r="F30" s="312">
        <f>IFERROR(AVERAGE(C18:C29)-AVERAGE(C31:C42),"-")</f>
        <v>-0.34194937987039253</v>
      </c>
    </row>
    <row r="31" spans="2:6" ht="15" hidden="1" outlineLevel="1">
      <c r="B31" s="213" t="s">
        <v>221</v>
      </c>
      <c r="C31" s="285">
        <v>8.7899999999999991</v>
      </c>
      <c r="D31" s="307">
        <f t="shared" ref="D31:D41" si="2">IFERROR(C31-C32,"-")</f>
        <v>0.66999999999999993</v>
      </c>
      <c r="E31" s="307">
        <f t="shared" si="1"/>
        <v>8.9999999999999858E-2</v>
      </c>
      <c r="F31" s="308">
        <f>IFERROR(AVERAGE(C31:C42)-AVERAGE(C44:C55),"-")</f>
        <v>-5.7500000000000995E-2</v>
      </c>
    </row>
    <row r="32" spans="2:6" ht="15" hidden="1" outlineLevel="1">
      <c r="B32" s="213" t="s">
        <v>222</v>
      </c>
      <c r="C32" s="285">
        <v>8.1199999999999992</v>
      </c>
      <c r="D32" s="307">
        <f t="shared" si="2"/>
        <v>0.22999999999999954</v>
      </c>
      <c r="E32" s="307">
        <f t="shared" si="1"/>
        <v>-0.45000000000000107</v>
      </c>
      <c r="F32" s="308">
        <f>IFERROR(AVERAGE(C32:C42,C44)-AVERAGE(C45:C55,C57),"-")</f>
        <v>-4.2500000000000426E-2</v>
      </c>
    </row>
    <row r="33" spans="2:6" ht="15" hidden="1" outlineLevel="1">
      <c r="B33" s="213" t="s">
        <v>223</v>
      </c>
      <c r="C33" s="285">
        <v>7.89</v>
      </c>
      <c r="D33" s="307">
        <f t="shared" si="2"/>
        <v>-0.72999999999999954</v>
      </c>
      <c r="E33" s="307">
        <f t="shared" si="1"/>
        <v>8.9999999999999858E-2</v>
      </c>
      <c r="F33" s="308">
        <f>IFERROR(AVERAGE(C33:C42,C44:C45)-AVERAGE(C46:C55,C57:C58),"-")</f>
        <v>-3.3333333333333215E-2</v>
      </c>
    </row>
    <row r="34" spans="2:6" ht="15" hidden="1" outlineLevel="1">
      <c r="B34" s="213" t="s">
        <v>224</v>
      </c>
      <c r="C34" s="285">
        <v>8.6199999999999992</v>
      </c>
      <c r="D34" s="307">
        <f t="shared" si="2"/>
        <v>0.11999999999999922</v>
      </c>
      <c r="E34" s="307">
        <f t="shared" si="1"/>
        <v>0</v>
      </c>
      <c r="F34" s="308">
        <f>IFERROR(AVERAGE(C34:C42,C44:C46)-AVERAGE(C47:C55,C57:C59),"-")</f>
        <v>-5.6666666666666643E-2</v>
      </c>
    </row>
    <row r="35" spans="2:6" ht="15" hidden="1" outlineLevel="1">
      <c r="B35" s="213" t="s">
        <v>225</v>
      </c>
      <c r="C35" s="285">
        <v>8.5</v>
      </c>
      <c r="D35" s="307">
        <f t="shared" si="2"/>
        <v>-0.33000000000000007</v>
      </c>
      <c r="E35" s="307">
        <f t="shared" si="1"/>
        <v>-0.26999999999999957</v>
      </c>
      <c r="F35" s="308">
        <f>IFERROR(AVERAGE(C35:C42,C44:C47)-AVERAGE(C48:C55,C57:C60),"-")</f>
        <v>-2.833333333333421E-2</v>
      </c>
    </row>
    <row r="36" spans="2:6" ht="15" hidden="1" outlineLevel="1">
      <c r="B36" s="213" t="s">
        <v>226</v>
      </c>
      <c r="C36" s="285">
        <v>8.83</v>
      </c>
      <c r="D36" s="307">
        <f t="shared" si="2"/>
        <v>0.65000000000000036</v>
      </c>
      <c r="E36" s="307">
        <f t="shared" si="1"/>
        <v>-1.9999999999999574E-2</v>
      </c>
      <c r="F36" s="308">
        <f>IFERROR(AVERAGE(C36:C42,C44:C48)-AVERAGE(C49:C55,C57:C61),"-")</f>
        <v>-5.5833333333334068E-2</v>
      </c>
    </row>
    <row r="37" spans="2:6" ht="15" hidden="1" outlineLevel="1">
      <c r="B37" s="213" t="s">
        <v>227</v>
      </c>
      <c r="C37" s="285">
        <v>8.18</v>
      </c>
      <c r="D37" s="307">
        <f t="shared" si="2"/>
        <v>0.4399999999999995</v>
      </c>
      <c r="E37" s="307">
        <f t="shared" si="1"/>
        <v>0.37000000000000011</v>
      </c>
      <c r="F37" s="308">
        <f>IFERROR(AVERAGE(C37:C42,C44:C49)-AVERAGE(C50:C55,C57:C62),"-")</f>
        <v>-0.10333333333333172</v>
      </c>
    </row>
    <row r="38" spans="2:6" ht="15" hidden="1" outlineLevel="1">
      <c r="B38" s="213" t="s">
        <v>228</v>
      </c>
      <c r="C38" s="285">
        <v>7.74</v>
      </c>
      <c r="D38" s="307">
        <f t="shared" si="2"/>
        <v>-0.50999999999999979</v>
      </c>
      <c r="E38" s="307">
        <f t="shared" si="1"/>
        <v>-0.91999999999999993</v>
      </c>
      <c r="F38" s="308">
        <f>IFERROR(AVERAGE(C38:C42,C44:C50)-AVERAGE(C51:C55,C57:C63),"-")</f>
        <v>-0.18416666666666615</v>
      </c>
    </row>
    <row r="39" spans="2:6" ht="15" hidden="1" outlineLevel="1">
      <c r="B39" s="213" t="s">
        <v>229</v>
      </c>
      <c r="C39" s="285">
        <v>8.25</v>
      </c>
      <c r="D39" s="307">
        <f>IFERROR(C39-C40,"-")</f>
        <v>-0.14000000000000057</v>
      </c>
      <c r="E39" s="307">
        <f t="shared" si="1"/>
        <v>0.16000000000000014</v>
      </c>
      <c r="F39" s="308">
        <f>IFERROR(AVERAGE(C39:C42,C44:C51)-AVERAGE(C52:C55,C57:C64),"-")</f>
        <v>-0.10916666666666686</v>
      </c>
    </row>
    <row r="40" spans="2:6" ht="15" hidden="1" outlineLevel="1">
      <c r="B40" s="213" t="s">
        <v>230</v>
      </c>
      <c r="C40" s="285">
        <v>8.39</v>
      </c>
      <c r="D40" s="307">
        <f t="shared" si="2"/>
        <v>-0.36999999999999922</v>
      </c>
      <c r="E40" s="307">
        <f t="shared" si="1"/>
        <v>-9.9999999999997868E-3</v>
      </c>
      <c r="F40" s="308">
        <f>IFERROR(AVERAGE(C40:C42,C44:C52)-AVERAGE(C53:C55,C57:C65),"-")</f>
        <v>-0.10999999999999943</v>
      </c>
    </row>
    <row r="41" spans="2:6" ht="15" hidden="1" outlineLevel="1">
      <c r="B41" s="213" t="s">
        <v>231</v>
      </c>
      <c r="C41" s="285">
        <v>8.76</v>
      </c>
      <c r="D41" s="307">
        <f t="shared" si="2"/>
        <v>-0.85999999999999943</v>
      </c>
      <c r="E41" s="307">
        <f t="shared" si="1"/>
        <v>3.9999999999999147E-2</v>
      </c>
      <c r="F41" s="308">
        <f>IFERROR(AVERAGE(C41:C42,C44:C53)-AVERAGE(C54:C55,C57:C66),"-")</f>
        <v>-0.13416666666666899</v>
      </c>
    </row>
    <row r="42" spans="2:6" ht="15" hidden="1" outlineLevel="1">
      <c r="B42" s="213" t="s">
        <v>232</v>
      </c>
      <c r="C42" s="285">
        <v>9.6199999999999992</v>
      </c>
      <c r="D42" s="307" t="s">
        <v>233</v>
      </c>
      <c r="E42" s="307">
        <f t="shared" si="1"/>
        <v>0.22999999999999865</v>
      </c>
      <c r="F42" s="308">
        <f>IFERROR(AVERAGE(C42,C44:C54)-AVERAGE(C55,C57:C67),"-")</f>
        <v>-0.17416666666666636</v>
      </c>
    </row>
    <row r="43" spans="2:6" ht="15" collapsed="1">
      <c r="B43" s="220">
        <v>2008</v>
      </c>
      <c r="C43" s="291">
        <v>8.4788355537090538</v>
      </c>
      <c r="D43" s="222"/>
      <c r="E43" s="313">
        <f t="shared" si="1"/>
        <v>-5.5505329127216285E-2</v>
      </c>
      <c r="F43" s="313">
        <f>IFERROR(AVERAGE(C31:C42)-AVERAGE(C44:C55),"-")</f>
        <v>-5.7500000000000995E-2</v>
      </c>
    </row>
    <row r="44" spans="2:6" ht="15" hidden="1" outlineLevel="1">
      <c r="B44" s="213" t="s">
        <v>221</v>
      </c>
      <c r="C44" s="285">
        <v>8.6999999999999993</v>
      </c>
      <c r="D44" s="307">
        <f t="shared" ref="D44:D54" si="3">IFERROR(C44-C45,"-")</f>
        <v>0.12999999999999901</v>
      </c>
      <c r="E44" s="307">
        <f t="shared" si="1"/>
        <v>0.26999999999999957</v>
      </c>
      <c r="F44" s="308">
        <f>IFERROR(AVERAGE(C44:C55)-AVERAGE(C57:C68),"-")</f>
        <v>-0.15333333333333066</v>
      </c>
    </row>
    <row r="45" spans="2:6" ht="15" hidden="1" outlineLevel="1">
      <c r="B45" s="213" t="s">
        <v>222</v>
      </c>
      <c r="C45" s="285">
        <v>8.57</v>
      </c>
      <c r="D45" s="307">
        <f t="shared" si="3"/>
        <v>0.77000000000000046</v>
      </c>
      <c r="E45" s="307">
        <f t="shared" si="1"/>
        <v>-0.33999999999999986</v>
      </c>
      <c r="F45" s="308" t="str">
        <f>IFERROR(AVERAGE(C45:C55,C57)-AVERAGE(C58:C68,#REF!),"-")</f>
        <v>-</v>
      </c>
    </row>
    <row r="46" spans="2:6" ht="15" hidden="1" outlineLevel="1">
      <c r="B46" s="213" t="s">
        <v>223</v>
      </c>
      <c r="C46" s="285">
        <v>7.8</v>
      </c>
      <c r="D46" s="307">
        <f t="shared" si="3"/>
        <v>-0.8199999999999994</v>
      </c>
      <c r="E46" s="307">
        <f t="shared" si="1"/>
        <v>-0.19000000000000039</v>
      </c>
      <c r="F46" s="308" t="str">
        <f>IFERROR(AVERAGE(C46:C55,C57:C58)-AVERAGE(C59:C68,#REF!),"-")</f>
        <v>-</v>
      </c>
    </row>
    <row r="47" spans="2:6" ht="15" hidden="1" outlineLevel="1">
      <c r="B47" s="213" t="s">
        <v>224</v>
      </c>
      <c r="C47" s="285">
        <v>8.6199999999999992</v>
      </c>
      <c r="D47" s="307">
        <f t="shared" si="3"/>
        <v>-0.15000000000000036</v>
      </c>
      <c r="E47" s="307">
        <f t="shared" si="1"/>
        <v>0.33999999999999986</v>
      </c>
      <c r="F47" s="308" t="str">
        <f>IFERROR(AVERAGE(C47:C55,C57:C59)-AVERAGE(C60:C68,#REF!),"-")</f>
        <v>-</v>
      </c>
    </row>
    <row r="48" spans="2:6" ht="15" hidden="1" outlineLevel="1">
      <c r="B48" s="213" t="s">
        <v>225</v>
      </c>
      <c r="C48" s="285">
        <v>8.77</v>
      </c>
      <c r="D48" s="307">
        <f t="shared" si="3"/>
        <v>-8.0000000000000071E-2</v>
      </c>
      <c r="E48" s="307">
        <f t="shared" si="1"/>
        <v>-0.59999999999999964</v>
      </c>
      <c r="F48" s="308" t="str">
        <f>IFERROR(AVERAGE(C48:C55,C57:C60)-AVERAGE(C61:C68,#REF!),"-")</f>
        <v>-</v>
      </c>
    </row>
    <row r="49" spans="2:6" ht="15" hidden="1" outlineLevel="1">
      <c r="B49" s="213" t="s">
        <v>226</v>
      </c>
      <c r="C49" s="285">
        <v>8.85</v>
      </c>
      <c r="D49" s="307">
        <f t="shared" si="3"/>
        <v>1.04</v>
      </c>
      <c r="E49" s="307">
        <f t="shared" si="1"/>
        <v>-0.58999999999999986</v>
      </c>
      <c r="F49" s="308" t="str">
        <f>IFERROR(AVERAGE(C49:C55,C57:C61)-AVERAGE(C62:C68,#REF!),"-")</f>
        <v>-</v>
      </c>
    </row>
    <row r="50" spans="2:6" ht="15" hidden="1" outlineLevel="1">
      <c r="B50" s="213" t="s">
        <v>227</v>
      </c>
      <c r="C50" s="285">
        <v>7.81</v>
      </c>
      <c r="D50" s="307">
        <f t="shared" si="3"/>
        <v>-0.85000000000000053</v>
      </c>
      <c r="E50" s="307">
        <f t="shared" si="1"/>
        <v>-0.60000000000000053</v>
      </c>
      <c r="F50" s="308" t="str">
        <f>IFERROR(AVERAGE(C50:C55,C57:C62)-AVERAGE(C63:C68,#REF!),"-")</f>
        <v>-</v>
      </c>
    </row>
    <row r="51" spans="2:6" ht="15" hidden="1" outlineLevel="1">
      <c r="B51" s="213" t="s">
        <v>228</v>
      </c>
      <c r="C51" s="285">
        <v>8.66</v>
      </c>
      <c r="D51" s="307">
        <f t="shared" si="3"/>
        <v>0.57000000000000028</v>
      </c>
      <c r="E51" s="307">
        <f t="shared" si="1"/>
        <v>-1.9999999999999574E-2</v>
      </c>
      <c r="F51" s="308" t="str">
        <f>IFERROR(AVERAGE(C51:C55,C57:C63)-AVERAGE(C64:C68,#REF!),"-")</f>
        <v>-</v>
      </c>
    </row>
    <row r="52" spans="2:6" ht="15" hidden="1" outlineLevel="1">
      <c r="B52" s="213" t="s">
        <v>229</v>
      </c>
      <c r="C52" s="285">
        <v>8.09</v>
      </c>
      <c r="D52" s="307">
        <f>IFERROR(C52-C53,"-")</f>
        <v>-0.3100000000000005</v>
      </c>
      <c r="E52" s="307">
        <f t="shared" si="1"/>
        <v>0.14999999999999947</v>
      </c>
      <c r="F52" s="308" t="str">
        <f>IFERROR(AVERAGE(C52:C55,C57:C64)-AVERAGE(C65:C68,#REF!),"-")</f>
        <v>-</v>
      </c>
    </row>
    <row r="53" spans="2:6" ht="15" hidden="1" outlineLevel="1">
      <c r="B53" s="213" t="s">
        <v>230</v>
      </c>
      <c r="C53" s="285">
        <v>8.4</v>
      </c>
      <c r="D53" s="307">
        <f t="shared" si="3"/>
        <v>-0.32000000000000028</v>
      </c>
      <c r="E53" s="307">
        <f t="shared" si="1"/>
        <v>-0.29999999999999893</v>
      </c>
      <c r="F53" s="308" t="str">
        <f>IFERROR(AVERAGE(C53:C55,C57:C65)-AVERAGE(C66:C68,#REF!),"-")</f>
        <v>-</v>
      </c>
    </row>
    <row r="54" spans="2:6" ht="15" hidden="1" outlineLevel="1">
      <c r="B54" s="213" t="s">
        <v>231</v>
      </c>
      <c r="C54" s="285">
        <v>8.7200000000000006</v>
      </c>
      <c r="D54" s="307">
        <f t="shared" si="3"/>
        <v>-0.66999999999999993</v>
      </c>
      <c r="E54" s="307">
        <f t="shared" si="1"/>
        <v>-0.4399999999999995</v>
      </c>
      <c r="F54" s="308" t="str">
        <f>IFERROR(AVERAGE(C54:C55,C57:C66)-AVERAGE(C67:C68,#REF!),"-")</f>
        <v>-</v>
      </c>
    </row>
    <row r="55" spans="2:6" ht="15" hidden="1" outlineLevel="1">
      <c r="B55" s="213" t="s">
        <v>232</v>
      </c>
      <c r="C55" s="285">
        <v>9.39</v>
      </c>
      <c r="D55" s="307" t="s">
        <v>233</v>
      </c>
      <c r="E55" s="307">
        <f t="shared" si="1"/>
        <v>0.48000000000000043</v>
      </c>
      <c r="F55" s="308" t="str">
        <f>IFERROR(AVERAGE(C55,C57:C67)-AVERAGE(C68,#REF!),"-")</f>
        <v>-</v>
      </c>
    </row>
    <row r="56" spans="2:6" ht="15" collapsed="1">
      <c r="B56" s="220">
        <v>2007</v>
      </c>
      <c r="C56" s="291">
        <v>8.5343408828362701</v>
      </c>
      <c r="D56" s="222"/>
      <c r="E56" s="313">
        <f t="shared" si="1"/>
        <v>-0.14722058882153455</v>
      </c>
      <c r="F56" s="313">
        <f>IFERROR(AVERAGE(C44:C55)-AVERAGE(C57:C68),"-")</f>
        <v>-0.15333333333333066</v>
      </c>
    </row>
    <row r="57" spans="2:6" ht="15" hidden="1" outlineLevel="1">
      <c r="B57" s="213" t="s">
        <v>221</v>
      </c>
      <c r="C57" s="285">
        <v>8.43</v>
      </c>
      <c r="D57" s="307">
        <f t="shared" ref="D57:D67" si="4">IFERROR(C57-C58,"-")</f>
        <v>-0.48000000000000043</v>
      </c>
      <c r="E57" s="307" t="str">
        <f>IFERROR(C57-#REF!,"-")</f>
        <v>-</v>
      </c>
      <c r="F57" s="308" t="str">
        <f>IFERROR(AVERAGE(C57:C68)-AVERAGE(#REF!),"-")</f>
        <v>-</v>
      </c>
    </row>
    <row r="58" spans="2:6" ht="15" hidden="1" outlineLevel="1">
      <c r="B58" s="213" t="s">
        <v>222</v>
      </c>
      <c r="C58" s="285">
        <v>8.91</v>
      </c>
      <c r="D58" s="307">
        <f t="shared" si="4"/>
        <v>0.91999999999999993</v>
      </c>
      <c r="E58" s="307" t="str">
        <f>IFERROR(C58-#REF!,"-")</f>
        <v>-</v>
      </c>
      <c r="F58" s="308" t="str">
        <f>IFERROR(AVERAGE(C58:C68,#REF!)-AVERAGE(#REF!,#REF!),"-")</f>
        <v>-</v>
      </c>
    </row>
    <row r="59" spans="2:6" ht="15" hidden="1" outlineLevel="1">
      <c r="B59" s="213" t="s">
        <v>223</v>
      </c>
      <c r="C59" s="285">
        <v>7.99</v>
      </c>
      <c r="D59" s="307">
        <f t="shared" si="4"/>
        <v>-0.28999999999999915</v>
      </c>
      <c r="E59" s="307" t="str">
        <f>IFERROR(C59-#REF!,"-")</f>
        <v>-</v>
      </c>
      <c r="F59" s="308" t="str">
        <f>IFERROR(AVERAGE(C59:C68,#REF!)-AVERAGE(#REF!,#REF!),"-")</f>
        <v>-</v>
      </c>
    </row>
    <row r="60" spans="2:6" ht="15" hidden="1" outlineLevel="1">
      <c r="B60" s="213" t="s">
        <v>224</v>
      </c>
      <c r="C60" s="285">
        <v>8.2799999999999994</v>
      </c>
      <c r="D60" s="307">
        <f t="shared" si="4"/>
        <v>-1.0899999999999999</v>
      </c>
      <c r="E60" s="307" t="str">
        <f>IFERROR(C60-#REF!,"-")</f>
        <v>-</v>
      </c>
      <c r="F60" s="308" t="str">
        <f>IFERROR(AVERAGE(C60:C68,#REF!)-AVERAGE(#REF!,#REF!),"-")</f>
        <v>-</v>
      </c>
    </row>
    <row r="61" spans="2:6" ht="15" hidden="1" outlineLevel="1">
      <c r="B61" s="213" t="s">
        <v>225</v>
      </c>
      <c r="C61" s="285">
        <v>9.3699999999999992</v>
      </c>
      <c r="D61" s="307">
        <f t="shared" si="4"/>
        <v>-7.0000000000000284E-2</v>
      </c>
      <c r="E61" s="307" t="str">
        <f>IFERROR(C61-#REF!,"-")</f>
        <v>-</v>
      </c>
      <c r="F61" s="308" t="str">
        <f>IFERROR(AVERAGE(C61:C68,#REF!)-AVERAGE(#REF!,#REF!),"-")</f>
        <v>-</v>
      </c>
    </row>
    <row r="62" spans="2:6" ht="15" hidden="1" outlineLevel="1">
      <c r="B62" s="213" t="s">
        <v>226</v>
      </c>
      <c r="C62" s="285">
        <v>9.44</v>
      </c>
      <c r="D62" s="307">
        <f t="shared" si="4"/>
        <v>1.0299999999999994</v>
      </c>
      <c r="E62" s="307" t="str">
        <f>IFERROR(C62-#REF!,"-")</f>
        <v>-</v>
      </c>
      <c r="F62" s="308" t="str">
        <f>IFERROR(AVERAGE(C62:C68,#REF!)-AVERAGE(#REF!,#REF!),"-")</f>
        <v>-</v>
      </c>
    </row>
    <row r="63" spans="2:6" ht="15" hidden="1" outlineLevel="1">
      <c r="B63" s="213" t="s">
        <v>227</v>
      </c>
      <c r="C63" s="285">
        <v>8.41</v>
      </c>
      <c r="D63" s="307">
        <f t="shared" si="4"/>
        <v>-0.26999999999999957</v>
      </c>
      <c r="E63" s="307" t="str">
        <f>IFERROR(C63-#REF!,"-")</f>
        <v>-</v>
      </c>
      <c r="F63" s="308" t="str">
        <f>IFERROR(AVERAGE(C63:C68,#REF!)-AVERAGE(#REF!,#REF!),"-")</f>
        <v>-</v>
      </c>
    </row>
    <row r="64" spans="2:6" ht="15" hidden="1" outlineLevel="1">
      <c r="B64" s="213" t="s">
        <v>228</v>
      </c>
      <c r="C64" s="285">
        <v>8.68</v>
      </c>
      <c r="D64" s="307">
        <f t="shared" si="4"/>
        <v>0.73999999999999932</v>
      </c>
      <c r="E64" s="307" t="str">
        <f>IFERROR(C64-#REF!,"-")</f>
        <v>-</v>
      </c>
      <c r="F64" s="308" t="str">
        <f>IFERROR(AVERAGE(C64:C68,#REF!)-AVERAGE(#REF!,#REF!),"-")</f>
        <v>-</v>
      </c>
    </row>
    <row r="65" spans="2:6" ht="15" hidden="1" outlineLevel="1">
      <c r="B65" s="213" t="s">
        <v>229</v>
      </c>
      <c r="C65" s="285">
        <v>7.94</v>
      </c>
      <c r="D65" s="307">
        <f>IFERROR(C65-C66,"-")</f>
        <v>-0.7599999999999989</v>
      </c>
      <c r="E65" s="307" t="str">
        <f>IFERROR(C65-#REF!,"-")</f>
        <v>-</v>
      </c>
      <c r="F65" s="308" t="str">
        <f>IFERROR(AVERAGE(C65:C68,#REF!)-AVERAGE(#REF!,#REF!),"-")</f>
        <v>-</v>
      </c>
    </row>
    <row r="66" spans="2:6" ht="15" hidden="1" outlineLevel="1">
      <c r="B66" s="213" t="s">
        <v>230</v>
      </c>
      <c r="C66" s="285">
        <v>8.6999999999999993</v>
      </c>
      <c r="D66" s="307">
        <f t="shared" si="4"/>
        <v>-0.46000000000000085</v>
      </c>
      <c r="E66" s="307" t="str">
        <f>IFERROR(C66-#REF!,"-")</f>
        <v>-</v>
      </c>
      <c r="F66" s="308" t="str">
        <f>IFERROR(AVERAGE(C66:C68,#REF!)-AVERAGE(#REF!,#REF!),"-")</f>
        <v>-</v>
      </c>
    </row>
    <row r="67" spans="2:6" ht="15" hidden="1" outlineLevel="1">
      <c r="B67" s="213" t="s">
        <v>231</v>
      </c>
      <c r="C67" s="285">
        <v>9.16</v>
      </c>
      <c r="D67" s="307">
        <f t="shared" si="4"/>
        <v>0.25</v>
      </c>
      <c r="E67" s="307" t="str">
        <f>IFERROR(C67-#REF!,"-")</f>
        <v>-</v>
      </c>
      <c r="F67" s="308" t="str">
        <f>IFERROR(AVERAGE(C67:C68,#REF!)-AVERAGE(#REF!,#REF!),"-")</f>
        <v>-</v>
      </c>
    </row>
    <row r="68" spans="2:6" ht="15" hidden="1" outlineLevel="1">
      <c r="B68" s="213" t="s">
        <v>232</v>
      </c>
      <c r="C68" s="285">
        <v>8.91</v>
      </c>
      <c r="D68" s="307" t="s">
        <v>233</v>
      </c>
      <c r="E68" s="307" t="str">
        <f>IFERROR(C68-#REF!,"-")</f>
        <v>-</v>
      </c>
      <c r="F68" s="308" t="str">
        <f>IFERROR(AVERAGE(C68,#REF!)-AVERAGE(#REF!,#REF!),"-")</f>
        <v>-</v>
      </c>
    </row>
    <row r="69" spans="2:6" ht="15" collapsed="1">
      <c r="B69" s="220">
        <v>2006</v>
      </c>
      <c r="C69" s="291">
        <v>8.6815614716578047</v>
      </c>
      <c r="D69" s="222"/>
      <c r="E69" s="313" t="str">
        <f>IFERROR(C69-#REF!,"-")</f>
        <v>-</v>
      </c>
      <c r="F69" s="313" t="str">
        <f>IFERROR(AVERAGE(C57:C68)-AVERAGE(#REF!),"-")</f>
        <v>-</v>
      </c>
    </row>
    <row r="70" spans="2:6">
      <c r="B70" s="569" t="s">
        <v>234</v>
      </c>
      <c r="C70" s="570"/>
      <c r="D70" s="570"/>
      <c r="E70" s="570"/>
      <c r="F70" s="570"/>
    </row>
  </sheetData>
  <mergeCells count="2">
    <mergeCell ref="B6:F6"/>
    <mergeCell ref="B70:F70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ignoredErrors>
    <ignoredError sqref="E17" formula="1"/>
    <ignoredError sqref="F69" formulaRange="1"/>
  </ignoredError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26:L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30" customHeight="1" thickBot="1">
      <c r="J29" s="50" t="s">
        <v>86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6:L30"/>
  <sheetViews>
    <sheetView showGridLines="0" showRowColHeaders="0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26.85546875" style="11" bestFit="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6" spans="2:7" ht="20.25" customHeight="1">
      <c r="B6" s="494" t="s">
        <v>291</v>
      </c>
      <c r="C6" s="495"/>
      <c r="D6" s="495"/>
      <c r="E6" s="495"/>
      <c r="F6" s="495"/>
      <c r="G6" s="496"/>
    </row>
    <row r="7" spans="2:7" ht="38.25">
      <c r="B7" s="21" t="s">
        <v>270</v>
      </c>
      <c r="C7" s="232" t="str">
        <f>actualizaciones!A3</f>
        <v>acumulado septiembre 2009</v>
      </c>
      <c r="D7" s="233" t="s">
        <v>62</v>
      </c>
      <c r="E7" s="232" t="str">
        <f>actualizaciones!A2</f>
        <v xml:space="preserve">acumulado septiembre 2010 </v>
      </c>
      <c r="F7" s="233" t="s">
        <v>62</v>
      </c>
      <c r="G7" s="233" t="s">
        <v>63</v>
      </c>
    </row>
    <row r="8" spans="2:7" ht="15" customHeight="1">
      <c r="B8" s="71" t="s">
        <v>271</v>
      </c>
      <c r="C8" s="80"/>
      <c r="D8" s="80"/>
      <c r="E8" s="80"/>
      <c r="F8" s="80"/>
      <c r="G8" s="234"/>
    </row>
    <row r="9" spans="2:7">
      <c r="B9" s="74" t="s">
        <v>292</v>
      </c>
      <c r="C9" s="314">
        <v>3550592</v>
      </c>
      <c r="D9" s="315">
        <f>C9/C9</f>
        <v>1</v>
      </c>
      <c r="E9" s="314">
        <v>3595064</v>
      </c>
      <c r="F9" s="315">
        <f>E9/E9</f>
        <v>1</v>
      </c>
      <c r="G9" s="315">
        <f>(E9-C9)/C9</f>
        <v>1.2525235228378817E-2</v>
      </c>
    </row>
    <row r="10" spans="2:7">
      <c r="B10" s="76" t="s">
        <v>293</v>
      </c>
      <c r="C10" s="316">
        <v>2089894</v>
      </c>
      <c r="D10" s="317">
        <f>C10/C9</f>
        <v>0.58860437921338193</v>
      </c>
      <c r="E10" s="316">
        <v>2191680</v>
      </c>
      <c r="F10" s="317">
        <f>E10/E9</f>
        <v>0.60963587852678003</v>
      </c>
      <c r="G10" s="317">
        <f>(E10-C10)/C10</f>
        <v>4.8703905556932554E-2</v>
      </c>
    </row>
    <row r="11" spans="2:7">
      <c r="B11" s="318" t="s">
        <v>294</v>
      </c>
      <c r="C11" s="319">
        <v>1460698</v>
      </c>
      <c r="D11" s="317">
        <f>C11/C9</f>
        <v>0.41139562078661812</v>
      </c>
      <c r="E11" s="319">
        <v>1403384</v>
      </c>
      <c r="F11" s="320">
        <f>E11/E9</f>
        <v>0.39036412147321997</v>
      </c>
      <c r="G11" s="320">
        <f>(E11-C11)/C11</f>
        <v>-3.9237405678654996E-2</v>
      </c>
    </row>
    <row r="12" spans="2:7" ht="15" customHeight="1">
      <c r="B12" s="71" t="s">
        <v>295</v>
      </c>
      <c r="C12" s="321"/>
      <c r="D12" s="321"/>
      <c r="E12" s="321"/>
      <c r="F12" s="321"/>
      <c r="G12" s="322"/>
    </row>
    <row r="13" spans="2:7">
      <c r="B13" s="82" t="s">
        <v>292</v>
      </c>
      <c r="C13" s="323">
        <v>1240693</v>
      </c>
      <c r="D13" s="324">
        <f>C13/C13</f>
        <v>1</v>
      </c>
      <c r="E13" s="323">
        <v>1276302</v>
      </c>
      <c r="F13" s="324">
        <f>E13/E13</f>
        <v>1</v>
      </c>
      <c r="G13" s="325">
        <f>(E13-C13)/C13</f>
        <v>2.8700895386691148E-2</v>
      </c>
    </row>
    <row r="14" spans="2:7">
      <c r="B14" s="84" t="s">
        <v>293</v>
      </c>
      <c r="C14" s="326">
        <v>787855</v>
      </c>
      <c r="D14" s="327">
        <f>C14/C13</f>
        <v>0.63501204568736991</v>
      </c>
      <c r="E14" s="326">
        <v>840403</v>
      </c>
      <c r="F14" s="327">
        <f>E14/E13</f>
        <v>0.65846719663527908</v>
      </c>
      <c r="G14" s="328">
        <f>(E14-C14)/C14</f>
        <v>6.6697552214557254E-2</v>
      </c>
    </row>
    <row r="15" spans="2:7">
      <c r="B15" s="84" t="s">
        <v>294</v>
      </c>
      <c r="C15" s="326">
        <v>452838</v>
      </c>
      <c r="D15" s="327">
        <f>C15/C13</f>
        <v>0.36498795431263009</v>
      </c>
      <c r="E15" s="326">
        <v>435899</v>
      </c>
      <c r="F15" s="327">
        <f>E15/E13</f>
        <v>0.34153280336472092</v>
      </c>
      <c r="G15" s="328">
        <f>(E15-C15)/C15</f>
        <v>-3.7406313074432797E-2</v>
      </c>
    </row>
    <row r="16" spans="2:7" ht="15" customHeight="1">
      <c r="B16" s="71" t="s">
        <v>118</v>
      </c>
      <c r="C16" s="321"/>
      <c r="D16" s="321"/>
      <c r="E16" s="321"/>
      <c r="F16" s="321"/>
      <c r="G16" s="322"/>
    </row>
    <row r="17" spans="2:12">
      <c r="B17" s="84" t="s">
        <v>292</v>
      </c>
      <c r="C17" s="323">
        <v>1048317</v>
      </c>
      <c r="D17" s="324">
        <f>C17/C17</f>
        <v>1</v>
      </c>
      <c r="E17" s="323">
        <v>1059828</v>
      </c>
      <c r="F17" s="324">
        <f>E17/E17</f>
        <v>1</v>
      </c>
      <c r="G17" s="325">
        <f>(E17-C17)/C17</f>
        <v>1.0980457247187636E-2</v>
      </c>
    </row>
    <row r="18" spans="2:12">
      <c r="B18" s="84" t="s">
        <v>293</v>
      </c>
      <c r="C18" s="326">
        <v>450923</v>
      </c>
      <c r="D18" s="327">
        <f>C18/C17</f>
        <v>0.4301399290481791</v>
      </c>
      <c r="E18" s="326">
        <v>489207</v>
      </c>
      <c r="F18" s="327">
        <f>E18/E17</f>
        <v>0.46159093739738899</v>
      </c>
      <c r="G18" s="328">
        <f>(E18-C18)/C18</f>
        <v>8.4901413323339017E-2</v>
      </c>
    </row>
    <row r="19" spans="2:12">
      <c r="B19" s="84" t="s">
        <v>294</v>
      </c>
      <c r="C19" s="329">
        <v>597394</v>
      </c>
      <c r="D19" s="330">
        <f>C19/C17</f>
        <v>0.5698600709518209</v>
      </c>
      <c r="E19" s="329">
        <v>570621</v>
      </c>
      <c r="F19" s="330">
        <f>E19/E17</f>
        <v>0.53840906260261101</v>
      </c>
      <c r="G19" s="328">
        <f>(E19-C19)/C19</f>
        <v>-4.4816318878328203E-2</v>
      </c>
    </row>
    <row r="20" spans="2:12" ht="15" customHeight="1">
      <c r="B20" s="71" t="s">
        <v>296</v>
      </c>
      <c r="C20" s="321"/>
      <c r="D20" s="321"/>
      <c r="E20" s="321"/>
      <c r="F20" s="321"/>
      <c r="G20" s="322"/>
    </row>
    <row r="21" spans="2:12">
      <c r="B21" s="84" t="s">
        <v>292</v>
      </c>
      <c r="C21" s="323">
        <v>587853</v>
      </c>
      <c r="D21" s="324">
        <f>C21/C21</f>
        <v>1</v>
      </c>
      <c r="E21" s="323">
        <v>543052</v>
      </c>
      <c r="F21" s="324">
        <f>E21/E21</f>
        <v>1</v>
      </c>
      <c r="G21" s="325">
        <f>(E21-C21)/C21</f>
        <v>-7.6211229678167847E-2</v>
      </c>
    </row>
    <row r="22" spans="2:12">
      <c r="B22" s="84" t="s">
        <v>293</v>
      </c>
      <c r="C22" s="326">
        <v>390321</v>
      </c>
      <c r="D22" s="327">
        <f>C22/C21</f>
        <v>0.66397721879449456</v>
      </c>
      <c r="E22" s="326">
        <v>375749</v>
      </c>
      <c r="F22" s="327">
        <f>E22/E21</f>
        <v>0.69192084735900061</v>
      </c>
      <c r="G22" s="328">
        <f>(E22-C22)/C22</f>
        <v>-3.7333374325234869E-2</v>
      </c>
    </row>
    <row r="23" spans="2:12">
      <c r="B23" s="84" t="s">
        <v>294</v>
      </c>
      <c r="C23" s="329">
        <v>197532</v>
      </c>
      <c r="D23" s="330">
        <f>C23/C21</f>
        <v>0.33602278120550544</v>
      </c>
      <c r="E23" s="329">
        <v>167303</v>
      </c>
      <c r="F23" s="330">
        <f>E23/E21</f>
        <v>0.30807915264099939</v>
      </c>
      <c r="G23" s="328">
        <f>(E23-C23)/C23</f>
        <v>-0.15303343255776281</v>
      </c>
    </row>
    <row r="24" spans="2:12" ht="15" customHeight="1">
      <c r="B24" s="71" t="s">
        <v>297</v>
      </c>
      <c r="C24" s="321"/>
      <c r="D24" s="321"/>
      <c r="E24" s="321"/>
      <c r="F24" s="321"/>
      <c r="G24" s="322"/>
    </row>
    <row r="25" spans="2:12">
      <c r="B25" s="84" t="s">
        <v>292</v>
      </c>
      <c r="C25" s="323">
        <v>114488</v>
      </c>
      <c r="D25" s="324">
        <f>C25/C25</f>
        <v>1</v>
      </c>
      <c r="E25" s="323">
        <v>113061</v>
      </c>
      <c r="F25" s="324">
        <f>E25/E25</f>
        <v>1</v>
      </c>
      <c r="G25" s="324">
        <f>(E25-C25)/C25</f>
        <v>-1.2464188386555797E-2</v>
      </c>
    </row>
    <row r="26" spans="2:12">
      <c r="B26" s="84" t="s">
        <v>293</v>
      </c>
      <c r="C26" s="326">
        <v>114488</v>
      </c>
      <c r="D26" s="327">
        <f>C26/C25</f>
        <v>1</v>
      </c>
      <c r="E26" s="326">
        <v>113061</v>
      </c>
      <c r="F26" s="327">
        <f>E26/E25</f>
        <v>1</v>
      </c>
      <c r="G26" s="327">
        <f>(E26-C26)/C26</f>
        <v>-1.2464188386555797E-2</v>
      </c>
    </row>
    <row r="27" spans="2:12">
      <c r="B27" s="84" t="s">
        <v>294</v>
      </c>
      <c r="C27" s="329">
        <v>0</v>
      </c>
      <c r="D27" s="330">
        <f>C27/C25</f>
        <v>0</v>
      </c>
      <c r="E27" s="329">
        <v>0</v>
      </c>
      <c r="F27" s="330">
        <f>E27/E25</f>
        <v>0</v>
      </c>
      <c r="G27" s="327" t="str">
        <f>IFERROR((E27-C27)/C27,"-")</f>
        <v>-</v>
      </c>
    </row>
    <row r="28" spans="2:12" ht="14.25" customHeight="1">
      <c r="B28" s="514" t="s">
        <v>67</v>
      </c>
      <c r="C28" s="515"/>
      <c r="D28" s="515"/>
      <c r="E28" s="515"/>
      <c r="F28" s="515"/>
      <c r="G28" s="516"/>
    </row>
    <row r="29" spans="2:12" ht="15" customHeight="1" thickBot="1"/>
    <row r="30" spans="2:12" ht="30" customHeight="1" thickBot="1">
      <c r="B30" s="37"/>
      <c r="C30" s="37"/>
      <c r="D30" s="37"/>
      <c r="E30" s="37"/>
      <c r="F30" s="37"/>
      <c r="G30" s="50" t="s">
        <v>84</v>
      </c>
      <c r="H30" s="37"/>
      <c r="I30" s="37"/>
      <c r="J30" s="37"/>
      <c r="K30" s="37"/>
      <c r="L30" s="37"/>
    </row>
  </sheetData>
  <mergeCells count="2">
    <mergeCell ref="B6:G6"/>
    <mergeCell ref="B28:G28"/>
  </mergeCells>
  <hyperlinks>
    <hyperlink ref="G30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27:L3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 ht="24.9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50"/>
  <sheetViews>
    <sheetView showGridLines="0" showRowColHeaders="0" showOutlineSymbols="0" topLeftCell="A8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28.85546875" style="11" customWidth="1"/>
    <col min="3" max="3" width="12.7109375" style="11" customWidth="1"/>
    <col min="4" max="4" width="10.7109375" style="11" customWidth="1"/>
    <col min="5" max="5" width="12.7109375" style="11" customWidth="1"/>
    <col min="6" max="7" width="10.7109375" style="11" customWidth="1"/>
    <col min="8" max="8" width="11.42578125" style="11"/>
    <col min="9" max="9" width="28.7109375" style="11" customWidth="1"/>
    <col min="10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26.25">
      <c r="B1" s="20"/>
    </row>
    <row r="7" spans="2:14" ht="33.75" customHeight="1">
      <c r="B7" s="578" t="s">
        <v>298</v>
      </c>
      <c r="C7" s="579"/>
      <c r="D7" s="579"/>
      <c r="E7" s="579"/>
      <c r="F7" s="579"/>
      <c r="G7" s="580"/>
      <c r="I7" s="578" t="s">
        <v>299</v>
      </c>
      <c r="J7" s="579"/>
      <c r="K7" s="579"/>
      <c r="L7" s="579"/>
      <c r="M7" s="579"/>
      <c r="N7" s="580"/>
    </row>
    <row r="8" spans="2:14" ht="41.25" customHeight="1">
      <c r="B8" s="21" t="s">
        <v>245</v>
      </c>
      <c r="C8" s="232" t="str">
        <f>actualizaciones!$A$3</f>
        <v>acumulado septiembre 2009</v>
      </c>
      <c r="D8" s="233" t="s">
        <v>62</v>
      </c>
      <c r="E8" s="232" t="str">
        <f>actualizaciones!$A$2</f>
        <v xml:space="preserve">acumulado septiembre 2010 </v>
      </c>
      <c r="F8" s="233" t="s">
        <v>62</v>
      </c>
      <c r="G8" s="233" t="s">
        <v>63</v>
      </c>
      <c r="I8" s="21" t="s">
        <v>245</v>
      </c>
      <c r="J8" s="232" t="str">
        <f>actualizaciones!$A$3</f>
        <v>acumulado septiembre 2009</v>
      </c>
      <c r="K8" s="233" t="s">
        <v>62</v>
      </c>
      <c r="L8" s="232" t="str">
        <f>actualizaciones!$A$2</f>
        <v xml:space="preserve">acumulado septiembre 2010 </v>
      </c>
      <c r="M8" s="233" t="s">
        <v>62</v>
      </c>
      <c r="N8" s="233" t="s">
        <v>63</v>
      </c>
    </row>
    <row r="9" spans="2:14">
      <c r="B9" s="71" t="s">
        <v>246</v>
      </c>
      <c r="C9" s="72"/>
      <c r="D9" s="73"/>
      <c r="E9" s="72"/>
      <c r="F9" s="72"/>
      <c r="G9" s="73"/>
      <c r="I9" s="71" t="s">
        <v>246</v>
      </c>
      <c r="J9" s="72"/>
      <c r="K9" s="73"/>
      <c r="L9" s="72"/>
      <c r="M9" s="72"/>
      <c r="N9" s="73"/>
    </row>
    <row r="10" spans="2:14">
      <c r="B10" s="24" t="s">
        <v>64</v>
      </c>
      <c r="C10" s="25">
        <v>1240693</v>
      </c>
      <c r="D10" s="331">
        <f>C10/$C$10</f>
        <v>1</v>
      </c>
      <c r="E10" s="25">
        <v>1276302</v>
      </c>
      <c r="F10" s="331">
        <f>E10/$E$10</f>
        <v>1</v>
      </c>
      <c r="G10" s="331">
        <f>(E10-C10)/C10</f>
        <v>2.8700895386691148E-2</v>
      </c>
      <c r="I10" s="24" t="s">
        <v>64</v>
      </c>
      <c r="J10" s="25">
        <v>1048317</v>
      </c>
      <c r="K10" s="331">
        <f>J10/$C$10</f>
        <v>0.84494472041028679</v>
      </c>
      <c r="L10" s="25">
        <v>1059828</v>
      </c>
      <c r="M10" s="331">
        <f>L10/$E$10</f>
        <v>0.83038967266367991</v>
      </c>
      <c r="N10" s="331">
        <f>(L10-J10)/J10</f>
        <v>1.0980457247187636E-2</v>
      </c>
    </row>
    <row r="11" spans="2:14">
      <c r="B11" s="71" t="s">
        <v>248</v>
      </c>
      <c r="C11" s="72"/>
      <c r="D11" s="80"/>
      <c r="E11" s="72"/>
      <c r="F11" s="332"/>
      <c r="G11" s="333"/>
      <c r="I11" s="71" t="s">
        <v>248</v>
      </c>
      <c r="J11" s="72"/>
      <c r="K11" s="80"/>
      <c r="L11" s="72"/>
      <c r="M11" s="332"/>
      <c r="N11" s="333"/>
    </row>
    <row r="12" spans="2:14">
      <c r="B12" s="84" t="s">
        <v>249</v>
      </c>
      <c r="C12" s="334">
        <v>787855</v>
      </c>
      <c r="D12" s="335">
        <f>C12/$C$10</f>
        <v>0.63501204568736991</v>
      </c>
      <c r="E12" s="334">
        <v>840403</v>
      </c>
      <c r="F12" s="335">
        <f>E12/$E$10</f>
        <v>0.65846719663527908</v>
      </c>
      <c r="G12" s="336">
        <f>(E12-C12)/C12</f>
        <v>6.6697552214557254E-2</v>
      </c>
      <c r="I12" s="84" t="s">
        <v>249</v>
      </c>
      <c r="J12" s="334">
        <v>450923</v>
      </c>
      <c r="K12" s="335">
        <f>J12/$C$10</f>
        <v>0.36344446208691433</v>
      </c>
      <c r="L12" s="334">
        <v>489207</v>
      </c>
      <c r="M12" s="335">
        <f>L12/$E$10</f>
        <v>0.38330034740993901</v>
      </c>
      <c r="N12" s="336">
        <f>(L12-J12)/J12</f>
        <v>8.4901413323339017E-2</v>
      </c>
    </row>
    <row r="13" spans="2:14">
      <c r="B13" s="84" t="s">
        <v>250</v>
      </c>
      <c r="C13" s="337">
        <v>108086</v>
      </c>
      <c r="D13" s="338">
        <f>C13/$C$10</f>
        <v>8.7117441623350819E-2</v>
      </c>
      <c r="E13" s="337">
        <v>121400</v>
      </c>
      <c r="F13" s="338">
        <f>E13/$E$10</f>
        <v>9.5118553445814547E-2</v>
      </c>
      <c r="G13" s="339">
        <f>(E13-C13)/C13</f>
        <v>0.12317969024665544</v>
      </c>
      <c r="I13" s="84" t="s">
        <v>250</v>
      </c>
      <c r="J13" s="337">
        <v>53423</v>
      </c>
      <c r="K13" s="338">
        <f>J13/$C$10</f>
        <v>4.3059000091078131E-2</v>
      </c>
      <c r="L13" s="337">
        <v>56975</v>
      </c>
      <c r="M13" s="338">
        <f>L13/$E$10</f>
        <v>4.4640688489088004E-2</v>
      </c>
      <c r="N13" s="339">
        <f>(L13-J13)/J13</f>
        <v>6.6488216685697168E-2</v>
      </c>
    </row>
    <row r="14" spans="2:14">
      <c r="B14" s="84" t="s">
        <v>251</v>
      </c>
      <c r="C14" s="337">
        <v>530727</v>
      </c>
      <c r="D14" s="338">
        <f>C14/$C$10</f>
        <v>0.42776657883940666</v>
      </c>
      <c r="E14" s="337">
        <v>577630</v>
      </c>
      <c r="F14" s="338">
        <f>E14/$E$10</f>
        <v>0.45258097221504001</v>
      </c>
      <c r="G14" s="339">
        <f>(E14-C14)/C14</f>
        <v>8.8375002590785845E-2</v>
      </c>
      <c r="I14" s="84" t="s">
        <v>251</v>
      </c>
      <c r="J14" s="337">
        <v>253542</v>
      </c>
      <c r="K14" s="338">
        <f>J14/$C$10</f>
        <v>0.2043551466801215</v>
      </c>
      <c r="L14" s="337">
        <v>284262</v>
      </c>
      <c r="M14" s="338">
        <f>L14/$E$10</f>
        <v>0.22272314859649206</v>
      </c>
      <c r="N14" s="339">
        <f>(L14-J14)/J14</f>
        <v>0.12116335755022836</v>
      </c>
    </row>
    <row r="15" spans="2:14">
      <c r="B15" s="84" t="s">
        <v>252</v>
      </c>
      <c r="C15" s="337">
        <v>136687</v>
      </c>
      <c r="D15" s="338">
        <f>C15/$C$10</f>
        <v>0.11016988086496821</v>
      </c>
      <c r="E15" s="337">
        <v>129153</v>
      </c>
      <c r="F15" s="338">
        <f>E15/$E$10</f>
        <v>0.10119313454025772</v>
      </c>
      <c r="G15" s="339">
        <f>(E15-C15)/C15</f>
        <v>-5.5118628691828778E-2</v>
      </c>
      <c r="I15" s="84" t="s">
        <v>252</v>
      </c>
      <c r="J15" s="337">
        <v>134508</v>
      </c>
      <c r="K15" s="338">
        <f>J15/$C$10</f>
        <v>0.10841360433241745</v>
      </c>
      <c r="L15" s="337">
        <v>137804</v>
      </c>
      <c r="M15" s="338">
        <f>L15/$E$10</f>
        <v>0.10797131086529677</v>
      </c>
      <c r="N15" s="339">
        <f>(L15-J15)/J15</f>
        <v>2.4504118714128529E-2</v>
      </c>
    </row>
    <row r="16" spans="2:14">
      <c r="B16" s="84" t="s">
        <v>253</v>
      </c>
      <c r="C16" s="337">
        <v>12355</v>
      </c>
      <c r="D16" s="338">
        <f>C16/$C$10</f>
        <v>9.9581443596441672E-3</v>
      </c>
      <c r="E16" s="337">
        <v>12220</v>
      </c>
      <c r="F16" s="338">
        <f>E16/$E$10</f>
        <v>9.574536434166836E-3</v>
      </c>
      <c r="G16" s="339">
        <f>(E16-C16)/C16</f>
        <v>-1.0926750303520841E-2</v>
      </c>
      <c r="I16" s="84" t="s">
        <v>253</v>
      </c>
      <c r="J16" s="337">
        <v>9450</v>
      </c>
      <c r="K16" s="338">
        <f>J16/$C$10</f>
        <v>7.6167109832972375E-3</v>
      </c>
      <c r="L16" s="337">
        <v>10166</v>
      </c>
      <c r="M16" s="338">
        <f>L16/$E$10</f>
        <v>7.9651994590621972E-3</v>
      </c>
      <c r="N16" s="339">
        <f>(L16-J16)/J16</f>
        <v>7.5767195767195761E-2</v>
      </c>
    </row>
    <row r="17" spans="2:16">
      <c r="B17" s="71" t="s">
        <v>254</v>
      </c>
      <c r="C17" s="80"/>
      <c r="D17" s="80"/>
      <c r="E17" s="80"/>
      <c r="F17" s="340"/>
      <c r="G17" s="81"/>
      <c r="I17" s="71" t="s">
        <v>254</v>
      </c>
      <c r="J17" s="80"/>
      <c r="K17" s="80"/>
      <c r="L17" s="80"/>
      <c r="M17" s="340"/>
      <c r="N17" s="81"/>
    </row>
    <row r="18" spans="2:16">
      <c r="B18" s="241" t="s">
        <v>255</v>
      </c>
      <c r="C18" s="85">
        <v>452838</v>
      </c>
      <c r="D18" s="335">
        <f>C18/$C$10</f>
        <v>0.36498795431263009</v>
      </c>
      <c r="E18" s="85">
        <v>435899</v>
      </c>
      <c r="F18" s="338">
        <f>E18/$E$10</f>
        <v>0.34153280336472092</v>
      </c>
      <c r="G18" s="341">
        <f>(E18-C18)/C18</f>
        <v>-3.7406313074432797E-2</v>
      </c>
      <c r="I18" s="241" t="s">
        <v>255</v>
      </c>
      <c r="J18" s="85">
        <v>597394</v>
      </c>
      <c r="K18" s="335">
        <f>J18/$C$10</f>
        <v>0.48150025832337251</v>
      </c>
      <c r="L18" s="85">
        <v>570621</v>
      </c>
      <c r="M18" s="338">
        <f>L18/$E$10</f>
        <v>0.4470893252537409</v>
      </c>
      <c r="N18" s="341">
        <f>(L18-J18)/J18</f>
        <v>-4.4816318878328203E-2</v>
      </c>
    </row>
    <row r="19" spans="2:16">
      <c r="B19" s="581" t="s">
        <v>119</v>
      </c>
      <c r="C19" s="582"/>
      <c r="D19" s="582"/>
      <c r="E19" s="582"/>
      <c r="F19" s="582"/>
      <c r="G19" s="583"/>
      <c r="I19" s="581" t="s">
        <v>119</v>
      </c>
      <c r="J19" s="582"/>
      <c r="K19" s="582"/>
      <c r="L19" s="582"/>
      <c r="M19" s="582"/>
      <c r="N19" s="583"/>
    </row>
    <row r="20" spans="2:16" ht="20.100000000000001" customHeight="1" thickBot="1"/>
    <row r="21" spans="2:16" ht="38.25" customHeight="1" thickBot="1">
      <c r="B21" s="578" t="s">
        <v>300</v>
      </c>
      <c r="C21" s="579"/>
      <c r="D21" s="579"/>
      <c r="E21" s="579"/>
      <c r="F21" s="579"/>
      <c r="G21" s="580"/>
      <c r="I21" s="578" t="s">
        <v>301</v>
      </c>
      <c r="J21" s="579"/>
      <c r="K21" s="579"/>
      <c r="L21" s="579"/>
      <c r="M21" s="579"/>
      <c r="N21" s="580"/>
      <c r="P21" s="50" t="s">
        <v>84</v>
      </c>
    </row>
    <row r="22" spans="2:16" ht="42" customHeight="1">
      <c r="B22" s="21" t="s">
        <v>245</v>
      </c>
      <c r="C22" s="232" t="str">
        <f>actualizaciones!$A$3</f>
        <v>acumulado septiembre 2009</v>
      </c>
      <c r="D22" s="233" t="s">
        <v>62</v>
      </c>
      <c r="E22" s="232" t="str">
        <f>actualizaciones!$A$2</f>
        <v xml:space="preserve">acumulado septiembre 2010 </v>
      </c>
      <c r="F22" s="233" t="s">
        <v>62</v>
      </c>
      <c r="G22" s="233" t="s">
        <v>63</v>
      </c>
      <c r="I22" s="21" t="s">
        <v>245</v>
      </c>
      <c r="J22" s="232" t="str">
        <f>actualizaciones!$A$3</f>
        <v>acumulado septiembre 2009</v>
      </c>
      <c r="K22" s="233" t="s">
        <v>62</v>
      </c>
      <c r="L22" s="232" t="str">
        <f>actualizaciones!$A$2</f>
        <v xml:space="preserve">acumulado septiembre 2010 </v>
      </c>
      <c r="M22" s="233" t="s">
        <v>62</v>
      </c>
      <c r="N22" s="233" t="s">
        <v>63</v>
      </c>
    </row>
    <row r="23" spans="2:16">
      <c r="B23" s="71" t="s">
        <v>246</v>
      </c>
      <c r="C23" s="72"/>
      <c r="D23" s="73"/>
      <c r="E23" s="72"/>
      <c r="F23" s="72"/>
      <c r="G23" s="73"/>
      <c r="I23" s="71" t="s">
        <v>246</v>
      </c>
      <c r="J23" s="72"/>
      <c r="K23" s="73"/>
      <c r="L23" s="72"/>
      <c r="M23" s="72"/>
      <c r="N23" s="73"/>
    </row>
    <row r="24" spans="2:16">
      <c r="B24" s="24" t="s">
        <v>64</v>
      </c>
      <c r="C24" s="25">
        <v>587853</v>
      </c>
      <c r="D24" s="331">
        <f>C24/$C$10</f>
        <v>0.47381020123431017</v>
      </c>
      <c r="E24" s="25">
        <v>543052</v>
      </c>
      <c r="F24" s="331">
        <f>E24/$E$10</f>
        <v>0.42548863826899902</v>
      </c>
      <c r="G24" s="331">
        <f>(E24-C24)/C24</f>
        <v>-7.6211229678167847E-2</v>
      </c>
      <c r="I24" s="24" t="s">
        <v>64</v>
      </c>
      <c r="J24" s="25">
        <v>114488</v>
      </c>
      <c r="K24" s="331">
        <f>J24/$C$10</f>
        <v>9.2277461064098856E-2</v>
      </c>
      <c r="L24" s="25">
        <v>113061</v>
      </c>
      <c r="M24" s="331">
        <f>L24/$E$10</f>
        <v>8.8584833370158475E-2</v>
      </c>
      <c r="N24" s="331">
        <f>(L24-J24)/J24</f>
        <v>-1.2464188386555797E-2</v>
      </c>
    </row>
    <row r="25" spans="2:16">
      <c r="B25" s="71" t="s">
        <v>248</v>
      </c>
      <c r="C25" s="72"/>
      <c r="D25" s="80"/>
      <c r="E25" s="72"/>
      <c r="F25" s="332"/>
      <c r="G25" s="333"/>
      <c r="I25" s="71" t="s">
        <v>248</v>
      </c>
      <c r="J25" s="72"/>
      <c r="K25" s="80"/>
      <c r="L25" s="72"/>
      <c r="M25" s="332"/>
      <c r="N25" s="333"/>
    </row>
    <row r="26" spans="2:16">
      <c r="B26" s="84" t="s">
        <v>249</v>
      </c>
      <c r="C26" s="334">
        <v>390321</v>
      </c>
      <c r="D26" s="335">
        <f>C26/$C$10</f>
        <v>0.31459917965201706</v>
      </c>
      <c r="E26" s="334">
        <v>375749</v>
      </c>
      <c r="F26" s="335">
        <f>E26/$E$10</f>
        <v>0.29440445913271313</v>
      </c>
      <c r="G26" s="336">
        <f>(E26-C26)/C26</f>
        <v>-3.7333374325234869E-2</v>
      </c>
      <c r="I26" s="84" t="s">
        <v>249</v>
      </c>
      <c r="J26" s="334">
        <v>114488</v>
      </c>
      <c r="K26" s="335">
        <f>J26/$C$10</f>
        <v>9.2277461064098856E-2</v>
      </c>
      <c r="L26" s="334">
        <v>113061</v>
      </c>
      <c r="M26" s="335">
        <f>L26/$E$10</f>
        <v>8.8584833370158475E-2</v>
      </c>
      <c r="N26" s="336">
        <f>(L26-J26)/J26</f>
        <v>-1.2464188386555797E-2</v>
      </c>
    </row>
    <row r="27" spans="2:16">
      <c r="B27" s="84" t="s">
        <v>302</v>
      </c>
      <c r="C27" s="337">
        <v>318620</v>
      </c>
      <c r="D27" s="338">
        <f>C27/$C$10</f>
        <v>0.25680809031726626</v>
      </c>
      <c r="E27" s="337">
        <v>314597</v>
      </c>
      <c r="F27" s="338">
        <f>E27/$E$10</f>
        <v>0.24649103425364843</v>
      </c>
      <c r="G27" s="339">
        <f>(E27-C27)/C27</f>
        <v>-1.2626326031008725E-2</v>
      </c>
      <c r="I27" s="84" t="s">
        <v>302</v>
      </c>
      <c r="J27" s="337">
        <v>38380</v>
      </c>
      <c r="K27" s="338">
        <f>J27/$C$10</f>
        <v>3.0934324607296084E-2</v>
      </c>
      <c r="L27" s="337">
        <v>37431</v>
      </c>
      <c r="M27" s="338">
        <f>L27/$E$10</f>
        <v>2.9327698303379609E-2</v>
      </c>
      <c r="N27" s="339">
        <f>(L27-J27)/J27</f>
        <v>-2.4726420010422096E-2</v>
      </c>
    </row>
    <row r="28" spans="2:16">
      <c r="B28" s="84" t="s">
        <v>252</v>
      </c>
      <c r="C28" s="337">
        <v>64860</v>
      </c>
      <c r="D28" s="338">
        <f>C28/$C$10</f>
        <v>5.2277235383773421E-2</v>
      </c>
      <c r="E28" s="337">
        <v>53870</v>
      </c>
      <c r="F28" s="338">
        <f>E28/$E$10</f>
        <v>4.2207878699555432E-2</v>
      </c>
      <c r="G28" s="339">
        <f>(E28-C28)/C28</f>
        <v>-0.16944187480727721</v>
      </c>
      <c r="I28" s="84" t="s">
        <v>252</v>
      </c>
      <c r="J28" s="337">
        <v>32257</v>
      </c>
      <c r="K28" s="338">
        <f>J28/$C$10</f>
        <v>2.5999179490816825E-2</v>
      </c>
      <c r="L28" s="337">
        <v>33447</v>
      </c>
      <c r="M28" s="338">
        <f>L28/$E$10</f>
        <v>2.6206180042027672E-2</v>
      </c>
      <c r="N28" s="339">
        <f>(L28-J28)/J28</f>
        <v>3.6891217410174537E-2</v>
      </c>
    </row>
    <row r="29" spans="2:16">
      <c r="B29" s="84" t="s">
        <v>253</v>
      </c>
      <c r="C29" s="337">
        <v>6841</v>
      </c>
      <c r="D29" s="338">
        <f>C29/$C$10</f>
        <v>5.5138539509773975E-3</v>
      </c>
      <c r="E29" s="337">
        <v>7282</v>
      </c>
      <c r="F29" s="338">
        <f>E29/$E$10</f>
        <v>5.7055461795092388E-3</v>
      </c>
      <c r="G29" s="339">
        <f>(E29-C29)/C29</f>
        <v>6.4464259611167959E-2</v>
      </c>
      <c r="I29" s="84" t="s">
        <v>303</v>
      </c>
      <c r="J29" s="337">
        <v>35713</v>
      </c>
      <c r="K29" s="338">
        <f>J29/$C$10</f>
        <v>2.8784719507565532E-2</v>
      </c>
      <c r="L29" s="337">
        <v>36394</v>
      </c>
      <c r="M29" s="338">
        <f>L29/$E$10</f>
        <v>2.8515194679629118E-2</v>
      </c>
      <c r="N29" s="339">
        <f>(L29-J29)/J29</f>
        <v>1.9068686472713019E-2</v>
      </c>
    </row>
    <row r="30" spans="2:16">
      <c r="B30" s="71" t="s">
        <v>254</v>
      </c>
      <c r="C30" s="80"/>
      <c r="D30" s="80"/>
      <c r="E30" s="80"/>
      <c r="F30" s="340"/>
      <c r="G30" s="81"/>
      <c r="I30" s="84" t="s">
        <v>304</v>
      </c>
      <c r="J30" s="337">
        <v>8138</v>
      </c>
      <c r="K30" s="338">
        <f>J30/$C$10</f>
        <v>6.5592374584204152E-3</v>
      </c>
      <c r="L30" s="337">
        <v>5789</v>
      </c>
      <c r="M30" s="338">
        <f>L30/$E$10</f>
        <v>4.5357603451220791E-3</v>
      </c>
      <c r="N30" s="339">
        <f>(L30-J30)/J30</f>
        <v>-0.28864585893339889</v>
      </c>
    </row>
    <row r="31" spans="2:16">
      <c r="B31" s="241" t="s">
        <v>255</v>
      </c>
      <c r="C31" s="85">
        <v>197532</v>
      </c>
      <c r="D31" s="335">
        <f>C31/$C$10</f>
        <v>0.15921102158229311</v>
      </c>
      <c r="E31" s="85">
        <v>167303</v>
      </c>
      <c r="F31" s="338">
        <f>E31/$E$10</f>
        <v>0.13108417913628592</v>
      </c>
      <c r="G31" s="341">
        <f>(E31-C31)/C31</f>
        <v>-0.15303343255776281</v>
      </c>
      <c r="I31" s="71" t="s">
        <v>254</v>
      </c>
      <c r="J31" s="80"/>
      <c r="K31" s="80"/>
      <c r="L31" s="80"/>
      <c r="M31" s="340"/>
      <c r="N31" s="81"/>
    </row>
    <row r="32" spans="2:16">
      <c r="B32" s="581" t="s">
        <v>119</v>
      </c>
      <c r="C32" s="582"/>
      <c r="D32" s="582"/>
      <c r="E32" s="582"/>
      <c r="F32" s="582"/>
      <c r="G32" s="583"/>
      <c r="I32" s="241" t="s">
        <v>255</v>
      </c>
      <c r="J32" s="85">
        <v>0</v>
      </c>
      <c r="K32" s="335">
        <f>J32/$C$10</f>
        <v>0</v>
      </c>
      <c r="L32" s="85">
        <v>0</v>
      </c>
      <c r="M32" s="338">
        <f>L32/$E$10</f>
        <v>0</v>
      </c>
      <c r="N32" s="330" t="str">
        <f>IFERROR((L32-J32)/J32,"-")</f>
        <v>-</v>
      </c>
    </row>
    <row r="33" spans="2:14">
      <c r="I33" s="581" t="s">
        <v>119</v>
      </c>
      <c r="J33" s="582"/>
      <c r="K33" s="582"/>
      <c r="L33" s="582"/>
      <c r="M33" s="582"/>
      <c r="N33" s="583"/>
    </row>
    <row r="36" spans="2:14" ht="37.5" customHeight="1">
      <c r="B36" s="584" t="s">
        <v>305</v>
      </c>
      <c r="C36" s="585"/>
      <c r="D36" s="585"/>
      <c r="E36" s="585"/>
      <c r="F36" s="585"/>
      <c r="G36" s="586"/>
      <c r="I36" s="584" t="s">
        <v>306</v>
      </c>
      <c r="J36" s="585"/>
      <c r="K36" s="585"/>
      <c r="L36" s="585"/>
      <c r="M36" s="586"/>
    </row>
    <row r="37" spans="2:14" ht="21.75" customHeight="1">
      <c r="B37" s="587"/>
      <c r="C37" s="545"/>
      <c r="D37" s="545"/>
      <c r="E37" s="545"/>
      <c r="F37" s="545"/>
      <c r="G37" s="588"/>
      <c r="I37" s="587" t="str">
        <f>actualizaciones!$A$2</f>
        <v xml:space="preserve">acumulado septiembre 2010 </v>
      </c>
      <c r="J37" s="545"/>
      <c r="K37" s="545"/>
      <c r="L37" s="545"/>
      <c r="M37" s="588"/>
    </row>
    <row r="38" spans="2:14" ht="38.25">
      <c r="B38" s="21" t="s">
        <v>245</v>
      </c>
      <c r="C38" s="232" t="str">
        <f>actualizaciones!$A$3</f>
        <v>acumulado septiembre 2009</v>
      </c>
      <c r="D38" s="233" t="s">
        <v>62</v>
      </c>
      <c r="E38" s="232" t="str">
        <f>actualizaciones!$A$2</f>
        <v xml:space="preserve">acumulado septiembre 2010 </v>
      </c>
      <c r="F38" s="233" t="s">
        <v>62</v>
      </c>
      <c r="G38" s="233" t="s">
        <v>63</v>
      </c>
      <c r="I38" s="21" t="s">
        <v>245</v>
      </c>
      <c r="J38" s="232" t="s">
        <v>118</v>
      </c>
      <c r="K38" s="233" t="s">
        <v>63</v>
      </c>
      <c r="L38" s="232" t="s">
        <v>271</v>
      </c>
      <c r="M38" s="233" t="s">
        <v>63</v>
      </c>
    </row>
    <row r="39" spans="2:14">
      <c r="B39" s="71" t="s">
        <v>246</v>
      </c>
      <c r="C39" s="72"/>
      <c r="D39" s="73"/>
      <c r="E39" s="72"/>
      <c r="F39" s="72"/>
      <c r="G39" s="73"/>
      <c r="I39" s="71" t="s">
        <v>246</v>
      </c>
      <c r="J39" s="72"/>
      <c r="K39" s="73"/>
      <c r="L39" s="72"/>
      <c r="M39" s="73"/>
    </row>
    <row r="40" spans="2:14">
      <c r="B40" s="24" t="s">
        <v>64</v>
      </c>
      <c r="C40" s="25">
        <v>3550592</v>
      </c>
      <c r="D40" s="331">
        <f>C40/$C$40</f>
        <v>1</v>
      </c>
      <c r="E40" s="25">
        <v>3595064</v>
      </c>
      <c r="F40" s="331">
        <f>E40/$E$40</f>
        <v>1</v>
      </c>
      <c r="G40" s="331">
        <f>E40/C40-1</f>
        <v>1.2525235228378895E-2</v>
      </c>
      <c r="I40" s="24" t="s">
        <v>64</v>
      </c>
      <c r="J40" s="25">
        <v>1059828</v>
      </c>
      <c r="K40" s="331">
        <f>L10/J10-1</f>
        <v>1.0980457247187658E-2</v>
      </c>
      <c r="L40" s="25">
        <v>3595064</v>
      </c>
      <c r="M40" s="331">
        <f>E40/C40-1</f>
        <v>1.2525235228378895E-2</v>
      </c>
    </row>
    <row r="41" spans="2:14">
      <c r="B41" s="71" t="s">
        <v>248</v>
      </c>
      <c r="C41" s="72"/>
      <c r="D41" s="80"/>
      <c r="E41" s="72"/>
      <c r="F41" s="332"/>
      <c r="G41" s="333"/>
      <c r="I41" s="71" t="s">
        <v>248</v>
      </c>
      <c r="J41" s="72"/>
      <c r="K41" s="80"/>
      <c r="L41" s="72"/>
      <c r="M41" s="333"/>
    </row>
    <row r="42" spans="2:14">
      <c r="B42" s="84" t="s">
        <v>249</v>
      </c>
      <c r="C42" s="334">
        <v>2089894</v>
      </c>
      <c r="D42" s="335">
        <f t="shared" ref="D42:D47" si="0">C42/$C$40</f>
        <v>0.58860437921338193</v>
      </c>
      <c r="E42" s="334">
        <v>2191680</v>
      </c>
      <c r="F42" s="335">
        <f t="shared" ref="F42:F47" si="1">E42/$E$40</f>
        <v>0.60963587852678003</v>
      </c>
      <c r="G42" s="336">
        <f t="shared" ref="G42:G47" si="2">E42/C42-1</f>
        <v>4.8703905556932492E-2</v>
      </c>
      <c r="I42" s="82" t="s">
        <v>249</v>
      </c>
      <c r="J42" s="161">
        <v>489207</v>
      </c>
      <c r="K42" s="335">
        <f t="shared" ref="K42:K47" si="3">L12/J12-1</f>
        <v>8.4901413323339003E-2</v>
      </c>
      <c r="L42" s="161">
        <v>2191680</v>
      </c>
      <c r="M42" s="336">
        <f t="shared" ref="M42:M47" si="4">E42/C42-1</f>
        <v>4.8703905556932492E-2</v>
      </c>
    </row>
    <row r="43" spans="2:14">
      <c r="B43" s="84" t="s">
        <v>250</v>
      </c>
      <c r="C43" s="337">
        <v>269335</v>
      </c>
      <c r="D43" s="338">
        <f t="shared" si="0"/>
        <v>7.5856364234471327E-2</v>
      </c>
      <c r="E43" s="337">
        <v>283501</v>
      </c>
      <c r="F43" s="338">
        <f t="shared" si="1"/>
        <v>7.8858401408152951E-2</v>
      </c>
      <c r="G43" s="339">
        <f t="shared" si="2"/>
        <v>5.259620918187391E-2</v>
      </c>
      <c r="I43" s="84" t="s">
        <v>250</v>
      </c>
      <c r="J43" s="337">
        <v>53423</v>
      </c>
      <c r="K43" s="342">
        <f t="shared" si="3"/>
        <v>6.6488216685697266E-2</v>
      </c>
      <c r="L43" s="29">
        <v>283501</v>
      </c>
      <c r="M43" s="339">
        <f t="shared" si="4"/>
        <v>5.259620918187391E-2</v>
      </c>
    </row>
    <row r="44" spans="2:14">
      <c r="B44" s="84" t="s">
        <v>251</v>
      </c>
      <c r="C44" s="337">
        <v>1272359</v>
      </c>
      <c r="D44" s="338">
        <f t="shared" si="0"/>
        <v>0.35835122706297989</v>
      </c>
      <c r="E44" s="337">
        <v>1370335</v>
      </c>
      <c r="F44" s="338">
        <f t="shared" si="1"/>
        <v>0.38117123923245871</v>
      </c>
      <c r="G44" s="339">
        <f t="shared" si="2"/>
        <v>7.7003424348002447E-2</v>
      </c>
      <c r="I44" s="84" t="s">
        <v>251</v>
      </c>
      <c r="J44" s="337">
        <v>253542</v>
      </c>
      <c r="K44" s="342">
        <f t="shared" si="3"/>
        <v>0.12116335755022845</v>
      </c>
      <c r="L44" s="29">
        <v>1370335</v>
      </c>
      <c r="M44" s="339">
        <f t="shared" si="4"/>
        <v>7.7003424348002447E-2</v>
      </c>
    </row>
    <row r="45" spans="2:14">
      <c r="B45" s="84" t="s">
        <v>252</v>
      </c>
      <c r="C45" s="337">
        <v>448534</v>
      </c>
      <c r="D45" s="338">
        <f t="shared" si="0"/>
        <v>0.12632653934893112</v>
      </c>
      <c r="E45" s="337">
        <v>440565</v>
      </c>
      <c r="F45" s="338">
        <f t="shared" si="1"/>
        <v>0.12254719248391684</v>
      </c>
      <c r="G45" s="339">
        <f t="shared" si="2"/>
        <v>-1.7766769074362254E-2</v>
      </c>
      <c r="I45" s="84" t="s">
        <v>252</v>
      </c>
      <c r="J45" s="29">
        <v>137804</v>
      </c>
      <c r="K45" s="338">
        <f t="shared" si="3"/>
        <v>2.4504118714128609E-2</v>
      </c>
      <c r="L45" s="29">
        <v>440565</v>
      </c>
      <c r="M45" s="339">
        <f t="shared" si="4"/>
        <v>-1.7766769074362254E-2</v>
      </c>
    </row>
    <row r="46" spans="2:14">
      <c r="B46" s="84" t="s">
        <v>303</v>
      </c>
      <c r="C46" s="337">
        <v>72030</v>
      </c>
      <c r="D46" s="338">
        <f t="shared" si="0"/>
        <v>2.0286757813908214E-2</v>
      </c>
      <c r="E46" s="337">
        <v>72529</v>
      </c>
      <c r="F46" s="338">
        <f t="shared" si="1"/>
        <v>2.0174606070990669E-2</v>
      </c>
      <c r="G46" s="339">
        <f t="shared" si="2"/>
        <v>6.9276690267943142E-3</v>
      </c>
      <c r="I46" s="84" t="s">
        <v>303</v>
      </c>
      <c r="J46" s="589">
        <v>9450</v>
      </c>
      <c r="K46" s="591">
        <f>L16/J16-1</f>
        <v>7.5767195767195705E-2</v>
      </c>
      <c r="L46" s="29">
        <v>72529</v>
      </c>
      <c r="M46" s="339">
        <f t="shared" si="4"/>
        <v>6.9276690267943142E-3</v>
      </c>
    </row>
    <row r="47" spans="2:14">
      <c r="B47" s="28" t="s">
        <v>304</v>
      </c>
      <c r="C47" s="85">
        <v>27636</v>
      </c>
      <c r="D47" s="341">
        <f t="shared" si="0"/>
        <v>7.7834907530913156E-3</v>
      </c>
      <c r="E47" s="85">
        <v>24750</v>
      </c>
      <c r="F47" s="338">
        <f t="shared" si="1"/>
        <v>6.8844393312608625E-3</v>
      </c>
      <c r="G47" s="339">
        <f t="shared" si="2"/>
        <v>-0.10442900564481117</v>
      </c>
      <c r="I47" s="235" t="s">
        <v>304</v>
      </c>
      <c r="J47" s="590"/>
      <c r="K47" s="592" t="e">
        <f t="shared" si="3"/>
        <v>#DIV/0!</v>
      </c>
      <c r="L47" s="85">
        <v>24750</v>
      </c>
      <c r="M47" s="339">
        <f t="shared" si="4"/>
        <v>-0.10442900564481117</v>
      </c>
    </row>
    <row r="48" spans="2:14">
      <c r="B48" s="71" t="s">
        <v>254</v>
      </c>
      <c r="C48" s="80"/>
      <c r="D48" s="80"/>
      <c r="E48" s="80"/>
      <c r="F48" s="340"/>
      <c r="G48" s="81"/>
      <c r="I48" s="71" t="s">
        <v>254</v>
      </c>
      <c r="J48" s="80"/>
      <c r="K48" s="80"/>
      <c r="L48" s="80"/>
      <c r="M48" s="81"/>
    </row>
    <row r="49" spans="2:13">
      <c r="B49" s="241" t="s">
        <v>255</v>
      </c>
      <c r="C49" s="343">
        <v>1460698</v>
      </c>
      <c r="D49" s="335">
        <f>C49/$C$40</f>
        <v>0.41139562078661812</v>
      </c>
      <c r="E49" s="343">
        <v>1403384</v>
      </c>
      <c r="F49" s="338">
        <f>E49/$E$40</f>
        <v>0.39036412147321997</v>
      </c>
      <c r="G49" s="341">
        <f>E49/C49-1</f>
        <v>-3.9237405678654969E-2</v>
      </c>
      <c r="I49" s="241" t="s">
        <v>255</v>
      </c>
      <c r="J49" s="85">
        <v>570621</v>
      </c>
      <c r="K49" s="341">
        <f>L18/J18-1</f>
        <v>-4.4816318878328154E-2</v>
      </c>
      <c r="L49" s="343">
        <v>1403384</v>
      </c>
      <c r="M49" s="341">
        <f>E49/C49-1</f>
        <v>-3.9237405678654969E-2</v>
      </c>
    </row>
    <row r="50" spans="2:13">
      <c r="B50" s="581" t="s">
        <v>119</v>
      </c>
      <c r="C50" s="582"/>
      <c r="D50" s="582"/>
      <c r="E50" s="582"/>
      <c r="F50" s="582"/>
      <c r="G50" s="583"/>
      <c r="I50" s="581" t="s">
        <v>119</v>
      </c>
      <c r="J50" s="582"/>
      <c r="K50" s="582"/>
      <c r="L50" s="582"/>
      <c r="M50" s="583"/>
    </row>
  </sheetData>
  <mergeCells count="15">
    <mergeCell ref="B50:G50"/>
    <mergeCell ref="I50:M50"/>
    <mergeCell ref="B32:G32"/>
    <mergeCell ref="I33:N33"/>
    <mergeCell ref="B36:G37"/>
    <mergeCell ref="I36:M36"/>
    <mergeCell ref="I37:M37"/>
    <mergeCell ref="J46:J47"/>
    <mergeCell ref="K46:K47"/>
    <mergeCell ref="B7:G7"/>
    <mergeCell ref="I7:N7"/>
    <mergeCell ref="B19:G19"/>
    <mergeCell ref="I19:N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fitToHeight="2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6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26.85546875" style="11" bestFit="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6" spans="2:7" ht="20.25" customHeight="1">
      <c r="B6" s="494" t="s">
        <v>307</v>
      </c>
      <c r="C6" s="495"/>
      <c r="D6" s="495"/>
      <c r="E6" s="495"/>
      <c r="F6" s="495"/>
      <c r="G6" s="496"/>
    </row>
    <row r="7" spans="2:7" ht="38.25">
      <c r="B7" s="21" t="s">
        <v>270</v>
      </c>
      <c r="C7" s="232" t="str">
        <f>actualizaciones!A3</f>
        <v>acumulado septiembre 2009</v>
      </c>
      <c r="D7" s="233" t="s">
        <v>62</v>
      </c>
      <c r="E7" s="232" t="str">
        <f>actualizaciones!A2</f>
        <v xml:space="preserve">acumulado septiembre 2010 </v>
      </c>
      <c r="F7" s="233" t="s">
        <v>62</v>
      </c>
      <c r="G7" s="233" t="s">
        <v>63</v>
      </c>
    </row>
    <row r="8" spans="2:7" ht="15" customHeight="1">
      <c r="B8" s="71" t="s">
        <v>271</v>
      </c>
      <c r="C8" s="80"/>
      <c r="D8" s="80"/>
      <c r="E8" s="80"/>
      <c r="F8" s="80"/>
      <c r="G8" s="234"/>
    </row>
    <row r="9" spans="2:7">
      <c r="B9" s="74" t="s">
        <v>241</v>
      </c>
      <c r="C9" s="314">
        <v>27229499</v>
      </c>
      <c r="D9" s="315">
        <f>C9/C9</f>
        <v>1</v>
      </c>
      <c r="E9" s="314">
        <v>26907792</v>
      </c>
      <c r="F9" s="315">
        <f>E9/E9</f>
        <v>1</v>
      </c>
      <c r="G9" s="315">
        <f>(E9-C9)/C9</f>
        <v>-1.1814649986766191E-2</v>
      </c>
    </row>
    <row r="10" spans="2:7">
      <c r="B10" s="76" t="s">
        <v>242</v>
      </c>
      <c r="C10" s="316">
        <v>15082297</v>
      </c>
      <c r="D10" s="317">
        <f>C10/C9</f>
        <v>0.55389550134580146</v>
      </c>
      <c r="E10" s="316">
        <v>15339634</v>
      </c>
      <c r="F10" s="317">
        <f>E10/E9</f>
        <v>0.57008148420353477</v>
      </c>
      <c r="G10" s="317">
        <f>(E10-C10)/C10</f>
        <v>1.706218886950708E-2</v>
      </c>
    </row>
    <row r="11" spans="2:7">
      <c r="B11" s="318" t="s">
        <v>243</v>
      </c>
      <c r="C11" s="319">
        <v>12147202</v>
      </c>
      <c r="D11" s="320">
        <f>C11/C9</f>
        <v>0.44610449865419854</v>
      </c>
      <c r="E11" s="319">
        <v>11568158</v>
      </c>
      <c r="F11" s="320">
        <f>E11/E9</f>
        <v>0.42991851579646523</v>
      </c>
      <c r="G11" s="320">
        <f>(E11-C11)/C11</f>
        <v>-4.7668919970212068E-2</v>
      </c>
    </row>
    <row r="12" spans="2:7" ht="15" customHeight="1">
      <c r="B12" s="71" t="s">
        <v>295</v>
      </c>
      <c r="C12" s="321"/>
      <c r="D12" s="321"/>
      <c r="E12" s="321"/>
      <c r="F12" s="321"/>
      <c r="G12" s="322"/>
    </row>
    <row r="13" spans="2:7">
      <c r="B13" s="82" t="s">
        <v>241</v>
      </c>
      <c r="C13" s="323">
        <v>10166178</v>
      </c>
      <c r="D13" s="324">
        <f>C13/C13</f>
        <v>1</v>
      </c>
      <c r="E13" s="323">
        <v>10167494</v>
      </c>
      <c r="F13" s="324">
        <f>E13/E13</f>
        <v>1</v>
      </c>
      <c r="G13" s="325">
        <f>(E13-C13)/C13</f>
        <v>1.2944884498382775E-4</v>
      </c>
    </row>
    <row r="14" spans="2:7">
      <c r="B14" s="84" t="s">
        <v>242</v>
      </c>
      <c r="C14" s="344">
        <v>6254781</v>
      </c>
      <c r="D14" s="327">
        <f>C14/C13</f>
        <v>0.61525393318905097</v>
      </c>
      <c r="E14" s="326">
        <v>6416223</v>
      </c>
      <c r="F14" s="327">
        <f>E14/E13</f>
        <v>0.63105254844507408</v>
      </c>
      <c r="G14" s="328">
        <f>(E14-C14)/C14</f>
        <v>2.5810975636077427E-2</v>
      </c>
    </row>
    <row r="15" spans="2:7">
      <c r="B15" s="84" t="s">
        <v>243</v>
      </c>
      <c r="C15" s="344">
        <v>3911397</v>
      </c>
      <c r="D15" s="327">
        <f>C15/C13</f>
        <v>0.38474606681094903</v>
      </c>
      <c r="E15" s="326">
        <v>3751271</v>
      </c>
      <c r="F15" s="327">
        <f>E15/E14</f>
        <v>0.5846540869916772</v>
      </c>
      <c r="G15" s="328">
        <f>(E15-C15)/C15</f>
        <v>-4.0938314366964025E-2</v>
      </c>
    </row>
    <row r="16" spans="2:7" ht="15" customHeight="1">
      <c r="B16" s="71" t="s">
        <v>118</v>
      </c>
      <c r="C16" s="321"/>
      <c r="D16" s="321"/>
      <c r="E16" s="321"/>
      <c r="F16" s="321"/>
      <c r="G16" s="322"/>
    </row>
    <row r="17" spans="2:12">
      <c r="B17" s="84" t="s">
        <v>241</v>
      </c>
      <c r="C17" s="323">
        <v>8532124</v>
      </c>
      <c r="D17" s="324">
        <f>C17/C17</f>
        <v>1</v>
      </c>
      <c r="E17" s="323">
        <v>8535747</v>
      </c>
      <c r="F17" s="324">
        <f>E17/E17</f>
        <v>1</v>
      </c>
      <c r="G17" s="325">
        <f>(E17-C17)/C17</f>
        <v>4.2463049060234006E-4</v>
      </c>
    </row>
    <row r="18" spans="2:12">
      <c r="B18" s="84" t="s">
        <v>242</v>
      </c>
      <c r="C18" s="326">
        <v>3625748</v>
      </c>
      <c r="D18" s="327">
        <f>C18/C17</f>
        <v>0.42495256749667493</v>
      </c>
      <c r="E18" s="326">
        <v>3830314</v>
      </c>
      <c r="F18" s="327">
        <f>E18/E17</f>
        <v>0.4487379956317824</v>
      </c>
      <c r="G18" s="328">
        <f>(E18-C18)/C18</f>
        <v>5.6420357950966255E-2</v>
      </c>
    </row>
    <row r="19" spans="2:12">
      <c r="B19" s="84" t="s">
        <v>243</v>
      </c>
      <c r="C19" s="329">
        <v>4906376</v>
      </c>
      <c r="D19" s="330">
        <f>C19/C17</f>
        <v>0.57504743250332513</v>
      </c>
      <c r="E19" s="329">
        <v>4705433</v>
      </c>
      <c r="F19" s="330">
        <f>E19/E17</f>
        <v>0.5512620043682176</v>
      </c>
      <c r="G19" s="328">
        <f>(E19-C19)/C19</f>
        <v>-4.0955483232430617E-2</v>
      </c>
    </row>
    <row r="20" spans="2:12" ht="15" customHeight="1">
      <c r="B20" s="71" t="s">
        <v>296</v>
      </c>
      <c r="C20" s="321"/>
      <c r="D20" s="321"/>
      <c r="E20" s="321"/>
      <c r="F20" s="321"/>
      <c r="G20" s="322"/>
    </row>
    <row r="21" spans="2:12">
      <c r="B21" s="84" t="s">
        <v>241</v>
      </c>
      <c r="C21" s="323">
        <v>4316229</v>
      </c>
      <c r="D21" s="324">
        <f>C21/C21</f>
        <v>1</v>
      </c>
      <c r="E21" s="323">
        <v>3881950</v>
      </c>
      <c r="F21" s="324">
        <f>E21/E21</f>
        <v>1</v>
      </c>
      <c r="G21" s="325">
        <f>(E21-C21)/C21</f>
        <v>-0.10061537513417383</v>
      </c>
    </row>
    <row r="22" spans="2:12">
      <c r="B22" s="84" t="s">
        <v>242</v>
      </c>
      <c r="C22" s="326">
        <v>2782432</v>
      </c>
      <c r="D22" s="327">
        <f>C22/C21</f>
        <v>0.64464420214960794</v>
      </c>
      <c r="E22" s="326">
        <v>2639594</v>
      </c>
      <c r="F22" s="327">
        <f>E22/E21</f>
        <v>0.67996599647084588</v>
      </c>
      <c r="G22" s="328">
        <f>(E22-C22)/C22</f>
        <v>-5.1335666064795116E-2</v>
      </c>
    </row>
    <row r="23" spans="2:12">
      <c r="B23" s="84" t="s">
        <v>243</v>
      </c>
      <c r="C23" s="329">
        <v>1533797</v>
      </c>
      <c r="D23" s="330">
        <f>C23/C21</f>
        <v>0.35535579785039206</v>
      </c>
      <c r="E23" s="329">
        <v>1242356</v>
      </c>
      <c r="F23" s="330">
        <f>E23/E21</f>
        <v>0.32003400352915418</v>
      </c>
      <c r="G23" s="328">
        <f>(E23-C23)/C23</f>
        <v>-0.1900127591852116</v>
      </c>
    </row>
    <row r="24" spans="2:12" ht="15" customHeight="1">
      <c r="B24" s="71" t="s">
        <v>297</v>
      </c>
      <c r="C24" s="321"/>
      <c r="D24" s="321"/>
      <c r="E24" s="321"/>
      <c r="F24" s="321"/>
      <c r="G24" s="322"/>
    </row>
    <row r="25" spans="2:12">
      <c r="B25" s="84" t="s">
        <v>241</v>
      </c>
      <c r="C25" s="323">
        <v>271501</v>
      </c>
      <c r="D25" s="324">
        <f>C25/C25</f>
        <v>1</v>
      </c>
      <c r="E25" s="323">
        <v>238875</v>
      </c>
      <c r="F25" s="324">
        <f>E25/E25</f>
        <v>1</v>
      </c>
      <c r="G25" s="324">
        <f>(E25-C25)/C25</f>
        <v>-0.12016898648623763</v>
      </c>
    </row>
    <row r="26" spans="2:12">
      <c r="B26" s="84" t="s">
        <v>242</v>
      </c>
      <c r="C26" s="326">
        <v>271501</v>
      </c>
      <c r="D26" s="327">
        <f>C26/C25</f>
        <v>1</v>
      </c>
      <c r="E26" s="326">
        <v>238875</v>
      </c>
      <c r="F26" s="327">
        <f>E26/E25</f>
        <v>1</v>
      </c>
      <c r="G26" s="327">
        <f>(E26-C26)/C26</f>
        <v>-0.12016898648623763</v>
      </c>
    </row>
    <row r="27" spans="2:12">
      <c r="B27" s="84" t="s">
        <v>243</v>
      </c>
      <c r="C27" s="329" t="s">
        <v>233</v>
      </c>
      <c r="D27" s="330" t="str">
        <f>IFERROR(C27/C25,"-")</f>
        <v>-</v>
      </c>
      <c r="E27" s="329" t="s">
        <v>233</v>
      </c>
      <c r="F27" s="330" t="str">
        <f>IFERROR(E27/E25,"-")</f>
        <v>-</v>
      </c>
      <c r="G27" s="327" t="str">
        <f>IFERROR((E27-C27)/C27,"-")</f>
        <v>-</v>
      </c>
    </row>
    <row r="28" spans="2:12" ht="15.75" customHeight="1">
      <c r="B28" s="514" t="s">
        <v>67</v>
      </c>
      <c r="C28" s="515"/>
      <c r="D28" s="515"/>
      <c r="E28" s="515"/>
      <c r="F28" s="515"/>
      <c r="G28" s="516"/>
    </row>
    <row r="29" spans="2:12" ht="15" customHeight="1" thickBot="1"/>
    <row r="30" spans="2:12" ht="30" customHeight="1" thickBot="1">
      <c r="B30" s="37"/>
      <c r="C30" s="37"/>
      <c r="D30" s="37"/>
      <c r="E30" s="37"/>
      <c r="F30" s="37"/>
      <c r="G30" s="50" t="s">
        <v>84</v>
      </c>
      <c r="H30" s="37"/>
      <c r="I30" s="37"/>
      <c r="J30" s="37"/>
      <c r="K30" s="37"/>
      <c r="L30" s="37"/>
    </row>
  </sheetData>
  <mergeCells count="2">
    <mergeCell ref="B6:G6"/>
    <mergeCell ref="B28:G28"/>
  </mergeCells>
  <hyperlinks>
    <hyperlink ref="G30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27:L3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 ht="24.9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5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28.85546875" style="11" customWidth="1"/>
    <col min="3" max="3" width="12.7109375" style="11" customWidth="1"/>
    <col min="4" max="4" width="10.7109375" style="11" customWidth="1"/>
    <col min="5" max="5" width="12.7109375" style="11" customWidth="1"/>
    <col min="6" max="7" width="10.7109375" style="11" customWidth="1"/>
    <col min="8" max="8" width="11.42578125" style="11"/>
    <col min="9" max="9" width="28.7109375" style="11" customWidth="1"/>
    <col min="10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26.25">
      <c r="B1" s="20"/>
    </row>
    <row r="7" spans="2:14" ht="33.75" customHeight="1">
      <c r="B7" s="578" t="s">
        <v>308</v>
      </c>
      <c r="C7" s="579"/>
      <c r="D7" s="579"/>
      <c r="E7" s="579"/>
      <c r="F7" s="579"/>
      <c r="G7" s="580"/>
      <c r="I7" s="578" t="s">
        <v>244</v>
      </c>
      <c r="J7" s="579"/>
      <c r="K7" s="579"/>
      <c r="L7" s="579"/>
      <c r="M7" s="579"/>
      <c r="N7" s="580"/>
    </row>
    <row r="8" spans="2:14" ht="41.25" customHeight="1">
      <c r="B8" s="21" t="s">
        <v>245</v>
      </c>
      <c r="C8" s="232" t="str">
        <f>actualizaciones!$A$3</f>
        <v>acumulado septiembre 2009</v>
      </c>
      <c r="D8" s="233" t="s">
        <v>62</v>
      </c>
      <c r="E8" s="232" t="str">
        <f>actualizaciones!$A$2</f>
        <v xml:space="preserve">acumulado septiembre 2010 </v>
      </c>
      <c r="F8" s="233" t="s">
        <v>62</v>
      </c>
      <c r="G8" s="233" t="s">
        <v>63</v>
      </c>
      <c r="I8" s="21" t="s">
        <v>245</v>
      </c>
      <c r="J8" s="232" t="str">
        <f>actualizaciones!$A$3</f>
        <v>acumulado septiembre 2009</v>
      </c>
      <c r="K8" s="233" t="s">
        <v>62</v>
      </c>
      <c r="L8" s="232" t="str">
        <f>actualizaciones!$A$2</f>
        <v xml:space="preserve">acumulado septiembre 2010 </v>
      </c>
      <c r="M8" s="233" t="s">
        <v>62</v>
      </c>
      <c r="N8" s="233" t="s">
        <v>63</v>
      </c>
    </row>
    <row r="9" spans="2:14">
      <c r="B9" s="71" t="s">
        <v>246</v>
      </c>
      <c r="C9" s="72"/>
      <c r="D9" s="73"/>
      <c r="E9" s="72"/>
      <c r="F9" s="72"/>
      <c r="G9" s="73"/>
      <c r="I9" s="71" t="s">
        <v>246</v>
      </c>
      <c r="J9" s="72"/>
      <c r="K9" s="73"/>
      <c r="L9" s="72"/>
      <c r="M9" s="72"/>
      <c r="N9" s="73"/>
    </row>
    <row r="10" spans="2:14">
      <c r="B10" s="261" t="s">
        <v>309</v>
      </c>
      <c r="C10" s="25">
        <v>10166178</v>
      </c>
      <c r="D10" s="331">
        <f>C10/$C$10</f>
        <v>1</v>
      </c>
      <c r="E10" s="25">
        <v>10167494</v>
      </c>
      <c r="F10" s="331">
        <f>E10/$E$10</f>
        <v>1</v>
      </c>
      <c r="G10" s="331">
        <f>(E10-C10)/C10</f>
        <v>1.2944884498382775E-4</v>
      </c>
      <c r="I10" s="261" t="s">
        <v>309</v>
      </c>
      <c r="J10" s="25">
        <v>8532124</v>
      </c>
      <c r="K10" s="331">
        <f>J10/$C$10</f>
        <v>0.83926565126048358</v>
      </c>
      <c r="L10" s="25">
        <v>8535747</v>
      </c>
      <c r="M10" s="331">
        <f>L10/$E$10</f>
        <v>0.83951335501156921</v>
      </c>
      <c r="N10" s="331">
        <f>(L10-J10)/J10</f>
        <v>4.2463049060234006E-4</v>
      </c>
    </row>
    <row r="11" spans="2:14">
      <c r="B11" s="71" t="s">
        <v>248</v>
      </c>
      <c r="C11" s="72"/>
      <c r="D11" s="80"/>
      <c r="E11" s="72"/>
      <c r="F11" s="332"/>
      <c r="G11" s="333"/>
      <c r="I11" s="71" t="s">
        <v>248</v>
      </c>
      <c r="J11" s="72"/>
      <c r="K11" s="80"/>
      <c r="L11" s="72"/>
      <c r="M11" s="332"/>
      <c r="N11" s="333"/>
    </row>
    <row r="12" spans="2:14">
      <c r="B12" s="84" t="s">
        <v>249</v>
      </c>
      <c r="C12" s="334">
        <v>6254781</v>
      </c>
      <c r="D12" s="335">
        <f>C12/$C$10</f>
        <v>0.61525393318905097</v>
      </c>
      <c r="E12" s="334">
        <v>6416223</v>
      </c>
      <c r="F12" s="335">
        <f>E12/$E$10</f>
        <v>0.63105254844507408</v>
      </c>
      <c r="G12" s="336">
        <f>(E12-C12)/C12</f>
        <v>2.5810975636077427E-2</v>
      </c>
      <c r="I12" s="84" t="s">
        <v>249</v>
      </c>
      <c r="J12" s="334">
        <v>3625748</v>
      </c>
      <c r="K12" s="335">
        <f>J12/$C$10</f>
        <v>0.35664809331491149</v>
      </c>
      <c r="L12" s="334">
        <v>3830314</v>
      </c>
      <c r="M12" s="335">
        <f>L12/$E$10</f>
        <v>0.37672154023400456</v>
      </c>
      <c r="N12" s="336">
        <f>(L12-J12)/J12</f>
        <v>5.6420357950966255E-2</v>
      </c>
    </row>
    <row r="13" spans="2:14">
      <c r="B13" s="84" t="s">
        <v>250</v>
      </c>
      <c r="C13" s="337">
        <v>782224</v>
      </c>
      <c r="D13" s="338">
        <f>C13/$C$10</f>
        <v>7.6943763919931366E-2</v>
      </c>
      <c r="E13" s="337">
        <v>837929</v>
      </c>
      <c r="F13" s="338">
        <f>E13/$E$10</f>
        <v>8.2412539412366509E-2</v>
      </c>
      <c r="G13" s="339">
        <f>(E13-C13)/C13</f>
        <v>7.1213616559962362E-2</v>
      </c>
      <c r="I13" s="84" t="s">
        <v>250</v>
      </c>
      <c r="J13" s="337">
        <v>423417</v>
      </c>
      <c r="K13" s="338">
        <f>J13/$C$10</f>
        <v>4.1649575681244222E-2</v>
      </c>
      <c r="L13" s="337">
        <v>451522</v>
      </c>
      <c r="M13" s="338">
        <f>L13/$E$10</f>
        <v>4.440838617657409E-2</v>
      </c>
      <c r="N13" s="339">
        <f>(L13-J13)/J13</f>
        <v>6.6376645245703414E-2</v>
      </c>
    </row>
    <row r="14" spans="2:14">
      <c r="B14" s="84" t="s">
        <v>251</v>
      </c>
      <c r="C14" s="337">
        <v>4201834</v>
      </c>
      <c r="D14" s="338">
        <f>C14/$C$10</f>
        <v>0.41331501376426816</v>
      </c>
      <c r="E14" s="337">
        <v>4454157</v>
      </c>
      <c r="F14" s="338">
        <f>E14/$E$10</f>
        <v>0.43807815377122428</v>
      </c>
      <c r="G14" s="339">
        <f>(E14-C14)/C14</f>
        <v>6.0050682630489446E-2</v>
      </c>
      <c r="I14" s="84" t="s">
        <v>251</v>
      </c>
      <c r="J14" s="337">
        <v>2069207</v>
      </c>
      <c r="K14" s="338">
        <f>J14/$C$10</f>
        <v>0.20353834056417269</v>
      </c>
      <c r="L14" s="337">
        <v>2256579</v>
      </c>
      <c r="M14" s="338">
        <f>L14/$E$10</f>
        <v>0.22194052929856659</v>
      </c>
      <c r="N14" s="339">
        <f>(L14-J14)/J14</f>
        <v>9.0552564339865471E-2</v>
      </c>
    </row>
    <row r="15" spans="2:14">
      <c r="B15" s="84" t="s">
        <v>252</v>
      </c>
      <c r="C15" s="337">
        <v>1182502</v>
      </c>
      <c r="D15" s="338">
        <f>C15/$C$10</f>
        <v>0.11631726298713244</v>
      </c>
      <c r="E15" s="337">
        <v>1036183</v>
      </c>
      <c r="F15" s="338">
        <f>E15/$E$10</f>
        <v>0.10191134609963871</v>
      </c>
      <c r="G15" s="339">
        <f>(E15-C15)/C15</f>
        <v>-0.12373678860585437</v>
      </c>
      <c r="I15" s="84" t="s">
        <v>252</v>
      </c>
      <c r="J15" s="337">
        <v>1060594</v>
      </c>
      <c r="K15" s="338">
        <f>J15/$C$10</f>
        <v>0.10432573578782509</v>
      </c>
      <c r="L15" s="337">
        <v>1054767</v>
      </c>
      <c r="M15" s="338">
        <f>L15/$E$10</f>
        <v>0.10373913178606252</v>
      </c>
      <c r="N15" s="339">
        <f>(L15-J15)/J15</f>
        <v>-5.4940910470924788E-3</v>
      </c>
    </row>
    <row r="16" spans="2:14">
      <c r="B16" s="84" t="s">
        <v>253</v>
      </c>
      <c r="C16" s="337">
        <v>88221</v>
      </c>
      <c r="D16" s="338">
        <f>C16/$C$10</f>
        <v>8.6778925177190477E-3</v>
      </c>
      <c r="E16" s="337">
        <v>87954</v>
      </c>
      <c r="F16" s="338">
        <f>E16/$E$10</f>
        <v>8.6505091618446009E-3</v>
      </c>
      <c r="G16" s="339">
        <f>(E16-C16)/C16</f>
        <v>-3.0264902914272111E-3</v>
      </c>
      <c r="I16" s="84" t="s">
        <v>253</v>
      </c>
      <c r="J16" s="337">
        <v>72530</v>
      </c>
      <c r="K16" s="338">
        <f>J16/$C$10</f>
        <v>7.1344412816694734E-3</v>
      </c>
      <c r="L16" s="337">
        <v>67446</v>
      </c>
      <c r="M16" s="338">
        <f>L16/$E$10</f>
        <v>6.6334929728013607E-3</v>
      </c>
      <c r="N16" s="339">
        <f>(L16-J16)/J16</f>
        <v>-7.0095133048393765E-2</v>
      </c>
    </row>
    <row r="17" spans="2:16">
      <c r="B17" s="71" t="s">
        <v>254</v>
      </c>
      <c r="C17" s="80"/>
      <c r="D17" s="80"/>
      <c r="E17" s="80"/>
      <c r="F17" s="340"/>
      <c r="G17" s="81"/>
      <c r="I17" s="71" t="s">
        <v>254</v>
      </c>
      <c r="J17" s="80"/>
      <c r="K17" s="80"/>
      <c r="L17" s="80"/>
      <c r="M17" s="340"/>
      <c r="N17" s="81"/>
    </row>
    <row r="18" spans="2:16">
      <c r="B18" s="241" t="s">
        <v>255</v>
      </c>
      <c r="C18" s="85">
        <v>3911397</v>
      </c>
      <c r="D18" s="335">
        <f>C18/$C$10</f>
        <v>0.38474606681094903</v>
      </c>
      <c r="E18" s="85">
        <v>3751271</v>
      </c>
      <c r="F18" s="338">
        <f>E18/$E$10</f>
        <v>0.36894745155492592</v>
      </c>
      <c r="G18" s="341">
        <f>(E18-C18)/C18</f>
        <v>-4.0938314366964025E-2</v>
      </c>
      <c r="I18" s="241" t="s">
        <v>255</v>
      </c>
      <c r="J18" s="85">
        <v>4906376</v>
      </c>
      <c r="K18" s="335">
        <f>J18/$C$10</f>
        <v>0.4826175579455721</v>
      </c>
      <c r="L18" s="85">
        <v>4705433</v>
      </c>
      <c r="M18" s="338">
        <f>L18/$E$10</f>
        <v>0.46279181477756465</v>
      </c>
      <c r="N18" s="341">
        <f>(L18-J18)/J18</f>
        <v>-4.0955483232430617E-2</v>
      </c>
    </row>
    <row r="19" spans="2:16">
      <c r="B19" s="581" t="s">
        <v>119</v>
      </c>
      <c r="C19" s="582"/>
      <c r="D19" s="582"/>
      <c r="E19" s="582"/>
      <c r="F19" s="582"/>
      <c r="G19" s="583"/>
      <c r="I19" s="581" t="s">
        <v>119</v>
      </c>
      <c r="J19" s="582"/>
      <c r="K19" s="582"/>
      <c r="L19" s="582"/>
      <c r="M19" s="582"/>
      <c r="N19" s="583"/>
    </row>
    <row r="20" spans="2:16" ht="20.100000000000001" customHeight="1" thickBot="1"/>
    <row r="21" spans="2:16" ht="38.25" customHeight="1" thickBot="1">
      <c r="B21" s="578" t="s">
        <v>310</v>
      </c>
      <c r="C21" s="579"/>
      <c r="D21" s="579"/>
      <c r="E21" s="579"/>
      <c r="F21" s="579"/>
      <c r="G21" s="580"/>
      <c r="I21" s="578" t="s">
        <v>311</v>
      </c>
      <c r="J21" s="579"/>
      <c r="K21" s="579"/>
      <c r="L21" s="579"/>
      <c r="M21" s="579"/>
      <c r="N21" s="580"/>
      <c r="P21" s="50" t="s">
        <v>84</v>
      </c>
    </row>
    <row r="22" spans="2:16" ht="39.75" customHeight="1">
      <c r="B22" s="21" t="s">
        <v>245</v>
      </c>
      <c r="C22" s="232" t="str">
        <f>actualizaciones!$A$3</f>
        <v>acumulado septiembre 2009</v>
      </c>
      <c r="D22" s="233" t="s">
        <v>62</v>
      </c>
      <c r="E22" s="232" t="str">
        <f>actualizaciones!$A$2</f>
        <v xml:space="preserve">acumulado septiembre 2010 </v>
      </c>
      <c r="F22" s="233" t="s">
        <v>62</v>
      </c>
      <c r="G22" s="233" t="s">
        <v>63</v>
      </c>
      <c r="I22" s="21" t="s">
        <v>245</v>
      </c>
      <c r="J22" s="232" t="str">
        <f>actualizaciones!$A$3</f>
        <v>acumulado septiembre 2009</v>
      </c>
      <c r="K22" s="233" t="s">
        <v>62</v>
      </c>
      <c r="L22" s="232" t="str">
        <f>actualizaciones!$A$2</f>
        <v xml:space="preserve">acumulado septiembre 2010 </v>
      </c>
      <c r="M22" s="233" t="s">
        <v>62</v>
      </c>
      <c r="N22" s="233" t="s">
        <v>63</v>
      </c>
    </row>
    <row r="23" spans="2:16">
      <c r="B23" s="71" t="s">
        <v>246</v>
      </c>
      <c r="C23" s="72"/>
      <c r="D23" s="73"/>
      <c r="E23" s="72"/>
      <c r="F23" s="72"/>
      <c r="G23" s="73"/>
      <c r="I23" s="71" t="s">
        <v>246</v>
      </c>
      <c r="J23" s="72"/>
      <c r="K23" s="73"/>
      <c r="L23" s="72"/>
      <c r="M23" s="72"/>
      <c r="N23" s="73"/>
    </row>
    <row r="24" spans="2:16">
      <c r="B24" s="261" t="s">
        <v>309</v>
      </c>
      <c r="C24" s="25">
        <v>4316229</v>
      </c>
      <c r="D24" s="331">
        <f>C24/$C$10</f>
        <v>0.42456752183563973</v>
      </c>
      <c r="E24" s="25">
        <v>3881950</v>
      </c>
      <c r="F24" s="331">
        <f>E24/$E$10</f>
        <v>0.38180007777727726</v>
      </c>
      <c r="G24" s="331">
        <f>(E24-C24)/C24</f>
        <v>-0.10061537513417383</v>
      </c>
      <c r="I24" s="261" t="s">
        <v>309</v>
      </c>
      <c r="J24" s="25">
        <v>271501</v>
      </c>
      <c r="K24" s="331">
        <f>J24/$C$10</f>
        <v>2.6706300047077674E-2</v>
      </c>
      <c r="L24" s="25">
        <v>238875</v>
      </c>
      <c r="M24" s="331">
        <f>L24/$E$10</f>
        <v>2.3493989767783486E-2</v>
      </c>
      <c r="N24" s="331">
        <f>(L24-J24)/J24</f>
        <v>-0.12016898648623763</v>
      </c>
    </row>
    <row r="25" spans="2:16">
      <c r="B25" s="71" t="s">
        <v>248</v>
      </c>
      <c r="C25" s="72"/>
      <c r="D25" s="80"/>
      <c r="E25" s="72"/>
      <c r="F25" s="332"/>
      <c r="G25" s="333"/>
      <c r="I25" s="71" t="s">
        <v>248</v>
      </c>
      <c r="J25" s="72"/>
      <c r="K25" s="80"/>
      <c r="L25" s="72"/>
      <c r="M25" s="332"/>
      <c r="N25" s="333"/>
    </row>
    <row r="26" spans="2:16">
      <c r="B26" s="84" t="s">
        <v>249</v>
      </c>
      <c r="C26" s="334">
        <v>2782432</v>
      </c>
      <c r="D26" s="335">
        <f>C26/$C$10</f>
        <v>0.27369499137237219</v>
      </c>
      <c r="E26" s="334">
        <v>2639594</v>
      </c>
      <c r="F26" s="335">
        <f>E26/$E$10</f>
        <v>0.2596110703384728</v>
      </c>
      <c r="G26" s="336">
        <f>(E26-C26)/C26</f>
        <v>-5.1335666064795116E-2</v>
      </c>
      <c r="I26" s="84" t="s">
        <v>249</v>
      </c>
      <c r="J26" s="334">
        <v>271501</v>
      </c>
      <c r="K26" s="335">
        <f>J26/$C$10</f>
        <v>2.6706300047077674E-2</v>
      </c>
      <c r="L26" s="334">
        <v>238875</v>
      </c>
      <c r="M26" s="335">
        <f>L26/$E$10</f>
        <v>2.3493989767783486E-2</v>
      </c>
      <c r="N26" s="336">
        <f>(L26-J26)/J26</f>
        <v>-0.12016898648623763</v>
      </c>
    </row>
    <row r="27" spans="2:16">
      <c r="B27" s="84" t="s">
        <v>302</v>
      </c>
      <c r="C27" s="337">
        <v>2312511</v>
      </c>
      <c r="D27" s="338">
        <f>C27/$C$10</f>
        <v>0.22747103188631951</v>
      </c>
      <c r="E27" s="337">
        <v>2226328</v>
      </c>
      <c r="F27" s="338">
        <f>E27/$E$10</f>
        <v>0.21896526322021925</v>
      </c>
      <c r="G27" s="339">
        <f>(E27-C27)/C27</f>
        <v>-3.7268147048814038E-2</v>
      </c>
      <c r="I27" s="84" t="s">
        <v>302</v>
      </c>
      <c r="J27" s="337">
        <v>86903</v>
      </c>
      <c r="K27" s="338">
        <f>J27/$C$10</f>
        <v>8.5482469419677683E-3</v>
      </c>
      <c r="L27" s="337">
        <v>69158</v>
      </c>
      <c r="M27" s="338">
        <f>L27/$E$10</f>
        <v>6.8018727131778983E-3</v>
      </c>
      <c r="N27" s="339">
        <f>(L27-J27)/J27</f>
        <v>-0.20419318090284569</v>
      </c>
    </row>
    <row r="28" spans="2:16">
      <c r="B28" s="84" t="s">
        <v>252</v>
      </c>
      <c r="C28" s="337">
        <v>444001</v>
      </c>
      <c r="D28" s="338">
        <f>C28/$C$10</f>
        <v>4.3674328739866645E-2</v>
      </c>
      <c r="E28" s="337">
        <v>386514</v>
      </c>
      <c r="F28" s="338">
        <f>E28/$E$10</f>
        <v>3.8014676969565953E-2</v>
      </c>
      <c r="G28" s="339">
        <f>(E28-C28)/C28</f>
        <v>-0.12947493361501439</v>
      </c>
      <c r="I28" s="84" t="s">
        <v>252</v>
      </c>
      <c r="J28" s="337">
        <v>71346</v>
      </c>
      <c r="K28" s="338">
        <f>J28/$C$10</f>
        <v>7.017976667337519E-3</v>
      </c>
      <c r="L28" s="337">
        <v>72344</v>
      </c>
      <c r="M28" s="338">
        <f>L28/$E$10</f>
        <v>7.1152242627337669E-3</v>
      </c>
      <c r="N28" s="339">
        <f>(L28-J28)/J28</f>
        <v>1.3988170324895579E-2</v>
      </c>
    </row>
    <row r="29" spans="2:16">
      <c r="B29" s="84" t="s">
        <v>253</v>
      </c>
      <c r="C29" s="337">
        <v>25920</v>
      </c>
      <c r="D29" s="338">
        <f>C29/$C$10</f>
        <v>2.5496307461860298E-3</v>
      </c>
      <c r="E29" s="337">
        <v>26752</v>
      </c>
      <c r="F29" s="338">
        <f>E29/$E$10</f>
        <v>2.6311301486875724E-3</v>
      </c>
      <c r="G29" s="339">
        <f>(E29-C29)/C29</f>
        <v>3.2098765432098768E-2</v>
      </c>
      <c r="I29" s="84" t="s">
        <v>303</v>
      </c>
      <c r="J29" s="337">
        <v>88275</v>
      </c>
      <c r="K29" s="338">
        <f>J29/$C$10</f>
        <v>8.68320424844027E-3</v>
      </c>
      <c r="L29" s="337">
        <v>75156</v>
      </c>
      <c r="M29" s="338">
        <f>L29/$E$10</f>
        <v>7.3917919204083129E-3</v>
      </c>
      <c r="N29" s="339">
        <f>(L29-J29)/J29</f>
        <v>-0.14861512319456244</v>
      </c>
    </row>
    <row r="30" spans="2:16">
      <c r="B30" s="71" t="s">
        <v>254</v>
      </c>
      <c r="C30" s="80"/>
      <c r="D30" s="80"/>
      <c r="E30" s="80"/>
      <c r="F30" s="340"/>
      <c r="G30" s="81"/>
      <c r="I30" s="84" t="s">
        <v>304</v>
      </c>
      <c r="J30" s="337">
        <v>24977</v>
      </c>
      <c r="K30" s="338">
        <f>J30/$C$10</f>
        <v>2.456872189332117E-3</v>
      </c>
      <c r="L30" s="337">
        <v>22217</v>
      </c>
      <c r="M30" s="338">
        <f>L30/$E$10</f>
        <v>2.1851008714635091E-3</v>
      </c>
      <c r="N30" s="339">
        <f>(L30-J30)/J30</f>
        <v>-0.11050166152860631</v>
      </c>
    </row>
    <row r="31" spans="2:16">
      <c r="B31" s="241" t="s">
        <v>255</v>
      </c>
      <c r="C31" s="85">
        <v>1533797</v>
      </c>
      <c r="D31" s="335">
        <f>C31/$C$10</f>
        <v>0.15087253046326751</v>
      </c>
      <c r="E31" s="85">
        <v>1242356</v>
      </c>
      <c r="F31" s="338">
        <f>E31/$E$10</f>
        <v>0.12218900743880449</v>
      </c>
      <c r="G31" s="341">
        <f>(E31-C31)/C31</f>
        <v>-0.1900127591852116</v>
      </c>
      <c r="I31" s="71" t="s">
        <v>254</v>
      </c>
      <c r="J31" s="80"/>
      <c r="K31" s="80"/>
      <c r="L31" s="80"/>
      <c r="M31" s="340"/>
      <c r="N31" s="81"/>
    </row>
    <row r="32" spans="2:16">
      <c r="B32" s="581" t="s">
        <v>119</v>
      </c>
      <c r="C32" s="582"/>
      <c r="D32" s="582"/>
      <c r="E32" s="582"/>
      <c r="F32" s="582"/>
      <c r="G32" s="583"/>
      <c r="I32" s="241" t="s">
        <v>255</v>
      </c>
      <c r="J32" s="85">
        <v>0</v>
      </c>
      <c r="K32" s="335">
        <f>J32/$C$10</f>
        <v>0</v>
      </c>
      <c r="L32" s="85">
        <v>0</v>
      </c>
      <c r="M32" s="338">
        <f>L32/$E$10</f>
        <v>0</v>
      </c>
      <c r="N32" s="330" t="str">
        <f>IFERROR((L32-J32)/J32,"-")</f>
        <v>-</v>
      </c>
    </row>
    <row r="33" spans="2:14">
      <c r="I33" s="581" t="s">
        <v>119</v>
      </c>
      <c r="J33" s="582"/>
      <c r="K33" s="582"/>
      <c r="L33" s="582"/>
      <c r="M33" s="582"/>
      <c r="N33" s="583"/>
    </row>
    <row r="37" spans="2:14" ht="37.5" customHeight="1">
      <c r="B37" s="584" t="s">
        <v>312</v>
      </c>
      <c r="C37" s="585"/>
      <c r="D37" s="585"/>
      <c r="E37" s="585"/>
      <c r="F37" s="585"/>
      <c r="G37" s="586"/>
      <c r="I37" s="593" t="s">
        <v>313</v>
      </c>
      <c r="J37" s="594"/>
      <c r="K37" s="594"/>
      <c r="L37" s="594"/>
      <c r="M37" s="595"/>
    </row>
    <row r="38" spans="2:14" ht="18" customHeight="1">
      <c r="B38" s="587"/>
      <c r="C38" s="545"/>
      <c r="D38" s="545"/>
      <c r="E38" s="545"/>
      <c r="F38" s="545"/>
      <c r="G38" s="588"/>
      <c r="I38" s="596" t="str">
        <f>actualizaciones!$A$2</f>
        <v xml:space="preserve">acumulado septiembre 2010 </v>
      </c>
      <c r="J38" s="597"/>
      <c r="K38" s="597"/>
      <c r="L38" s="597"/>
      <c r="M38" s="598"/>
    </row>
    <row r="39" spans="2:14" ht="38.25">
      <c r="B39" s="21" t="s">
        <v>245</v>
      </c>
      <c r="C39" s="232" t="str">
        <f>actualizaciones!$A$3</f>
        <v>acumulado septiembre 2009</v>
      </c>
      <c r="D39" s="233" t="s">
        <v>62</v>
      </c>
      <c r="E39" s="232" t="str">
        <f>actualizaciones!$A$2</f>
        <v xml:space="preserve">acumulado septiembre 2010 </v>
      </c>
      <c r="F39" s="233" t="s">
        <v>62</v>
      </c>
      <c r="G39" s="233" t="s">
        <v>63</v>
      </c>
      <c r="I39" s="21" t="s">
        <v>245</v>
      </c>
      <c r="J39" s="232" t="s">
        <v>118</v>
      </c>
      <c r="K39" s="233" t="s">
        <v>63</v>
      </c>
      <c r="L39" s="232" t="s">
        <v>271</v>
      </c>
      <c r="M39" s="233" t="s">
        <v>63</v>
      </c>
    </row>
    <row r="40" spans="2:14">
      <c r="B40" s="71" t="s">
        <v>246</v>
      </c>
      <c r="C40" s="72"/>
      <c r="D40" s="73"/>
      <c r="E40" s="72"/>
      <c r="F40" s="72"/>
      <c r="G40" s="73"/>
      <c r="I40" s="71" t="s">
        <v>246</v>
      </c>
      <c r="J40" s="72"/>
      <c r="K40" s="73"/>
      <c r="L40" s="72"/>
      <c r="M40" s="73"/>
    </row>
    <row r="41" spans="2:14">
      <c r="B41" s="261" t="s">
        <v>309</v>
      </c>
      <c r="C41" s="25">
        <v>27229499</v>
      </c>
      <c r="D41" s="331">
        <f>C41/$C$41</f>
        <v>1</v>
      </c>
      <c r="E41" s="25">
        <v>26907792</v>
      </c>
      <c r="F41" s="331">
        <f>E41/$E$41</f>
        <v>1</v>
      </c>
      <c r="G41" s="331">
        <f>E41/C41-1</f>
        <v>-1.1814649986766179E-2</v>
      </c>
      <c r="I41" s="261" t="s">
        <v>309</v>
      </c>
      <c r="J41" s="25">
        <v>8535747</v>
      </c>
      <c r="K41" s="331">
        <f>($L$10-$J$10)/$J$10</f>
        <v>4.2463049060234006E-4</v>
      </c>
      <c r="L41" s="25">
        <v>26907792</v>
      </c>
      <c r="M41" s="331">
        <f>($E$41-$C$41)/$C$41</f>
        <v>-1.1814649986766191E-2</v>
      </c>
    </row>
    <row r="42" spans="2:14">
      <c r="B42" s="71" t="s">
        <v>248</v>
      </c>
      <c r="C42" s="72"/>
      <c r="D42" s="80"/>
      <c r="E42" s="72"/>
      <c r="F42" s="332"/>
      <c r="G42" s="333"/>
      <c r="I42" s="71" t="s">
        <v>248</v>
      </c>
      <c r="J42" s="72"/>
      <c r="K42" s="80"/>
      <c r="L42" s="72"/>
      <c r="M42" s="333"/>
    </row>
    <row r="43" spans="2:14">
      <c r="B43" s="84" t="s">
        <v>249</v>
      </c>
      <c r="C43" s="334">
        <v>15082297</v>
      </c>
      <c r="D43" s="335">
        <f t="shared" ref="D43:D48" si="0">C43/$C$41</f>
        <v>0.55389550134580146</v>
      </c>
      <c r="E43" s="334">
        <v>15339634</v>
      </c>
      <c r="F43" s="335">
        <f t="shared" ref="F43:F48" si="1">E43/$E$41</f>
        <v>0.57008148420353477</v>
      </c>
      <c r="G43" s="336">
        <f t="shared" ref="G43:G48" si="2">E43/C43-1</f>
        <v>1.7062188869507056E-2</v>
      </c>
      <c r="I43" s="84" t="s">
        <v>249</v>
      </c>
      <c r="J43" s="161">
        <v>3830314</v>
      </c>
      <c r="K43" s="345">
        <f>($L$12-$J$12)/$J$12</f>
        <v>5.6420357950966255E-2</v>
      </c>
      <c r="L43" s="161">
        <v>15339634</v>
      </c>
      <c r="M43" s="335">
        <f>($E$43-$C$43)/$C$43</f>
        <v>1.706218886950708E-2</v>
      </c>
    </row>
    <row r="44" spans="2:14">
      <c r="B44" s="84" t="s">
        <v>250</v>
      </c>
      <c r="C44" s="337">
        <v>1842094</v>
      </c>
      <c r="D44" s="338">
        <f t="shared" si="0"/>
        <v>6.7650675467807911E-2</v>
      </c>
      <c r="E44" s="337">
        <v>1872803</v>
      </c>
      <c r="F44" s="338">
        <f t="shared" si="1"/>
        <v>6.9600768431686999E-2</v>
      </c>
      <c r="G44" s="339">
        <f t="shared" si="2"/>
        <v>1.6670701929434761E-2</v>
      </c>
      <c r="I44" s="84" t="s">
        <v>250</v>
      </c>
      <c r="J44" s="337">
        <v>451522</v>
      </c>
      <c r="K44" s="342">
        <f>($L$13-$J$13)/$J$13</f>
        <v>6.6376645245703414E-2</v>
      </c>
      <c r="L44" s="29">
        <v>1872803</v>
      </c>
      <c r="M44" s="338">
        <f>($E$44-$C$44)/$C$44</f>
        <v>1.6670701929434654E-2</v>
      </c>
    </row>
    <row r="45" spans="2:14">
      <c r="B45" s="84" t="s">
        <v>251</v>
      </c>
      <c r="C45" s="337">
        <v>9626440</v>
      </c>
      <c r="D45" s="338">
        <f t="shared" si="0"/>
        <v>0.35352982440110264</v>
      </c>
      <c r="E45" s="337">
        <v>10092382</v>
      </c>
      <c r="F45" s="338">
        <f t="shared" si="1"/>
        <v>0.37507284135390967</v>
      </c>
      <c r="G45" s="339">
        <f t="shared" si="2"/>
        <v>4.8402316952061097E-2</v>
      </c>
      <c r="I45" s="84" t="s">
        <v>251</v>
      </c>
      <c r="J45" s="337">
        <v>2256579</v>
      </c>
      <c r="K45" s="342">
        <f>($L$14-$J$14)/$J$14</f>
        <v>9.0552564339865471E-2</v>
      </c>
      <c r="L45" s="29">
        <v>10092382</v>
      </c>
      <c r="M45" s="338">
        <f>($E$45-$C$45)/$C$45</f>
        <v>4.8402316952061201E-2</v>
      </c>
    </row>
    <row r="46" spans="2:14">
      <c r="B46" s="84" t="s">
        <v>252</v>
      </c>
      <c r="C46" s="337">
        <v>3201842</v>
      </c>
      <c r="D46" s="338">
        <f t="shared" si="0"/>
        <v>0.11758725344157085</v>
      </c>
      <c r="E46" s="337">
        <v>2993661</v>
      </c>
      <c r="F46" s="338">
        <f t="shared" si="1"/>
        <v>0.11125628591153075</v>
      </c>
      <c r="G46" s="339">
        <f t="shared" si="2"/>
        <v>-6.5019135859920585E-2</v>
      </c>
      <c r="I46" s="84" t="s">
        <v>252</v>
      </c>
      <c r="J46" s="337">
        <v>1054767</v>
      </c>
      <c r="K46" s="338">
        <f>($L$15-$J$15)/$J$15</f>
        <v>-5.4940910470924788E-3</v>
      </c>
      <c r="L46" s="29">
        <v>2993661</v>
      </c>
      <c r="M46" s="338">
        <f>($E$46-$C$46)/$C$46</f>
        <v>-6.5019135859920626E-2</v>
      </c>
    </row>
    <row r="47" spans="2:14">
      <c r="B47" s="84" t="s">
        <v>303</v>
      </c>
      <c r="C47" s="337">
        <v>261538</v>
      </c>
      <c r="D47" s="338">
        <f t="shared" si="0"/>
        <v>9.6049508659707614E-3</v>
      </c>
      <c r="E47" s="337">
        <v>238979</v>
      </c>
      <c r="F47" s="338">
        <f t="shared" si="1"/>
        <v>8.8814050591739368E-3</v>
      </c>
      <c r="G47" s="339">
        <f t="shared" si="2"/>
        <v>-8.6255152214974484E-2</v>
      </c>
      <c r="I47" s="84" t="s">
        <v>303</v>
      </c>
      <c r="J47" s="589">
        <v>67446</v>
      </c>
      <c r="K47" s="591">
        <f>L16/J16-1</f>
        <v>-7.0095133048393765E-2</v>
      </c>
      <c r="L47" s="29">
        <v>238979</v>
      </c>
      <c r="M47" s="338">
        <f>($E$47-$C$47)/$C$47</f>
        <v>-8.6255152214974498E-2</v>
      </c>
    </row>
    <row r="48" spans="2:14">
      <c r="B48" s="28" t="s">
        <v>304</v>
      </c>
      <c r="C48" s="85">
        <v>150383</v>
      </c>
      <c r="D48" s="341">
        <f t="shared" si="0"/>
        <v>5.5227971693493152E-3</v>
      </c>
      <c r="E48" s="85">
        <v>141809</v>
      </c>
      <c r="F48" s="341">
        <f t="shared" si="1"/>
        <v>5.270183447233426E-3</v>
      </c>
      <c r="G48" s="341">
        <f t="shared" si="2"/>
        <v>-5.7014423172832007E-2</v>
      </c>
      <c r="I48" s="28" t="s">
        <v>304</v>
      </c>
      <c r="J48" s="590"/>
      <c r="K48" s="592"/>
      <c r="L48" s="85">
        <v>141809</v>
      </c>
      <c r="M48" s="338">
        <f>($E$48-$C$48)/$C$48</f>
        <v>-5.7014423172832035E-2</v>
      </c>
    </row>
    <row r="49" spans="2:13">
      <c r="B49" s="71" t="s">
        <v>254</v>
      </c>
      <c r="C49" s="80"/>
      <c r="D49" s="80"/>
      <c r="E49" s="80"/>
      <c r="F49" s="340"/>
      <c r="G49" s="81"/>
      <c r="I49" s="71" t="s">
        <v>254</v>
      </c>
      <c r="J49" s="80"/>
      <c r="K49" s="80"/>
      <c r="L49" s="80"/>
      <c r="M49" s="81"/>
    </row>
    <row r="50" spans="2:13">
      <c r="B50" s="241" t="s">
        <v>255</v>
      </c>
      <c r="C50" s="85">
        <v>12147202</v>
      </c>
      <c r="D50" s="335">
        <f>C50/$C$41</f>
        <v>0.44610449865419854</v>
      </c>
      <c r="E50" s="85">
        <v>11568158</v>
      </c>
      <c r="F50" s="338">
        <f>E50/$E$41</f>
        <v>0.42991851579646523</v>
      </c>
      <c r="G50" s="341">
        <f>E50/C50-1</f>
        <v>-4.7668919970212054E-2</v>
      </c>
      <c r="I50" s="241" t="s">
        <v>255</v>
      </c>
      <c r="J50" s="85">
        <v>1242356</v>
      </c>
      <c r="K50" s="341">
        <f>($E$31-$C$31)/$C$31</f>
        <v>-0.1900127591852116</v>
      </c>
      <c r="L50" s="85">
        <v>11568158</v>
      </c>
      <c r="M50" s="341">
        <f>($E$50-$C$50)/$C$50</f>
        <v>-4.7668919970212068E-2</v>
      </c>
    </row>
    <row r="51" spans="2:13">
      <c r="B51" s="581" t="s">
        <v>119</v>
      </c>
      <c r="C51" s="582"/>
      <c r="D51" s="582"/>
      <c r="E51" s="582"/>
      <c r="F51" s="582"/>
      <c r="G51" s="583"/>
      <c r="I51" s="581" t="s">
        <v>119</v>
      </c>
      <c r="J51" s="582"/>
      <c r="K51" s="582"/>
      <c r="L51" s="582"/>
      <c r="M51" s="583"/>
    </row>
  </sheetData>
  <mergeCells count="15">
    <mergeCell ref="B51:G51"/>
    <mergeCell ref="I51:M51"/>
    <mergeCell ref="B32:G32"/>
    <mergeCell ref="I33:N33"/>
    <mergeCell ref="B37:G38"/>
    <mergeCell ref="I37:M37"/>
    <mergeCell ref="I38:M38"/>
    <mergeCell ref="J47:J48"/>
    <mergeCell ref="K47:K48"/>
    <mergeCell ref="B7:G7"/>
    <mergeCell ref="I7:N7"/>
    <mergeCell ref="B19:G19"/>
    <mergeCell ref="I19:N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35" min="1" max="13" man="1"/>
  </row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6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3.28515625" style="141" customWidth="1"/>
    <col min="2" max="2" width="30.85546875" style="141" customWidth="1"/>
    <col min="3" max="5" width="12.7109375" style="141" customWidth="1"/>
    <col min="6" max="6" width="10.7109375" style="141" customWidth="1"/>
    <col min="7" max="12" width="11.42578125" style="141"/>
    <col min="13" max="13" width="13.7109375" style="141" customWidth="1"/>
    <col min="14" max="256" width="11.42578125" style="141"/>
    <col min="257" max="257" width="13.28515625" style="141" customWidth="1"/>
    <col min="258" max="258" width="30.85546875" style="141" customWidth="1"/>
    <col min="259" max="261" width="12.7109375" style="141" customWidth="1"/>
    <col min="262" max="262" width="10.7109375" style="141" customWidth="1"/>
    <col min="263" max="268" width="11.42578125" style="141"/>
    <col min="269" max="269" width="13.7109375" style="141" customWidth="1"/>
    <col min="270" max="512" width="11.42578125" style="141"/>
    <col min="513" max="513" width="13.28515625" style="141" customWidth="1"/>
    <col min="514" max="514" width="30.85546875" style="141" customWidth="1"/>
    <col min="515" max="517" width="12.7109375" style="141" customWidth="1"/>
    <col min="518" max="518" width="10.7109375" style="141" customWidth="1"/>
    <col min="519" max="524" width="11.42578125" style="141"/>
    <col min="525" max="525" width="13.7109375" style="141" customWidth="1"/>
    <col min="526" max="768" width="11.42578125" style="141"/>
    <col min="769" max="769" width="13.28515625" style="141" customWidth="1"/>
    <col min="770" max="770" width="30.85546875" style="141" customWidth="1"/>
    <col min="771" max="773" width="12.7109375" style="141" customWidth="1"/>
    <col min="774" max="774" width="10.7109375" style="141" customWidth="1"/>
    <col min="775" max="780" width="11.42578125" style="141"/>
    <col min="781" max="781" width="13.7109375" style="141" customWidth="1"/>
    <col min="782" max="1024" width="11.42578125" style="141"/>
    <col min="1025" max="1025" width="13.28515625" style="141" customWidth="1"/>
    <col min="1026" max="1026" width="30.85546875" style="141" customWidth="1"/>
    <col min="1027" max="1029" width="12.7109375" style="141" customWidth="1"/>
    <col min="1030" max="1030" width="10.7109375" style="141" customWidth="1"/>
    <col min="1031" max="1036" width="11.42578125" style="141"/>
    <col min="1037" max="1037" width="13.7109375" style="141" customWidth="1"/>
    <col min="1038" max="1280" width="11.42578125" style="141"/>
    <col min="1281" max="1281" width="13.28515625" style="141" customWidth="1"/>
    <col min="1282" max="1282" width="30.85546875" style="141" customWidth="1"/>
    <col min="1283" max="1285" width="12.7109375" style="141" customWidth="1"/>
    <col min="1286" max="1286" width="10.7109375" style="141" customWidth="1"/>
    <col min="1287" max="1292" width="11.42578125" style="141"/>
    <col min="1293" max="1293" width="13.7109375" style="141" customWidth="1"/>
    <col min="1294" max="1536" width="11.42578125" style="141"/>
    <col min="1537" max="1537" width="13.28515625" style="141" customWidth="1"/>
    <col min="1538" max="1538" width="30.85546875" style="141" customWidth="1"/>
    <col min="1539" max="1541" width="12.7109375" style="141" customWidth="1"/>
    <col min="1542" max="1542" width="10.7109375" style="141" customWidth="1"/>
    <col min="1543" max="1548" width="11.42578125" style="141"/>
    <col min="1549" max="1549" width="13.7109375" style="141" customWidth="1"/>
    <col min="1550" max="1792" width="11.42578125" style="141"/>
    <col min="1793" max="1793" width="13.28515625" style="141" customWidth="1"/>
    <col min="1794" max="1794" width="30.85546875" style="141" customWidth="1"/>
    <col min="1795" max="1797" width="12.7109375" style="141" customWidth="1"/>
    <col min="1798" max="1798" width="10.7109375" style="141" customWidth="1"/>
    <col min="1799" max="1804" width="11.42578125" style="141"/>
    <col min="1805" max="1805" width="13.7109375" style="141" customWidth="1"/>
    <col min="1806" max="2048" width="11.42578125" style="141"/>
    <col min="2049" max="2049" width="13.28515625" style="141" customWidth="1"/>
    <col min="2050" max="2050" width="30.85546875" style="141" customWidth="1"/>
    <col min="2051" max="2053" width="12.7109375" style="141" customWidth="1"/>
    <col min="2054" max="2054" width="10.7109375" style="141" customWidth="1"/>
    <col min="2055" max="2060" width="11.42578125" style="141"/>
    <col min="2061" max="2061" width="13.7109375" style="141" customWidth="1"/>
    <col min="2062" max="2304" width="11.42578125" style="141"/>
    <col min="2305" max="2305" width="13.28515625" style="141" customWidth="1"/>
    <col min="2306" max="2306" width="30.85546875" style="141" customWidth="1"/>
    <col min="2307" max="2309" width="12.7109375" style="141" customWidth="1"/>
    <col min="2310" max="2310" width="10.7109375" style="141" customWidth="1"/>
    <col min="2311" max="2316" width="11.42578125" style="141"/>
    <col min="2317" max="2317" width="13.7109375" style="141" customWidth="1"/>
    <col min="2318" max="2560" width="11.42578125" style="141"/>
    <col min="2561" max="2561" width="13.28515625" style="141" customWidth="1"/>
    <col min="2562" max="2562" width="30.85546875" style="141" customWidth="1"/>
    <col min="2563" max="2565" width="12.7109375" style="141" customWidth="1"/>
    <col min="2566" max="2566" width="10.7109375" style="141" customWidth="1"/>
    <col min="2567" max="2572" width="11.42578125" style="141"/>
    <col min="2573" max="2573" width="13.7109375" style="141" customWidth="1"/>
    <col min="2574" max="2816" width="11.42578125" style="141"/>
    <col min="2817" max="2817" width="13.28515625" style="141" customWidth="1"/>
    <col min="2818" max="2818" width="30.85546875" style="141" customWidth="1"/>
    <col min="2819" max="2821" width="12.7109375" style="141" customWidth="1"/>
    <col min="2822" max="2822" width="10.7109375" style="141" customWidth="1"/>
    <col min="2823" max="2828" width="11.42578125" style="141"/>
    <col min="2829" max="2829" width="13.7109375" style="141" customWidth="1"/>
    <col min="2830" max="3072" width="11.42578125" style="141"/>
    <col min="3073" max="3073" width="13.28515625" style="141" customWidth="1"/>
    <col min="3074" max="3074" width="30.85546875" style="141" customWidth="1"/>
    <col min="3075" max="3077" width="12.7109375" style="141" customWidth="1"/>
    <col min="3078" max="3078" width="10.7109375" style="141" customWidth="1"/>
    <col min="3079" max="3084" width="11.42578125" style="141"/>
    <col min="3085" max="3085" width="13.7109375" style="141" customWidth="1"/>
    <col min="3086" max="3328" width="11.42578125" style="141"/>
    <col min="3329" max="3329" width="13.28515625" style="141" customWidth="1"/>
    <col min="3330" max="3330" width="30.85546875" style="141" customWidth="1"/>
    <col min="3331" max="3333" width="12.7109375" style="141" customWidth="1"/>
    <col min="3334" max="3334" width="10.7109375" style="141" customWidth="1"/>
    <col min="3335" max="3340" width="11.42578125" style="141"/>
    <col min="3341" max="3341" width="13.7109375" style="141" customWidth="1"/>
    <col min="3342" max="3584" width="11.42578125" style="141"/>
    <col min="3585" max="3585" width="13.28515625" style="141" customWidth="1"/>
    <col min="3586" max="3586" width="30.85546875" style="141" customWidth="1"/>
    <col min="3587" max="3589" width="12.7109375" style="141" customWidth="1"/>
    <col min="3590" max="3590" width="10.7109375" style="141" customWidth="1"/>
    <col min="3591" max="3596" width="11.42578125" style="141"/>
    <col min="3597" max="3597" width="13.7109375" style="141" customWidth="1"/>
    <col min="3598" max="3840" width="11.42578125" style="141"/>
    <col min="3841" max="3841" width="13.28515625" style="141" customWidth="1"/>
    <col min="3842" max="3842" width="30.85546875" style="141" customWidth="1"/>
    <col min="3843" max="3845" width="12.7109375" style="141" customWidth="1"/>
    <col min="3846" max="3846" width="10.7109375" style="141" customWidth="1"/>
    <col min="3847" max="3852" width="11.42578125" style="141"/>
    <col min="3853" max="3853" width="13.7109375" style="141" customWidth="1"/>
    <col min="3854" max="4096" width="11.42578125" style="141"/>
    <col min="4097" max="4097" width="13.28515625" style="141" customWidth="1"/>
    <col min="4098" max="4098" width="30.85546875" style="141" customWidth="1"/>
    <col min="4099" max="4101" width="12.7109375" style="141" customWidth="1"/>
    <col min="4102" max="4102" width="10.7109375" style="141" customWidth="1"/>
    <col min="4103" max="4108" width="11.42578125" style="141"/>
    <col min="4109" max="4109" width="13.7109375" style="141" customWidth="1"/>
    <col min="4110" max="4352" width="11.42578125" style="141"/>
    <col min="4353" max="4353" width="13.28515625" style="141" customWidth="1"/>
    <col min="4354" max="4354" width="30.85546875" style="141" customWidth="1"/>
    <col min="4355" max="4357" width="12.7109375" style="141" customWidth="1"/>
    <col min="4358" max="4358" width="10.7109375" style="141" customWidth="1"/>
    <col min="4359" max="4364" width="11.42578125" style="141"/>
    <col min="4365" max="4365" width="13.7109375" style="141" customWidth="1"/>
    <col min="4366" max="4608" width="11.42578125" style="141"/>
    <col min="4609" max="4609" width="13.28515625" style="141" customWidth="1"/>
    <col min="4610" max="4610" width="30.85546875" style="141" customWidth="1"/>
    <col min="4611" max="4613" width="12.7109375" style="141" customWidth="1"/>
    <col min="4614" max="4614" width="10.7109375" style="141" customWidth="1"/>
    <col min="4615" max="4620" width="11.42578125" style="141"/>
    <col min="4621" max="4621" width="13.7109375" style="141" customWidth="1"/>
    <col min="4622" max="4864" width="11.42578125" style="141"/>
    <col min="4865" max="4865" width="13.28515625" style="141" customWidth="1"/>
    <col min="4866" max="4866" width="30.85546875" style="141" customWidth="1"/>
    <col min="4867" max="4869" width="12.7109375" style="141" customWidth="1"/>
    <col min="4870" max="4870" width="10.7109375" style="141" customWidth="1"/>
    <col min="4871" max="4876" width="11.42578125" style="141"/>
    <col min="4877" max="4877" width="13.7109375" style="141" customWidth="1"/>
    <col min="4878" max="5120" width="11.42578125" style="141"/>
    <col min="5121" max="5121" width="13.28515625" style="141" customWidth="1"/>
    <col min="5122" max="5122" width="30.85546875" style="141" customWidth="1"/>
    <col min="5123" max="5125" width="12.7109375" style="141" customWidth="1"/>
    <col min="5126" max="5126" width="10.7109375" style="141" customWidth="1"/>
    <col min="5127" max="5132" width="11.42578125" style="141"/>
    <col min="5133" max="5133" width="13.7109375" style="141" customWidth="1"/>
    <col min="5134" max="5376" width="11.42578125" style="141"/>
    <col min="5377" max="5377" width="13.28515625" style="141" customWidth="1"/>
    <col min="5378" max="5378" width="30.85546875" style="141" customWidth="1"/>
    <col min="5379" max="5381" width="12.7109375" style="141" customWidth="1"/>
    <col min="5382" max="5382" width="10.7109375" style="141" customWidth="1"/>
    <col min="5383" max="5388" width="11.42578125" style="141"/>
    <col min="5389" max="5389" width="13.7109375" style="141" customWidth="1"/>
    <col min="5390" max="5632" width="11.42578125" style="141"/>
    <col min="5633" max="5633" width="13.28515625" style="141" customWidth="1"/>
    <col min="5634" max="5634" width="30.85546875" style="141" customWidth="1"/>
    <col min="5635" max="5637" width="12.7109375" style="141" customWidth="1"/>
    <col min="5638" max="5638" width="10.7109375" style="141" customWidth="1"/>
    <col min="5639" max="5644" width="11.42578125" style="141"/>
    <col min="5645" max="5645" width="13.7109375" style="141" customWidth="1"/>
    <col min="5646" max="5888" width="11.42578125" style="141"/>
    <col min="5889" max="5889" width="13.28515625" style="141" customWidth="1"/>
    <col min="5890" max="5890" width="30.85546875" style="141" customWidth="1"/>
    <col min="5891" max="5893" width="12.7109375" style="141" customWidth="1"/>
    <col min="5894" max="5894" width="10.7109375" style="141" customWidth="1"/>
    <col min="5895" max="5900" width="11.42578125" style="141"/>
    <col min="5901" max="5901" width="13.7109375" style="141" customWidth="1"/>
    <col min="5902" max="6144" width="11.42578125" style="141"/>
    <col min="6145" max="6145" width="13.28515625" style="141" customWidth="1"/>
    <col min="6146" max="6146" width="30.85546875" style="141" customWidth="1"/>
    <col min="6147" max="6149" width="12.7109375" style="141" customWidth="1"/>
    <col min="6150" max="6150" width="10.7109375" style="141" customWidth="1"/>
    <col min="6151" max="6156" width="11.42578125" style="141"/>
    <col min="6157" max="6157" width="13.7109375" style="141" customWidth="1"/>
    <col min="6158" max="6400" width="11.42578125" style="141"/>
    <col min="6401" max="6401" width="13.28515625" style="141" customWidth="1"/>
    <col min="6402" max="6402" width="30.85546875" style="141" customWidth="1"/>
    <col min="6403" max="6405" width="12.7109375" style="141" customWidth="1"/>
    <col min="6406" max="6406" width="10.7109375" style="141" customWidth="1"/>
    <col min="6407" max="6412" width="11.42578125" style="141"/>
    <col min="6413" max="6413" width="13.7109375" style="141" customWidth="1"/>
    <col min="6414" max="6656" width="11.42578125" style="141"/>
    <col min="6657" max="6657" width="13.28515625" style="141" customWidth="1"/>
    <col min="6658" max="6658" width="30.85546875" style="141" customWidth="1"/>
    <col min="6659" max="6661" width="12.7109375" style="141" customWidth="1"/>
    <col min="6662" max="6662" width="10.7109375" style="141" customWidth="1"/>
    <col min="6663" max="6668" width="11.42578125" style="141"/>
    <col min="6669" max="6669" width="13.7109375" style="141" customWidth="1"/>
    <col min="6670" max="6912" width="11.42578125" style="141"/>
    <col min="6913" max="6913" width="13.28515625" style="141" customWidth="1"/>
    <col min="6914" max="6914" width="30.85546875" style="141" customWidth="1"/>
    <col min="6915" max="6917" width="12.7109375" style="141" customWidth="1"/>
    <col min="6918" max="6918" width="10.7109375" style="141" customWidth="1"/>
    <col min="6919" max="6924" width="11.42578125" style="141"/>
    <col min="6925" max="6925" width="13.7109375" style="141" customWidth="1"/>
    <col min="6926" max="7168" width="11.42578125" style="141"/>
    <col min="7169" max="7169" width="13.28515625" style="141" customWidth="1"/>
    <col min="7170" max="7170" width="30.85546875" style="141" customWidth="1"/>
    <col min="7171" max="7173" width="12.7109375" style="141" customWidth="1"/>
    <col min="7174" max="7174" width="10.7109375" style="141" customWidth="1"/>
    <col min="7175" max="7180" width="11.42578125" style="141"/>
    <col min="7181" max="7181" width="13.7109375" style="141" customWidth="1"/>
    <col min="7182" max="7424" width="11.42578125" style="141"/>
    <col min="7425" max="7425" width="13.28515625" style="141" customWidth="1"/>
    <col min="7426" max="7426" width="30.85546875" style="141" customWidth="1"/>
    <col min="7427" max="7429" width="12.7109375" style="141" customWidth="1"/>
    <col min="7430" max="7430" width="10.7109375" style="141" customWidth="1"/>
    <col min="7431" max="7436" width="11.42578125" style="141"/>
    <col min="7437" max="7437" width="13.7109375" style="141" customWidth="1"/>
    <col min="7438" max="7680" width="11.42578125" style="141"/>
    <col min="7681" max="7681" width="13.28515625" style="141" customWidth="1"/>
    <col min="7682" max="7682" width="30.85546875" style="141" customWidth="1"/>
    <col min="7683" max="7685" width="12.7109375" style="141" customWidth="1"/>
    <col min="7686" max="7686" width="10.7109375" style="141" customWidth="1"/>
    <col min="7687" max="7692" width="11.42578125" style="141"/>
    <col min="7693" max="7693" width="13.7109375" style="141" customWidth="1"/>
    <col min="7694" max="7936" width="11.42578125" style="141"/>
    <col min="7937" max="7937" width="13.28515625" style="141" customWidth="1"/>
    <col min="7938" max="7938" width="30.85546875" style="141" customWidth="1"/>
    <col min="7939" max="7941" width="12.7109375" style="141" customWidth="1"/>
    <col min="7942" max="7942" width="10.7109375" style="141" customWidth="1"/>
    <col min="7943" max="7948" width="11.42578125" style="141"/>
    <col min="7949" max="7949" width="13.7109375" style="141" customWidth="1"/>
    <col min="7950" max="8192" width="11.42578125" style="141"/>
    <col min="8193" max="8193" width="13.28515625" style="141" customWidth="1"/>
    <col min="8194" max="8194" width="30.85546875" style="141" customWidth="1"/>
    <col min="8195" max="8197" width="12.7109375" style="141" customWidth="1"/>
    <col min="8198" max="8198" width="10.7109375" style="141" customWidth="1"/>
    <col min="8199" max="8204" width="11.42578125" style="141"/>
    <col min="8205" max="8205" width="13.7109375" style="141" customWidth="1"/>
    <col min="8206" max="8448" width="11.42578125" style="141"/>
    <col min="8449" max="8449" width="13.28515625" style="141" customWidth="1"/>
    <col min="8450" max="8450" width="30.85546875" style="141" customWidth="1"/>
    <col min="8451" max="8453" width="12.7109375" style="141" customWidth="1"/>
    <col min="8454" max="8454" width="10.7109375" style="141" customWidth="1"/>
    <col min="8455" max="8460" width="11.42578125" style="141"/>
    <col min="8461" max="8461" width="13.7109375" style="141" customWidth="1"/>
    <col min="8462" max="8704" width="11.42578125" style="141"/>
    <col min="8705" max="8705" width="13.28515625" style="141" customWidth="1"/>
    <col min="8706" max="8706" width="30.85546875" style="141" customWidth="1"/>
    <col min="8707" max="8709" width="12.7109375" style="141" customWidth="1"/>
    <col min="8710" max="8710" width="10.7109375" style="141" customWidth="1"/>
    <col min="8711" max="8716" width="11.42578125" style="141"/>
    <col min="8717" max="8717" width="13.7109375" style="141" customWidth="1"/>
    <col min="8718" max="8960" width="11.42578125" style="141"/>
    <col min="8961" max="8961" width="13.28515625" style="141" customWidth="1"/>
    <col min="8962" max="8962" width="30.85546875" style="141" customWidth="1"/>
    <col min="8963" max="8965" width="12.7109375" style="141" customWidth="1"/>
    <col min="8966" max="8966" width="10.7109375" style="141" customWidth="1"/>
    <col min="8967" max="8972" width="11.42578125" style="141"/>
    <col min="8973" max="8973" width="13.7109375" style="141" customWidth="1"/>
    <col min="8974" max="9216" width="11.42578125" style="141"/>
    <col min="9217" max="9217" width="13.28515625" style="141" customWidth="1"/>
    <col min="9218" max="9218" width="30.85546875" style="141" customWidth="1"/>
    <col min="9219" max="9221" width="12.7109375" style="141" customWidth="1"/>
    <col min="9222" max="9222" width="10.7109375" style="141" customWidth="1"/>
    <col min="9223" max="9228" width="11.42578125" style="141"/>
    <col min="9229" max="9229" width="13.7109375" style="141" customWidth="1"/>
    <col min="9230" max="9472" width="11.42578125" style="141"/>
    <col min="9473" max="9473" width="13.28515625" style="141" customWidth="1"/>
    <col min="9474" max="9474" width="30.85546875" style="141" customWidth="1"/>
    <col min="9475" max="9477" width="12.7109375" style="141" customWidth="1"/>
    <col min="9478" max="9478" width="10.7109375" style="141" customWidth="1"/>
    <col min="9479" max="9484" width="11.42578125" style="141"/>
    <col min="9485" max="9485" width="13.7109375" style="141" customWidth="1"/>
    <col min="9486" max="9728" width="11.42578125" style="141"/>
    <col min="9729" max="9729" width="13.28515625" style="141" customWidth="1"/>
    <col min="9730" max="9730" width="30.85546875" style="141" customWidth="1"/>
    <col min="9731" max="9733" width="12.7109375" style="141" customWidth="1"/>
    <col min="9734" max="9734" width="10.7109375" style="141" customWidth="1"/>
    <col min="9735" max="9740" width="11.42578125" style="141"/>
    <col min="9741" max="9741" width="13.7109375" style="141" customWidth="1"/>
    <col min="9742" max="9984" width="11.42578125" style="141"/>
    <col min="9985" max="9985" width="13.28515625" style="141" customWidth="1"/>
    <col min="9986" max="9986" width="30.85546875" style="141" customWidth="1"/>
    <col min="9987" max="9989" width="12.7109375" style="141" customWidth="1"/>
    <col min="9990" max="9990" width="10.7109375" style="141" customWidth="1"/>
    <col min="9991" max="9996" width="11.42578125" style="141"/>
    <col min="9997" max="9997" width="13.7109375" style="141" customWidth="1"/>
    <col min="9998" max="10240" width="11.42578125" style="141"/>
    <col min="10241" max="10241" width="13.28515625" style="141" customWidth="1"/>
    <col min="10242" max="10242" width="30.85546875" style="141" customWidth="1"/>
    <col min="10243" max="10245" width="12.7109375" style="141" customWidth="1"/>
    <col min="10246" max="10246" width="10.7109375" style="141" customWidth="1"/>
    <col min="10247" max="10252" width="11.42578125" style="141"/>
    <col min="10253" max="10253" width="13.7109375" style="141" customWidth="1"/>
    <col min="10254" max="10496" width="11.42578125" style="141"/>
    <col min="10497" max="10497" width="13.28515625" style="141" customWidth="1"/>
    <col min="10498" max="10498" width="30.85546875" style="141" customWidth="1"/>
    <col min="10499" max="10501" width="12.7109375" style="141" customWidth="1"/>
    <col min="10502" max="10502" width="10.7109375" style="141" customWidth="1"/>
    <col min="10503" max="10508" width="11.42578125" style="141"/>
    <col min="10509" max="10509" width="13.7109375" style="141" customWidth="1"/>
    <col min="10510" max="10752" width="11.42578125" style="141"/>
    <col min="10753" max="10753" width="13.28515625" style="141" customWidth="1"/>
    <col min="10754" max="10754" width="30.85546875" style="141" customWidth="1"/>
    <col min="10755" max="10757" width="12.7109375" style="141" customWidth="1"/>
    <col min="10758" max="10758" width="10.7109375" style="141" customWidth="1"/>
    <col min="10759" max="10764" width="11.42578125" style="141"/>
    <col min="10765" max="10765" width="13.7109375" style="141" customWidth="1"/>
    <col min="10766" max="11008" width="11.42578125" style="141"/>
    <col min="11009" max="11009" width="13.28515625" style="141" customWidth="1"/>
    <col min="11010" max="11010" width="30.85546875" style="141" customWidth="1"/>
    <col min="11011" max="11013" width="12.7109375" style="141" customWidth="1"/>
    <col min="11014" max="11014" width="10.7109375" style="141" customWidth="1"/>
    <col min="11015" max="11020" width="11.42578125" style="141"/>
    <col min="11021" max="11021" width="13.7109375" style="141" customWidth="1"/>
    <col min="11022" max="11264" width="11.42578125" style="141"/>
    <col min="11265" max="11265" width="13.28515625" style="141" customWidth="1"/>
    <col min="11266" max="11266" width="30.85546875" style="141" customWidth="1"/>
    <col min="11267" max="11269" width="12.7109375" style="141" customWidth="1"/>
    <col min="11270" max="11270" width="10.7109375" style="141" customWidth="1"/>
    <col min="11271" max="11276" width="11.42578125" style="141"/>
    <col min="11277" max="11277" width="13.7109375" style="141" customWidth="1"/>
    <col min="11278" max="11520" width="11.42578125" style="141"/>
    <col min="11521" max="11521" width="13.28515625" style="141" customWidth="1"/>
    <col min="11522" max="11522" width="30.85546875" style="141" customWidth="1"/>
    <col min="11523" max="11525" width="12.7109375" style="141" customWidth="1"/>
    <col min="11526" max="11526" width="10.7109375" style="141" customWidth="1"/>
    <col min="11527" max="11532" width="11.42578125" style="141"/>
    <col min="11533" max="11533" width="13.7109375" style="141" customWidth="1"/>
    <col min="11534" max="11776" width="11.42578125" style="141"/>
    <col min="11777" max="11777" width="13.28515625" style="141" customWidth="1"/>
    <col min="11778" max="11778" width="30.85546875" style="141" customWidth="1"/>
    <col min="11779" max="11781" width="12.7109375" style="141" customWidth="1"/>
    <col min="11782" max="11782" width="10.7109375" style="141" customWidth="1"/>
    <col min="11783" max="11788" width="11.42578125" style="141"/>
    <col min="11789" max="11789" width="13.7109375" style="141" customWidth="1"/>
    <col min="11790" max="12032" width="11.42578125" style="141"/>
    <col min="12033" max="12033" width="13.28515625" style="141" customWidth="1"/>
    <col min="12034" max="12034" width="30.85546875" style="141" customWidth="1"/>
    <col min="12035" max="12037" width="12.7109375" style="141" customWidth="1"/>
    <col min="12038" max="12038" width="10.7109375" style="141" customWidth="1"/>
    <col min="12039" max="12044" width="11.42578125" style="141"/>
    <col min="12045" max="12045" width="13.7109375" style="141" customWidth="1"/>
    <col min="12046" max="12288" width="11.42578125" style="141"/>
    <col min="12289" max="12289" width="13.28515625" style="141" customWidth="1"/>
    <col min="12290" max="12290" width="30.85546875" style="141" customWidth="1"/>
    <col min="12291" max="12293" width="12.7109375" style="141" customWidth="1"/>
    <col min="12294" max="12294" width="10.7109375" style="141" customWidth="1"/>
    <col min="12295" max="12300" width="11.42578125" style="141"/>
    <col min="12301" max="12301" width="13.7109375" style="141" customWidth="1"/>
    <col min="12302" max="12544" width="11.42578125" style="141"/>
    <col min="12545" max="12545" width="13.28515625" style="141" customWidth="1"/>
    <col min="12546" max="12546" width="30.85546875" style="141" customWidth="1"/>
    <col min="12547" max="12549" width="12.7109375" style="141" customWidth="1"/>
    <col min="12550" max="12550" width="10.7109375" style="141" customWidth="1"/>
    <col min="12551" max="12556" width="11.42578125" style="141"/>
    <col min="12557" max="12557" width="13.7109375" style="141" customWidth="1"/>
    <col min="12558" max="12800" width="11.42578125" style="141"/>
    <col min="12801" max="12801" width="13.28515625" style="141" customWidth="1"/>
    <col min="12802" max="12802" width="30.85546875" style="141" customWidth="1"/>
    <col min="12803" max="12805" width="12.7109375" style="141" customWidth="1"/>
    <col min="12806" max="12806" width="10.7109375" style="141" customWidth="1"/>
    <col min="12807" max="12812" width="11.42578125" style="141"/>
    <col min="12813" max="12813" width="13.7109375" style="141" customWidth="1"/>
    <col min="12814" max="13056" width="11.42578125" style="141"/>
    <col min="13057" max="13057" width="13.28515625" style="141" customWidth="1"/>
    <col min="13058" max="13058" width="30.85546875" style="141" customWidth="1"/>
    <col min="13059" max="13061" width="12.7109375" style="141" customWidth="1"/>
    <col min="13062" max="13062" width="10.7109375" style="141" customWidth="1"/>
    <col min="13063" max="13068" width="11.42578125" style="141"/>
    <col min="13069" max="13069" width="13.7109375" style="141" customWidth="1"/>
    <col min="13070" max="13312" width="11.42578125" style="141"/>
    <col min="13313" max="13313" width="13.28515625" style="141" customWidth="1"/>
    <col min="13314" max="13314" width="30.85546875" style="141" customWidth="1"/>
    <col min="13315" max="13317" width="12.7109375" style="141" customWidth="1"/>
    <col min="13318" max="13318" width="10.7109375" style="141" customWidth="1"/>
    <col min="13319" max="13324" width="11.42578125" style="141"/>
    <col min="13325" max="13325" width="13.7109375" style="141" customWidth="1"/>
    <col min="13326" max="13568" width="11.42578125" style="141"/>
    <col min="13569" max="13569" width="13.28515625" style="141" customWidth="1"/>
    <col min="13570" max="13570" width="30.85546875" style="141" customWidth="1"/>
    <col min="13571" max="13573" width="12.7109375" style="141" customWidth="1"/>
    <col min="13574" max="13574" width="10.7109375" style="141" customWidth="1"/>
    <col min="13575" max="13580" width="11.42578125" style="141"/>
    <col min="13581" max="13581" width="13.7109375" style="141" customWidth="1"/>
    <col min="13582" max="13824" width="11.42578125" style="141"/>
    <col min="13825" max="13825" width="13.28515625" style="141" customWidth="1"/>
    <col min="13826" max="13826" width="30.85546875" style="141" customWidth="1"/>
    <col min="13827" max="13829" width="12.7109375" style="141" customWidth="1"/>
    <col min="13830" max="13830" width="10.7109375" style="141" customWidth="1"/>
    <col min="13831" max="13836" width="11.42578125" style="141"/>
    <col min="13837" max="13837" width="13.7109375" style="141" customWidth="1"/>
    <col min="13838" max="14080" width="11.42578125" style="141"/>
    <col min="14081" max="14081" width="13.28515625" style="141" customWidth="1"/>
    <col min="14082" max="14082" width="30.85546875" style="141" customWidth="1"/>
    <col min="14083" max="14085" width="12.7109375" style="141" customWidth="1"/>
    <col min="14086" max="14086" width="10.7109375" style="141" customWidth="1"/>
    <col min="14087" max="14092" width="11.42578125" style="141"/>
    <col min="14093" max="14093" width="13.7109375" style="141" customWidth="1"/>
    <col min="14094" max="14336" width="11.42578125" style="141"/>
    <col min="14337" max="14337" width="13.28515625" style="141" customWidth="1"/>
    <col min="14338" max="14338" width="30.85546875" style="141" customWidth="1"/>
    <col min="14339" max="14341" width="12.7109375" style="141" customWidth="1"/>
    <col min="14342" max="14342" width="10.7109375" style="141" customWidth="1"/>
    <col min="14343" max="14348" width="11.42578125" style="141"/>
    <col min="14349" max="14349" width="13.7109375" style="141" customWidth="1"/>
    <col min="14350" max="14592" width="11.42578125" style="141"/>
    <col min="14593" max="14593" width="13.28515625" style="141" customWidth="1"/>
    <col min="14594" max="14594" width="30.85546875" style="141" customWidth="1"/>
    <col min="14595" max="14597" width="12.7109375" style="141" customWidth="1"/>
    <col min="14598" max="14598" width="10.7109375" style="141" customWidth="1"/>
    <col min="14599" max="14604" width="11.42578125" style="141"/>
    <col min="14605" max="14605" width="13.7109375" style="141" customWidth="1"/>
    <col min="14606" max="14848" width="11.42578125" style="141"/>
    <col min="14849" max="14849" width="13.28515625" style="141" customWidth="1"/>
    <col min="14850" max="14850" width="30.85546875" style="141" customWidth="1"/>
    <col min="14851" max="14853" width="12.7109375" style="141" customWidth="1"/>
    <col min="14854" max="14854" width="10.7109375" style="141" customWidth="1"/>
    <col min="14855" max="14860" width="11.42578125" style="141"/>
    <col min="14861" max="14861" width="13.7109375" style="141" customWidth="1"/>
    <col min="14862" max="15104" width="11.42578125" style="141"/>
    <col min="15105" max="15105" width="13.28515625" style="141" customWidth="1"/>
    <col min="15106" max="15106" width="30.85546875" style="141" customWidth="1"/>
    <col min="15107" max="15109" width="12.7109375" style="141" customWidth="1"/>
    <col min="15110" max="15110" width="10.7109375" style="141" customWidth="1"/>
    <col min="15111" max="15116" width="11.42578125" style="141"/>
    <col min="15117" max="15117" width="13.7109375" style="141" customWidth="1"/>
    <col min="15118" max="15360" width="11.42578125" style="141"/>
    <col min="15361" max="15361" width="13.28515625" style="141" customWidth="1"/>
    <col min="15362" max="15362" width="30.85546875" style="141" customWidth="1"/>
    <col min="15363" max="15365" width="12.7109375" style="141" customWidth="1"/>
    <col min="15366" max="15366" width="10.7109375" style="141" customWidth="1"/>
    <col min="15367" max="15372" width="11.42578125" style="141"/>
    <col min="15373" max="15373" width="13.7109375" style="141" customWidth="1"/>
    <col min="15374" max="15616" width="11.42578125" style="141"/>
    <col min="15617" max="15617" width="13.28515625" style="141" customWidth="1"/>
    <col min="15618" max="15618" width="30.85546875" style="141" customWidth="1"/>
    <col min="15619" max="15621" width="12.7109375" style="141" customWidth="1"/>
    <col min="15622" max="15622" width="10.7109375" style="141" customWidth="1"/>
    <col min="15623" max="15628" width="11.42578125" style="141"/>
    <col min="15629" max="15629" width="13.7109375" style="141" customWidth="1"/>
    <col min="15630" max="15872" width="11.42578125" style="141"/>
    <col min="15873" max="15873" width="13.28515625" style="141" customWidth="1"/>
    <col min="15874" max="15874" width="30.85546875" style="141" customWidth="1"/>
    <col min="15875" max="15877" width="12.7109375" style="141" customWidth="1"/>
    <col min="15878" max="15878" width="10.7109375" style="141" customWidth="1"/>
    <col min="15879" max="15884" width="11.42578125" style="141"/>
    <col min="15885" max="15885" width="13.7109375" style="141" customWidth="1"/>
    <col min="15886" max="16128" width="11.42578125" style="141"/>
    <col min="16129" max="16129" width="13.28515625" style="141" customWidth="1"/>
    <col min="16130" max="16130" width="30.85546875" style="141" customWidth="1"/>
    <col min="16131" max="16133" width="12.7109375" style="141" customWidth="1"/>
    <col min="16134" max="16134" width="10.7109375" style="141" customWidth="1"/>
    <col min="16135" max="16140" width="11.42578125" style="141"/>
    <col min="16141" max="16141" width="13.7109375" style="141" customWidth="1"/>
    <col min="16142" max="16384" width="11.42578125" style="141"/>
  </cols>
  <sheetData>
    <row r="6" spans="2:6" ht="30" customHeight="1">
      <c r="B6" s="551" t="s">
        <v>314</v>
      </c>
      <c r="C6" s="552"/>
      <c r="D6" s="552"/>
      <c r="E6" s="553"/>
    </row>
    <row r="7" spans="2:6" ht="40.5" customHeight="1">
      <c r="B7" s="21" t="s">
        <v>270</v>
      </c>
      <c r="C7" s="158" t="str">
        <f>actualizaciones!A3</f>
        <v>acumulado septiembre 2009</v>
      </c>
      <c r="D7" s="158" t="str">
        <f>actualizaciones!A2</f>
        <v xml:space="preserve">acumulado septiembre 2010 </v>
      </c>
      <c r="E7" s="257" t="s">
        <v>265</v>
      </c>
    </row>
    <row r="8" spans="2:6" ht="15" customHeight="1">
      <c r="B8" s="71" t="s">
        <v>271</v>
      </c>
      <c r="C8" s="258"/>
      <c r="D8" s="259"/>
      <c r="E8" s="260"/>
    </row>
    <row r="9" spans="2:6">
      <c r="B9" s="261" t="s">
        <v>136</v>
      </c>
      <c r="C9" s="252">
        <v>54.186558819566983</v>
      </c>
      <c r="D9" s="252">
        <v>55.526221391821679</v>
      </c>
      <c r="E9" s="346">
        <f>D9/C9-1</f>
        <v>2.4723152778820534E-2</v>
      </c>
    </row>
    <row r="10" spans="2:6">
      <c r="B10" s="263" t="s">
        <v>249</v>
      </c>
      <c r="C10" s="254">
        <v>62.834471257003386</v>
      </c>
      <c r="D10" s="254">
        <v>65.069151196785555</v>
      </c>
      <c r="E10" s="347">
        <f t="shared" ref="E10:E26" si="0">D10/C10-1</f>
        <v>3.5564553899752882E-2</v>
      </c>
      <c r="F10" s="265"/>
    </row>
    <row r="11" spans="2:6">
      <c r="B11" s="266" t="s">
        <v>255</v>
      </c>
      <c r="C11" s="267">
        <v>46.278283258538913</v>
      </c>
      <c r="D11" s="267">
        <v>46.485991544551524</v>
      </c>
      <c r="E11" s="348">
        <f t="shared" si="0"/>
        <v>4.4882452715937493E-3</v>
      </c>
      <c r="F11" s="265"/>
    </row>
    <row r="12" spans="2:6" ht="15" customHeight="1">
      <c r="B12" s="71" t="s">
        <v>295</v>
      </c>
      <c r="C12" s="269"/>
      <c r="D12" s="269"/>
      <c r="E12" s="270"/>
    </row>
    <row r="13" spans="2:6">
      <c r="B13" s="261" t="s">
        <v>136</v>
      </c>
      <c r="C13" s="252">
        <v>57.06135998200741</v>
      </c>
      <c r="D13" s="252">
        <v>58.919485251721227</v>
      </c>
      <c r="E13" s="346">
        <f t="shared" si="0"/>
        <v>3.2563634485748727E-2</v>
      </c>
    </row>
    <row r="14" spans="2:6">
      <c r="B14" s="263" t="s">
        <v>249</v>
      </c>
      <c r="C14" s="254">
        <v>67.747564278767541</v>
      </c>
      <c r="D14" s="254">
        <v>71.534464622274697</v>
      </c>
      <c r="E14" s="347">
        <f t="shared" si="0"/>
        <v>5.5897217616929007E-2</v>
      </c>
      <c r="F14" s="265"/>
    </row>
    <row r="15" spans="2:6">
      <c r="B15" s="266" t="s">
        <v>255</v>
      </c>
      <c r="C15" s="271">
        <v>45.567514859490153</v>
      </c>
      <c r="D15" s="271">
        <v>45.265980264686092</v>
      </c>
      <c r="E15" s="347">
        <f t="shared" si="0"/>
        <v>-6.6173148949171257E-3</v>
      </c>
      <c r="F15" s="265"/>
    </row>
    <row r="16" spans="2:6" ht="15" customHeight="1">
      <c r="B16" s="71" t="s">
        <v>118</v>
      </c>
      <c r="C16" s="272"/>
      <c r="D16" s="272"/>
      <c r="E16" s="273"/>
      <c r="F16" s="265"/>
    </row>
    <row r="17" spans="2:12">
      <c r="B17" s="261" t="s">
        <v>136</v>
      </c>
      <c r="C17" s="252">
        <v>56.72604398305451</v>
      </c>
      <c r="D17" s="252">
        <v>58.467204207352388</v>
      </c>
      <c r="E17" s="346">
        <f t="shared" si="0"/>
        <v>3.0694194448285694E-2</v>
      </c>
    </row>
    <row r="18" spans="2:12">
      <c r="B18" s="263" t="s">
        <v>249</v>
      </c>
      <c r="C18" s="254">
        <v>65.510995988121195</v>
      </c>
      <c r="D18" s="254">
        <v>68.93707209200744</v>
      </c>
      <c r="E18" s="347">
        <f t="shared" si="0"/>
        <v>5.2297725781905058E-2</v>
      </c>
      <c r="F18" s="265"/>
    </row>
    <row r="19" spans="2:12">
      <c r="B19" s="266" t="s">
        <v>255</v>
      </c>
      <c r="C19" s="271">
        <v>51.611483463973876</v>
      </c>
      <c r="D19" s="271">
        <v>52.034223757314813</v>
      </c>
      <c r="E19" s="348">
        <f t="shared" si="0"/>
        <v>8.1908184955781227E-3</v>
      </c>
      <c r="F19" s="265"/>
    </row>
    <row r="20" spans="2:12" ht="15" customHeight="1">
      <c r="B20" s="71" t="s">
        <v>296</v>
      </c>
      <c r="C20" s="269"/>
      <c r="D20" s="269"/>
      <c r="E20" s="270"/>
      <c r="F20" s="265"/>
    </row>
    <row r="21" spans="2:12">
      <c r="B21" s="261" t="s">
        <v>136</v>
      </c>
      <c r="C21" s="252">
        <v>55.048141611610809</v>
      </c>
      <c r="D21" s="252">
        <v>53.25094922205561</v>
      </c>
      <c r="E21" s="346">
        <f t="shared" si="0"/>
        <v>-3.2647648711471411E-2</v>
      </c>
    </row>
    <row r="22" spans="2:12">
      <c r="B22" s="263" t="s">
        <v>249</v>
      </c>
      <c r="C22" s="254">
        <v>60.30533341916081</v>
      </c>
      <c r="D22" s="254">
        <v>59.150062139526881</v>
      </c>
      <c r="E22" s="347">
        <f t="shared" si="0"/>
        <v>-1.9157033285995606E-2</v>
      </c>
      <c r="F22" s="265"/>
    </row>
    <row r="23" spans="2:12">
      <c r="B23" s="266" t="s">
        <v>255</v>
      </c>
      <c r="C23" s="271">
        <v>47.531313925140353</v>
      </c>
      <c r="D23" s="271">
        <v>43.940200447127886</v>
      </c>
      <c r="E23" s="348">
        <f t="shared" si="0"/>
        <v>-7.5552581686849751E-2</v>
      </c>
      <c r="F23" s="265"/>
    </row>
    <row r="24" spans="2:12" ht="15" customHeight="1">
      <c r="B24" s="71" t="s">
        <v>297</v>
      </c>
      <c r="C24" s="269"/>
      <c r="D24" s="269"/>
      <c r="E24" s="270"/>
      <c r="F24" s="265"/>
    </row>
    <row r="25" spans="2:12">
      <c r="B25" s="261" t="s">
        <v>136</v>
      </c>
      <c r="C25" s="252">
        <v>39.434899248924076</v>
      </c>
      <c r="D25" s="252">
        <v>37.775876574291374</v>
      </c>
      <c r="E25" s="346">
        <f t="shared" si="0"/>
        <v>-4.2069910313716985E-2</v>
      </c>
    </row>
    <row r="26" spans="2:12">
      <c r="B26" s="263" t="s">
        <v>249</v>
      </c>
      <c r="C26" s="254">
        <v>39.434899248924076</v>
      </c>
      <c r="D26" s="254">
        <v>37.775876574291374</v>
      </c>
      <c r="E26" s="347">
        <f t="shared" si="0"/>
        <v>-4.2069910313716985E-2</v>
      </c>
    </row>
    <row r="27" spans="2:12">
      <c r="B27" s="266" t="s">
        <v>255</v>
      </c>
      <c r="C27" s="271" t="s">
        <v>233</v>
      </c>
      <c r="D27" s="271" t="s">
        <v>233</v>
      </c>
      <c r="E27" s="271" t="s">
        <v>233</v>
      </c>
    </row>
    <row r="28" spans="2:12" ht="22.5" customHeight="1">
      <c r="B28" s="571" t="s">
        <v>203</v>
      </c>
      <c r="C28" s="571"/>
      <c r="D28" s="571"/>
      <c r="E28" s="599"/>
    </row>
    <row r="29" spans="2:12" ht="15" customHeight="1" thickBot="1">
      <c r="B29" s="274"/>
      <c r="C29" s="275"/>
      <c r="D29" s="275"/>
    </row>
    <row r="30" spans="2:12" ht="30" customHeight="1" thickBot="1">
      <c r="B30" s="243"/>
      <c r="C30" s="243"/>
      <c r="D30" s="243"/>
      <c r="E30" s="50" t="s">
        <v>84</v>
      </c>
      <c r="F30" s="243"/>
      <c r="G30" s="243"/>
      <c r="H30" s="243"/>
      <c r="I30" s="243"/>
      <c r="J30" s="243"/>
      <c r="K30" s="243"/>
      <c r="L30" s="243"/>
    </row>
  </sheetData>
  <mergeCells count="2">
    <mergeCell ref="B6:E6"/>
    <mergeCell ref="B28:E28"/>
  </mergeCells>
  <hyperlinks>
    <hyperlink ref="E30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3"/>
    </row>
    <row r="4" spans="21:21">
      <c r="U4" s="253"/>
    </row>
    <row r="5" spans="21:21">
      <c r="U5" s="253"/>
    </row>
    <row r="8" spans="21:21" ht="25.5" customHeight="1"/>
    <row r="9" spans="21:21" ht="25.5" customHeight="1"/>
    <row r="11" spans="21:21">
      <c r="U11" s="253"/>
    </row>
    <row r="12" spans="21:21">
      <c r="U12" s="253"/>
    </row>
    <row r="15" spans="21:21">
      <c r="U15" s="253"/>
    </row>
    <row r="16" spans="21:21">
      <c r="U16" s="253"/>
    </row>
    <row r="17" spans="2:21">
      <c r="U17" s="253"/>
    </row>
    <row r="19" spans="2:21">
      <c r="U19" s="253"/>
    </row>
    <row r="20" spans="2:21">
      <c r="U20" s="253"/>
    </row>
    <row r="21" spans="2:21">
      <c r="U21" s="253"/>
    </row>
    <row r="23" spans="2:21">
      <c r="U23" s="253"/>
    </row>
    <row r="24" spans="2:21" ht="16.5" customHeight="1">
      <c r="U24" s="253"/>
    </row>
    <row r="25" spans="2:21">
      <c r="U25" s="253"/>
    </row>
    <row r="26" spans="2:21" ht="15" customHeight="1" thickBot="1"/>
    <row r="27" spans="2:21" ht="30" customHeight="1" thickBot="1">
      <c r="I27" s="50" t="s">
        <v>86</v>
      </c>
    </row>
    <row r="28" spans="2:21">
      <c r="B28" s="17"/>
      <c r="C28" s="17"/>
      <c r="D28" s="17"/>
      <c r="E28" s="17"/>
      <c r="F28" s="17"/>
      <c r="G28" s="17"/>
      <c r="L28" s="17"/>
    </row>
    <row r="29" spans="2:21">
      <c r="H29" s="17"/>
      <c r="I29" s="17"/>
      <c r="J29" s="17"/>
      <c r="K29" s="17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5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28.85546875" style="11" customWidth="1"/>
    <col min="3" max="4" width="12.7109375" style="11" customWidth="1"/>
    <col min="5" max="5" width="10.7109375" style="11" customWidth="1"/>
    <col min="6" max="6" width="11.42578125" style="11"/>
    <col min="7" max="7" width="28.7109375" style="11" customWidth="1"/>
    <col min="8" max="9" width="11.42578125" style="11"/>
    <col min="10" max="10" width="12.28515625" style="11" bestFit="1" customWidth="1"/>
    <col min="11" max="11" width="13.2851562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26.25">
      <c r="B1" s="20"/>
    </row>
    <row r="7" spans="2:10" ht="52.5" customHeight="1">
      <c r="B7" s="578" t="s">
        <v>315</v>
      </c>
      <c r="C7" s="579"/>
      <c r="D7" s="579"/>
      <c r="E7" s="580"/>
      <c r="G7" s="578" t="s">
        <v>316</v>
      </c>
      <c r="H7" s="579"/>
      <c r="I7" s="579"/>
      <c r="J7" s="580"/>
    </row>
    <row r="8" spans="2:10" ht="41.25" customHeight="1">
      <c r="B8" s="21" t="s">
        <v>245</v>
      </c>
      <c r="C8" s="232" t="str">
        <f>actualizaciones!$A$3</f>
        <v>acumulado septiembre 2009</v>
      </c>
      <c r="D8" s="232" t="str">
        <f>actualizaciones!$A$2</f>
        <v xml:space="preserve">acumulado septiembre 2010 </v>
      </c>
      <c r="E8" s="233" t="s">
        <v>63</v>
      </c>
      <c r="G8" s="21" t="s">
        <v>245</v>
      </c>
      <c r="H8" s="232" t="str">
        <f>actualizaciones!$A$3</f>
        <v>acumulado septiembre 2009</v>
      </c>
      <c r="I8" s="232" t="str">
        <f>actualizaciones!$A$2</f>
        <v xml:space="preserve">acumulado septiembre 2010 </v>
      </c>
      <c r="J8" s="233" t="s">
        <v>63</v>
      </c>
    </row>
    <row r="9" spans="2:10">
      <c r="B9" s="71" t="s">
        <v>246</v>
      </c>
      <c r="C9" s="72"/>
      <c r="D9" s="72"/>
      <c r="E9" s="73"/>
      <c r="G9" s="71" t="s">
        <v>246</v>
      </c>
      <c r="H9" s="72"/>
      <c r="I9" s="72"/>
      <c r="J9" s="73"/>
    </row>
    <row r="10" spans="2:10">
      <c r="B10" s="24" t="s">
        <v>317</v>
      </c>
      <c r="C10" s="349">
        <v>57.06135998200741</v>
      </c>
      <c r="D10" s="349">
        <v>58.919485251721227</v>
      </c>
      <c r="E10" s="350">
        <f t="shared" ref="E10" si="0">D10/C10-1</f>
        <v>3.2563634485748727E-2</v>
      </c>
      <c r="G10" s="24" t="s">
        <v>317</v>
      </c>
      <c r="H10" s="349">
        <v>56.72604398305451</v>
      </c>
      <c r="I10" s="349">
        <v>58.467204207352388</v>
      </c>
      <c r="J10" s="350">
        <f t="shared" ref="J10" si="1">I10/H10-1</f>
        <v>3.0694194448285694E-2</v>
      </c>
    </row>
    <row r="11" spans="2:10">
      <c r="B11" s="71" t="s">
        <v>248</v>
      </c>
      <c r="C11" s="72"/>
      <c r="D11" s="72"/>
      <c r="E11" s="351"/>
      <c r="G11" s="71" t="s">
        <v>248</v>
      </c>
      <c r="H11" s="72"/>
      <c r="I11" s="72"/>
      <c r="J11" s="351"/>
    </row>
    <row r="12" spans="2:10">
      <c r="B12" s="84" t="s">
        <v>249</v>
      </c>
      <c r="C12" s="352">
        <v>67.747564278767541</v>
      </c>
      <c r="D12" s="352">
        <v>71.534464622274697</v>
      </c>
      <c r="E12" s="353">
        <f t="shared" ref="E12:E16" si="2">D12/C12-1</f>
        <v>5.5897217616929007E-2</v>
      </c>
      <c r="G12" s="84" t="s">
        <v>249</v>
      </c>
      <c r="H12" s="352">
        <v>65.510995988121195</v>
      </c>
      <c r="I12" s="352">
        <v>68.93707209200744</v>
      </c>
      <c r="J12" s="353">
        <f t="shared" ref="J12:J16" si="3">I12/H12-1</f>
        <v>5.2297725781905058E-2</v>
      </c>
    </row>
    <row r="13" spans="2:10">
      <c r="B13" s="84" t="s">
        <v>250</v>
      </c>
      <c r="C13" s="354">
        <v>63.391357904632237</v>
      </c>
      <c r="D13" s="354">
        <v>67.192140900547201</v>
      </c>
      <c r="E13" s="355">
        <f t="shared" si="2"/>
        <v>5.9957431447248188E-2</v>
      </c>
      <c r="G13" s="84" t="s">
        <v>250</v>
      </c>
      <c r="H13" s="354">
        <v>62.463875230689567</v>
      </c>
      <c r="I13" s="354">
        <v>66.610017717548928</v>
      </c>
      <c r="J13" s="355">
        <f t="shared" si="3"/>
        <v>6.6376645245703303E-2</v>
      </c>
    </row>
    <row r="14" spans="2:10">
      <c r="B14" s="84" t="s">
        <v>251</v>
      </c>
      <c r="C14" s="354">
        <v>70.931072092415931</v>
      </c>
      <c r="D14" s="354">
        <v>75.190531391277972</v>
      </c>
      <c r="E14" s="355">
        <f t="shared" si="2"/>
        <v>6.0050682630489405E-2</v>
      </c>
      <c r="G14" s="84" t="s">
        <v>251</v>
      </c>
      <c r="H14" s="354">
        <v>72.028060633971492</v>
      </c>
      <c r="I14" s="354">
        <v>77.613682092555337</v>
      </c>
      <c r="J14" s="355">
        <f t="shared" si="3"/>
        <v>7.7547853009239942E-2</v>
      </c>
    </row>
    <row r="15" spans="2:10">
      <c r="B15" s="84" t="s">
        <v>252</v>
      </c>
      <c r="C15" s="354">
        <v>60.753787536272384</v>
      </c>
      <c r="D15" s="354">
        <v>62.038936327919657</v>
      </c>
      <c r="E15" s="355">
        <f t="shared" si="2"/>
        <v>2.1153393784379082E-2</v>
      </c>
      <c r="G15" s="84" t="s">
        <v>252</v>
      </c>
      <c r="H15" s="354">
        <v>58.131972272328404</v>
      </c>
      <c r="I15" s="354">
        <v>57.812589923917166</v>
      </c>
      <c r="J15" s="355">
        <f t="shared" si="3"/>
        <v>-5.4940910470926418E-3</v>
      </c>
    </row>
    <row r="16" spans="2:10">
      <c r="B16" s="84" t="s">
        <v>253</v>
      </c>
      <c r="C16" s="356">
        <v>68.756137479541735</v>
      </c>
      <c r="D16" s="356">
        <v>68.548047696983872</v>
      </c>
      <c r="E16" s="357">
        <f t="shared" si="2"/>
        <v>-3.0264902914270975E-3</v>
      </c>
      <c r="G16" s="84" t="s">
        <v>253</v>
      </c>
      <c r="H16" s="356">
        <v>45.482764459104388</v>
      </c>
      <c r="I16" s="356">
        <v>46.044825538131747</v>
      </c>
      <c r="J16" s="357">
        <f t="shared" si="3"/>
        <v>1.2357671872226028E-2</v>
      </c>
    </row>
    <row r="17" spans="2:12">
      <c r="B17" s="71" t="s">
        <v>254</v>
      </c>
      <c r="C17" s="80"/>
      <c r="D17" s="80"/>
      <c r="E17" s="358"/>
      <c r="G17" s="71" t="s">
        <v>254</v>
      </c>
      <c r="H17" s="80"/>
      <c r="I17" s="80"/>
      <c r="J17" s="358"/>
    </row>
    <row r="18" spans="2:12">
      <c r="B18" s="241" t="s">
        <v>255</v>
      </c>
      <c r="C18" s="356">
        <v>45.567514859490153</v>
      </c>
      <c r="D18" s="356">
        <v>45.265980264686092</v>
      </c>
      <c r="E18" s="357">
        <f t="shared" ref="E18" si="4">D18/C18-1</f>
        <v>-6.6173148949171257E-3</v>
      </c>
      <c r="G18" s="241" t="s">
        <v>255</v>
      </c>
      <c r="H18" s="356">
        <v>51.611483463973876</v>
      </c>
      <c r="I18" s="356">
        <v>52.034223757314813</v>
      </c>
      <c r="J18" s="357">
        <f t="shared" ref="J18" si="5">I18/H18-1</f>
        <v>8.1908184955781227E-3</v>
      </c>
    </row>
    <row r="19" spans="2:12">
      <c r="B19" s="581" t="s">
        <v>119</v>
      </c>
      <c r="C19" s="582"/>
      <c r="D19" s="582"/>
      <c r="E19" s="583"/>
      <c r="G19" s="581" t="s">
        <v>119</v>
      </c>
      <c r="H19" s="582"/>
      <c r="I19" s="582"/>
      <c r="J19" s="583"/>
    </row>
    <row r="20" spans="2:12" ht="20.100000000000001" customHeight="1" thickBot="1"/>
    <row r="21" spans="2:12" ht="51.75" customHeight="1" thickBot="1">
      <c r="B21" s="578" t="s">
        <v>318</v>
      </c>
      <c r="C21" s="579"/>
      <c r="D21" s="579"/>
      <c r="E21" s="580"/>
      <c r="G21" s="578" t="s">
        <v>319</v>
      </c>
      <c r="H21" s="579"/>
      <c r="I21" s="579"/>
      <c r="J21" s="580"/>
      <c r="L21" s="50" t="s">
        <v>84</v>
      </c>
    </row>
    <row r="22" spans="2:12" ht="45" customHeight="1">
      <c r="B22" s="21" t="s">
        <v>245</v>
      </c>
      <c r="C22" s="232" t="str">
        <f>actualizaciones!$A$3</f>
        <v>acumulado septiembre 2009</v>
      </c>
      <c r="D22" s="232" t="str">
        <f>actualizaciones!$A$2</f>
        <v xml:space="preserve">acumulado septiembre 2010 </v>
      </c>
      <c r="E22" s="233" t="s">
        <v>63</v>
      </c>
      <c r="G22" s="21" t="s">
        <v>245</v>
      </c>
      <c r="H22" s="232" t="str">
        <f>actualizaciones!$A$3</f>
        <v>acumulado septiembre 2009</v>
      </c>
      <c r="I22" s="232" t="str">
        <f>actualizaciones!$A$2</f>
        <v xml:space="preserve">acumulado septiembre 2010 </v>
      </c>
      <c r="J22" s="233" t="s">
        <v>63</v>
      </c>
    </row>
    <row r="23" spans="2:12">
      <c r="B23" s="71" t="s">
        <v>246</v>
      </c>
      <c r="C23" s="72"/>
      <c r="D23" s="72"/>
      <c r="E23" s="73"/>
      <c r="G23" s="71" t="s">
        <v>246</v>
      </c>
      <c r="H23" s="72"/>
      <c r="I23" s="72"/>
      <c r="J23" s="73"/>
    </row>
    <row r="24" spans="2:12">
      <c r="B24" s="24" t="s">
        <v>317</v>
      </c>
      <c r="C24" s="349">
        <v>55.048141611610809</v>
      </c>
      <c r="D24" s="349">
        <v>53.25094922205561</v>
      </c>
      <c r="E24" s="350">
        <f t="shared" ref="E24" si="6">D24/C24-1</f>
        <v>-3.2647648711471411E-2</v>
      </c>
      <c r="G24" s="24" t="s">
        <v>317</v>
      </c>
      <c r="H24" s="349">
        <v>39.434899248924076</v>
      </c>
      <c r="I24" s="349">
        <v>37.775876574291374</v>
      </c>
      <c r="J24" s="350">
        <f t="shared" ref="J24" si="7">I24/H24-1</f>
        <v>-4.2069910313716985E-2</v>
      </c>
    </row>
    <row r="25" spans="2:12">
      <c r="B25" s="71" t="s">
        <v>248</v>
      </c>
      <c r="C25" s="72"/>
      <c r="D25" s="72"/>
      <c r="E25" s="351"/>
      <c r="G25" s="71" t="s">
        <v>248</v>
      </c>
      <c r="H25" s="72"/>
      <c r="I25" s="72"/>
      <c r="J25" s="351"/>
    </row>
    <row r="26" spans="2:12">
      <c r="B26" s="84" t="s">
        <v>249</v>
      </c>
      <c r="C26" s="352">
        <v>60.30533341916081</v>
      </c>
      <c r="D26" s="352">
        <v>59.150062139526881</v>
      </c>
      <c r="E26" s="353">
        <f t="shared" ref="E26:E29" si="8">D26/C26-1</f>
        <v>-1.9157033285995606E-2</v>
      </c>
      <c r="G26" s="84" t="s">
        <v>249</v>
      </c>
      <c r="H26" s="352">
        <v>39.434899248924076</v>
      </c>
      <c r="I26" s="352">
        <v>37.775876574291374</v>
      </c>
      <c r="J26" s="353">
        <f t="shared" ref="J26:J30" si="9">I26/H26-1</f>
        <v>-4.2069910313716985E-2</v>
      </c>
    </row>
    <row r="27" spans="2:12">
      <c r="B27" s="84" t="s">
        <v>302</v>
      </c>
      <c r="C27" s="354">
        <v>63.479058598372582</v>
      </c>
      <c r="D27" s="354">
        <v>62.949036040506513</v>
      </c>
      <c r="E27" s="355">
        <f t="shared" si="8"/>
        <v>-8.3495655034754312E-3</v>
      </c>
      <c r="G27" s="84" t="s">
        <v>302</v>
      </c>
      <c r="H27" s="354">
        <v>30.316762602476889</v>
      </c>
      <c r="I27" s="354">
        <v>29.378180675088995</v>
      </c>
      <c r="J27" s="355">
        <f t="shared" si="9"/>
        <v>-3.0959173962433972E-2</v>
      </c>
    </row>
    <row r="28" spans="2:12">
      <c r="B28" s="84" t="s">
        <v>252</v>
      </c>
      <c r="C28" s="354">
        <v>51.085859719005391</v>
      </c>
      <c r="D28" s="354">
        <v>46.907380393546553</v>
      </c>
      <c r="E28" s="355">
        <f t="shared" si="8"/>
        <v>-8.1793266247104479E-2</v>
      </c>
      <c r="G28" s="84" t="s">
        <v>252</v>
      </c>
      <c r="H28" s="354">
        <v>45.058734369079197</v>
      </c>
      <c r="I28" s="354">
        <v>45.689023620058101</v>
      </c>
      <c r="J28" s="355">
        <f t="shared" si="9"/>
        <v>1.3988170324895632E-2</v>
      </c>
    </row>
    <row r="29" spans="2:12">
      <c r="B29" s="84" t="s">
        <v>253</v>
      </c>
      <c r="C29" s="356">
        <v>25.454438323071031</v>
      </c>
      <c r="D29" s="356">
        <v>26.271494368009112</v>
      </c>
      <c r="E29" s="357">
        <f t="shared" si="8"/>
        <v>3.2098765432098775E-2</v>
      </c>
      <c r="G29" s="84" t="s">
        <v>303</v>
      </c>
      <c r="H29" s="354">
        <v>47.975022010630319</v>
      </c>
      <c r="I29" s="354">
        <v>40.845208204258647</v>
      </c>
      <c r="J29" s="355">
        <f t="shared" si="9"/>
        <v>-0.14861512319456249</v>
      </c>
    </row>
    <row r="30" spans="2:12">
      <c r="B30" s="71" t="s">
        <v>254</v>
      </c>
      <c r="C30" s="80"/>
      <c r="D30" s="80"/>
      <c r="E30" s="358"/>
      <c r="G30" s="84" t="s">
        <v>304</v>
      </c>
      <c r="H30" s="356">
        <v>41.98732496175635</v>
      </c>
      <c r="I30" s="356">
        <v>40.69047619047619</v>
      </c>
      <c r="J30" s="357">
        <f t="shared" si="9"/>
        <v>-3.0886672881908495E-2</v>
      </c>
    </row>
    <row r="31" spans="2:12">
      <c r="B31" s="241" t="s">
        <v>255</v>
      </c>
      <c r="C31" s="356">
        <v>47.531313925140353</v>
      </c>
      <c r="D31" s="356">
        <v>43.940200447127886</v>
      </c>
      <c r="E31" s="357">
        <f t="shared" ref="E31" si="10">D31/C31-1</f>
        <v>-7.5552581686849751E-2</v>
      </c>
      <c r="G31" s="71" t="s">
        <v>254</v>
      </c>
      <c r="H31" s="80"/>
      <c r="I31" s="80"/>
      <c r="J31" s="358"/>
    </row>
    <row r="32" spans="2:12">
      <c r="B32" s="581" t="s">
        <v>119</v>
      </c>
      <c r="C32" s="582"/>
      <c r="D32" s="582"/>
      <c r="E32" s="583"/>
      <c r="G32" s="241" t="s">
        <v>255</v>
      </c>
      <c r="H32" s="85">
        <v>0</v>
      </c>
      <c r="I32" s="85">
        <v>0</v>
      </c>
      <c r="J32" s="359" t="str">
        <f>IFERROR((I32-H32)/H32,"-")</f>
        <v>-</v>
      </c>
    </row>
    <row r="33" spans="2:11">
      <c r="G33" s="581" t="s">
        <v>119</v>
      </c>
      <c r="H33" s="582"/>
      <c r="I33" s="582"/>
      <c r="J33" s="583"/>
    </row>
    <row r="36" spans="2:11" ht="33.75" customHeight="1">
      <c r="B36" s="584" t="s">
        <v>320</v>
      </c>
      <c r="C36" s="585"/>
      <c r="D36" s="585"/>
      <c r="E36" s="586"/>
      <c r="G36" s="593" t="s">
        <v>321</v>
      </c>
      <c r="H36" s="594"/>
      <c r="I36" s="594"/>
      <c r="J36" s="594"/>
      <c r="K36" s="595"/>
    </row>
    <row r="37" spans="2:11" ht="15.75">
      <c r="B37" s="587"/>
      <c r="C37" s="545"/>
      <c r="D37" s="545"/>
      <c r="E37" s="588"/>
      <c r="G37" s="587" t="str">
        <f>actualizaciones!$A$2</f>
        <v xml:space="preserve">acumulado septiembre 2010 </v>
      </c>
      <c r="H37" s="545"/>
      <c r="I37" s="545"/>
      <c r="J37" s="545"/>
      <c r="K37" s="588"/>
    </row>
    <row r="38" spans="2:11" ht="38.25">
      <c r="B38" s="21" t="s">
        <v>245</v>
      </c>
      <c r="C38" s="232" t="str">
        <f>actualizaciones!$A$3</f>
        <v>acumulado septiembre 2009</v>
      </c>
      <c r="D38" s="232" t="str">
        <f>actualizaciones!$A$2</f>
        <v xml:space="preserve">acumulado septiembre 2010 </v>
      </c>
      <c r="E38" s="233" t="s">
        <v>63</v>
      </c>
      <c r="G38" s="21" t="s">
        <v>245</v>
      </c>
      <c r="H38" s="232" t="s">
        <v>118</v>
      </c>
      <c r="I38" s="233" t="s">
        <v>63</v>
      </c>
      <c r="J38" s="232" t="s">
        <v>322</v>
      </c>
      <c r="K38" s="233" t="s">
        <v>63</v>
      </c>
    </row>
    <row r="39" spans="2:11">
      <c r="B39" s="71" t="s">
        <v>246</v>
      </c>
      <c r="C39" s="72"/>
      <c r="D39" s="72"/>
      <c r="E39" s="73"/>
      <c r="G39" s="71" t="s">
        <v>246</v>
      </c>
      <c r="H39" s="72"/>
      <c r="I39" s="72"/>
      <c r="J39" s="72"/>
      <c r="K39" s="73"/>
    </row>
    <row r="40" spans="2:11">
      <c r="B40" s="24" t="s">
        <v>317</v>
      </c>
      <c r="C40" s="349">
        <v>54.186558819566983</v>
      </c>
      <c r="D40" s="349">
        <v>55.526221391821679</v>
      </c>
      <c r="E40" s="350">
        <f>D40/C40-1</f>
        <v>2.4723152778820534E-2</v>
      </c>
      <c r="G40" s="24" t="s">
        <v>317</v>
      </c>
      <c r="H40" s="349">
        <v>58.467204207352388</v>
      </c>
      <c r="I40" s="350">
        <f>I10/H10-1</f>
        <v>3.0694194448285694E-2</v>
      </c>
      <c r="J40" s="349">
        <v>55.526221391821679</v>
      </c>
      <c r="K40" s="350">
        <f>J40/$C$40-1</f>
        <v>2.4723152778820534E-2</v>
      </c>
    </row>
    <row r="41" spans="2:11">
      <c r="B41" s="71" t="s">
        <v>248</v>
      </c>
      <c r="C41" s="72"/>
      <c r="D41" s="72"/>
      <c r="E41" s="351"/>
      <c r="G41" s="71" t="s">
        <v>248</v>
      </c>
      <c r="H41" s="72"/>
      <c r="I41" s="72"/>
      <c r="J41" s="72"/>
      <c r="K41" s="351"/>
    </row>
    <row r="42" spans="2:11">
      <c r="B42" s="28" t="s">
        <v>249</v>
      </c>
      <c r="C42" s="352">
        <v>62.834471257003386</v>
      </c>
      <c r="D42" s="352">
        <v>65.069151196785555</v>
      </c>
      <c r="E42" s="353">
        <f t="shared" ref="E42:E47" si="11">D42/C42-1</f>
        <v>3.5564553899752882E-2</v>
      </c>
      <c r="G42" s="28" t="s">
        <v>249</v>
      </c>
      <c r="H42" s="352">
        <v>68.93707209200744</v>
      </c>
      <c r="I42" s="360">
        <f t="shared" ref="I42:I47" si="12">I12/H12-1</f>
        <v>5.2297725781905058E-2</v>
      </c>
      <c r="J42" s="352">
        <v>65.069151196785555</v>
      </c>
      <c r="K42" s="353">
        <f>J42/$C$42-1</f>
        <v>3.5564553899752882E-2</v>
      </c>
    </row>
    <row r="43" spans="2:11">
      <c r="B43" s="28" t="s">
        <v>250</v>
      </c>
      <c r="C43" s="354">
        <v>57.909346632312648</v>
      </c>
      <c r="D43" s="354">
        <v>59.30660655791695</v>
      </c>
      <c r="E43" s="355">
        <f t="shared" si="11"/>
        <v>2.4128400799891869E-2</v>
      </c>
      <c r="G43" s="28" t="s">
        <v>250</v>
      </c>
      <c r="H43" s="354">
        <v>66.610017717548928</v>
      </c>
      <c r="I43" s="361">
        <f t="shared" si="12"/>
        <v>6.6376645245703303E-2</v>
      </c>
      <c r="J43" s="354">
        <v>59.30660655791695</v>
      </c>
      <c r="K43" s="355">
        <f>J43/$C$43-1</f>
        <v>2.4128400799891869E-2</v>
      </c>
    </row>
    <row r="44" spans="2:11">
      <c r="B44" s="28" t="s">
        <v>251</v>
      </c>
      <c r="C44" s="354">
        <v>67.416619517108685</v>
      </c>
      <c r="D44" s="354">
        <v>71.00301969506441</v>
      </c>
      <c r="E44" s="355">
        <f t="shared" si="11"/>
        <v>5.3197567656823708E-2</v>
      </c>
      <c r="G44" s="28" t="s">
        <v>251</v>
      </c>
      <c r="H44" s="354">
        <v>77.613682092555337</v>
      </c>
      <c r="I44" s="361">
        <f>I14/H14-1</f>
        <v>7.7547853009239942E-2</v>
      </c>
      <c r="J44" s="354">
        <v>71.00301969506441</v>
      </c>
      <c r="K44" s="355">
        <f>J44/$C$44-1</f>
        <v>5.3197567656823708E-2</v>
      </c>
    </row>
    <row r="45" spans="2:11">
      <c r="B45" s="28" t="s">
        <v>252</v>
      </c>
      <c r="C45" s="354">
        <v>56.669067816858906</v>
      </c>
      <c r="D45" s="354">
        <v>56.140473594955559</v>
      </c>
      <c r="E45" s="355">
        <f t="shared" si="11"/>
        <v>-9.3277380812339938E-3</v>
      </c>
      <c r="G45" s="28" t="s">
        <v>252</v>
      </c>
      <c r="H45" s="354">
        <v>57.812589923917166</v>
      </c>
      <c r="I45" s="361">
        <f t="shared" si="12"/>
        <v>-5.4940910470926418E-3</v>
      </c>
      <c r="J45" s="354">
        <v>56.140473594955559</v>
      </c>
      <c r="K45" s="355">
        <f>J45/$C$45-1</f>
        <v>-9.3277380812339938E-3</v>
      </c>
    </row>
    <row r="46" spans="2:11">
      <c r="B46" s="28" t="s">
        <v>303</v>
      </c>
      <c r="C46" s="354">
        <v>43.202714355092887</v>
      </c>
      <c r="D46" s="354">
        <v>40.063201481965784</v>
      </c>
      <c r="E46" s="355">
        <f t="shared" si="11"/>
        <v>-7.2669343118646146E-2</v>
      </c>
      <c r="G46" s="28" t="s">
        <v>303</v>
      </c>
      <c r="H46" s="600">
        <v>46.044825538131747</v>
      </c>
      <c r="I46" s="602">
        <f>I16/H16-1</f>
        <v>1.2357671872226028E-2</v>
      </c>
      <c r="J46" s="354">
        <v>40.063201481965784</v>
      </c>
      <c r="K46" s="355">
        <f>J46/$C$46-1</f>
        <v>-7.2669343118646146E-2</v>
      </c>
    </row>
    <row r="47" spans="2:11">
      <c r="B47" s="28" t="s">
        <v>304</v>
      </c>
      <c r="C47" s="356">
        <v>52.261685490877497</v>
      </c>
      <c r="D47" s="356">
        <v>51.839301054632521</v>
      </c>
      <c r="E47" s="357">
        <f t="shared" si="11"/>
        <v>-8.0821051268754607E-3</v>
      </c>
      <c r="G47" s="28" t="s">
        <v>304</v>
      </c>
      <c r="H47" s="601"/>
      <c r="I47" s="603" t="e">
        <f t="shared" si="12"/>
        <v>#DIV/0!</v>
      </c>
      <c r="J47" s="356">
        <v>51.839301054632521</v>
      </c>
      <c r="K47" s="357">
        <f>J47/$C$47-1</f>
        <v>-8.0821051268754607E-3</v>
      </c>
    </row>
    <row r="48" spans="2:11">
      <c r="B48" s="71" t="s">
        <v>254</v>
      </c>
      <c r="C48" s="80"/>
      <c r="D48" s="80"/>
      <c r="E48" s="358"/>
      <c r="G48" s="71" t="s">
        <v>254</v>
      </c>
      <c r="H48" s="80"/>
      <c r="I48" s="80"/>
      <c r="J48" s="80"/>
      <c r="K48" s="358"/>
    </row>
    <row r="49" spans="2:11">
      <c r="B49" s="241" t="s">
        <v>255</v>
      </c>
      <c r="C49" s="356">
        <v>46.278283258538913</v>
      </c>
      <c r="D49" s="356">
        <v>46.485991544551524</v>
      </c>
      <c r="E49" s="357">
        <f>D49/C49-1</f>
        <v>4.4882452715937493E-3</v>
      </c>
      <c r="G49" s="241" t="s">
        <v>255</v>
      </c>
      <c r="H49" s="356">
        <v>51.611483463973876</v>
      </c>
      <c r="I49" s="357">
        <f>I18/H18-1</f>
        <v>8.1908184955781227E-3</v>
      </c>
      <c r="J49" s="356">
        <v>46.485991544551524</v>
      </c>
      <c r="K49" s="357">
        <f>J49/$C$49-1</f>
        <v>4.4882452715937493E-3</v>
      </c>
    </row>
    <row r="50" spans="2:11">
      <c r="B50" s="581" t="s">
        <v>119</v>
      </c>
      <c r="C50" s="582"/>
      <c r="D50" s="582"/>
      <c r="E50" s="583"/>
      <c r="G50" s="581" t="s">
        <v>119</v>
      </c>
      <c r="H50" s="582"/>
      <c r="I50" s="582"/>
      <c r="J50" s="582"/>
      <c r="K50" s="583"/>
    </row>
  </sheetData>
  <mergeCells count="15">
    <mergeCell ref="B50:E50"/>
    <mergeCell ref="G50:K50"/>
    <mergeCell ref="B32:E32"/>
    <mergeCell ref="G33:J33"/>
    <mergeCell ref="B36:E37"/>
    <mergeCell ref="G36:K36"/>
    <mergeCell ref="G37:K37"/>
    <mergeCell ref="H46:H47"/>
    <mergeCell ref="I46:I47"/>
    <mergeCell ref="B7:E7"/>
    <mergeCell ref="G7:J7"/>
    <mergeCell ref="B19:E19"/>
    <mergeCell ref="G19:J19"/>
    <mergeCell ref="B21:E21"/>
    <mergeCell ref="G21:J21"/>
  </mergeCells>
  <hyperlinks>
    <hyperlink ref="L21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35" min="1" max="10" man="1"/>
  </row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6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3.5703125" style="11" customWidth="1"/>
    <col min="2" max="2" width="35.7109375" style="11" customWidth="1"/>
    <col min="3" max="4" width="12.8554687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6" spans="2:5" ht="37.5" customHeight="1">
      <c r="B6" s="551" t="s">
        <v>323</v>
      </c>
      <c r="C6" s="552"/>
      <c r="D6" s="552"/>
      <c r="E6" s="553"/>
    </row>
    <row r="7" spans="2:5" ht="37.5" customHeight="1">
      <c r="B7" s="21" t="s">
        <v>270</v>
      </c>
      <c r="C7" s="158" t="str">
        <f>actualizaciones!A3</f>
        <v>acumulado septiembre 2009</v>
      </c>
      <c r="D7" s="158" t="str">
        <f>actualizaciones!A2</f>
        <v xml:space="preserve">acumulado septiembre 2010 </v>
      </c>
      <c r="E7" s="257" t="s">
        <v>281</v>
      </c>
    </row>
    <row r="8" spans="2:5" ht="15" customHeight="1">
      <c r="B8" s="71" t="s">
        <v>271</v>
      </c>
      <c r="C8" s="72"/>
      <c r="D8" s="80"/>
      <c r="E8" s="234"/>
    </row>
    <row r="9" spans="2:5">
      <c r="B9" s="24" t="s">
        <v>282</v>
      </c>
      <c r="C9" s="252">
        <v>7.6690025212696922</v>
      </c>
      <c r="D9" s="252">
        <v>7.4846489520075306</v>
      </c>
      <c r="E9" s="362">
        <f>D9-C9</f>
        <v>-0.18435356926216162</v>
      </c>
    </row>
    <row r="10" spans="2:5">
      <c r="B10" s="28" t="s">
        <v>283</v>
      </c>
      <c r="C10" s="254">
        <v>7.2167760661545515</v>
      </c>
      <c r="D10" s="254">
        <v>6.9990299678785224</v>
      </c>
      <c r="E10" s="363">
        <f>D10-C10</f>
        <v>-0.21774609827602909</v>
      </c>
    </row>
    <row r="11" spans="2:5">
      <c r="B11" s="241" t="s">
        <v>284</v>
      </c>
      <c r="C11" s="267">
        <v>8.3160256261047802</v>
      </c>
      <c r="D11" s="267">
        <v>8.2430453817344365</v>
      </c>
      <c r="E11" s="364">
        <f>D11-C11</f>
        <v>-7.2980244370343783E-2</v>
      </c>
    </row>
    <row r="12" spans="2:5" ht="15" customHeight="1">
      <c r="B12" s="71" t="s">
        <v>295</v>
      </c>
      <c r="C12" s="269"/>
      <c r="D12" s="269"/>
      <c r="E12" s="302"/>
    </row>
    <row r="13" spans="2:5">
      <c r="B13" s="24" t="s">
        <v>282</v>
      </c>
      <c r="C13" s="252">
        <v>8.1939512836777517</v>
      </c>
      <c r="D13" s="252">
        <v>7.9663700284102035</v>
      </c>
      <c r="E13" s="362">
        <f>D13-C13</f>
        <v>-0.22758125526754824</v>
      </c>
    </row>
    <row r="14" spans="2:5">
      <c r="B14" s="28" t="s">
        <v>283</v>
      </c>
      <c r="C14" s="254">
        <v>7.9390001967367088</v>
      </c>
      <c r="D14" s="254">
        <v>7.6346978770899199</v>
      </c>
      <c r="E14" s="363">
        <f>D14-C14</f>
        <v>-0.30430231964678889</v>
      </c>
    </row>
    <row r="15" spans="2:5">
      <c r="B15" s="241" t="s">
        <v>284</v>
      </c>
      <c r="C15" s="271">
        <v>8.6375193777907331</v>
      </c>
      <c r="D15" s="271">
        <v>8.6058261202709794</v>
      </c>
      <c r="E15" s="363">
        <f>D15-C15</f>
        <v>-3.1693257519753715E-2</v>
      </c>
    </row>
    <row r="16" spans="2:5" ht="15" customHeight="1">
      <c r="B16" s="71" t="s">
        <v>118</v>
      </c>
      <c r="C16" s="272"/>
      <c r="D16" s="272"/>
      <c r="E16" s="302"/>
    </row>
    <row r="17" spans="2:12">
      <c r="B17" s="24" t="s">
        <v>282</v>
      </c>
      <c r="C17" s="252">
        <v>8.1388778394321566</v>
      </c>
      <c r="D17" s="252">
        <v>8.0538983684144974</v>
      </c>
      <c r="E17" s="362">
        <f>D17-C17</f>
        <v>-8.4979471017659236E-2</v>
      </c>
    </row>
    <row r="18" spans="2:12">
      <c r="B18" s="28" t="s">
        <v>283</v>
      </c>
      <c r="C18" s="254">
        <v>8.0407253566573456</v>
      </c>
      <c r="D18" s="254">
        <v>7.8296385783523128</v>
      </c>
      <c r="E18" s="363">
        <f>D18-C18</f>
        <v>-0.21108677830503275</v>
      </c>
    </row>
    <row r="19" spans="2:12">
      <c r="B19" s="241" t="s">
        <v>284</v>
      </c>
      <c r="C19" s="271">
        <v>8.2129649778872906</v>
      </c>
      <c r="D19" s="271">
        <v>8.2461616379348115</v>
      </c>
      <c r="E19" s="364">
        <f>D19-C19</f>
        <v>3.3196660047520865E-2</v>
      </c>
    </row>
    <row r="20" spans="2:12" ht="15" customHeight="1">
      <c r="B20" s="71" t="s">
        <v>296</v>
      </c>
      <c r="C20" s="269"/>
      <c r="D20" s="269"/>
      <c r="E20" s="302"/>
    </row>
    <row r="21" spans="2:12">
      <c r="B21" s="24" t="s">
        <v>282</v>
      </c>
      <c r="C21" s="252">
        <v>7.3423611004792013</v>
      </c>
      <c r="D21" s="252">
        <v>7.1483946288753195</v>
      </c>
      <c r="E21" s="362">
        <f>D21-C21</f>
        <v>-0.19396647160388181</v>
      </c>
    </row>
    <row r="22" spans="2:12">
      <c r="B22" s="28" t="s">
        <v>283</v>
      </c>
      <c r="C22" s="254">
        <v>7.1285736611660662</v>
      </c>
      <c r="D22" s="254">
        <v>7.0248862937758982</v>
      </c>
      <c r="E22" s="363">
        <f>D22-C22</f>
        <v>-0.10368736739016793</v>
      </c>
    </row>
    <row r="23" spans="2:12">
      <c r="B23" s="241" t="s">
        <v>284</v>
      </c>
      <c r="C23" s="271">
        <v>7.7648026648846766</v>
      </c>
      <c r="D23" s="271">
        <v>7.425784355331345</v>
      </c>
      <c r="E23" s="364">
        <f>D23-C23</f>
        <v>-0.33901830955333168</v>
      </c>
    </row>
    <row r="24" spans="2:12" ht="15" customHeight="1">
      <c r="B24" s="71" t="s">
        <v>297</v>
      </c>
      <c r="C24" s="269"/>
      <c r="D24" s="269"/>
      <c r="E24" s="302"/>
    </row>
    <row r="25" spans="2:12">
      <c r="B25" s="24" t="s">
        <v>282</v>
      </c>
      <c r="C25" s="252">
        <v>2.3714363077353084</v>
      </c>
      <c r="D25" s="252">
        <v>2.1127975163849602</v>
      </c>
      <c r="E25" s="362">
        <f>D25-C25</f>
        <v>-0.25863879135034828</v>
      </c>
    </row>
    <row r="26" spans="2:12">
      <c r="B26" s="28" t="s">
        <v>283</v>
      </c>
      <c r="C26" s="254">
        <v>2.3714363077353084</v>
      </c>
      <c r="D26" s="254">
        <v>2.1127975163849602</v>
      </c>
      <c r="E26" s="363">
        <f>D26-C26</f>
        <v>-0.25863879135034828</v>
      </c>
    </row>
    <row r="27" spans="2:12">
      <c r="B27" s="241" t="s">
        <v>284</v>
      </c>
      <c r="C27" s="271" t="s">
        <v>233</v>
      </c>
      <c r="D27" s="271" t="s">
        <v>233</v>
      </c>
      <c r="E27" s="271" t="s">
        <v>233</v>
      </c>
    </row>
    <row r="28" spans="2:12">
      <c r="B28" s="571" t="s">
        <v>286</v>
      </c>
      <c r="C28" s="571"/>
      <c r="D28" s="571"/>
      <c r="E28" s="571"/>
    </row>
    <row r="29" spans="2:12" ht="15" customHeight="1" thickBot="1"/>
    <row r="30" spans="2:12" ht="30" customHeight="1" thickBot="1">
      <c r="B30" s="37"/>
      <c r="C30" s="37"/>
      <c r="D30" s="37"/>
      <c r="E30" s="50" t="s">
        <v>84</v>
      </c>
      <c r="F30" s="37"/>
      <c r="G30" s="37"/>
      <c r="H30" s="37"/>
      <c r="I30" s="37"/>
      <c r="J30" s="37"/>
      <c r="K30" s="37"/>
      <c r="L30" s="37"/>
    </row>
  </sheetData>
  <mergeCells count="2">
    <mergeCell ref="B6:E6"/>
    <mergeCell ref="B28:E28"/>
  </mergeCells>
  <hyperlinks>
    <hyperlink ref="E30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7"/>
      <c r="C28" s="37"/>
      <c r="D28" s="37"/>
      <c r="E28" s="37"/>
      <c r="F28" s="37"/>
      <c r="G28" s="37"/>
      <c r="H28" s="37"/>
      <c r="I28" s="50" t="s">
        <v>86</v>
      </c>
      <c r="J28" s="37"/>
      <c r="K28" s="37"/>
      <c r="L28" s="37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5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11"/>
    <col min="2" max="2" width="28.85546875" style="11" customWidth="1"/>
    <col min="3" max="4" width="12.7109375" style="11" customWidth="1"/>
    <col min="5" max="5" width="10.7109375" style="11" customWidth="1"/>
    <col min="6" max="6" width="11.42578125" style="11"/>
    <col min="7" max="7" width="28.7109375" style="11" customWidth="1"/>
    <col min="8" max="9" width="11.42578125" style="11"/>
    <col min="10" max="10" width="12.28515625" style="11" bestFit="1" customWidth="1"/>
    <col min="11" max="11" width="13.2851562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26.25">
      <c r="B1" s="20"/>
    </row>
    <row r="7" spans="2:10" ht="52.5" customHeight="1">
      <c r="B7" s="578" t="s">
        <v>324</v>
      </c>
      <c r="C7" s="579"/>
      <c r="D7" s="579"/>
      <c r="E7" s="580"/>
      <c r="G7" s="578" t="s">
        <v>325</v>
      </c>
      <c r="H7" s="579"/>
      <c r="I7" s="579"/>
      <c r="J7" s="580"/>
    </row>
    <row r="8" spans="2:10" ht="41.25" customHeight="1">
      <c r="B8" s="21" t="s">
        <v>245</v>
      </c>
      <c r="C8" s="232" t="str">
        <f>actualizaciones!$A$3</f>
        <v>acumulado septiembre 2009</v>
      </c>
      <c r="D8" s="232" t="str">
        <f>actualizaciones!$A$2</f>
        <v xml:space="preserve">acumulado septiembre 2010 </v>
      </c>
      <c r="E8" s="233" t="s">
        <v>326</v>
      </c>
      <c r="G8" s="21" t="s">
        <v>245</v>
      </c>
      <c r="H8" s="232" t="str">
        <f>actualizaciones!$A$3</f>
        <v>acumulado septiembre 2009</v>
      </c>
      <c r="I8" s="232" t="str">
        <f>actualizaciones!$A$2</f>
        <v xml:space="preserve">acumulado septiembre 2010 </v>
      </c>
      <c r="J8" s="233" t="s">
        <v>326</v>
      </c>
    </row>
    <row r="9" spans="2:10">
      <c r="B9" s="71" t="s">
        <v>246</v>
      </c>
      <c r="C9" s="72"/>
      <c r="D9" s="72"/>
      <c r="E9" s="73"/>
      <c r="G9" s="71" t="s">
        <v>246</v>
      </c>
      <c r="H9" s="72"/>
      <c r="I9" s="72"/>
      <c r="J9" s="73"/>
    </row>
    <row r="10" spans="2:10">
      <c r="B10" s="24" t="s">
        <v>327</v>
      </c>
      <c r="C10" s="349">
        <v>8.1939512836777517</v>
      </c>
      <c r="D10" s="349">
        <v>7.9663700284102035</v>
      </c>
      <c r="E10" s="365">
        <f>(D10-C10)</f>
        <v>-0.22758125526754824</v>
      </c>
      <c r="G10" s="24" t="s">
        <v>327</v>
      </c>
      <c r="H10" s="349">
        <v>8.1388778394321566</v>
      </c>
      <c r="I10" s="349">
        <v>8.0538983684144974</v>
      </c>
      <c r="J10" s="366">
        <f>(I10-H10)</f>
        <v>-8.4979471017659236E-2</v>
      </c>
    </row>
    <row r="11" spans="2:10">
      <c r="B11" s="71" t="s">
        <v>248</v>
      </c>
      <c r="C11" s="72"/>
      <c r="D11" s="72"/>
      <c r="E11" s="367"/>
      <c r="G11" s="71" t="s">
        <v>248</v>
      </c>
      <c r="H11" s="72"/>
      <c r="I11" s="72"/>
      <c r="J11" s="351"/>
    </row>
    <row r="12" spans="2:10">
      <c r="B12" s="84" t="s">
        <v>249</v>
      </c>
      <c r="C12" s="352">
        <v>7.9390001967367088</v>
      </c>
      <c r="D12" s="352">
        <v>7.6346978770899199</v>
      </c>
      <c r="E12" s="368">
        <f>(D12-C12)</f>
        <v>-0.30430231964678889</v>
      </c>
      <c r="G12" s="84" t="s">
        <v>249</v>
      </c>
      <c r="H12" s="352">
        <v>8.0407253566573456</v>
      </c>
      <c r="I12" s="352">
        <v>7.8296385783523128</v>
      </c>
      <c r="J12" s="369">
        <f t="shared" ref="J12:J16" si="0">(I12-H12)</f>
        <v>-0.21108677830503275</v>
      </c>
    </row>
    <row r="13" spans="2:10">
      <c r="B13" s="84" t="s">
        <v>250</v>
      </c>
      <c r="C13" s="354">
        <v>7.2370519771293234</v>
      </c>
      <c r="D13" s="354">
        <v>6.9022158154859969</v>
      </c>
      <c r="E13" s="370">
        <f t="shared" ref="E13:E16" si="1">(D13-C13)</f>
        <v>-0.33483616164332641</v>
      </c>
      <c r="G13" s="84" t="s">
        <v>250</v>
      </c>
      <c r="H13" s="354">
        <v>7.9257435935832881</v>
      </c>
      <c r="I13" s="354">
        <v>7.9249144361562092</v>
      </c>
      <c r="J13" s="371">
        <f t="shared" si="0"/>
        <v>-8.2915742707889706E-4</v>
      </c>
    </row>
    <row r="14" spans="2:10">
      <c r="B14" s="84" t="s">
        <v>251</v>
      </c>
      <c r="C14" s="354">
        <v>7.9171287686513026</v>
      </c>
      <c r="D14" s="354">
        <v>7.7110901442099617</v>
      </c>
      <c r="E14" s="370">
        <f t="shared" si="1"/>
        <v>-0.2060386244413408</v>
      </c>
      <c r="G14" s="84" t="s">
        <v>251</v>
      </c>
      <c r="H14" s="354">
        <v>8.1612001167459436</v>
      </c>
      <c r="I14" s="354">
        <v>7.9383772716719081</v>
      </c>
      <c r="J14" s="371">
        <f t="shared" si="0"/>
        <v>-0.22282284507403549</v>
      </c>
    </row>
    <row r="15" spans="2:10">
      <c r="B15" s="84" t="s">
        <v>252</v>
      </c>
      <c r="C15" s="354">
        <v>8.6511665337596106</v>
      </c>
      <c r="D15" s="354">
        <v>8.022910811208412</v>
      </c>
      <c r="E15" s="370">
        <f t="shared" si="1"/>
        <v>-0.62825572255119866</v>
      </c>
      <c r="G15" s="84" t="s">
        <v>252</v>
      </c>
      <c r="H15" s="354">
        <v>7.8849882534867817</v>
      </c>
      <c r="I15" s="354">
        <v>7.6541101854808282</v>
      </c>
      <c r="J15" s="371">
        <f t="shared" si="0"/>
        <v>-0.23087806800595345</v>
      </c>
    </row>
    <row r="16" spans="2:10">
      <c r="B16" s="84" t="s">
        <v>253</v>
      </c>
      <c r="C16" s="354">
        <v>7.1405099150141647</v>
      </c>
      <c r="D16" s="354">
        <v>7.1975450081833063</v>
      </c>
      <c r="E16" s="372">
        <f t="shared" si="1"/>
        <v>5.7035093169141682E-2</v>
      </c>
      <c r="G16" s="84" t="s">
        <v>253</v>
      </c>
      <c r="H16" s="354">
        <v>7.6751322751322748</v>
      </c>
      <c r="I16" s="354">
        <v>6.6344678339563252</v>
      </c>
      <c r="J16" s="373">
        <f t="shared" si="0"/>
        <v>-1.0406644411759496</v>
      </c>
    </row>
    <row r="17" spans="2:12">
      <c r="B17" s="71" t="s">
        <v>254</v>
      </c>
      <c r="C17" s="80"/>
      <c r="D17" s="80"/>
      <c r="E17" s="374"/>
      <c r="G17" s="71" t="s">
        <v>254</v>
      </c>
      <c r="H17" s="80"/>
      <c r="I17" s="80"/>
      <c r="J17" s="358"/>
    </row>
    <row r="18" spans="2:12">
      <c r="B18" s="241" t="s">
        <v>255</v>
      </c>
      <c r="C18" s="356">
        <v>8.6375193777907331</v>
      </c>
      <c r="D18" s="356">
        <v>8.6058261202709794</v>
      </c>
      <c r="E18" s="372">
        <f>(D18-C18)</f>
        <v>-3.1693257519753715E-2</v>
      </c>
      <c r="G18" s="241" t="s">
        <v>255</v>
      </c>
      <c r="H18" s="356">
        <v>8.2129649778872906</v>
      </c>
      <c r="I18" s="356">
        <v>8.2461616379348115</v>
      </c>
      <c r="J18" s="373">
        <f>(I18-H18)</f>
        <v>3.3196660047520865E-2</v>
      </c>
    </row>
    <row r="19" spans="2:12">
      <c r="B19" s="581" t="s">
        <v>119</v>
      </c>
      <c r="C19" s="582"/>
      <c r="D19" s="582"/>
      <c r="E19" s="583"/>
      <c r="G19" s="581" t="s">
        <v>119</v>
      </c>
      <c r="H19" s="582"/>
      <c r="I19" s="582"/>
      <c r="J19" s="583"/>
    </row>
    <row r="20" spans="2:12" ht="20.100000000000001" customHeight="1" thickBot="1"/>
    <row r="21" spans="2:12" ht="54.75" customHeight="1" thickBot="1">
      <c r="B21" s="578" t="s">
        <v>328</v>
      </c>
      <c r="C21" s="579"/>
      <c r="D21" s="579"/>
      <c r="E21" s="580"/>
      <c r="G21" s="578" t="s">
        <v>329</v>
      </c>
      <c r="H21" s="579"/>
      <c r="I21" s="579"/>
      <c r="J21" s="580"/>
      <c r="L21" s="50" t="s">
        <v>84</v>
      </c>
    </row>
    <row r="22" spans="2:12" ht="45.75" customHeight="1">
      <c r="B22" s="21" t="s">
        <v>245</v>
      </c>
      <c r="C22" s="232" t="str">
        <f>actualizaciones!$A$3</f>
        <v>acumulado septiembre 2009</v>
      </c>
      <c r="D22" s="232" t="str">
        <f>actualizaciones!$A$2</f>
        <v xml:space="preserve">acumulado septiembre 2010 </v>
      </c>
      <c r="E22" s="233" t="s">
        <v>326</v>
      </c>
      <c r="G22" s="21" t="s">
        <v>245</v>
      </c>
      <c r="H22" s="232" t="str">
        <f>actualizaciones!$A$3</f>
        <v>acumulado septiembre 2009</v>
      </c>
      <c r="I22" s="232" t="str">
        <f>actualizaciones!$A$2</f>
        <v xml:space="preserve">acumulado septiembre 2010 </v>
      </c>
      <c r="J22" s="233" t="s">
        <v>326</v>
      </c>
    </row>
    <row r="23" spans="2:12">
      <c r="B23" s="71" t="s">
        <v>246</v>
      </c>
      <c r="C23" s="72"/>
      <c r="D23" s="72"/>
      <c r="E23" s="73"/>
      <c r="G23" s="71" t="s">
        <v>246</v>
      </c>
      <c r="H23" s="72"/>
      <c r="I23" s="72"/>
      <c r="J23" s="73"/>
    </row>
    <row r="24" spans="2:12">
      <c r="B24" s="24" t="s">
        <v>327</v>
      </c>
      <c r="C24" s="349">
        <v>7.3423611004792013</v>
      </c>
      <c r="D24" s="349">
        <v>7.1483946288753195</v>
      </c>
      <c r="E24" s="366">
        <f>(D24-C24)</f>
        <v>-0.19396647160388181</v>
      </c>
      <c r="G24" s="24" t="s">
        <v>327</v>
      </c>
      <c r="H24" s="349">
        <v>2.3714363077353084</v>
      </c>
      <c r="I24" s="349">
        <v>2.1127975163849602</v>
      </c>
      <c r="J24" s="366">
        <f>(I24-H24)</f>
        <v>-0.25863879135034828</v>
      </c>
    </row>
    <row r="25" spans="2:12">
      <c r="B25" s="71" t="s">
        <v>248</v>
      </c>
      <c r="C25" s="72"/>
      <c r="D25" s="72"/>
      <c r="E25" s="351"/>
      <c r="G25" s="71" t="s">
        <v>248</v>
      </c>
      <c r="H25" s="72"/>
      <c r="I25" s="72"/>
      <c r="J25" s="351"/>
    </row>
    <row r="26" spans="2:12">
      <c r="B26" s="84" t="s">
        <v>249</v>
      </c>
      <c r="C26" s="352">
        <v>7.1285736611660662</v>
      </c>
      <c r="D26" s="352">
        <v>7.0248862937758982</v>
      </c>
      <c r="E26" s="369">
        <f t="shared" ref="E26:E29" si="2">(D26-C26)</f>
        <v>-0.10368736739016793</v>
      </c>
      <c r="G26" s="84" t="s">
        <v>249</v>
      </c>
      <c r="H26" s="352">
        <v>2.3714363077353084</v>
      </c>
      <c r="I26" s="352">
        <v>2.1127975163849602</v>
      </c>
      <c r="J26" s="369">
        <f t="shared" ref="J26:J30" si="3">(I26-H26)</f>
        <v>-0.25863879135034828</v>
      </c>
    </row>
    <row r="27" spans="2:12">
      <c r="B27" s="84" t="s">
        <v>302</v>
      </c>
      <c r="C27" s="354">
        <v>7.2578965538886449</v>
      </c>
      <c r="D27" s="354">
        <v>7.0767616982997295</v>
      </c>
      <c r="E27" s="371">
        <f t="shared" si="2"/>
        <v>-0.1811348555889154</v>
      </c>
      <c r="G27" s="84" t="s">
        <v>302</v>
      </c>
      <c r="H27" s="354">
        <v>2.2642782699322566</v>
      </c>
      <c r="I27" s="354">
        <v>1.8476129411450402</v>
      </c>
      <c r="J27" s="371">
        <f t="shared" si="3"/>
        <v>-0.4166653287872164</v>
      </c>
    </row>
    <row r="28" spans="2:12">
      <c r="B28" s="84" t="s">
        <v>252</v>
      </c>
      <c r="C28" s="354">
        <v>6.8455288313290161</v>
      </c>
      <c r="D28" s="354">
        <v>7.1749396695749024</v>
      </c>
      <c r="E28" s="371">
        <f t="shared" si="2"/>
        <v>0.32941083824588624</v>
      </c>
      <c r="G28" s="84" t="s">
        <v>252</v>
      </c>
      <c r="H28" s="354">
        <v>2.211798989366649</v>
      </c>
      <c r="I28" s="354">
        <v>2.1629443597333093</v>
      </c>
      <c r="J28" s="371">
        <f t="shared" si="3"/>
        <v>-4.8854629633339641E-2</v>
      </c>
    </row>
    <row r="29" spans="2:12">
      <c r="B29" s="84" t="s">
        <v>253</v>
      </c>
      <c r="C29" s="354">
        <v>3.7889197485747697</v>
      </c>
      <c r="D29" s="354">
        <v>3.6737160120845922</v>
      </c>
      <c r="E29" s="373">
        <f t="shared" si="2"/>
        <v>-0.11520373649017746</v>
      </c>
      <c r="G29" s="84" t="s">
        <v>303</v>
      </c>
      <c r="H29" s="354">
        <v>2.4717889844034384</v>
      </c>
      <c r="I29" s="354">
        <v>2.0650656701654118</v>
      </c>
      <c r="J29" s="371">
        <f t="shared" si="3"/>
        <v>-0.40672331423802666</v>
      </c>
    </row>
    <row r="30" spans="2:12">
      <c r="B30" s="71" t="s">
        <v>254</v>
      </c>
      <c r="C30" s="80"/>
      <c r="D30" s="80"/>
      <c r="E30" s="358"/>
      <c r="G30" s="84" t="s">
        <v>304</v>
      </c>
      <c r="H30" s="354">
        <v>3.06918161710494</v>
      </c>
      <c r="I30" s="354">
        <v>3.837795819657972</v>
      </c>
      <c r="J30" s="371">
        <f t="shared" si="3"/>
        <v>0.76861420255303203</v>
      </c>
    </row>
    <row r="31" spans="2:12">
      <c r="B31" s="241" t="s">
        <v>255</v>
      </c>
      <c r="C31" s="356">
        <v>7.7648026648846766</v>
      </c>
      <c r="D31" s="356">
        <v>7.425784355331345</v>
      </c>
      <c r="E31" s="373">
        <f>(D31-C31)</f>
        <v>-0.33901830955333168</v>
      </c>
      <c r="G31" s="71" t="s">
        <v>254</v>
      </c>
      <c r="H31" s="80"/>
      <c r="I31" s="80"/>
      <c r="J31" s="358"/>
    </row>
    <row r="32" spans="2:12">
      <c r="B32" s="581" t="s">
        <v>119</v>
      </c>
      <c r="C32" s="582"/>
      <c r="D32" s="582"/>
      <c r="E32" s="583"/>
      <c r="G32" s="241" t="s">
        <v>255</v>
      </c>
      <c r="H32" s="85" t="s">
        <v>233</v>
      </c>
      <c r="I32" s="85" t="s">
        <v>233</v>
      </c>
      <c r="J32" s="359" t="str">
        <f>IFERROR((I32-H32)/H32,"-")</f>
        <v>-</v>
      </c>
    </row>
    <row r="33" spans="2:11">
      <c r="G33" s="581" t="s">
        <v>119</v>
      </c>
      <c r="H33" s="582"/>
      <c r="I33" s="582"/>
      <c r="J33" s="583"/>
    </row>
    <row r="37" spans="2:11" ht="42" customHeight="1">
      <c r="B37" s="584" t="s">
        <v>330</v>
      </c>
      <c r="C37" s="585"/>
      <c r="D37" s="585"/>
      <c r="E37" s="586"/>
      <c r="G37" s="593" t="s">
        <v>331</v>
      </c>
      <c r="H37" s="594"/>
      <c r="I37" s="594"/>
      <c r="J37" s="594"/>
      <c r="K37" s="595"/>
    </row>
    <row r="38" spans="2:11" ht="27" customHeight="1">
      <c r="B38" s="587"/>
      <c r="C38" s="545"/>
      <c r="D38" s="545"/>
      <c r="E38" s="588"/>
      <c r="G38" s="596" t="str">
        <f>actualizaciones!$A$2</f>
        <v xml:space="preserve">acumulado septiembre 2010 </v>
      </c>
      <c r="H38" s="597"/>
      <c r="I38" s="597"/>
      <c r="J38" s="597"/>
      <c r="K38" s="598"/>
    </row>
    <row r="39" spans="2:11" ht="38.25">
      <c r="B39" s="21" t="s">
        <v>245</v>
      </c>
      <c r="C39" s="232" t="str">
        <f>actualizaciones!$A$3</f>
        <v>acumulado septiembre 2009</v>
      </c>
      <c r="D39" s="232" t="str">
        <f>actualizaciones!$A$2</f>
        <v xml:space="preserve">acumulado septiembre 2010 </v>
      </c>
      <c r="E39" s="233" t="s">
        <v>326</v>
      </c>
      <c r="G39" s="21" t="s">
        <v>245</v>
      </c>
      <c r="H39" s="232" t="s">
        <v>118</v>
      </c>
      <c r="I39" s="233" t="s">
        <v>326</v>
      </c>
      <c r="J39" s="232" t="s">
        <v>271</v>
      </c>
      <c r="K39" s="233" t="s">
        <v>326</v>
      </c>
    </row>
    <row r="40" spans="2:11">
      <c r="B40" s="71" t="s">
        <v>246</v>
      </c>
      <c r="C40" s="72"/>
      <c r="D40" s="72"/>
      <c r="E40" s="73"/>
      <c r="G40" s="71" t="s">
        <v>246</v>
      </c>
      <c r="H40" s="72"/>
      <c r="I40" s="72"/>
      <c r="J40" s="72"/>
      <c r="K40" s="73"/>
    </row>
    <row r="41" spans="2:11">
      <c r="B41" s="24" t="s">
        <v>327</v>
      </c>
      <c r="C41" s="349">
        <v>7.6690025212696922</v>
      </c>
      <c r="D41" s="349">
        <v>7.4846489520075306</v>
      </c>
      <c r="E41" s="365">
        <f>($D$41-$C$41)</f>
        <v>-0.18435356926216162</v>
      </c>
      <c r="G41" s="24" t="s">
        <v>327</v>
      </c>
      <c r="H41" s="349">
        <v>8.1388778394321566</v>
      </c>
      <c r="I41" s="366">
        <f>I10-H10</f>
        <v>-8.4979471017659236E-2</v>
      </c>
      <c r="J41" s="349">
        <v>7.4846489520075306</v>
      </c>
      <c r="K41" s="365">
        <f>($D$41-$C$41)</f>
        <v>-0.18435356926216162</v>
      </c>
    </row>
    <row r="42" spans="2:11">
      <c r="B42" s="71" t="s">
        <v>248</v>
      </c>
      <c r="C42" s="72"/>
      <c r="D42" s="72"/>
      <c r="E42" s="367"/>
      <c r="G42" s="71" t="s">
        <v>248</v>
      </c>
      <c r="H42" s="72"/>
      <c r="I42" s="72"/>
      <c r="J42" s="72"/>
      <c r="K42" s="367"/>
    </row>
    <row r="43" spans="2:11">
      <c r="B43" s="84" t="s">
        <v>249</v>
      </c>
      <c r="C43" s="352">
        <v>7.2167760661545515</v>
      </c>
      <c r="D43" s="352">
        <v>6.9990299678785224</v>
      </c>
      <c r="E43" s="368">
        <f>($D$43-$C$43)</f>
        <v>-0.21774609827602909</v>
      </c>
      <c r="G43" s="84" t="s">
        <v>249</v>
      </c>
      <c r="H43" s="352">
        <v>8.0407253566573456</v>
      </c>
      <c r="I43" s="375">
        <f t="shared" ref="I43:I46" si="4">I12-H12</f>
        <v>-0.21108677830503275</v>
      </c>
      <c r="J43" s="352">
        <v>6.9990299678785224</v>
      </c>
      <c r="K43" s="368">
        <f>($D$43-$C$43)</f>
        <v>-0.21774609827602909</v>
      </c>
    </row>
    <row r="44" spans="2:11">
      <c r="B44" s="84" t="s">
        <v>250</v>
      </c>
      <c r="C44" s="354">
        <v>6.8394155976757567</v>
      </c>
      <c r="D44" s="354">
        <v>6.605983753143728</v>
      </c>
      <c r="E44" s="370">
        <f>($D$44-$C$44)</f>
        <v>-0.2334318445320287</v>
      </c>
      <c r="G44" s="84" t="s">
        <v>250</v>
      </c>
      <c r="H44" s="354">
        <v>7.9257435935832881</v>
      </c>
      <c r="I44" s="376">
        <f t="shared" si="4"/>
        <v>-8.2915742707889706E-4</v>
      </c>
      <c r="J44" s="354">
        <v>6.605983753143728</v>
      </c>
      <c r="K44" s="370">
        <f>($D$44-$C$44)</f>
        <v>-0.2334318445320287</v>
      </c>
    </row>
    <row r="45" spans="2:11">
      <c r="B45" s="84" t="s">
        <v>251</v>
      </c>
      <c r="C45" s="354">
        <v>7.565820652818898</v>
      </c>
      <c r="D45" s="354">
        <v>7.364901283262852</v>
      </c>
      <c r="E45" s="370">
        <f>($D$45-$C$45)</f>
        <v>-0.20091936955604606</v>
      </c>
      <c r="G45" s="84" t="s">
        <v>251</v>
      </c>
      <c r="H45" s="354">
        <v>8.1612001167459436</v>
      </c>
      <c r="I45" s="376">
        <f t="shared" si="4"/>
        <v>-0.22282284507403549</v>
      </c>
      <c r="J45" s="354">
        <v>7.364901283262852</v>
      </c>
      <c r="K45" s="370">
        <f>($D$45-$C$45)</f>
        <v>-0.20091936955604606</v>
      </c>
    </row>
    <row r="46" spans="2:11">
      <c r="B46" s="84" t="s">
        <v>252</v>
      </c>
      <c r="C46" s="354">
        <v>7.1384599606718782</v>
      </c>
      <c r="D46" s="354">
        <v>6.7950495386605834</v>
      </c>
      <c r="E46" s="370">
        <f>($D$46-$C$46)</f>
        <v>-0.34341042201129479</v>
      </c>
      <c r="G46" s="84" t="s">
        <v>252</v>
      </c>
      <c r="H46" s="354">
        <v>7.8849882534867817</v>
      </c>
      <c r="I46" s="376">
        <f t="shared" si="4"/>
        <v>-0.23087806800595345</v>
      </c>
      <c r="J46" s="354">
        <v>6.7950495386605834</v>
      </c>
      <c r="K46" s="370">
        <f>($D$46-$C$46)</f>
        <v>-0.34341042201129479</v>
      </c>
    </row>
    <row r="47" spans="2:11">
      <c r="B47" s="84" t="s">
        <v>303</v>
      </c>
      <c r="C47" s="354">
        <v>3.6309593225045118</v>
      </c>
      <c r="D47" s="354">
        <v>3.2949440913289858</v>
      </c>
      <c r="E47" s="370">
        <f>($D$47-$C$47)</f>
        <v>-0.33601523117552601</v>
      </c>
      <c r="G47" s="84" t="s">
        <v>303</v>
      </c>
      <c r="H47" s="600">
        <v>7.6751322751322748</v>
      </c>
      <c r="I47" s="604">
        <f>I16-H16</f>
        <v>-1.0406644411759496</v>
      </c>
      <c r="J47" s="354">
        <v>3.2949440913289858</v>
      </c>
      <c r="K47" s="370">
        <f>($D$47-$C$47)</f>
        <v>-0.33601523117552601</v>
      </c>
    </row>
    <row r="48" spans="2:11">
      <c r="B48" s="28" t="s">
        <v>304</v>
      </c>
      <c r="C48" s="354">
        <v>5.4415617310754092</v>
      </c>
      <c r="D48" s="354">
        <v>5.7296565656565654</v>
      </c>
      <c r="E48" s="372">
        <f>($D$48-$C$48)</f>
        <v>0.28809483458115626</v>
      </c>
      <c r="G48" s="28" t="s">
        <v>304</v>
      </c>
      <c r="H48" s="601"/>
      <c r="I48" s="605"/>
      <c r="J48" s="354">
        <v>5.7296565656565654</v>
      </c>
      <c r="K48" s="372">
        <f>($D$48-$C$48)</f>
        <v>0.28809483458115626</v>
      </c>
    </row>
    <row r="49" spans="2:11">
      <c r="B49" s="71" t="s">
        <v>254</v>
      </c>
      <c r="C49" s="80"/>
      <c r="D49" s="80"/>
      <c r="E49" s="374"/>
      <c r="G49" s="71" t="s">
        <v>254</v>
      </c>
      <c r="H49" s="80"/>
      <c r="I49" s="80"/>
      <c r="J49" s="80"/>
      <c r="K49" s="374"/>
    </row>
    <row r="50" spans="2:11">
      <c r="B50" s="241" t="s">
        <v>255</v>
      </c>
      <c r="C50" s="356">
        <v>8.3160256261047802</v>
      </c>
      <c r="D50" s="356">
        <v>8.2430453817344365</v>
      </c>
      <c r="E50" s="372">
        <f>($D$50-$C$50)</f>
        <v>-7.2980244370343783E-2</v>
      </c>
      <c r="G50" s="241" t="s">
        <v>255</v>
      </c>
      <c r="H50" s="356">
        <v>8.2129649778872906</v>
      </c>
      <c r="I50" s="373">
        <f>I18-H18</f>
        <v>3.3196660047520865E-2</v>
      </c>
      <c r="J50" s="356">
        <v>8.2430453817344365</v>
      </c>
      <c r="K50" s="372">
        <f>($D$50-$C$50)</f>
        <v>-7.2980244370343783E-2</v>
      </c>
    </row>
    <row r="51" spans="2:11">
      <c r="B51" s="581" t="s">
        <v>119</v>
      </c>
      <c r="C51" s="582"/>
      <c r="D51" s="582"/>
      <c r="E51" s="583"/>
      <c r="G51" s="581" t="s">
        <v>119</v>
      </c>
      <c r="H51" s="582"/>
      <c r="I51" s="582"/>
      <c r="J51" s="582"/>
      <c r="K51" s="583"/>
    </row>
  </sheetData>
  <mergeCells count="15">
    <mergeCell ref="B51:E51"/>
    <mergeCell ref="G51:K51"/>
    <mergeCell ref="B32:E32"/>
    <mergeCell ref="G33:J33"/>
    <mergeCell ref="B37:E38"/>
    <mergeCell ref="G37:K37"/>
    <mergeCell ref="G38:K38"/>
    <mergeCell ref="H47:H48"/>
    <mergeCell ref="I47:I48"/>
    <mergeCell ref="B7:E7"/>
    <mergeCell ref="G7:J7"/>
    <mergeCell ref="B19:E19"/>
    <mergeCell ref="G19:J19"/>
    <mergeCell ref="B21:E21"/>
    <mergeCell ref="G21:J21"/>
  </mergeCells>
  <hyperlinks>
    <hyperlink ref="L21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35" min="1" max="10" man="1"/>
  </row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4"/>
  <sheetViews>
    <sheetView showGridLines="0" showRowColHeaders="0" showOutlineSymbols="0" zoomScaleNormal="100" workbookViewId="0">
      <selection activeCell="B32" sqref="B32"/>
    </sheetView>
  </sheetViews>
  <sheetFormatPr baseColWidth="10" defaultRowHeight="12"/>
  <cols>
    <col min="1" max="1" width="13.5703125" style="377" customWidth="1"/>
    <col min="2" max="2" width="23.7109375" style="377" customWidth="1"/>
    <col min="3" max="3" width="10.7109375" style="377" customWidth="1"/>
    <col min="4" max="4" width="9.85546875" style="377" customWidth="1"/>
    <col min="5" max="7" width="10.7109375" style="377" customWidth="1"/>
    <col min="8" max="256" width="11.42578125" style="377"/>
    <col min="257" max="257" width="13.5703125" style="377" customWidth="1"/>
    <col min="258" max="258" width="23.7109375" style="377" customWidth="1"/>
    <col min="259" max="263" width="10.7109375" style="377" customWidth="1"/>
    <col min="264" max="512" width="11.42578125" style="377"/>
    <col min="513" max="513" width="13.5703125" style="377" customWidth="1"/>
    <col min="514" max="514" width="23.7109375" style="377" customWidth="1"/>
    <col min="515" max="519" width="10.7109375" style="377" customWidth="1"/>
    <col min="520" max="768" width="11.42578125" style="377"/>
    <col min="769" max="769" width="13.5703125" style="377" customWidth="1"/>
    <col min="770" max="770" width="23.7109375" style="377" customWidth="1"/>
    <col min="771" max="775" width="10.7109375" style="377" customWidth="1"/>
    <col min="776" max="1024" width="11.42578125" style="377"/>
    <col min="1025" max="1025" width="13.5703125" style="377" customWidth="1"/>
    <col min="1026" max="1026" width="23.7109375" style="377" customWidth="1"/>
    <col min="1027" max="1031" width="10.7109375" style="377" customWidth="1"/>
    <col min="1032" max="1280" width="11.42578125" style="377"/>
    <col min="1281" max="1281" width="13.5703125" style="377" customWidth="1"/>
    <col min="1282" max="1282" width="23.7109375" style="377" customWidth="1"/>
    <col min="1283" max="1287" width="10.7109375" style="377" customWidth="1"/>
    <col min="1288" max="1536" width="11.42578125" style="377"/>
    <col min="1537" max="1537" width="13.5703125" style="377" customWidth="1"/>
    <col min="1538" max="1538" width="23.7109375" style="377" customWidth="1"/>
    <col min="1539" max="1543" width="10.7109375" style="377" customWidth="1"/>
    <col min="1544" max="1792" width="11.42578125" style="377"/>
    <col min="1793" max="1793" width="13.5703125" style="377" customWidth="1"/>
    <col min="1794" max="1794" width="23.7109375" style="377" customWidth="1"/>
    <col min="1795" max="1799" width="10.7109375" style="377" customWidth="1"/>
    <col min="1800" max="2048" width="11.42578125" style="377"/>
    <col min="2049" max="2049" width="13.5703125" style="377" customWidth="1"/>
    <col min="2050" max="2050" width="23.7109375" style="377" customWidth="1"/>
    <col min="2051" max="2055" width="10.7109375" style="377" customWidth="1"/>
    <col min="2056" max="2304" width="11.42578125" style="377"/>
    <col min="2305" max="2305" width="13.5703125" style="377" customWidth="1"/>
    <col min="2306" max="2306" width="23.7109375" style="377" customWidth="1"/>
    <col min="2307" max="2311" width="10.7109375" style="377" customWidth="1"/>
    <col min="2312" max="2560" width="11.42578125" style="377"/>
    <col min="2561" max="2561" width="13.5703125" style="377" customWidth="1"/>
    <col min="2562" max="2562" width="23.7109375" style="377" customWidth="1"/>
    <col min="2563" max="2567" width="10.7109375" style="377" customWidth="1"/>
    <col min="2568" max="2816" width="11.42578125" style="377"/>
    <col min="2817" max="2817" width="13.5703125" style="377" customWidth="1"/>
    <col min="2818" max="2818" width="23.7109375" style="377" customWidth="1"/>
    <col min="2819" max="2823" width="10.7109375" style="377" customWidth="1"/>
    <col min="2824" max="3072" width="11.42578125" style="377"/>
    <col min="3073" max="3073" width="13.5703125" style="377" customWidth="1"/>
    <col min="3074" max="3074" width="23.7109375" style="377" customWidth="1"/>
    <col min="3075" max="3079" width="10.7109375" style="377" customWidth="1"/>
    <col min="3080" max="3328" width="11.42578125" style="377"/>
    <col min="3329" max="3329" width="13.5703125" style="377" customWidth="1"/>
    <col min="3330" max="3330" width="23.7109375" style="377" customWidth="1"/>
    <col min="3331" max="3335" width="10.7109375" style="377" customWidth="1"/>
    <col min="3336" max="3584" width="11.42578125" style="377"/>
    <col min="3585" max="3585" width="13.5703125" style="377" customWidth="1"/>
    <col min="3586" max="3586" width="23.7109375" style="377" customWidth="1"/>
    <col min="3587" max="3591" width="10.7109375" style="377" customWidth="1"/>
    <col min="3592" max="3840" width="11.42578125" style="377"/>
    <col min="3841" max="3841" width="13.5703125" style="377" customWidth="1"/>
    <col min="3842" max="3842" width="23.7109375" style="377" customWidth="1"/>
    <col min="3843" max="3847" width="10.7109375" style="377" customWidth="1"/>
    <col min="3848" max="4096" width="11.42578125" style="377"/>
    <col min="4097" max="4097" width="13.5703125" style="377" customWidth="1"/>
    <col min="4098" max="4098" width="23.7109375" style="377" customWidth="1"/>
    <col min="4099" max="4103" width="10.7109375" style="377" customWidth="1"/>
    <col min="4104" max="4352" width="11.42578125" style="377"/>
    <col min="4353" max="4353" width="13.5703125" style="377" customWidth="1"/>
    <col min="4354" max="4354" width="23.7109375" style="377" customWidth="1"/>
    <col min="4355" max="4359" width="10.7109375" style="377" customWidth="1"/>
    <col min="4360" max="4608" width="11.42578125" style="377"/>
    <col min="4609" max="4609" width="13.5703125" style="377" customWidth="1"/>
    <col min="4610" max="4610" width="23.7109375" style="377" customWidth="1"/>
    <col min="4611" max="4615" width="10.7109375" style="377" customWidth="1"/>
    <col min="4616" max="4864" width="11.42578125" style="377"/>
    <col min="4865" max="4865" width="13.5703125" style="377" customWidth="1"/>
    <col min="4866" max="4866" width="23.7109375" style="377" customWidth="1"/>
    <col min="4867" max="4871" width="10.7109375" style="377" customWidth="1"/>
    <col min="4872" max="5120" width="11.42578125" style="377"/>
    <col min="5121" max="5121" width="13.5703125" style="377" customWidth="1"/>
    <col min="5122" max="5122" width="23.7109375" style="377" customWidth="1"/>
    <col min="5123" max="5127" width="10.7109375" style="377" customWidth="1"/>
    <col min="5128" max="5376" width="11.42578125" style="377"/>
    <col min="5377" max="5377" width="13.5703125" style="377" customWidth="1"/>
    <col min="5378" max="5378" width="23.7109375" style="377" customWidth="1"/>
    <col min="5379" max="5383" width="10.7109375" style="377" customWidth="1"/>
    <col min="5384" max="5632" width="11.42578125" style="377"/>
    <col min="5633" max="5633" width="13.5703125" style="377" customWidth="1"/>
    <col min="5634" max="5634" width="23.7109375" style="377" customWidth="1"/>
    <col min="5635" max="5639" width="10.7109375" style="377" customWidth="1"/>
    <col min="5640" max="5888" width="11.42578125" style="377"/>
    <col min="5889" max="5889" width="13.5703125" style="377" customWidth="1"/>
    <col min="5890" max="5890" width="23.7109375" style="377" customWidth="1"/>
    <col min="5891" max="5895" width="10.7109375" style="377" customWidth="1"/>
    <col min="5896" max="6144" width="11.42578125" style="377"/>
    <col min="6145" max="6145" width="13.5703125" style="377" customWidth="1"/>
    <col min="6146" max="6146" width="23.7109375" style="377" customWidth="1"/>
    <col min="6147" max="6151" width="10.7109375" style="377" customWidth="1"/>
    <col min="6152" max="6400" width="11.42578125" style="377"/>
    <col min="6401" max="6401" width="13.5703125" style="377" customWidth="1"/>
    <col min="6402" max="6402" width="23.7109375" style="377" customWidth="1"/>
    <col min="6403" max="6407" width="10.7109375" style="377" customWidth="1"/>
    <col min="6408" max="6656" width="11.42578125" style="377"/>
    <col min="6657" max="6657" width="13.5703125" style="377" customWidth="1"/>
    <col min="6658" max="6658" width="23.7109375" style="377" customWidth="1"/>
    <col min="6659" max="6663" width="10.7109375" style="377" customWidth="1"/>
    <col min="6664" max="6912" width="11.42578125" style="377"/>
    <col min="6913" max="6913" width="13.5703125" style="377" customWidth="1"/>
    <col min="6914" max="6914" width="23.7109375" style="377" customWidth="1"/>
    <col min="6915" max="6919" width="10.7109375" style="377" customWidth="1"/>
    <col min="6920" max="7168" width="11.42578125" style="377"/>
    <col min="7169" max="7169" width="13.5703125" style="377" customWidth="1"/>
    <col min="7170" max="7170" width="23.7109375" style="377" customWidth="1"/>
    <col min="7171" max="7175" width="10.7109375" style="377" customWidth="1"/>
    <col min="7176" max="7424" width="11.42578125" style="377"/>
    <col min="7425" max="7425" width="13.5703125" style="377" customWidth="1"/>
    <col min="7426" max="7426" width="23.7109375" style="377" customWidth="1"/>
    <col min="7427" max="7431" width="10.7109375" style="377" customWidth="1"/>
    <col min="7432" max="7680" width="11.42578125" style="377"/>
    <col min="7681" max="7681" width="13.5703125" style="377" customWidth="1"/>
    <col min="7682" max="7682" width="23.7109375" style="377" customWidth="1"/>
    <col min="7683" max="7687" width="10.7109375" style="377" customWidth="1"/>
    <col min="7688" max="7936" width="11.42578125" style="377"/>
    <col min="7937" max="7937" width="13.5703125" style="377" customWidth="1"/>
    <col min="7938" max="7938" width="23.7109375" style="377" customWidth="1"/>
    <col min="7939" max="7943" width="10.7109375" style="377" customWidth="1"/>
    <col min="7944" max="8192" width="11.42578125" style="377"/>
    <col min="8193" max="8193" width="13.5703125" style="377" customWidth="1"/>
    <col min="8194" max="8194" width="23.7109375" style="377" customWidth="1"/>
    <col min="8195" max="8199" width="10.7109375" style="377" customWidth="1"/>
    <col min="8200" max="8448" width="11.42578125" style="377"/>
    <col min="8449" max="8449" width="13.5703125" style="377" customWidth="1"/>
    <col min="8450" max="8450" width="23.7109375" style="377" customWidth="1"/>
    <col min="8451" max="8455" width="10.7109375" style="377" customWidth="1"/>
    <col min="8456" max="8704" width="11.42578125" style="377"/>
    <col min="8705" max="8705" width="13.5703125" style="377" customWidth="1"/>
    <col min="8706" max="8706" width="23.7109375" style="377" customWidth="1"/>
    <col min="8707" max="8711" width="10.7109375" style="377" customWidth="1"/>
    <col min="8712" max="8960" width="11.42578125" style="377"/>
    <col min="8961" max="8961" width="13.5703125" style="377" customWidth="1"/>
    <col min="8962" max="8962" width="23.7109375" style="377" customWidth="1"/>
    <col min="8963" max="8967" width="10.7109375" style="377" customWidth="1"/>
    <col min="8968" max="9216" width="11.42578125" style="377"/>
    <col min="9217" max="9217" width="13.5703125" style="377" customWidth="1"/>
    <col min="9218" max="9218" width="23.7109375" style="377" customWidth="1"/>
    <col min="9219" max="9223" width="10.7109375" style="377" customWidth="1"/>
    <col min="9224" max="9472" width="11.42578125" style="377"/>
    <col min="9473" max="9473" width="13.5703125" style="377" customWidth="1"/>
    <col min="9474" max="9474" width="23.7109375" style="377" customWidth="1"/>
    <col min="9475" max="9479" width="10.7109375" style="377" customWidth="1"/>
    <col min="9480" max="9728" width="11.42578125" style="377"/>
    <col min="9729" max="9729" width="13.5703125" style="377" customWidth="1"/>
    <col min="9730" max="9730" width="23.7109375" style="377" customWidth="1"/>
    <col min="9731" max="9735" width="10.7109375" style="377" customWidth="1"/>
    <col min="9736" max="9984" width="11.42578125" style="377"/>
    <col min="9985" max="9985" width="13.5703125" style="377" customWidth="1"/>
    <col min="9986" max="9986" width="23.7109375" style="377" customWidth="1"/>
    <col min="9987" max="9991" width="10.7109375" style="377" customWidth="1"/>
    <col min="9992" max="10240" width="11.42578125" style="377"/>
    <col min="10241" max="10241" width="13.5703125" style="377" customWidth="1"/>
    <col min="10242" max="10242" width="23.7109375" style="377" customWidth="1"/>
    <col min="10243" max="10247" width="10.7109375" style="377" customWidth="1"/>
    <col min="10248" max="10496" width="11.42578125" style="377"/>
    <col min="10497" max="10497" width="13.5703125" style="377" customWidth="1"/>
    <col min="10498" max="10498" width="23.7109375" style="377" customWidth="1"/>
    <col min="10499" max="10503" width="10.7109375" style="377" customWidth="1"/>
    <col min="10504" max="10752" width="11.42578125" style="377"/>
    <col min="10753" max="10753" width="13.5703125" style="377" customWidth="1"/>
    <col min="10754" max="10754" width="23.7109375" style="377" customWidth="1"/>
    <col min="10755" max="10759" width="10.7109375" style="377" customWidth="1"/>
    <col min="10760" max="11008" width="11.42578125" style="377"/>
    <col min="11009" max="11009" width="13.5703125" style="377" customWidth="1"/>
    <col min="11010" max="11010" width="23.7109375" style="377" customWidth="1"/>
    <col min="11011" max="11015" width="10.7109375" style="377" customWidth="1"/>
    <col min="11016" max="11264" width="11.42578125" style="377"/>
    <col min="11265" max="11265" width="13.5703125" style="377" customWidth="1"/>
    <col min="11266" max="11266" width="23.7109375" style="377" customWidth="1"/>
    <col min="11267" max="11271" width="10.7109375" style="377" customWidth="1"/>
    <col min="11272" max="11520" width="11.42578125" style="377"/>
    <col min="11521" max="11521" width="13.5703125" style="377" customWidth="1"/>
    <col min="11522" max="11522" width="23.7109375" style="377" customWidth="1"/>
    <col min="11523" max="11527" width="10.7109375" style="377" customWidth="1"/>
    <col min="11528" max="11776" width="11.42578125" style="377"/>
    <col min="11777" max="11777" width="13.5703125" style="377" customWidth="1"/>
    <col min="11778" max="11778" width="23.7109375" style="377" customWidth="1"/>
    <col min="11779" max="11783" width="10.7109375" style="377" customWidth="1"/>
    <col min="11784" max="12032" width="11.42578125" style="377"/>
    <col min="12033" max="12033" width="13.5703125" style="377" customWidth="1"/>
    <col min="12034" max="12034" width="23.7109375" style="377" customWidth="1"/>
    <col min="12035" max="12039" width="10.7109375" style="377" customWidth="1"/>
    <col min="12040" max="12288" width="11.42578125" style="377"/>
    <col min="12289" max="12289" width="13.5703125" style="377" customWidth="1"/>
    <col min="12290" max="12290" width="23.7109375" style="377" customWidth="1"/>
    <col min="12291" max="12295" width="10.7109375" style="377" customWidth="1"/>
    <col min="12296" max="12544" width="11.42578125" style="377"/>
    <col min="12545" max="12545" width="13.5703125" style="377" customWidth="1"/>
    <col min="12546" max="12546" width="23.7109375" style="377" customWidth="1"/>
    <col min="12547" max="12551" width="10.7109375" style="377" customWidth="1"/>
    <col min="12552" max="12800" width="11.42578125" style="377"/>
    <col min="12801" max="12801" width="13.5703125" style="377" customWidth="1"/>
    <col min="12802" max="12802" width="23.7109375" style="377" customWidth="1"/>
    <col min="12803" max="12807" width="10.7109375" style="377" customWidth="1"/>
    <col min="12808" max="13056" width="11.42578125" style="377"/>
    <col min="13057" max="13057" width="13.5703125" style="377" customWidth="1"/>
    <col min="13058" max="13058" width="23.7109375" style="377" customWidth="1"/>
    <col min="13059" max="13063" width="10.7109375" style="377" customWidth="1"/>
    <col min="13064" max="13312" width="11.42578125" style="377"/>
    <col min="13313" max="13313" width="13.5703125" style="377" customWidth="1"/>
    <col min="13314" max="13314" width="23.7109375" style="377" customWidth="1"/>
    <col min="13315" max="13319" width="10.7109375" style="377" customWidth="1"/>
    <col min="13320" max="13568" width="11.42578125" style="377"/>
    <col min="13569" max="13569" width="13.5703125" style="377" customWidth="1"/>
    <col min="13570" max="13570" width="23.7109375" style="377" customWidth="1"/>
    <col min="13571" max="13575" width="10.7109375" style="377" customWidth="1"/>
    <col min="13576" max="13824" width="11.42578125" style="377"/>
    <col min="13825" max="13825" width="13.5703125" style="377" customWidth="1"/>
    <col min="13826" max="13826" width="23.7109375" style="377" customWidth="1"/>
    <col min="13827" max="13831" width="10.7109375" style="377" customWidth="1"/>
    <col min="13832" max="14080" width="11.42578125" style="377"/>
    <col min="14081" max="14081" width="13.5703125" style="377" customWidth="1"/>
    <col min="14082" max="14082" width="23.7109375" style="377" customWidth="1"/>
    <col min="14083" max="14087" width="10.7109375" style="377" customWidth="1"/>
    <col min="14088" max="14336" width="11.42578125" style="377"/>
    <col min="14337" max="14337" width="13.5703125" style="377" customWidth="1"/>
    <col min="14338" max="14338" width="23.7109375" style="377" customWidth="1"/>
    <col min="14339" max="14343" width="10.7109375" style="377" customWidth="1"/>
    <col min="14344" max="14592" width="11.42578125" style="377"/>
    <col min="14593" max="14593" width="13.5703125" style="377" customWidth="1"/>
    <col min="14594" max="14594" width="23.7109375" style="377" customWidth="1"/>
    <col min="14595" max="14599" width="10.7109375" style="377" customWidth="1"/>
    <col min="14600" max="14848" width="11.42578125" style="377"/>
    <col min="14849" max="14849" width="13.5703125" style="377" customWidth="1"/>
    <col min="14850" max="14850" width="23.7109375" style="377" customWidth="1"/>
    <col min="14851" max="14855" width="10.7109375" style="377" customWidth="1"/>
    <col min="14856" max="15104" width="11.42578125" style="377"/>
    <col min="15105" max="15105" width="13.5703125" style="377" customWidth="1"/>
    <col min="15106" max="15106" width="23.7109375" style="377" customWidth="1"/>
    <col min="15107" max="15111" width="10.7109375" style="377" customWidth="1"/>
    <col min="15112" max="15360" width="11.42578125" style="377"/>
    <col min="15361" max="15361" width="13.5703125" style="377" customWidth="1"/>
    <col min="15362" max="15362" width="23.7109375" style="377" customWidth="1"/>
    <col min="15363" max="15367" width="10.7109375" style="377" customWidth="1"/>
    <col min="15368" max="15616" width="11.42578125" style="377"/>
    <col min="15617" max="15617" width="13.5703125" style="377" customWidth="1"/>
    <col min="15618" max="15618" width="23.7109375" style="377" customWidth="1"/>
    <col min="15619" max="15623" width="10.7109375" style="377" customWidth="1"/>
    <col min="15624" max="15872" width="11.42578125" style="377"/>
    <col min="15873" max="15873" width="13.5703125" style="377" customWidth="1"/>
    <col min="15874" max="15874" width="23.7109375" style="377" customWidth="1"/>
    <col min="15875" max="15879" width="10.7109375" style="377" customWidth="1"/>
    <col min="15880" max="16128" width="11.42578125" style="377"/>
    <col min="16129" max="16129" width="13.5703125" style="377" customWidth="1"/>
    <col min="16130" max="16130" width="23.7109375" style="377" customWidth="1"/>
    <col min="16131" max="16135" width="10.7109375" style="377" customWidth="1"/>
    <col min="16136" max="16384" width="11.42578125" style="377"/>
  </cols>
  <sheetData>
    <row r="1" spans="2:7" ht="12.75">
      <c r="B1" s="88"/>
    </row>
    <row r="2" spans="2:7" ht="12.75">
      <c r="B2" s="88"/>
    </row>
    <row r="3" spans="2:7" ht="12.75">
      <c r="B3" s="88"/>
    </row>
    <row r="4" spans="2:7" ht="12.75">
      <c r="B4" s="88"/>
    </row>
    <row r="5" spans="2:7" ht="12.75">
      <c r="B5" s="88"/>
    </row>
    <row r="6" spans="2:7" ht="18.75" customHeight="1">
      <c r="B6" s="606" t="s">
        <v>332</v>
      </c>
      <c r="C6" s="558"/>
      <c r="D6" s="558"/>
      <c r="E6" s="558"/>
      <c r="F6" s="558"/>
      <c r="G6" s="559"/>
    </row>
    <row r="7" spans="2:7" ht="12.75">
      <c r="B7" s="560" t="str">
        <f>actualizaciones!$A$2</f>
        <v xml:space="preserve">acumulado septiembre 2010 </v>
      </c>
      <c r="C7" s="561"/>
      <c r="D7" s="561"/>
      <c r="E7" s="561"/>
      <c r="F7" s="561"/>
      <c r="G7" s="562"/>
    </row>
    <row r="8" spans="2:7" ht="29.25" customHeight="1">
      <c r="B8" s="378" t="s">
        <v>175</v>
      </c>
      <c r="C8" s="379" t="s">
        <v>122</v>
      </c>
      <c r="D8" s="380" t="s">
        <v>297</v>
      </c>
      <c r="E8" s="380" t="s">
        <v>296</v>
      </c>
      <c r="F8" s="381" t="s">
        <v>333</v>
      </c>
      <c r="G8" s="381" t="s">
        <v>118</v>
      </c>
    </row>
    <row r="9" spans="2:7">
      <c r="B9" s="382" t="s">
        <v>176</v>
      </c>
      <c r="C9" s="383">
        <v>1183185</v>
      </c>
      <c r="D9" s="383">
        <v>92610</v>
      </c>
      <c r="E9" s="383">
        <v>350841</v>
      </c>
      <c r="F9" s="383">
        <v>311473</v>
      </c>
      <c r="G9" s="383">
        <v>201612</v>
      </c>
    </row>
    <row r="10" spans="2:7">
      <c r="B10" s="384" t="s">
        <v>178</v>
      </c>
      <c r="C10" s="385">
        <v>103232</v>
      </c>
      <c r="D10" s="385">
        <v>566</v>
      </c>
      <c r="E10" s="385">
        <v>2227</v>
      </c>
      <c r="F10" s="385">
        <v>43261</v>
      </c>
      <c r="G10" s="385">
        <v>49300</v>
      </c>
    </row>
    <row r="11" spans="2:7">
      <c r="B11" s="384" t="s">
        <v>179</v>
      </c>
      <c r="C11" s="385">
        <v>93109</v>
      </c>
      <c r="D11" s="385">
        <v>433</v>
      </c>
      <c r="E11" s="385">
        <v>1807</v>
      </c>
      <c r="F11" s="385">
        <v>48233</v>
      </c>
      <c r="G11" s="385">
        <v>36145</v>
      </c>
    </row>
    <row r="12" spans="2:7">
      <c r="B12" s="384" t="s">
        <v>180</v>
      </c>
      <c r="C12" s="385">
        <v>383811</v>
      </c>
      <c r="D12" s="385">
        <v>2390</v>
      </c>
      <c r="E12" s="385">
        <v>93107</v>
      </c>
      <c r="F12" s="385">
        <v>168993</v>
      </c>
      <c r="G12" s="385">
        <v>60671</v>
      </c>
    </row>
    <row r="13" spans="2:7">
      <c r="B13" s="384" t="s">
        <v>181</v>
      </c>
      <c r="C13" s="385">
        <v>83374</v>
      </c>
      <c r="D13" s="385">
        <v>1700</v>
      </c>
      <c r="E13" s="385">
        <v>10871</v>
      </c>
      <c r="F13" s="385">
        <v>30497</v>
      </c>
      <c r="G13" s="385">
        <v>22441</v>
      </c>
    </row>
    <row r="14" spans="2:7">
      <c r="B14" s="384" t="s">
        <v>182</v>
      </c>
      <c r="C14" s="385">
        <v>1097054</v>
      </c>
      <c r="D14" s="385">
        <v>1991</v>
      </c>
      <c r="E14" s="385">
        <v>30479</v>
      </c>
      <c r="F14" s="385">
        <v>412746</v>
      </c>
      <c r="G14" s="385">
        <v>445067</v>
      </c>
    </row>
    <row r="15" spans="2:7">
      <c r="B15" s="384" t="s">
        <v>183</v>
      </c>
      <c r="C15" s="385">
        <v>53089</v>
      </c>
      <c r="D15" s="385">
        <v>262</v>
      </c>
      <c r="E15" s="385">
        <v>1143</v>
      </c>
      <c r="F15" s="385">
        <v>19229</v>
      </c>
      <c r="G15" s="385">
        <v>28614</v>
      </c>
    </row>
    <row r="16" spans="2:7">
      <c r="B16" s="384" t="s">
        <v>184</v>
      </c>
      <c r="C16" s="385">
        <v>71602</v>
      </c>
      <c r="D16" s="385">
        <v>2108</v>
      </c>
      <c r="E16" s="385">
        <v>4135</v>
      </c>
      <c r="F16" s="385">
        <v>32414</v>
      </c>
      <c r="G16" s="385">
        <v>25721</v>
      </c>
    </row>
    <row r="17" spans="2:11">
      <c r="B17" s="384" t="s">
        <v>185</v>
      </c>
      <c r="C17" s="385">
        <f>SUM(C18:C21)</f>
        <v>222573</v>
      </c>
      <c r="D17" s="385">
        <f>SUM(D18:D21)</f>
        <v>1120</v>
      </c>
      <c r="E17" s="385">
        <f>SUM(E18:E21)</f>
        <v>24779</v>
      </c>
      <c r="F17" s="385">
        <f>SUM(F18:F21)</f>
        <v>68577</v>
      </c>
      <c r="G17" s="385">
        <f>SUM(G18:G21)</f>
        <v>112672</v>
      </c>
    </row>
    <row r="18" spans="2:11">
      <c r="B18" s="386" t="s">
        <v>186</v>
      </c>
      <c r="C18" s="385">
        <v>69059</v>
      </c>
      <c r="D18" s="385">
        <v>311</v>
      </c>
      <c r="E18" s="385">
        <v>5595</v>
      </c>
      <c r="F18" s="385">
        <v>24012</v>
      </c>
      <c r="G18" s="385">
        <v>33661</v>
      </c>
    </row>
    <row r="19" spans="2:11">
      <c r="B19" s="386" t="s">
        <v>187</v>
      </c>
      <c r="C19" s="385">
        <v>47240</v>
      </c>
      <c r="D19" s="385">
        <v>196</v>
      </c>
      <c r="E19" s="385">
        <v>2466</v>
      </c>
      <c r="F19" s="385">
        <v>13125</v>
      </c>
      <c r="G19" s="385">
        <v>28996</v>
      </c>
    </row>
    <row r="20" spans="2:11">
      <c r="B20" s="386" t="s">
        <v>188</v>
      </c>
      <c r="C20" s="385">
        <v>49702</v>
      </c>
      <c r="D20" s="385">
        <v>244</v>
      </c>
      <c r="E20" s="385">
        <v>3525</v>
      </c>
      <c r="F20" s="385">
        <v>18840</v>
      </c>
      <c r="G20" s="385">
        <v>23338</v>
      </c>
    </row>
    <row r="21" spans="2:11">
      <c r="B21" s="386" t="s">
        <v>189</v>
      </c>
      <c r="C21" s="385">
        <v>56572</v>
      </c>
      <c r="D21" s="385">
        <v>369</v>
      </c>
      <c r="E21" s="385">
        <v>13193</v>
      </c>
      <c r="F21" s="385">
        <v>12600</v>
      </c>
      <c r="G21" s="385">
        <v>26677</v>
      </c>
    </row>
    <row r="22" spans="2:11">
      <c r="B22" s="384" t="s">
        <v>190</v>
      </c>
      <c r="C22" s="385">
        <v>21563</v>
      </c>
      <c r="D22" s="385">
        <v>416</v>
      </c>
      <c r="E22" s="385">
        <v>1777</v>
      </c>
      <c r="F22" s="385">
        <v>9283</v>
      </c>
      <c r="G22" s="385">
        <v>7258</v>
      </c>
    </row>
    <row r="23" spans="2:11">
      <c r="B23" s="384" t="s">
        <v>191</v>
      </c>
      <c r="C23" s="385">
        <v>21395</v>
      </c>
      <c r="D23" s="385">
        <v>244</v>
      </c>
      <c r="E23" s="385">
        <v>2783</v>
      </c>
      <c r="F23" s="385">
        <v>9952</v>
      </c>
      <c r="G23" s="385">
        <v>6216</v>
      </c>
    </row>
    <row r="24" spans="2:11">
      <c r="B24" s="384" t="s">
        <v>192</v>
      </c>
      <c r="C24" s="385">
        <v>60340</v>
      </c>
      <c r="D24" s="385">
        <v>287</v>
      </c>
      <c r="E24" s="385">
        <v>1179</v>
      </c>
      <c r="F24" s="385">
        <v>37770</v>
      </c>
      <c r="G24" s="385">
        <v>14133</v>
      </c>
    </row>
    <row r="25" spans="2:11">
      <c r="B25" s="384" t="s">
        <v>193</v>
      </c>
      <c r="C25" s="385">
        <v>59979</v>
      </c>
      <c r="D25" s="385">
        <v>541</v>
      </c>
      <c r="E25" s="385">
        <v>1836</v>
      </c>
      <c r="F25" s="385">
        <v>35382</v>
      </c>
      <c r="G25" s="385">
        <v>15976</v>
      </c>
    </row>
    <row r="26" spans="2:11">
      <c r="B26" s="384" t="s">
        <v>194</v>
      </c>
      <c r="C26" s="385">
        <v>70495</v>
      </c>
      <c r="D26" s="385">
        <v>1225</v>
      </c>
      <c r="E26" s="385">
        <v>7034</v>
      </c>
      <c r="F26" s="385">
        <v>34854</v>
      </c>
      <c r="G26" s="385">
        <v>17909</v>
      </c>
    </row>
    <row r="27" spans="2:11">
      <c r="B27" s="384" t="s">
        <v>195</v>
      </c>
      <c r="C27" s="385">
        <v>9556</v>
      </c>
      <c r="D27" s="385">
        <v>893</v>
      </c>
      <c r="E27" s="385">
        <v>1680</v>
      </c>
      <c r="F27" s="385">
        <v>2325</v>
      </c>
      <c r="G27" s="385">
        <v>2006</v>
      </c>
    </row>
    <row r="28" spans="2:11">
      <c r="B28" s="384" t="s">
        <v>196</v>
      </c>
      <c r="C28" s="385">
        <v>15035</v>
      </c>
      <c r="D28" s="385">
        <v>3533</v>
      </c>
      <c r="E28" s="385">
        <v>3693</v>
      </c>
      <c r="F28" s="385">
        <v>2269</v>
      </c>
      <c r="G28" s="385">
        <v>2857</v>
      </c>
    </row>
    <row r="29" spans="2:11" ht="12.75">
      <c r="B29" s="193" t="s">
        <v>197</v>
      </c>
      <c r="C29" s="385">
        <v>45672</v>
      </c>
      <c r="D29" s="385">
        <v>2742</v>
      </c>
      <c r="E29" s="385">
        <v>3681</v>
      </c>
      <c r="F29" s="385">
        <v>9044</v>
      </c>
      <c r="G29" s="385">
        <v>11230</v>
      </c>
    </row>
    <row r="30" spans="2:11" ht="12.75">
      <c r="B30" s="195" t="s">
        <v>334</v>
      </c>
      <c r="C30" s="387">
        <f>C31-C9</f>
        <v>2411879</v>
      </c>
      <c r="D30" s="387">
        <f t="shared" ref="D30:G30" si="0">D31-D9</f>
        <v>20451</v>
      </c>
      <c r="E30" s="387">
        <f t="shared" si="0"/>
        <v>192211</v>
      </c>
      <c r="F30" s="387">
        <f t="shared" si="0"/>
        <v>964829</v>
      </c>
      <c r="G30" s="387">
        <f t="shared" si="0"/>
        <v>858216</v>
      </c>
    </row>
    <row r="31" spans="2:11">
      <c r="B31" s="388" t="s">
        <v>136</v>
      </c>
      <c r="C31" s="389">
        <v>3595064</v>
      </c>
      <c r="D31" s="389">
        <v>113061</v>
      </c>
      <c r="E31" s="389">
        <v>543052</v>
      </c>
      <c r="F31" s="389">
        <v>1276302</v>
      </c>
      <c r="G31" s="389">
        <v>1059828</v>
      </c>
      <c r="H31" s="209"/>
      <c r="I31" s="209"/>
      <c r="J31" s="209"/>
      <c r="K31" s="209"/>
    </row>
    <row r="32" spans="2:11" ht="24" customHeight="1">
      <c r="B32" s="554" t="s">
        <v>234</v>
      </c>
      <c r="C32" s="607"/>
      <c r="D32" s="607"/>
      <c r="E32" s="607"/>
      <c r="F32" s="607"/>
      <c r="G32" s="608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ignoredErrors>
    <ignoredError sqref="C17:G17" formulaRange="1"/>
  </ignoredError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5.42578125" customWidth="1"/>
    <col min="2" max="2" width="25.28515625" customWidth="1"/>
    <col min="3" max="3" width="12" bestFit="1" customWidth="1"/>
    <col min="5" max="5" width="11.5703125" bestFit="1" customWidth="1"/>
    <col min="6" max="7" width="12" bestFit="1" customWidth="1"/>
  </cols>
  <sheetData>
    <row r="5" spans="2:7" ht="25.5" customHeight="1">
      <c r="B5" s="606" t="s">
        <v>335</v>
      </c>
      <c r="C5" s="558"/>
      <c r="D5" s="558"/>
      <c r="E5" s="558"/>
      <c r="F5" s="558"/>
      <c r="G5" s="559"/>
    </row>
    <row r="6" spans="2:7">
      <c r="B6" s="560" t="str">
        <f>actualizaciones!$A$2</f>
        <v xml:space="preserve">acumulado septiembre 2010 </v>
      </c>
      <c r="C6" s="561"/>
      <c r="D6" s="561"/>
      <c r="E6" s="561"/>
      <c r="F6" s="561"/>
      <c r="G6" s="562"/>
    </row>
    <row r="7" spans="2:7" ht="24">
      <c r="B7" s="378" t="s">
        <v>175</v>
      </c>
      <c r="C7" s="379" t="s">
        <v>122</v>
      </c>
      <c r="D7" s="380" t="s">
        <v>297</v>
      </c>
      <c r="E7" s="380" t="s">
        <v>296</v>
      </c>
      <c r="F7" s="381" t="s">
        <v>333</v>
      </c>
      <c r="G7" s="381" t="s">
        <v>118</v>
      </c>
    </row>
    <row r="8" spans="2:7">
      <c r="B8" s="382" t="s">
        <v>176</v>
      </c>
      <c r="C8" s="390">
        <v>2.5804085581859981E-2</v>
      </c>
      <c r="D8" s="390">
        <v>-2.5516914820855496E-2</v>
      </c>
      <c r="E8" s="390">
        <v>-6.8569486737692809E-2</v>
      </c>
      <c r="F8" s="390">
        <v>5.0244122843693839E-2</v>
      </c>
      <c r="G8" s="390">
        <v>6.5951844684833283E-2</v>
      </c>
    </row>
    <row r="9" spans="2:7">
      <c r="B9" s="384" t="s">
        <v>178</v>
      </c>
      <c r="C9" s="391">
        <v>-4.3146996394375581E-2</v>
      </c>
      <c r="D9" s="391">
        <v>0.20169851380042458</v>
      </c>
      <c r="E9" s="391">
        <v>-5.6355932203389858E-2</v>
      </c>
      <c r="F9" s="391">
        <v>-5.041924579656698E-2</v>
      </c>
      <c r="G9" s="391">
        <v>-6.3129489567101182E-2</v>
      </c>
    </row>
    <row r="10" spans="2:7">
      <c r="B10" s="384" t="s">
        <v>179</v>
      </c>
      <c r="C10" s="391">
        <v>6.7861730433984802E-2</v>
      </c>
      <c r="D10" s="391">
        <v>8.7939698492462304E-2</v>
      </c>
      <c r="E10" s="391">
        <v>0.53918228279386704</v>
      </c>
      <c r="F10" s="391">
        <v>8.6328828828828863E-2</v>
      </c>
      <c r="G10" s="391">
        <v>4.9079932663841586E-2</v>
      </c>
    </row>
    <row r="11" spans="2:7">
      <c r="B11" s="384" t="s">
        <v>180</v>
      </c>
      <c r="C11" s="391">
        <v>7.5313302287487449E-3</v>
      </c>
      <c r="D11" s="391">
        <v>9.082610680054759E-2</v>
      </c>
      <c r="E11" s="391">
        <v>-9.9022643700406476E-2</v>
      </c>
      <c r="F11" s="391">
        <v>6.1107239060410379E-2</v>
      </c>
      <c r="G11" s="391">
        <v>4.7207263186964887E-2</v>
      </c>
    </row>
    <row r="12" spans="2:7">
      <c r="B12" s="384" t="s">
        <v>181</v>
      </c>
      <c r="C12" s="391">
        <v>6.4666070744477055E-2</v>
      </c>
      <c r="D12" s="391">
        <v>-0.12325941206807633</v>
      </c>
      <c r="E12" s="391">
        <v>0.2768381489311722</v>
      </c>
      <c r="F12" s="391">
        <v>-2.9654141079894392E-2</v>
      </c>
      <c r="G12" s="391">
        <v>0.29761767086850921</v>
      </c>
    </row>
    <row r="13" spans="2:7">
      <c r="B13" s="384" t="s">
        <v>182</v>
      </c>
      <c r="C13" s="391">
        <v>3.1411855293552504E-2</v>
      </c>
      <c r="D13" s="391">
        <v>7.5053995680345542E-2</v>
      </c>
      <c r="E13" s="391">
        <v>-5.1384998443821939E-2</v>
      </c>
      <c r="F13" s="391">
        <v>3.2099802705115366E-2</v>
      </c>
      <c r="G13" s="391">
        <v>1.1955189639138775E-2</v>
      </c>
    </row>
    <row r="14" spans="2:7">
      <c r="B14" s="384" t="s">
        <v>183</v>
      </c>
      <c r="C14" s="391">
        <v>-0.13312759217530457</v>
      </c>
      <c r="D14" s="391">
        <v>-7.7464788732394374E-2</v>
      </c>
      <c r="E14" s="391">
        <v>4.7662694775435277E-2</v>
      </c>
      <c r="F14" s="391">
        <v>-0.26119030237829943</v>
      </c>
      <c r="G14" s="391">
        <v>-1.0170195101701918E-2</v>
      </c>
    </row>
    <row r="15" spans="2:7">
      <c r="B15" s="384" t="s">
        <v>184</v>
      </c>
      <c r="C15" s="391">
        <v>4.7226244277712048E-2</v>
      </c>
      <c r="D15" s="391">
        <v>4.7193243914555483E-2</v>
      </c>
      <c r="E15" s="391">
        <v>7.7384054194893137E-2</v>
      </c>
      <c r="F15" s="391">
        <v>1.5762589702610352E-2</v>
      </c>
      <c r="G15" s="391">
        <v>6.7615806076706031E-2</v>
      </c>
    </row>
    <row r="16" spans="2:7">
      <c r="B16" s="384" t="s">
        <v>185</v>
      </c>
      <c r="C16" s="391">
        <v>-0.18314340765207815</v>
      </c>
      <c r="D16" s="391">
        <v>-1.6681299385425841E-2</v>
      </c>
      <c r="E16" s="391">
        <v>-0.2704119188528693</v>
      </c>
      <c r="F16" s="391">
        <v>-0.1301088362889109</v>
      </c>
      <c r="G16" s="391">
        <v>-0.13298551795250624</v>
      </c>
    </row>
    <row r="17" spans="2:7">
      <c r="B17" s="386" t="s">
        <v>186</v>
      </c>
      <c r="C17" s="391">
        <v>-0.16721133554416645</v>
      </c>
      <c r="D17" s="391">
        <v>0.1915708812260537</v>
      </c>
      <c r="E17" s="391">
        <v>-0.19018671298306555</v>
      </c>
      <c r="F17" s="391">
        <v>-0.10171710747820883</v>
      </c>
      <c r="G17" s="391">
        <v>-0.17068663923723171</v>
      </c>
    </row>
    <row r="18" spans="2:7">
      <c r="B18" s="386" t="s">
        <v>187</v>
      </c>
      <c r="C18" s="391">
        <v>-6.034928591319566E-2</v>
      </c>
      <c r="D18" s="391">
        <v>-0.24615384615384617</v>
      </c>
      <c r="E18" s="391">
        <v>-0.25879170423805231</v>
      </c>
      <c r="F18" s="391">
        <v>-8.6002785515320368E-2</v>
      </c>
      <c r="G18" s="391">
        <v>3.2474006551773238E-2</v>
      </c>
    </row>
    <row r="19" spans="2:7">
      <c r="B19" s="386" t="s">
        <v>188</v>
      </c>
      <c r="C19" s="391">
        <v>-0.25354439504986181</v>
      </c>
      <c r="D19" s="391">
        <v>-6.1538461538461542E-2</v>
      </c>
      <c r="E19" s="391">
        <v>-8.5603112840466955E-2</v>
      </c>
      <c r="F19" s="391">
        <v>-0.25855962219598583</v>
      </c>
      <c r="G19" s="391">
        <v>-0.22793436548895063</v>
      </c>
    </row>
    <row r="20" spans="2:7">
      <c r="B20" s="386" t="s">
        <v>189</v>
      </c>
      <c r="C20" s="391">
        <v>-0.22175755241292028</v>
      </c>
      <c r="D20" s="391">
        <v>3.0726256983240274E-2</v>
      </c>
      <c r="E20" s="391">
        <v>-0.33610104669887275</v>
      </c>
      <c r="F20" s="391">
        <v>2.1649233763074704E-2</v>
      </c>
      <c r="G20" s="391">
        <v>-0.14092036196180724</v>
      </c>
    </row>
    <row r="21" spans="2:7">
      <c r="B21" s="384" t="s">
        <v>190</v>
      </c>
      <c r="C21" s="391">
        <v>-2.496043409450599E-2</v>
      </c>
      <c r="D21" s="391">
        <v>0.13972602739726026</v>
      </c>
      <c r="E21" s="391">
        <v>-4.1531823085221187E-2</v>
      </c>
      <c r="F21" s="391">
        <v>-1.2446808510638285E-2</v>
      </c>
      <c r="G21" s="391">
        <v>-3.4455234801117451E-2</v>
      </c>
    </row>
    <row r="22" spans="2:7">
      <c r="B22" s="384" t="s">
        <v>191</v>
      </c>
      <c r="C22" s="391">
        <v>8.8250254323499533E-2</v>
      </c>
      <c r="D22" s="391">
        <v>4.7210300429184615E-2</v>
      </c>
      <c r="E22" s="391">
        <v>-0.10744066709429123</v>
      </c>
      <c r="F22" s="391">
        <v>0.34577417173766056</v>
      </c>
      <c r="G22" s="391">
        <v>-2.0948180815876571E-2</v>
      </c>
    </row>
    <row r="23" spans="2:7">
      <c r="B23" s="384" t="s">
        <v>192</v>
      </c>
      <c r="C23" s="391">
        <v>0.15231838667787034</v>
      </c>
      <c r="D23" s="391">
        <v>-6.514657980456029E-2</v>
      </c>
      <c r="E23" s="391">
        <v>9.1666666666666563E-2</v>
      </c>
      <c r="F23" s="391">
        <v>0.2404348254458275</v>
      </c>
      <c r="G23" s="391">
        <v>0.19964349376114088</v>
      </c>
    </row>
    <row r="24" spans="2:7">
      <c r="B24" s="384" t="s">
        <v>193</v>
      </c>
      <c r="C24" s="391">
        <v>-2.5745565590280073E-2</v>
      </c>
      <c r="D24" s="391">
        <v>-0.22603719599427752</v>
      </c>
      <c r="E24" s="391">
        <v>-0.33933069449442244</v>
      </c>
      <c r="F24" s="391">
        <v>-6.2877423455874548E-2</v>
      </c>
      <c r="G24" s="391">
        <v>0.1776500073713696</v>
      </c>
    </row>
    <row r="25" spans="2:7">
      <c r="B25" s="384" t="s">
        <v>194</v>
      </c>
      <c r="C25" s="391">
        <v>5.5598814051690537E-2</v>
      </c>
      <c r="D25" s="391">
        <v>-6.202143950995409E-2</v>
      </c>
      <c r="E25" s="391">
        <v>4.1611135791500109E-2</v>
      </c>
      <c r="F25" s="391">
        <v>9.7349033436181509E-2</v>
      </c>
      <c r="G25" s="391">
        <v>-6.1717399276994822E-2</v>
      </c>
    </row>
    <row r="26" spans="2:7">
      <c r="B26" s="384" t="s">
        <v>195</v>
      </c>
      <c r="C26" s="391">
        <v>3.1519861830742624E-2</v>
      </c>
      <c r="D26" s="391">
        <v>0.28489208633093521</v>
      </c>
      <c r="E26" s="391">
        <v>-5.9488399762042121E-4</v>
      </c>
      <c r="F26" s="391">
        <v>-8.1058020477815518E-3</v>
      </c>
      <c r="G26" s="391">
        <v>-0.26277104005880192</v>
      </c>
    </row>
    <row r="27" spans="2:7">
      <c r="B27" s="384" t="s">
        <v>196</v>
      </c>
      <c r="C27" s="391">
        <v>5.0737298203927583E-2</v>
      </c>
      <c r="D27" s="391">
        <v>8.7746305418719306E-2</v>
      </c>
      <c r="E27" s="391">
        <v>-0.10581113801452779</v>
      </c>
      <c r="F27" s="391">
        <v>-9.1309571485782892E-2</v>
      </c>
      <c r="G27" s="391">
        <v>0.13238208481965907</v>
      </c>
    </row>
    <row r="28" spans="2:7">
      <c r="B28" s="193" t="s">
        <v>197</v>
      </c>
      <c r="C28" s="391">
        <v>0.47101262561195578</v>
      </c>
      <c r="D28" s="391">
        <v>0.18547341115434501</v>
      </c>
      <c r="E28" s="391">
        <v>8.9375554897898724E-2</v>
      </c>
      <c r="F28" s="391">
        <v>0.74291771054153011</v>
      </c>
      <c r="G28" s="391">
        <v>6.2843081582434124E-2</v>
      </c>
    </row>
    <row r="29" spans="2:7">
      <c r="B29" s="195" t="s">
        <v>334</v>
      </c>
      <c r="C29" s="392">
        <v>6.1359853493911931E-3</v>
      </c>
      <c r="D29" s="392">
        <v>5.1303140903716571E-2</v>
      </c>
      <c r="E29" s="392">
        <v>-8.9841086445942908E-2</v>
      </c>
      <c r="F29" s="392">
        <v>2.1933629269976995E-2</v>
      </c>
      <c r="G29" s="392">
        <v>-1.1208374506359586E-3</v>
      </c>
    </row>
    <row r="30" spans="2:7">
      <c r="B30" s="388" t="s">
        <v>136</v>
      </c>
      <c r="C30" s="393">
        <v>1.2525235228378895E-2</v>
      </c>
      <c r="D30" s="393">
        <v>-1.246418838655583E-2</v>
      </c>
      <c r="E30" s="393">
        <v>-7.6211229678167847E-2</v>
      </c>
      <c r="F30" s="393">
        <v>2.8700895386691183E-2</v>
      </c>
      <c r="G30" s="393">
        <v>1.0980457247187658E-2</v>
      </c>
    </row>
    <row r="31" spans="2:7" ht="24" customHeight="1">
      <c r="B31" s="554" t="s">
        <v>234</v>
      </c>
      <c r="C31" s="607"/>
      <c r="D31" s="607"/>
      <c r="E31" s="607"/>
      <c r="F31" s="607"/>
      <c r="G31" s="608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4"/>
  <sheetViews>
    <sheetView showGridLines="0" showRowColHeaders="0" showOutlineSymbols="0" zoomScaleNormal="100" workbookViewId="0">
      <selection activeCell="B32" sqref="B32"/>
    </sheetView>
  </sheetViews>
  <sheetFormatPr baseColWidth="10" defaultRowHeight="12"/>
  <cols>
    <col min="1" max="1" width="13.5703125" style="377" customWidth="1"/>
    <col min="2" max="2" width="23.7109375" style="377" customWidth="1"/>
    <col min="3" max="7" width="10.7109375" style="377" customWidth="1"/>
    <col min="8" max="256" width="11.42578125" style="377"/>
    <col min="257" max="257" width="13.5703125" style="377" customWidth="1"/>
    <col min="258" max="258" width="23.7109375" style="377" customWidth="1"/>
    <col min="259" max="263" width="10.7109375" style="377" customWidth="1"/>
    <col min="264" max="512" width="11.42578125" style="377"/>
    <col min="513" max="513" width="13.5703125" style="377" customWidth="1"/>
    <col min="514" max="514" width="23.7109375" style="377" customWidth="1"/>
    <col min="515" max="519" width="10.7109375" style="377" customWidth="1"/>
    <col min="520" max="768" width="11.42578125" style="377"/>
    <col min="769" max="769" width="13.5703125" style="377" customWidth="1"/>
    <col min="770" max="770" width="23.7109375" style="377" customWidth="1"/>
    <col min="771" max="775" width="10.7109375" style="377" customWidth="1"/>
    <col min="776" max="1024" width="11.42578125" style="377"/>
    <col min="1025" max="1025" width="13.5703125" style="377" customWidth="1"/>
    <col min="1026" max="1026" width="23.7109375" style="377" customWidth="1"/>
    <col min="1027" max="1031" width="10.7109375" style="377" customWidth="1"/>
    <col min="1032" max="1280" width="11.42578125" style="377"/>
    <col min="1281" max="1281" width="13.5703125" style="377" customWidth="1"/>
    <col min="1282" max="1282" width="23.7109375" style="377" customWidth="1"/>
    <col min="1283" max="1287" width="10.7109375" style="377" customWidth="1"/>
    <col min="1288" max="1536" width="11.42578125" style="377"/>
    <col min="1537" max="1537" width="13.5703125" style="377" customWidth="1"/>
    <col min="1538" max="1538" width="23.7109375" style="377" customWidth="1"/>
    <col min="1539" max="1543" width="10.7109375" style="377" customWidth="1"/>
    <col min="1544" max="1792" width="11.42578125" style="377"/>
    <col min="1793" max="1793" width="13.5703125" style="377" customWidth="1"/>
    <col min="1794" max="1794" width="23.7109375" style="377" customWidth="1"/>
    <col min="1795" max="1799" width="10.7109375" style="377" customWidth="1"/>
    <col min="1800" max="2048" width="11.42578125" style="377"/>
    <col min="2049" max="2049" width="13.5703125" style="377" customWidth="1"/>
    <col min="2050" max="2050" width="23.7109375" style="377" customWidth="1"/>
    <col min="2051" max="2055" width="10.7109375" style="377" customWidth="1"/>
    <col min="2056" max="2304" width="11.42578125" style="377"/>
    <col min="2305" max="2305" width="13.5703125" style="377" customWidth="1"/>
    <col min="2306" max="2306" width="23.7109375" style="377" customWidth="1"/>
    <col min="2307" max="2311" width="10.7109375" style="377" customWidth="1"/>
    <col min="2312" max="2560" width="11.42578125" style="377"/>
    <col min="2561" max="2561" width="13.5703125" style="377" customWidth="1"/>
    <col min="2562" max="2562" width="23.7109375" style="377" customWidth="1"/>
    <col min="2563" max="2567" width="10.7109375" style="377" customWidth="1"/>
    <col min="2568" max="2816" width="11.42578125" style="377"/>
    <col min="2817" max="2817" width="13.5703125" style="377" customWidth="1"/>
    <col min="2818" max="2818" width="23.7109375" style="377" customWidth="1"/>
    <col min="2819" max="2823" width="10.7109375" style="377" customWidth="1"/>
    <col min="2824" max="3072" width="11.42578125" style="377"/>
    <col min="3073" max="3073" width="13.5703125" style="377" customWidth="1"/>
    <col min="3074" max="3074" width="23.7109375" style="377" customWidth="1"/>
    <col min="3075" max="3079" width="10.7109375" style="377" customWidth="1"/>
    <col min="3080" max="3328" width="11.42578125" style="377"/>
    <col min="3329" max="3329" width="13.5703125" style="377" customWidth="1"/>
    <col min="3330" max="3330" width="23.7109375" style="377" customWidth="1"/>
    <col min="3331" max="3335" width="10.7109375" style="377" customWidth="1"/>
    <col min="3336" max="3584" width="11.42578125" style="377"/>
    <col min="3585" max="3585" width="13.5703125" style="377" customWidth="1"/>
    <col min="3586" max="3586" width="23.7109375" style="377" customWidth="1"/>
    <col min="3587" max="3591" width="10.7109375" style="377" customWidth="1"/>
    <col min="3592" max="3840" width="11.42578125" style="377"/>
    <col min="3841" max="3841" width="13.5703125" style="377" customWidth="1"/>
    <col min="3842" max="3842" width="23.7109375" style="377" customWidth="1"/>
    <col min="3843" max="3847" width="10.7109375" style="377" customWidth="1"/>
    <col min="3848" max="4096" width="11.42578125" style="377"/>
    <col min="4097" max="4097" width="13.5703125" style="377" customWidth="1"/>
    <col min="4098" max="4098" width="23.7109375" style="377" customWidth="1"/>
    <col min="4099" max="4103" width="10.7109375" style="377" customWidth="1"/>
    <col min="4104" max="4352" width="11.42578125" style="377"/>
    <col min="4353" max="4353" width="13.5703125" style="377" customWidth="1"/>
    <col min="4354" max="4354" width="23.7109375" style="377" customWidth="1"/>
    <col min="4355" max="4359" width="10.7109375" style="377" customWidth="1"/>
    <col min="4360" max="4608" width="11.42578125" style="377"/>
    <col min="4609" max="4609" width="13.5703125" style="377" customWidth="1"/>
    <col min="4610" max="4610" width="23.7109375" style="377" customWidth="1"/>
    <col min="4611" max="4615" width="10.7109375" style="377" customWidth="1"/>
    <col min="4616" max="4864" width="11.42578125" style="377"/>
    <col min="4865" max="4865" width="13.5703125" style="377" customWidth="1"/>
    <col min="4866" max="4866" width="23.7109375" style="377" customWidth="1"/>
    <col min="4867" max="4871" width="10.7109375" style="377" customWidth="1"/>
    <col min="4872" max="5120" width="11.42578125" style="377"/>
    <col min="5121" max="5121" width="13.5703125" style="377" customWidth="1"/>
    <col min="5122" max="5122" width="23.7109375" style="377" customWidth="1"/>
    <col min="5123" max="5127" width="10.7109375" style="377" customWidth="1"/>
    <col min="5128" max="5376" width="11.42578125" style="377"/>
    <col min="5377" max="5377" width="13.5703125" style="377" customWidth="1"/>
    <col min="5378" max="5378" width="23.7109375" style="377" customWidth="1"/>
    <col min="5379" max="5383" width="10.7109375" style="377" customWidth="1"/>
    <col min="5384" max="5632" width="11.42578125" style="377"/>
    <col min="5633" max="5633" width="13.5703125" style="377" customWidth="1"/>
    <col min="5634" max="5634" width="23.7109375" style="377" customWidth="1"/>
    <col min="5635" max="5639" width="10.7109375" style="377" customWidth="1"/>
    <col min="5640" max="5888" width="11.42578125" style="377"/>
    <col min="5889" max="5889" width="13.5703125" style="377" customWidth="1"/>
    <col min="5890" max="5890" width="23.7109375" style="377" customWidth="1"/>
    <col min="5891" max="5895" width="10.7109375" style="377" customWidth="1"/>
    <col min="5896" max="6144" width="11.42578125" style="377"/>
    <col min="6145" max="6145" width="13.5703125" style="377" customWidth="1"/>
    <col min="6146" max="6146" width="23.7109375" style="377" customWidth="1"/>
    <col min="6147" max="6151" width="10.7109375" style="377" customWidth="1"/>
    <col min="6152" max="6400" width="11.42578125" style="377"/>
    <col min="6401" max="6401" width="13.5703125" style="377" customWidth="1"/>
    <col min="6402" max="6402" width="23.7109375" style="377" customWidth="1"/>
    <col min="6403" max="6407" width="10.7109375" style="377" customWidth="1"/>
    <col min="6408" max="6656" width="11.42578125" style="377"/>
    <col min="6657" max="6657" width="13.5703125" style="377" customWidth="1"/>
    <col min="6658" max="6658" width="23.7109375" style="377" customWidth="1"/>
    <col min="6659" max="6663" width="10.7109375" style="377" customWidth="1"/>
    <col min="6664" max="6912" width="11.42578125" style="377"/>
    <col min="6913" max="6913" width="13.5703125" style="377" customWidth="1"/>
    <col min="6914" max="6914" width="23.7109375" style="377" customWidth="1"/>
    <col min="6915" max="6919" width="10.7109375" style="377" customWidth="1"/>
    <col min="6920" max="7168" width="11.42578125" style="377"/>
    <col min="7169" max="7169" width="13.5703125" style="377" customWidth="1"/>
    <col min="7170" max="7170" width="23.7109375" style="377" customWidth="1"/>
    <col min="7171" max="7175" width="10.7109375" style="377" customWidth="1"/>
    <col min="7176" max="7424" width="11.42578125" style="377"/>
    <col min="7425" max="7425" width="13.5703125" style="377" customWidth="1"/>
    <col min="7426" max="7426" width="23.7109375" style="377" customWidth="1"/>
    <col min="7427" max="7431" width="10.7109375" style="377" customWidth="1"/>
    <col min="7432" max="7680" width="11.42578125" style="377"/>
    <col min="7681" max="7681" width="13.5703125" style="377" customWidth="1"/>
    <col min="7682" max="7682" width="23.7109375" style="377" customWidth="1"/>
    <col min="7683" max="7687" width="10.7109375" style="377" customWidth="1"/>
    <col min="7688" max="7936" width="11.42578125" style="377"/>
    <col min="7937" max="7937" width="13.5703125" style="377" customWidth="1"/>
    <col min="7938" max="7938" width="23.7109375" style="377" customWidth="1"/>
    <col min="7939" max="7943" width="10.7109375" style="377" customWidth="1"/>
    <col min="7944" max="8192" width="11.42578125" style="377"/>
    <col min="8193" max="8193" width="13.5703125" style="377" customWidth="1"/>
    <col min="8194" max="8194" width="23.7109375" style="377" customWidth="1"/>
    <col min="8195" max="8199" width="10.7109375" style="377" customWidth="1"/>
    <col min="8200" max="8448" width="11.42578125" style="377"/>
    <col min="8449" max="8449" width="13.5703125" style="377" customWidth="1"/>
    <col min="8450" max="8450" width="23.7109375" style="377" customWidth="1"/>
    <col min="8451" max="8455" width="10.7109375" style="377" customWidth="1"/>
    <col min="8456" max="8704" width="11.42578125" style="377"/>
    <col min="8705" max="8705" width="13.5703125" style="377" customWidth="1"/>
    <col min="8706" max="8706" width="23.7109375" style="377" customWidth="1"/>
    <col min="8707" max="8711" width="10.7109375" style="377" customWidth="1"/>
    <col min="8712" max="8960" width="11.42578125" style="377"/>
    <col min="8961" max="8961" width="13.5703125" style="377" customWidth="1"/>
    <col min="8962" max="8962" width="23.7109375" style="377" customWidth="1"/>
    <col min="8963" max="8967" width="10.7109375" style="377" customWidth="1"/>
    <col min="8968" max="9216" width="11.42578125" style="377"/>
    <col min="9217" max="9217" width="13.5703125" style="377" customWidth="1"/>
    <col min="9218" max="9218" width="23.7109375" style="377" customWidth="1"/>
    <col min="9219" max="9223" width="10.7109375" style="377" customWidth="1"/>
    <col min="9224" max="9472" width="11.42578125" style="377"/>
    <col min="9473" max="9473" width="13.5703125" style="377" customWidth="1"/>
    <col min="9474" max="9474" width="23.7109375" style="377" customWidth="1"/>
    <col min="9475" max="9479" width="10.7109375" style="377" customWidth="1"/>
    <col min="9480" max="9728" width="11.42578125" style="377"/>
    <col min="9729" max="9729" width="13.5703125" style="377" customWidth="1"/>
    <col min="9730" max="9730" width="23.7109375" style="377" customWidth="1"/>
    <col min="9731" max="9735" width="10.7109375" style="377" customWidth="1"/>
    <col min="9736" max="9984" width="11.42578125" style="377"/>
    <col min="9985" max="9985" width="13.5703125" style="377" customWidth="1"/>
    <col min="9986" max="9986" width="23.7109375" style="377" customWidth="1"/>
    <col min="9987" max="9991" width="10.7109375" style="377" customWidth="1"/>
    <col min="9992" max="10240" width="11.42578125" style="377"/>
    <col min="10241" max="10241" width="13.5703125" style="377" customWidth="1"/>
    <col min="10242" max="10242" width="23.7109375" style="377" customWidth="1"/>
    <col min="10243" max="10247" width="10.7109375" style="377" customWidth="1"/>
    <col min="10248" max="10496" width="11.42578125" style="377"/>
    <col min="10497" max="10497" width="13.5703125" style="377" customWidth="1"/>
    <col min="10498" max="10498" width="23.7109375" style="377" customWidth="1"/>
    <col min="10499" max="10503" width="10.7109375" style="377" customWidth="1"/>
    <col min="10504" max="10752" width="11.42578125" style="377"/>
    <col min="10753" max="10753" width="13.5703125" style="377" customWidth="1"/>
    <col min="10754" max="10754" width="23.7109375" style="377" customWidth="1"/>
    <col min="10755" max="10759" width="10.7109375" style="377" customWidth="1"/>
    <col min="10760" max="11008" width="11.42578125" style="377"/>
    <col min="11009" max="11009" width="13.5703125" style="377" customWidth="1"/>
    <col min="11010" max="11010" width="23.7109375" style="377" customWidth="1"/>
    <col min="11011" max="11015" width="10.7109375" style="377" customWidth="1"/>
    <col min="11016" max="11264" width="11.42578125" style="377"/>
    <col min="11265" max="11265" width="13.5703125" style="377" customWidth="1"/>
    <col min="11266" max="11266" width="23.7109375" style="377" customWidth="1"/>
    <col min="11267" max="11271" width="10.7109375" style="377" customWidth="1"/>
    <col min="11272" max="11520" width="11.42578125" style="377"/>
    <col min="11521" max="11521" width="13.5703125" style="377" customWidth="1"/>
    <col min="11522" max="11522" width="23.7109375" style="377" customWidth="1"/>
    <col min="11523" max="11527" width="10.7109375" style="377" customWidth="1"/>
    <col min="11528" max="11776" width="11.42578125" style="377"/>
    <col min="11777" max="11777" width="13.5703125" style="377" customWidth="1"/>
    <col min="11778" max="11778" width="23.7109375" style="377" customWidth="1"/>
    <col min="11779" max="11783" width="10.7109375" style="377" customWidth="1"/>
    <col min="11784" max="12032" width="11.42578125" style="377"/>
    <col min="12033" max="12033" width="13.5703125" style="377" customWidth="1"/>
    <col min="12034" max="12034" width="23.7109375" style="377" customWidth="1"/>
    <col min="12035" max="12039" width="10.7109375" style="377" customWidth="1"/>
    <col min="12040" max="12288" width="11.42578125" style="377"/>
    <col min="12289" max="12289" width="13.5703125" style="377" customWidth="1"/>
    <col min="12290" max="12290" width="23.7109375" style="377" customWidth="1"/>
    <col min="12291" max="12295" width="10.7109375" style="377" customWidth="1"/>
    <col min="12296" max="12544" width="11.42578125" style="377"/>
    <col min="12545" max="12545" width="13.5703125" style="377" customWidth="1"/>
    <col min="12546" max="12546" width="23.7109375" style="377" customWidth="1"/>
    <col min="12547" max="12551" width="10.7109375" style="377" customWidth="1"/>
    <col min="12552" max="12800" width="11.42578125" style="377"/>
    <col min="12801" max="12801" width="13.5703125" style="377" customWidth="1"/>
    <col min="12802" max="12802" width="23.7109375" style="377" customWidth="1"/>
    <col min="12803" max="12807" width="10.7109375" style="377" customWidth="1"/>
    <col min="12808" max="13056" width="11.42578125" style="377"/>
    <col min="13057" max="13057" width="13.5703125" style="377" customWidth="1"/>
    <col min="13058" max="13058" width="23.7109375" style="377" customWidth="1"/>
    <col min="13059" max="13063" width="10.7109375" style="377" customWidth="1"/>
    <col min="13064" max="13312" width="11.42578125" style="377"/>
    <col min="13313" max="13313" width="13.5703125" style="377" customWidth="1"/>
    <col min="13314" max="13314" width="23.7109375" style="377" customWidth="1"/>
    <col min="13315" max="13319" width="10.7109375" style="377" customWidth="1"/>
    <col min="13320" max="13568" width="11.42578125" style="377"/>
    <col min="13569" max="13569" width="13.5703125" style="377" customWidth="1"/>
    <col min="13570" max="13570" width="23.7109375" style="377" customWidth="1"/>
    <col min="13571" max="13575" width="10.7109375" style="377" customWidth="1"/>
    <col min="13576" max="13824" width="11.42578125" style="377"/>
    <col min="13825" max="13825" width="13.5703125" style="377" customWidth="1"/>
    <col min="13826" max="13826" width="23.7109375" style="377" customWidth="1"/>
    <col min="13827" max="13831" width="10.7109375" style="377" customWidth="1"/>
    <col min="13832" max="14080" width="11.42578125" style="377"/>
    <col min="14081" max="14081" width="13.5703125" style="377" customWidth="1"/>
    <col min="14082" max="14082" width="23.7109375" style="377" customWidth="1"/>
    <col min="14083" max="14087" width="10.7109375" style="377" customWidth="1"/>
    <col min="14088" max="14336" width="11.42578125" style="377"/>
    <col min="14337" max="14337" width="13.5703125" style="377" customWidth="1"/>
    <col min="14338" max="14338" width="23.7109375" style="377" customWidth="1"/>
    <col min="14339" max="14343" width="10.7109375" style="377" customWidth="1"/>
    <col min="14344" max="14592" width="11.42578125" style="377"/>
    <col min="14593" max="14593" width="13.5703125" style="377" customWidth="1"/>
    <col min="14594" max="14594" width="23.7109375" style="377" customWidth="1"/>
    <col min="14595" max="14599" width="10.7109375" style="377" customWidth="1"/>
    <col min="14600" max="14848" width="11.42578125" style="377"/>
    <col min="14849" max="14849" width="13.5703125" style="377" customWidth="1"/>
    <col min="14850" max="14850" width="23.7109375" style="377" customWidth="1"/>
    <col min="14851" max="14855" width="10.7109375" style="377" customWidth="1"/>
    <col min="14856" max="15104" width="11.42578125" style="377"/>
    <col min="15105" max="15105" width="13.5703125" style="377" customWidth="1"/>
    <col min="15106" max="15106" width="23.7109375" style="377" customWidth="1"/>
    <col min="15107" max="15111" width="10.7109375" style="377" customWidth="1"/>
    <col min="15112" max="15360" width="11.42578125" style="377"/>
    <col min="15361" max="15361" width="13.5703125" style="377" customWidth="1"/>
    <col min="15362" max="15362" width="23.7109375" style="377" customWidth="1"/>
    <col min="15363" max="15367" width="10.7109375" style="377" customWidth="1"/>
    <col min="15368" max="15616" width="11.42578125" style="377"/>
    <col min="15617" max="15617" width="13.5703125" style="377" customWidth="1"/>
    <col min="15618" max="15618" width="23.7109375" style="377" customWidth="1"/>
    <col min="15619" max="15623" width="10.7109375" style="377" customWidth="1"/>
    <col min="15624" max="15872" width="11.42578125" style="377"/>
    <col min="15873" max="15873" width="13.5703125" style="377" customWidth="1"/>
    <col min="15874" max="15874" width="23.7109375" style="377" customWidth="1"/>
    <col min="15875" max="15879" width="10.7109375" style="377" customWidth="1"/>
    <col min="15880" max="16128" width="11.42578125" style="377"/>
    <col min="16129" max="16129" width="13.5703125" style="377" customWidth="1"/>
    <col min="16130" max="16130" width="23.7109375" style="377" customWidth="1"/>
    <col min="16131" max="16135" width="10.7109375" style="377" customWidth="1"/>
    <col min="16136" max="16384" width="11.42578125" style="377"/>
  </cols>
  <sheetData>
    <row r="1" spans="2:10" ht="12.75">
      <c r="B1" s="88"/>
    </row>
    <row r="2" spans="2:10" ht="12.75">
      <c r="B2" s="88"/>
    </row>
    <row r="3" spans="2:10" ht="12.75">
      <c r="B3" s="88"/>
    </row>
    <row r="4" spans="2:10" ht="12.75">
      <c r="B4" s="88"/>
    </row>
    <row r="5" spans="2:10" ht="15" customHeight="1">
      <c r="B5" s="88"/>
    </row>
    <row r="6" spans="2:10" ht="30" customHeight="1">
      <c r="B6" s="606" t="s">
        <v>336</v>
      </c>
      <c r="C6" s="558"/>
      <c r="D6" s="558"/>
      <c r="E6" s="558"/>
      <c r="F6" s="558"/>
      <c r="G6" s="559"/>
    </row>
    <row r="7" spans="2:10" ht="12.75">
      <c r="B7" s="560" t="str">
        <f>actualizaciones!A2</f>
        <v xml:space="preserve">acumulado septiembre 2010 </v>
      </c>
      <c r="C7" s="561"/>
      <c r="D7" s="561"/>
      <c r="E7" s="561"/>
      <c r="F7" s="561"/>
      <c r="G7" s="562"/>
      <c r="J7" s="394"/>
    </row>
    <row r="8" spans="2:10" ht="28.5" customHeight="1">
      <c r="B8" s="378" t="s">
        <v>175</v>
      </c>
      <c r="C8" s="379" t="s">
        <v>122</v>
      </c>
      <c r="D8" s="380" t="s">
        <v>297</v>
      </c>
      <c r="E8" s="380" t="s">
        <v>296</v>
      </c>
      <c r="F8" s="381" t="s">
        <v>333</v>
      </c>
      <c r="G8" s="381" t="s">
        <v>118</v>
      </c>
    </row>
    <row r="9" spans="2:10">
      <c r="B9" s="382" t="s">
        <v>176</v>
      </c>
      <c r="C9" s="395">
        <f>'Nacionalidad-Zona (datos)'!C9/'Nacionalidad-Zona (datos)'!C$31</f>
        <v>0.32911375152153061</v>
      </c>
      <c r="D9" s="395">
        <f>'Nacionalidad-Zona (datos)'!D9/'Nacionalidad-Zona (datos)'!D$31</f>
        <v>0.8191153448138615</v>
      </c>
      <c r="E9" s="395">
        <f>'Nacionalidad-Zona (datos)'!E9/'Nacionalidad-Zona (datos)'!E$31</f>
        <v>0.64605415319343262</v>
      </c>
      <c r="F9" s="395">
        <f>'Nacionalidad-Zona (datos)'!F9/'Nacionalidad-Zona (datos)'!F$31</f>
        <v>0.24404333770533934</v>
      </c>
      <c r="G9" s="395">
        <f>'Nacionalidad-Zona (datos)'!G9/'Nacionalidad-Zona (datos)'!G$31</f>
        <v>0.19023086765022248</v>
      </c>
    </row>
    <row r="10" spans="2:10">
      <c r="B10" s="384" t="s">
        <v>178</v>
      </c>
      <c r="C10" s="396">
        <f>'Nacionalidad-Zona (datos)'!C10/'Nacionalidad-Zona (datos)'!C$31</f>
        <v>2.8714926910897831E-2</v>
      </c>
      <c r="D10" s="396">
        <f>'Nacionalidad-Zona (datos)'!D10/'Nacionalidad-Zona (datos)'!D$31</f>
        <v>5.0061471241188383E-3</v>
      </c>
      <c r="E10" s="396">
        <f>'Nacionalidad-Zona (datos)'!E10/'Nacionalidad-Zona (datos)'!E$31</f>
        <v>4.1008964150762725E-3</v>
      </c>
      <c r="F10" s="396">
        <f>'Nacionalidad-Zona (datos)'!F10/'Nacionalidad-Zona (datos)'!F$31</f>
        <v>3.3895582706914194E-2</v>
      </c>
      <c r="G10" s="396">
        <f>'Nacionalidad-Zona (datos)'!G10/'Nacionalidad-Zona (datos)'!G$31</f>
        <v>4.6516982000852969E-2</v>
      </c>
    </row>
    <row r="11" spans="2:10">
      <c r="B11" s="384" t="s">
        <v>179</v>
      </c>
      <c r="C11" s="396">
        <f>'Nacionalidad-Zona (datos)'!C11/'Nacionalidad-Zona (datos)'!C$31</f>
        <v>2.5899121684620913E-2</v>
      </c>
      <c r="D11" s="396">
        <f>'Nacionalidad-Zona (datos)'!D11/'Nacionalidad-Zona (datos)'!D$31</f>
        <v>3.8297909977799594E-3</v>
      </c>
      <c r="E11" s="396">
        <f>'Nacionalidad-Zona (datos)'!E11/'Nacionalidad-Zona (datos)'!E$31</f>
        <v>3.3274898168131227E-3</v>
      </c>
      <c r="F11" s="396">
        <f>'Nacionalidad-Zona (datos)'!F11/'Nacionalidad-Zona (datos)'!F$31</f>
        <v>3.779121242464558E-2</v>
      </c>
      <c r="G11" s="396">
        <f>'Nacionalidad-Zona (datos)'!G11/'Nacionalidad-Zona (datos)'!G$31</f>
        <v>3.4104590556203462E-2</v>
      </c>
    </row>
    <row r="12" spans="2:10">
      <c r="B12" s="384" t="s">
        <v>180</v>
      </c>
      <c r="C12" s="396">
        <f>'Nacionalidad-Zona (datos)'!C12/'Nacionalidad-Zona (datos)'!C$31</f>
        <v>0.10676054723921466</v>
      </c>
      <c r="D12" s="396">
        <f>'Nacionalidad-Zona (datos)'!D12/'Nacionalidad-Zona (datos)'!D$31</f>
        <v>2.1139031142480606E-2</v>
      </c>
      <c r="E12" s="396">
        <f>'Nacionalidad-Zona (datos)'!E12/'Nacionalidad-Zona (datos)'!E$31</f>
        <v>0.17145135272496925</v>
      </c>
      <c r="F12" s="396">
        <f>'Nacionalidad-Zona (datos)'!F12/'Nacionalidad-Zona (datos)'!F$31</f>
        <v>0.13240831715377707</v>
      </c>
      <c r="G12" s="396">
        <f>'Nacionalidad-Zona (datos)'!G12/'Nacionalidad-Zona (datos)'!G$31</f>
        <v>5.724608143962983E-2</v>
      </c>
    </row>
    <row r="13" spans="2:10">
      <c r="B13" s="384" t="s">
        <v>181</v>
      </c>
      <c r="C13" s="396">
        <f>'Nacionalidad-Zona (datos)'!C13/'Nacionalidad-Zona (datos)'!C$31</f>
        <v>2.3191242214324975E-2</v>
      </c>
      <c r="D13" s="396">
        <f>'Nacionalidad-Zona (datos)'!D13/'Nacionalidad-Zona (datos)'!D$31</f>
        <v>1.5036130938166123E-2</v>
      </c>
      <c r="E13" s="396">
        <f>'Nacionalidad-Zona (datos)'!E13/'Nacionalidad-Zona (datos)'!E$31</f>
        <v>2.0018340785044525E-2</v>
      </c>
      <c r="F13" s="396">
        <f>'Nacionalidad-Zona (datos)'!F13/'Nacionalidad-Zona (datos)'!F$31</f>
        <v>2.3894814863566774E-2</v>
      </c>
      <c r="G13" s="396">
        <f>'Nacionalidad-Zona (datos)'!G13/'Nacionalidad-Zona (datos)'!G$31</f>
        <v>2.117419052902924E-2</v>
      </c>
    </row>
    <row r="14" spans="2:10">
      <c r="B14" s="384" t="s">
        <v>182</v>
      </c>
      <c r="C14" s="396">
        <f>'Nacionalidad-Zona (datos)'!C14/'Nacionalidad-Zona (datos)'!C$31</f>
        <v>0.30515562448957795</v>
      </c>
      <c r="D14" s="396">
        <f>'Nacionalidad-Zona (datos)'!D14/'Nacionalidad-Zona (datos)'!D$31</f>
        <v>1.7609962763463972E-2</v>
      </c>
      <c r="E14" s="396">
        <f>'Nacionalidad-Zona (datos)'!E14/'Nacionalidad-Zona (datos)'!E$31</f>
        <v>5.6125380258244144E-2</v>
      </c>
      <c r="F14" s="396">
        <f>'Nacionalidad-Zona (datos)'!F14/'Nacionalidad-Zona (datos)'!F$31</f>
        <v>0.32339211252509203</v>
      </c>
      <c r="G14" s="396">
        <f>'Nacionalidad-Zona (datos)'!G14/'Nacionalidad-Zona (datos)'!G$31</f>
        <v>0.41994266994266993</v>
      </c>
    </row>
    <row r="15" spans="2:10">
      <c r="B15" s="384" t="s">
        <v>183</v>
      </c>
      <c r="C15" s="396">
        <f>'Nacionalidad-Zona (datos)'!C15/'Nacionalidad-Zona (datos)'!C$31</f>
        <v>1.4767191905345775E-2</v>
      </c>
      <c r="D15" s="396">
        <f>'Nacionalidad-Zona (datos)'!D15/'Nacionalidad-Zona (datos)'!D$31</f>
        <v>2.3173331210585438E-3</v>
      </c>
      <c r="E15" s="396">
        <f>'Nacionalidad-Zona (datos)'!E15/'Nacionalidad-Zona (datos)'!E$31</f>
        <v>2.1047708138447149E-3</v>
      </c>
      <c r="F15" s="396">
        <f>'Nacionalidad-Zona (datos)'!F15/'Nacionalidad-Zona (datos)'!F$31</f>
        <v>1.5066183395465964E-2</v>
      </c>
      <c r="G15" s="396">
        <f>'Nacionalidad-Zona (datos)'!G15/'Nacionalidad-Zona (datos)'!G$31</f>
        <v>2.6998720547107644E-2</v>
      </c>
    </row>
    <row r="16" spans="2:10">
      <c r="B16" s="384" t="s">
        <v>184</v>
      </c>
      <c r="C16" s="396">
        <f>'Nacionalidad-Zona (datos)'!C16/'Nacionalidad-Zona (datos)'!C$31</f>
        <v>1.9916752525128898E-2</v>
      </c>
      <c r="D16" s="396">
        <f>'Nacionalidad-Zona (datos)'!D16/'Nacionalidad-Zona (datos)'!D$31</f>
        <v>1.8644802363325993E-2</v>
      </c>
      <c r="E16" s="396">
        <f>'Nacionalidad-Zona (datos)'!E16/'Nacionalidad-Zona (datos)'!E$31</f>
        <v>7.6143721043288671E-3</v>
      </c>
      <c r="F16" s="396">
        <f>'Nacionalidad-Zona (datos)'!F16/'Nacionalidad-Zona (datos)'!F$31</f>
        <v>2.5396810472756447E-2</v>
      </c>
      <c r="G16" s="396">
        <f>'Nacionalidad-Zona (datos)'!G16/'Nacionalidad-Zona (datos)'!G$31</f>
        <v>2.4269032333548463E-2</v>
      </c>
    </row>
    <row r="17" spans="2:11">
      <c r="B17" s="384" t="s">
        <v>185</v>
      </c>
      <c r="C17" s="396">
        <f>'Nacionalidad-Zona (datos)'!C17/'Nacionalidad-Zona (datos)'!C$31</f>
        <v>6.1910719809160561E-2</v>
      </c>
      <c r="D17" s="396">
        <f>'Nacionalidad-Zona (datos)'!D17/'Nacionalidad-Zona (datos)'!D$31</f>
        <v>9.9061568533800343E-3</v>
      </c>
      <c r="E17" s="396">
        <f>'Nacionalidad-Zona (datos)'!E17/'Nacionalidad-Zona (datos)'!E$31</f>
        <v>4.5629147853244255E-2</v>
      </c>
      <c r="F17" s="396">
        <f>'Nacionalidad-Zona (datos)'!F17/'Nacionalidad-Zona (datos)'!F$31</f>
        <v>5.3731013506207778E-2</v>
      </c>
      <c r="G17" s="396">
        <f>'Nacionalidad-Zona (datos)'!G17/'Nacionalidad-Zona (datos)'!G$31</f>
        <v>0.10631159018255792</v>
      </c>
    </row>
    <row r="18" spans="2:11">
      <c r="B18" s="386" t="s">
        <v>186</v>
      </c>
      <c r="C18" s="396">
        <f>'Nacionalidad-Zona (datos)'!C18/'Nacionalidad-Zona (datos)'!C$31</f>
        <v>1.9209393768789652E-2</v>
      </c>
      <c r="D18" s="396">
        <f>'Nacionalidad-Zona (datos)'!D18/'Nacionalidad-Zona (datos)'!D$31</f>
        <v>2.7507274833939201E-3</v>
      </c>
      <c r="E18" s="396">
        <f>'Nacionalidad-Zona (datos)'!E18/'Nacionalidad-Zona (datos)'!E$31</f>
        <v>1.0302880755434103E-2</v>
      </c>
      <c r="F18" s="396">
        <f>'Nacionalidad-Zona (datos)'!F18/'Nacionalidad-Zona (datos)'!F$31</f>
        <v>1.8813729039051885E-2</v>
      </c>
      <c r="G18" s="396">
        <f>'Nacionalidad-Zona (datos)'!G18/'Nacionalidad-Zona (datos)'!G$31</f>
        <v>3.1760814018878536E-2</v>
      </c>
    </row>
    <row r="19" spans="2:11">
      <c r="B19" s="386" t="s">
        <v>187</v>
      </c>
      <c r="C19" s="396">
        <f>'Nacionalidad-Zona (datos)'!C19/'Nacionalidad-Zona (datos)'!C$31</f>
        <v>1.3140238949849016E-2</v>
      </c>
      <c r="D19" s="396">
        <f>'Nacionalidad-Zona (datos)'!D19/'Nacionalidad-Zona (datos)'!D$31</f>
        <v>1.7335774493415059E-3</v>
      </c>
      <c r="E19" s="396">
        <f>'Nacionalidad-Zona (datos)'!E19/'Nacionalidad-Zona (datos)'!E$31</f>
        <v>4.5410015983736365E-3</v>
      </c>
      <c r="F19" s="396">
        <f>'Nacionalidad-Zona (datos)'!F19/'Nacionalidad-Zona (datos)'!F$31</f>
        <v>1.028361626010145E-2</v>
      </c>
      <c r="G19" s="396">
        <f>'Nacionalidad-Zona (datos)'!G19/'Nacionalidad-Zona (datos)'!G$31</f>
        <v>2.7359156391414455E-2</v>
      </c>
    </row>
    <row r="20" spans="2:11">
      <c r="B20" s="386" t="s">
        <v>188</v>
      </c>
      <c r="C20" s="396">
        <f>'Nacionalidad-Zona (datos)'!C20/'Nacionalidad-Zona (datos)'!C$31</f>
        <v>1.3825066813831409E-2</v>
      </c>
      <c r="D20" s="396">
        <f>'Nacionalidad-Zona (datos)'!D20/'Nacionalidad-Zona (datos)'!D$31</f>
        <v>2.1581270287720786E-3</v>
      </c>
      <c r="E20" s="396">
        <f>'Nacionalidad-Zona (datos)'!E20/'Nacionalidad-Zona (datos)'!E$31</f>
        <v>6.4910910925657208E-3</v>
      </c>
      <c r="F20" s="396">
        <f>'Nacionalidad-Zona (datos)'!F20/'Nacionalidad-Zona (datos)'!F$31</f>
        <v>1.4761396597357052E-2</v>
      </c>
      <c r="G20" s="396">
        <f>'Nacionalidad-Zona (datos)'!G20/'Nacionalidad-Zona (datos)'!G$31</f>
        <v>2.2020554278618796E-2</v>
      </c>
    </row>
    <row r="21" spans="2:11">
      <c r="B21" s="386" t="s">
        <v>189</v>
      </c>
      <c r="C21" s="396">
        <f>'Nacionalidad-Zona (datos)'!C21/'Nacionalidad-Zona (datos)'!C$31</f>
        <v>1.5736020276690483E-2</v>
      </c>
      <c r="D21" s="396">
        <f>'Nacionalidad-Zona (datos)'!D21/'Nacionalidad-Zona (datos)'!D$31</f>
        <v>3.2637248918725289E-3</v>
      </c>
      <c r="E21" s="396">
        <f>'Nacionalidad-Zona (datos)'!E21/'Nacionalidad-Zona (datos)'!E$31</f>
        <v>2.4294174406870796E-2</v>
      </c>
      <c r="F21" s="396">
        <f>'Nacionalidad-Zona (datos)'!F21/'Nacionalidad-Zona (datos)'!F$31</f>
        <v>9.8722716096973917E-3</v>
      </c>
      <c r="G21" s="396">
        <f>'Nacionalidad-Zona (datos)'!G21/'Nacionalidad-Zona (datos)'!G$31</f>
        <v>2.5171065493646137E-2</v>
      </c>
    </row>
    <row r="22" spans="2:11">
      <c r="B22" s="384" t="s">
        <v>190</v>
      </c>
      <c r="C22" s="396">
        <f>'Nacionalidad-Zona (datos)'!C22/'Nacionalidad-Zona (datos)'!C$31</f>
        <v>5.9979460727263827E-3</v>
      </c>
      <c r="D22" s="396">
        <f>'Nacionalidad-Zona (datos)'!D22/'Nacionalidad-Zona (datos)'!D$31</f>
        <v>3.6794296883982981E-3</v>
      </c>
      <c r="E22" s="396">
        <f>'Nacionalidad-Zona (datos)'!E22/'Nacionalidad-Zona (datos)'!E$31</f>
        <v>3.2722464883657549E-3</v>
      </c>
      <c r="F22" s="396">
        <f>'Nacionalidad-Zona (datos)'!F22/'Nacionalidad-Zona (datos)'!F$31</f>
        <v>7.2733569327635625E-3</v>
      </c>
      <c r="G22" s="396">
        <f>'Nacionalidad-Zona (datos)'!G22/'Nacionalidad-Zona (datos)'!G$31</f>
        <v>6.8482810418294291E-3</v>
      </c>
    </row>
    <row r="23" spans="2:11">
      <c r="B23" s="384" t="s">
        <v>191</v>
      </c>
      <c r="C23" s="396">
        <f>'Nacionalidad-Zona (datos)'!C23/'Nacionalidad-Zona (datos)'!C$31</f>
        <v>5.9512153330232784E-3</v>
      </c>
      <c r="D23" s="396">
        <f>'Nacionalidad-Zona (datos)'!D23/'Nacionalidad-Zona (datos)'!D$31</f>
        <v>2.1581270287720786E-3</v>
      </c>
      <c r="E23" s="396">
        <f>'Nacionalidad-Zona (datos)'!E23/'Nacionalidad-Zona (datos)'!E$31</f>
        <v>5.1247394356341569E-3</v>
      </c>
      <c r="F23" s="396">
        <f>'Nacionalidad-Zona (datos)'!F23/'Nacionalidad-Zona (datos)'!F$31</f>
        <v>7.7975275444213043E-3</v>
      </c>
      <c r="G23" s="396">
        <f>'Nacionalidad-Zona (datos)'!G23/'Nacionalidad-Zona (datos)'!G$31</f>
        <v>5.8651026392961877E-3</v>
      </c>
    </row>
    <row r="24" spans="2:11">
      <c r="B24" s="384" t="s">
        <v>192</v>
      </c>
      <c r="C24" s="396">
        <f>'Nacionalidad-Zona (datos)'!C24/'Nacionalidad-Zona (datos)'!C$31</f>
        <v>1.6784124010031532E-2</v>
      </c>
      <c r="D24" s="396">
        <f>'Nacionalidad-Zona (datos)'!D24/'Nacionalidad-Zona (datos)'!D$31</f>
        <v>2.5384526936786337E-3</v>
      </c>
      <c r="E24" s="396">
        <f>'Nacionalidad-Zona (datos)'!E24/'Nacionalidad-Zona (datos)'!E$31</f>
        <v>2.1710628079815563E-3</v>
      </c>
      <c r="F24" s="396">
        <f>'Nacionalidad-Zona (datos)'!F24/'Nacionalidad-Zona (datos)'!F$31</f>
        <v>2.9593309420497656E-2</v>
      </c>
      <c r="G24" s="396">
        <f>'Nacionalidad-Zona (datos)'!G24/'Nacionalidad-Zona (datos)'!G$31</f>
        <v>1.33351826900214E-2</v>
      </c>
    </row>
    <row r="25" spans="2:11">
      <c r="B25" s="384" t="s">
        <v>193</v>
      </c>
      <c r="C25" s="396">
        <f>'Nacionalidad-Zona (datos)'!C25/'Nacionalidad-Zona (datos)'!C$31</f>
        <v>1.6683708551502838E-2</v>
      </c>
      <c r="D25" s="396">
        <f>'Nacionalidad-Zona (datos)'!D25/'Nacionalidad-Zona (datos)'!D$31</f>
        <v>4.7850275514987484E-3</v>
      </c>
      <c r="E25" s="396">
        <f>'Nacionalidad-Zona (datos)'!E25/'Nacionalidad-Zona (datos)'!E$31</f>
        <v>3.3808917009789117E-3</v>
      </c>
      <c r="F25" s="396">
        <f>'Nacionalidad-Zona (datos)'!F25/'Nacionalidad-Zona (datos)'!F$31</f>
        <v>2.7722278896374054E-2</v>
      </c>
      <c r="G25" s="396">
        <f>'Nacionalidad-Zona (datos)'!G25/'Nacionalidad-Zona (datos)'!G$31</f>
        <v>1.5074144106402171E-2</v>
      </c>
    </row>
    <row r="26" spans="2:11">
      <c r="B26" s="384" t="s">
        <v>194</v>
      </c>
      <c r="C26" s="396">
        <f>'Nacionalidad-Zona (datos)'!C26/'Nacionalidad-Zona (datos)'!C$31</f>
        <v>1.9608830329585231E-2</v>
      </c>
      <c r="D26" s="396">
        <f>'Nacionalidad-Zona (datos)'!D26/'Nacionalidad-Zona (datos)'!D$31</f>
        <v>1.0834859058384412E-2</v>
      </c>
      <c r="E26" s="396">
        <f>'Nacionalidad-Zona (datos)'!E26/'Nacionalidad-Zona (datos)'!E$31</f>
        <v>1.2952719076626179E-2</v>
      </c>
      <c r="F26" s="396">
        <f>'Nacionalidad-Zona (datos)'!F26/'Nacionalidad-Zona (datos)'!F$31</f>
        <v>2.7308583705110547E-2</v>
      </c>
      <c r="G26" s="396">
        <f>'Nacionalidad-Zona (datos)'!G26/'Nacionalidad-Zona (datos)'!G$31</f>
        <v>1.6898024962541093E-2</v>
      </c>
    </row>
    <row r="27" spans="2:11">
      <c r="B27" s="384" t="s">
        <v>195</v>
      </c>
      <c r="C27" s="396">
        <f>'Nacionalidad-Zona (datos)'!C27/'Nacionalidad-Zona (datos)'!C$31</f>
        <v>2.6580889797789414E-3</v>
      </c>
      <c r="D27" s="396">
        <f>'Nacionalidad-Zona (datos)'!D27/'Nacionalidad-Zona (datos)'!D$31</f>
        <v>7.8983911339896157E-3</v>
      </c>
      <c r="E27" s="396">
        <f>'Nacionalidad-Zona (datos)'!E27/'Nacionalidad-Zona (datos)'!E$31</f>
        <v>3.0936263930525991E-3</v>
      </c>
      <c r="F27" s="396">
        <f>'Nacionalidad-Zona (datos)'!F27/'Nacionalidad-Zona (datos)'!F$31</f>
        <v>1.8216691660751139E-3</v>
      </c>
      <c r="G27" s="396">
        <f>'Nacionalidad-Zona (datos)'!G27/'Nacionalidad-Zona (datos)'!G$31</f>
        <v>1.8927599572760862E-3</v>
      </c>
    </row>
    <row r="28" spans="2:11">
      <c r="B28" s="384" t="s">
        <v>196</v>
      </c>
      <c r="C28" s="396">
        <f>'Nacionalidad-Zona (datos)'!C28/'Nacionalidad-Zona (datos)'!C$31</f>
        <v>4.1821230442629113E-3</v>
      </c>
      <c r="D28" s="396">
        <f>'Nacionalidad-Zona (datos)'!D28/'Nacionalidad-Zona (datos)'!D$31</f>
        <v>3.1248618002671126E-2</v>
      </c>
      <c r="E28" s="396">
        <f>'Nacionalidad-Zona (datos)'!E28/'Nacionalidad-Zona (datos)'!E$31</f>
        <v>6.8004537318709811E-3</v>
      </c>
      <c r="F28" s="396">
        <f>'Nacionalidad-Zona (datos)'!F28/'Nacionalidad-Zona (datos)'!F$31</f>
        <v>1.7777924033653477E-3</v>
      </c>
      <c r="G28" s="396">
        <f>'Nacionalidad-Zona (datos)'!G28/'Nacionalidad-Zona (datos)'!G$31</f>
        <v>2.6957204376559215E-3</v>
      </c>
    </row>
    <row r="29" spans="2:11" ht="12.75">
      <c r="B29" s="193" t="s">
        <v>197</v>
      </c>
      <c r="C29" s="396">
        <f>'Nacionalidad-Zona (datos)'!C29/'Nacionalidad-Zona (datos)'!C$31</f>
        <v>1.270408537928671E-2</v>
      </c>
      <c r="D29" s="396">
        <f>'Nacionalidad-Zona (datos)'!D29/'Nacionalidad-Zona (datos)'!D$31</f>
        <v>2.4252394724971475E-2</v>
      </c>
      <c r="E29" s="396">
        <f>'Nacionalidad-Zona (datos)'!E29/'Nacionalidad-Zona (datos)'!E$31</f>
        <v>6.7783564004920338E-3</v>
      </c>
      <c r="F29" s="396">
        <f>'Nacionalidad-Zona (datos)'!F29/'Nacionalidad-Zona (datos)'!F$31</f>
        <v>7.0860971776272388E-3</v>
      </c>
      <c r="G29" s="396">
        <f>'Nacionalidad-Zona (datos)'!G29/'Nacionalidad-Zona (datos)'!G$31</f>
        <v>1.0596058983155757E-2</v>
      </c>
    </row>
    <row r="30" spans="2:11" ht="12.75">
      <c r="B30" s="195" t="s">
        <v>334</v>
      </c>
      <c r="C30" s="397">
        <f>'Nacionalidad-Zona (datos)'!C30/'Nacionalidad-Zona (datos)'!C$31</f>
        <v>0.67088624847846934</v>
      </c>
      <c r="D30" s="397">
        <f>'Nacionalidad-Zona (datos)'!D30/'Nacionalidad-Zona (datos)'!D$31</f>
        <v>0.18088465518613844</v>
      </c>
      <c r="E30" s="397">
        <f>'Nacionalidad-Zona (datos)'!E30/'Nacionalidad-Zona (datos)'!E$31</f>
        <v>0.35394584680656732</v>
      </c>
      <c r="F30" s="397">
        <f>'Nacionalidad-Zona (datos)'!F30/'Nacionalidad-Zona (datos)'!F$31</f>
        <v>0.75595666229466063</v>
      </c>
      <c r="G30" s="397">
        <f>'Nacionalidad-Zona (datos)'!G30/'Nacionalidad-Zona (datos)'!G$31</f>
        <v>0.80976913234977754</v>
      </c>
    </row>
    <row r="31" spans="2:11">
      <c r="B31" s="398" t="s">
        <v>136</v>
      </c>
      <c r="C31" s="399">
        <f>'Nacionalidad-Zona (datos)'!C31/'Nacionalidad-Zona (datos)'!C$31</f>
        <v>1</v>
      </c>
      <c r="D31" s="399">
        <f>'Nacionalidad-Zona (datos)'!D31/'Nacionalidad-Zona (datos)'!D$31</f>
        <v>1</v>
      </c>
      <c r="E31" s="399">
        <f>'Nacionalidad-Zona (datos)'!E31/'Nacionalidad-Zona (datos)'!E$31</f>
        <v>1</v>
      </c>
      <c r="F31" s="399">
        <f>'Nacionalidad-Zona (datos)'!F31/'Nacionalidad-Zona (datos)'!F$31</f>
        <v>1</v>
      </c>
      <c r="G31" s="399">
        <f>'Nacionalidad-Zona (datos)'!G31/'Nacionalidad-Zona (datos)'!G$31</f>
        <v>1</v>
      </c>
      <c r="H31" s="209"/>
      <c r="I31" s="209"/>
      <c r="J31" s="209"/>
      <c r="K31" s="209"/>
    </row>
    <row r="32" spans="2:11" ht="25.5" customHeight="1">
      <c r="B32" s="554" t="s">
        <v>337</v>
      </c>
      <c r="C32" s="607"/>
      <c r="D32" s="607"/>
      <c r="E32" s="607"/>
      <c r="F32" s="607"/>
      <c r="G32" s="608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4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28515625" style="2" customWidth="1"/>
    <col min="9" max="9" width="25.28515625" style="2" customWidth="1"/>
    <col min="10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>
      <c r="B1" s="11"/>
    </row>
    <row r="2" spans="2:14">
      <c r="B2" s="11"/>
    </row>
    <row r="3" spans="2:14">
      <c r="B3" s="11"/>
    </row>
    <row r="4" spans="2:14" ht="14.25" customHeight="1">
      <c r="B4" s="11"/>
    </row>
    <row r="5" spans="2:14">
      <c r="B5" s="11"/>
    </row>
    <row r="6" spans="2:14" ht="25.5" customHeight="1">
      <c r="B6" s="551" t="s">
        <v>338</v>
      </c>
      <c r="C6" s="552"/>
      <c r="D6" s="552"/>
      <c r="E6" s="552"/>
      <c r="F6" s="552"/>
      <c r="G6" s="553"/>
      <c r="I6" s="551" t="s">
        <v>338</v>
      </c>
      <c r="J6" s="552"/>
      <c r="K6" s="552"/>
      <c r="L6" s="552"/>
      <c r="M6" s="552"/>
      <c r="N6" s="553"/>
    </row>
    <row r="7" spans="2:14" ht="25.5" customHeight="1">
      <c r="B7" s="400"/>
      <c r="C7" s="158" t="s">
        <v>339</v>
      </c>
      <c r="D7" s="401" t="s">
        <v>340</v>
      </c>
      <c r="E7" s="158" t="s">
        <v>341</v>
      </c>
      <c r="F7" s="401" t="s">
        <v>340</v>
      </c>
      <c r="G7" s="402" t="s">
        <v>63</v>
      </c>
      <c r="I7" s="400"/>
      <c r="J7" s="158" t="s">
        <v>342</v>
      </c>
      <c r="K7" s="401" t="s">
        <v>340</v>
      </c>
      <c r="L7" s="158" t="s">
        <v>343</v>
      </c>
      <c r="M7" s="401" t="s">
        <v>340</v>
      </c>
      <c r="N7" s="402" t="s">
        <v>63</v>
      </c>
    </row>
    <row r="8" spans="2:14">
      <c r="B8" s="71" t="s">
        <v>344</v>
      </c>
      <c r="C8" s="403"/>
      <c r="D8" s="404"/>
      <c r="E8" s="403"/>
      <c r="F8" s="403"/>
      <c r="G8" s="405"/>
      <c r="I8" s="71" t="s">
        <v>344</v>
      </c>
      <c r="J8" s="403"/>
      <c r="K8" s="404"/>
      <c r="L8" s="403"/>
      <c r="M8" s="403"/>
      <c r="N8" s="405"/>
    </row>
    <row r="9" spans="2:14">
      <c r="B9" s="406" t="s">
        <v>345</v>
      </c>
      <c r="C9" s="407">
        <v>185142</v>
      </c>
      <c r="D9" s="331">
        <f>C9/$C$9</f>
        <v>1</v>
      </c>
      <c r="E9" s="407">
        <v>178697</v>
      </c>
      <c r="F9" s="331">
        <f>E9/E$9</f>
        <v>1</v>
      </c>
      <c r="G9" s="331">
        <f>(E9-C9)/C9</f>
        <v>-3.4811117952706569E-2</v>
      </c>
      <c r="I9" s="406" t="s">
        <v>345</v>
      </c>
      <c r="J9" s="407">
        <v>181964</v>
      </c>
      <c r="K9" s="331">
        <f>J9/$J$9</f>
        <v>1</v>
      </c>
      <c r="L9" s="407">
        <v>175168</v>
      </c>
      <c r="M9" s="331">
        <f>L9/L$9</f>
        <v>1</v>
      </c>
      <c r="N9" s="331">
        <f>(L9-J9)/J9</f>
        <v>-3.7348046866413138E-2</v>
      </c>
    </row>
    <row r="10" spans="2:14">
      <c r="B10" s="408" t="s">
        <v>346</v>
      </c>
      <c r="C10" s="409">
        <v>88057</v>
      </c>
      <c r="D10" s="338">
        <f>C10/$C$9</f>
        <v>0.47561871428417107</v>
      </c>
      <c r="E10" s="409">
        <v>86541</v>
      </c>
      <c r="F10" s="338">
        <f>E10/E$9</f>
        <v>0.48428904794148753</v>
      </c>
      <c r="G10" s="338">
        <f>(E10-C10)/C10</f>
        <v>-1.7216121375926957E-2</v>
      </c>
      <c r="I10" s="408" t="s">
        <v>346</v>
      </c>
      <c r="J10" s="409">
        <v>87662</v>
      </c>
      <c r="K10" s="338">
        <f>J10/$J$9</f>
        <v>0.48175463278450681</v>
      </c>
      <c r="L10" s="409">
        <v>85983</v>
      </c>
      <c r="M10" s="338">
        <f>L10/L$9</f>
        <v>0.4908602027767629</v>
      </c>
      <c r="N10" s="338">
        <f>(L10-J10)/J10</f>
        <v>-1.9153110811982389E-2</v>
      </c>
    </row>
    <row r="11" spans="2:14">
      <c r="B11" s="410" t="s">
        <v>347</v>
      </c>
      <c r="C11" s="411">
        <v>97085</v>
      </c>
      <c r="D11" s="341">
        <f>C11/$C$9</f>
        <v>0.52438128571582898</v>
      </c>
      <c r="E11" s="411">
        <v>92156</v>
      </c>
      <c r="F11" s="341">
        <f>E11/E$9</f>
        <v>0.51571095205851247</v>
      </c>
      <c r="G11" s="338">
        <f>(E11-C11)/C11</f>
        <v>-5.0769943863624656E-2</v>
      </c>
      <c r="I11" s="410" t="s">
        <v>347</v>
      </c>
      <c r="J11" s="411">
        <v>94302</v>
      </c>
      <c r="K11" s="341">
        <f>J11/$J$9</f>
        <v>0.51824536721549319</v>
      </c>
      <c r="L11" s="411">
        <v>89185</v>
      </c>
      <c r="M11" s="341">
        <f>L11/L$9</f>
        <v>0.5091397972232371</v>
      </c>
      <c r="N11" s="338">
        <f>(L11-J11)/J11</f>
        <v>-5.4261839621641113E-2</v>
      </c>
    </row>
    <row r="12" spans="2:14">
      <c r="B12" s="71" t="s">
        <v>348</v>
      </c>
      <c r="C12" s="412"/>
      <c r="D12" s="413"/>
      <c r="E12" s="412"/>
      <c r="F12" s="403"/>
      <c r="G12" s="414"/>
      <c r="I12" s="71" t="s">
        <v>348</v>
      </c>
      <c r="J12" s="412"/>
      <c r="K12" s="413"/>
      <c r="L12" s="412"/>
      <c r="M12" s="403"/>
      <c r="N12" s="414"/>
    </row>
    <row r="13" spans="2:14">
      <c r="B13" s="406" t="s">
        <v>345</v>
      </c>
      <c r="C13" s="407">
        <v>2531</v>
      </c>
      <c r="D13" s="331">
        <f>C13/$C$13</f>
        <v>1</v>
      </c>
      <c r="E13" s="407">
        <v>2504</v>
      </c>
      <c r="F13" s="331">
        <f>E13/$E$13</f>
        <v>1</v>
      </c>
      <c r="G13" s="331">
        <f>(E13-C13)/C13</f>
        <v>-1.066772026866851E-2</v>
      </c>
      <c r="I13" s="406" t="s">
        <v>345</v>
      </c>
      <c r="J13" s="407">
        <v>2504</v>
      </c>
      <c r="K13" s="331">
        <f>J13/$J$13</f>
        <v>1</v>
      </c>
      <c r="L13" s="407">
        <v>1947</v>
      </c>
      <c r="M13" s="331">
        <f>L13/$L$13</f>
        <v>1</v>
      </c>
      <c r="N13" s="331">
        <f>(L13-J13)/J13</f>
        <v>-0.222444089456869</v>
      </c>
    </row>
    <row r="14" spans="2:14">
      <c r="B14" s="408" t="s">
        <v>346</v>
      </c>
      <c r="C14" s="409">
        <v>2531</v>
      </c>
      <c r="D14" s="338">
        <f>C14/$C$13</f>
        <v>1</v>
      </c>
      <c r="E14" s="409">
        <v>2504</v>
      </c>
      <c r="F14" s="338">
        <f>E14/$E$14</f>
        <v>1</v>
      </c>
      <c r="G14" s="338">
        <f>(E14-C14)/C14</f>
        <v>-1.066772026866851E-2</v>
      </c>
      <c r="I14" s="408" t="s">
        <v>346</v>
      </c>
      <c r="J14" s="409">
        <v>2504</v>
      </c>
      <c r="K14" s="338">
        <f>J14/$J$13</f>
        <v>1</v>
      </c>
      <c r="L14" s="409">
        <v>1947</v>
      </c>
      <c r="M14" s="338">
        <f>L14/$L$13</f>
        <v>1</v>
      </c>
      <c r="N14" s="338">
        <f>(L14-J14)/J14</f>
        <v>-0.222444089456869</v>
      </c>
    </row>
    <row r="15" spans="2:14">
      <c r="B15" s="410" t="s">
        <v>347</v>
      </c>
      <c r="C15" s="415" t="s">
        <v>233</v>
      </c>
      <c r="D15" s="416" t="s">
        <v>233</v>
      </c>
      <c r="E15" s="415" t="s">
        <v>233</v>
      </c>
      <c r="F15" s="416" t="s">
        <v>233</v>
      </c>
      <c r="G15" s="417" t="s">
        <v>233</v>
      </c>
      <c r="I15" s="410" t="s">
        <v>347</v>
      </c>
      <c r="J15" s="415" t="s">
        <v>233</v>
      </c>
      <c r="K15" s="416" t="s">
        <v>233</v>
      </c>
      <c r="L15" s="415" t="s">
        <v>233</v>
      </c>
      <c r="M15" s="416" t="s">
        <v>233</v>
      </c>
      <c r="N15" s="417" t="s">
        <v>233</v>
      </c>
    </row>
    <row r="16" spans="2:14">
      <c r="B16" s="71" t="s">
        <v>349</v>
      </c>
      <c r="C16" s="418"/>
      <c r="D16" s="405"/>
      <c r="E16" s="418"/>
      <c r="F16" s="403"/>
      <c r="G16" s="414"/>
      <c r="I16" s="71" t="s">
        <v>349</v>
      </c>
      <c r="J16" s="418"/>
      <c r="K16" s="405"/>
      <c r="L16" s="418"/>
      <c r="M16" s="403"/>
      <c r="N16" s="414"/>
    </row>
    <row r="17" spans="2:14">
      <c r="B17" s="406" t="s">
        <v>345</v>
      </c>
      <c r="C17" s="407">
        <v>1946</v>
      </c>
      <c r="D17" s="331">
        <f>C17/$C$17</f>
        <v>1</v>
      </c>
      <c r="E17" s="407">
        <v>1713</v>
      </c>
      <c r="F17" s="331">
        <f>E17/$E$17</f>
        <v>1</v>
      </c>
      <c r="G17" s="331">
        <f>(E17-C17)/C17</f>
        <v>-0.1197327852004111</v>
      </c>
      <c r="I17" s="406" t="s">
        <v>345</v>
      </c>
      <c r="J17" s="407">
        <v>1713</v>
      </c>
      <c r="K17" s="331">
        <f>J17/$J$17</f>
        <v>1</v>
      </c>
      <c r="L17" s="407">
        <v>1409</v>
      </c>
      <c r="M17" s="331">
        <f>L17/$L$17</f>
        <v>1</v>
      </c>
      <c r="N17" s="331">
        <f>(L17-J17)/J17</f>
        <v>-0.17746643315820199</v>
      </c>
    </row>
    <row r="18" spans="2:14">
      <c r="B18" s="408" t="s">
        <v>346</v>
      </c>
      <c r="C18" s="409">
        <v>514</v>
      </c>
      <c r="D18" s="338">
        <f>C18/$C$17</f>
        <v>0.26413155190133608</v>
      </c>
      <c r="E18" s="409">
        <v>514</v>
      </c>
      <c r="F18" s="338">
        <f>E18/$E$17</f>
        <v>0.30005837711617045</v>
      </c>
      <c r="G18" s="338">
        <f>(E18-C18)/C18</f>
        <v>0</v>
      </c>
      <c r="I18" s="408" t="s">
        <v>346</v>
      </c>
      <c r="J18" s="409">
        <v>514</v>
      </c>
      <c r="K18" s="338">
        <f>J18/$J$17</f>
        <v>0.30005837711617045</v>
      </c>
      <c r="L18" s="409">
        <v>514</v>
      </c>
      <c r="M18" s="338">
        <f>L18/$L$17</f>
        <v>0.36479772888573458</v>
      </c>
      <c r="N18" s="338">
        <f>(L18-J18)/J18</f>
        <v>0</v>
      </c>
    </row>
    <row r="19" spans="2:14">
      <c r="B19" s="410" t="s">
        <v>347</v>
      </c>
      <c r="C19" s="411">
        <v>1432</v>
      </c>
      <c r="D19" s="341">
        <f>C19/$C$17</f>
        <v>0.73586844809866392</v>
      </c>
      <c r="E19" s="411">
        <v>1199</v>
      </c>
      <c r="F19" s="341">
        <f>E19/$E$17</f>
        <v>0.69994162288382955</v>
      </c>
      <c r="G19" s="338">
        <f>(E19-C19)/C19</f>
        <v>-0.16270949720670391</v>
      </c>
      <c r="I19" s="410" t="s">
        <v>347</v>
      </c>
      <c r="J19" s="411">
        <v>1199</v>
      </c>
      <c r="K19" s="341">
        <f>J19/$J$17</f>
        <v>0.69994162288382955</v>
      </c>
      <c r="L19" s="411">
        <v>895</v>
      </c>
      <c r="M19" s="341">
        <f>L19/$L$17</f>
        <v>0.63520227111426542</v>
      </c>
      <c r="N19" s="338">
        <f>(L19-J19)/J19</f>
        <v>-0.25354462051709759</v>
      </c>
    </row>
    <row r="20" spans="2:14">
      <c r="B20" s="71" t="s">
        <v>350</v>
      </c>
      <c r="C20" s="412"/>
      <c r="D20" s="405"/>
      <c r="E20" s="412"/>
      <c r="F20" s="403"/>
      <c r="G20" s="414"/>
      <c r="I20" s="71" t="s">
        <v>350</v>
      </c>
      <c r="J20" s="412"/>
      <c r="K20" s="405"/>
      <c r="L20" s="412"/>
      <c r="M20" s="403"/>
      <c r="N20" s="414"/>
    </row>
    <row r="21" spans="2:14">
      <c r="B21" s="406" t="s">
        <v>345</v>
      </c>
      <c r="C21" s="407">
        <v>32671</v>
      </c>
      <c r="D21" s="331">
        <f>C21/$C$21</f>
        <v>1</v>
      </c>
      <c r="E21" s="407">
        <v>30806</v>
      </c>
      <c r="F21" s="331">
        <f>E21/$E$21</f>
        <v>1</v>
      </c>
      <c r="G21" s="331">
        <f>(E21-C21)/C21</f>
        <v>-5.7084264332282454E-2</v>
      </c>
      <c r="I21" s="406" t="s">
        <v>345</v>
      </c>
      <c r="J21" s="407">
        <v>32113</v>
      </c>
      <c r="K21" s="331">
        <f>J21/$J$21</f>
        <v>1</v>
      </c>
      <c r="L21" s="407">
        <v>29535</v>
      </c>
      <c r="M21" s="331">
        <f>L21/$L$21</f>
        <v>1</v>
      </c>
      <c r="N21" s="331">
        <f>(L21-J21)/J21</f>
        <v>-8.0279014729237375E-2</v>
      </c>
    </row>
    <row r="22" spans="2:14">
      <c r="B22" s="408" t="s">
        <v>346</v>
      </c>
      <c r="C22" s="409">
        <v>19044</v>
      </c>
      <c r="D22" s="338">
        <f>C22/$C$21</f>
        <v>0.58290226806648093</v>
      </c>
      <c r="E22" s="409">
        <v>18641</v>
      </c>
      <c r="F22" s="338">
        <f>E22/$E$21</f>
        <v>0.6051093942738428</v>
      </c>
      <c r="G22" s="338">
        <f>(E22-C22)/C22</f>
        <v>-2.1161520688930898E-2</v>
      </c>
      <c r="I22" s="408" t="s">
        <v>346</v>
      </c>
      <c r="J22" s="409">
        <v>19237</v>
      </c>
      <c r="K22" s="338">
        <f>J22/$J$21</f>
        <v>0.59904088686824652</v>
      </c>
      <c r="L22" s="409">
        <v>18673</v>
      </c>
      <c r="M22" s="338">
        <f>L22/$L$21</f>
        <v>0.63223294396478757</v>
      </c>
      <c r="N22" s="338">
        <f>(L22-J22)/J22</f>
        <v>-2.9318500805738942E-2</v>
      </c>
    </row>
    <row r="23" spans="2:14">
      <c r="B23" s="410" t="s">
        <v>347</v>
      </c>
      <c r="C23" s="411">
        <v>13627</v>
      </c>
      <c r="D23" s="341">
        <f>C23/$C$21</f>
        <v>0.41709773193351901</v>
      </c>
      <c r="E23" s="411">
        <v>12165</v>
      </c>
      <c r="F23" s="341">
        <f>E23/$E$21</f>
        <v>0.39489060572615725</v>
      </c>
      <c r="G23" s="338">
        <f>(E23-C23)/C23</f>
        <v>-0.1072870037425699</v>
      </c>
      <c r="I23" s="410" t="s">
        <v>347</v>
      </c>
      <c r="J23" s="411">
        <v>12876</v>
      </c>
      <c r="K23" s="341">
        <f>J23/$J$21</f>
        <v>0.40095911313175348</v>
      </c>
      <c r="L23" s="411">
        <v>10862</v>
      </c>
      <c r="M23" s="341">
        <f>L23/$L$21</f>
        <v>0.36776705603521248</v>
      </c>
      <c r="N23" s="338">
        <f>(L23-J23)/J23</f>
        <v>-0.15641503572538054</v>
      </c>
    </row>
    <row r="24" spans="2:14">
      <c r="B24" s="419" t="s">
        <v>296</v>
      </c>
      <c r="C24" s="420"/>
      <c r="D24" s="421"/>
      <c r="E24" s="420"/>
      <c r="F24" s="422"/>
      <c r="G24" s="423"/>
      <c r="I24" s="419" t="s">
        <v>296</v>
      </c>
      <c r="J24" s="420"/>
      <c r="K24" s="421"/>
      <c r="L24" s="420"/>
      <c r="M24" s="422"/>
      <c r="N24" s="423"/>
    </row>
    <row r="25" spans="2:14">
      <c r="B25" s="406" t="s">
        <v>345</v>
      </c>
      <c r="C25" s="407">
        <v>28846</v>
      </c>
      <c r="D25" s="331">
        <f>C25/$C$25</f>
        <v>1</v>
      </c>
      <c r="E25" s="407">
        <v>27225</v>
      </c>
      <c r="F25" s="331">
        <f>E25/$E$25</f>
        <v>1</v>
      </c>
      <c r="G25" s="331">
        <f>(E25-C25)/C25</f>
        <v>-5.6194966373153993E-2</v>
      </c>
      <c r="I25" s="406" t="s">
        <v>345</v>
      </c>
      <c r="J25" s="407">
        <v>28475</v>
      </c>
      <c r="K25" s="331">
        <f>J25/$J$25</f>
        <v>1</v>
      </c>
      <c r="L25" s="407">
        <v>25676</v>
      </c>
      <c r="M25" s="331">
        <f>L25/$L$25</f>
        <v>1</v>
      </c>
      <c r="N25" s="331">
        <f>(L25-J25)/J25</f>
        <v>-9.8296751536435467E-2</v>
      </c>
    </row>
    <row r="26" spans="2:14">
      <c r="B26" s="408" t="s">
        <v>346</v>
      </c>
      <c r="C26" s="409">
        <v>16831</v>
      </c>
      <c r="D26" s="338">
        <f>C26/$C$25</f>
        <v>0.5834777785481523</v>
      </c>
      <c r="E26" s="409">
        <v>16442</v>
      </c>
      <c r="F26" s="338">
        <f>E26/$E$25</f>
        <v>0.60393021120293844</v>
      </c>
      <c r="G26" s="338">
        <f>(E26-C26)/C26</f>
        <v>-2.3112114550531755E-2</v>
      </c>
      <c r="I26" s="408" t="s">
        <v>346</v>
      </c>
      <c r="J26" s="409">
        <v>17038</v>
      </c>
      <c r="K26" s="338">
        <f>J26/$J$25</f>
        <v>0.5983494293239684</v>
      </c>
      <c r="L26" s="409">
        <v>16158</v>
      </c>
      <c r="M26" s="338">
        <f>L26/$L$25</f>
        <v>0.6293036298488861</v>
      </c>
      <c r="N26" s="338">
        <f>(L26-J26)/J26</f>
        <v>-5.1649254607348281E-2</v>
      </c>
    </row>
    <row r="27" spans="2:14">
      <c r="B27" s="410" t="s">
        <v>347</v>
      </c>
      <c r="C27" s="411">
        <v>12015</v>
      </c>
      <c r="D27" s="341">
        <f>C27/$C$25</f>
        <v>0.41652222145184775</v>
      </c>
      <c r="E27" s="411">
        <v>10783</v>
      </c>
      <c r="F27" s="341">
        <f>E27/$E$25</f>
        <v>0.39606978879706151</v>
      </c>
      <c r="G27" s="338">
        <f>(E27-C27)/C27</f>
        <v>-0.10253849354972951</v>
      </c>
      <c r="I27" s="410" t="s">
        <v>347</v>
      </c>
      <c r="J27" s="411">
        <v>11437</v>
      </c>
      <c r="K27" s="338">
        <f>J27/$J$25</f>
        <v>0.4016505706760316</v>
      </c>
      <c r="L27" s="411">
        <v>9518</v>
      </c>
      <c r="M27" s="338">
        <f>L27/$L$25</f>
        <v>0.3706963701511139</v>
      </c>
      <c r="N27" s="338">
        <f>(L27-J27)/J27</f>
        <v>-0.16778875579260297</v>
      </c>
    </row>
    <row r="28" spans="2:14">
      <c r="B28" s="71" t="s">
        <v>351</v>
      </c>
      <c r="C28" s="412"/>
      <c r="D28" s="405"/>
      <c r="E28" s="412"/>
      <c r="F28" s="403"/>
      <c r="G28" s="414"/>
      <c r="I28" s="71" t="s">
        <v>351</v>
      </c>
      <c r="J28" s="412"/>
      <c r="K28" s="405"/>
      <c r="L28" s="412"/>
      <c r="M28" s="403"/>
      <c r="N28" s="414"/>
    </row>
    <row r="29" spans="2:14">
      <c r="B29" s="406" t="s">
        <v>345</v>
      </c>
      <c r="C29" s="407">
        <v>147994</v>
      </c>
      <c r="D29" s="331">
        <f>C29/$C$29</f>
        <v>1</v>
      </c>
      <c r="E29" s="407">
        <v>143674</v>
      </c>
      <c r="F29" s="331">
        <f>E29/$E$29</f>
        <v>1</v>
      </c>
      <c r="G29" s="331">
        <f>(E29-C29)/C29</f>
        <v>-2.9190372582672271E-2</v>
      </c>
      <c r="I29" s="406" t="s">
        <v>345</v>
      </c>
      <c r="J29" s="407">
        <v>145634</v>
      </c>
      <c r="K29" s="331">
        <f>J29/$J$29</f>
        <v>1</v>
      </c>
      <c r="L29" s="407">
        <v>142277</v>
      </c>
      <c r="M29" s="331">
        <f>L29/$L$29</f>
        <v>1</v>
      </c>
      <c r="N29" s="331">
        <f>(L29-J29)/J29</f>
        <v>-2.3050935907823724E-2</v>
      </c>
    </row>
    <row r="30" spans="2:14">
      <c r="B30" s="408" t="s">
        <v>346</v>
      </c>
      <c r="C30" s="409">
        <v>65968</v>
      </c>
      <c r="D30" s="338">
        <f>C30/$C$29</f>
        <v>0.44574780058651026</v>
      </c>
      <c r="E30" s="409">
        <v>64882</v>
      </c>
      <c r="F30" s="338">
        <f>E30/$E$29</f>
        <v>0.45159179809847294</v>
      </c>
      <c r="G30" s="338">
        <f>(E30-C30)/C30</f>
        <v>-1.6462527285956829E-2</v>
      </c>
      <c r="I30" s="408" t="s">
        <v>346</v>
      </c>
      <c r="J30" s="409">
        <v>65407</v>
      </c>
      <c r="K30" s="338">
        <f>J30/$J$29</f>
        <v>0.44911902440364199</v>
      </c>
      <c r="L30" s="409">
        <v>64849</v>
      </c>
      <c r="M30" s="338">
        <f>L30/$L$29</f>
        <v>0.45579397935014093</v>
      </c>
      <c r="N30" s="338">
        <f>(L30-J30)/J30</f>
        <v>-8.5311969666855229E-3</v>
      </c>
    </row>
    <row r="31" spans="2:14">
      <c r="B31" s="410" t="s">
        <v>347</v>
      </c>
      <c r="C31" s="411">
        <v>82026</v>
      </c>
      <c r="D31" s="338">
        <f>C31/$C$29</f>
        <v>0.55425219941348969</v>
      </c>
      <c r="E31" s="411">
        <v>78792</v>
      </c>
      <c r="F31" s="338">
        <f>E31/$E$29</f>
        <v>0.54840820190152706</v>
      </c>
      <c r="G31" s="338">
        <f>(E31-C31)/C31</f>
        <v>-3.9426523297491037E-2</v>
      </c>
      <c r="I31" s="410" t="s">
        <v>347</v>
      </c>
      <c r="J31" s="411">
        <v>80227</v>
      </c>
      <c r="K31" s="338">
        <f>J31/$J$29</f>
        <v>0.55088097559635796</v>
      </c>
      <c r="L31" s="411">
        <v>77428</v>
      </c>
      <c r="M31" s="338">
        <f>L31/$L$29</f>
        <v>0.54420602064985912</v>
      </c>
      <c r="N31" s="338">
        <f>(L31-J31)/J31</f>
        <v>-3.4888503870268116E-2</v>
      </c>
    </row>
    <row r="32" spans="2:14">
      <c r="B32" s="419" t="s">
        <v>295</v>
      </c>
      <c r="C32" s="420"/>
      <c r="D32" s="421"/>
      <c r="E32" s="420"/>
      <c r="F32" s="422"/>
      <c r="G32" s="423"/>
      <c r="I32" s="419" t="s">
        <v>295</v>
      </c>
      <c r="J32" s="420"/>
      <c r="K32" s="421"/>
      <c r="L32" s="420"/>
      <c r="M32" s="422"/>
      <c r="N32" s="423"/>
    </row>
    <row r="33" spans="2:14">
      <c r="B33" s="406" t="s">
        <v>345</v>
      </c>
      <c r="C33" s="407">
        <v>65517</v>
      </c>
      <c r="D33" s="331">
        <f>C33/$C$33</f>
        <v>1</v>
      </c>
      <c r="E33" s="407">
        <v>63430</v>
      </c>
      <c r="F33" s="331">
        <f>E33/$E$33</f>
        <v>1</v>
      </c>
      <c r="G33" s="331">
        <f>(E33-C33)/C33</f>
        <v>-3.1854327884365888E-2</v>
      </c>
      <c r="I33" s="406" t="s">
        <v>345</v>
      </c>
      <c r="J33" s="407">
        <v>64757</v>
      </c>
      <c r="K33" s="331">
        <f>J33/$J$33</f>
        <v>1</v>
      </c>
      <c r="L33" s="407">
        <v>62780</v>
      </c>
      <c r="M33" s="331">
        <f>L33/$L$33</f>
        <v>1</v>
      </c>
      <c r="N33" s="331">
        <f>(L33-J33)/J33</f>
        <v>-3.0529518044381303E-2</v>
      </c>
    </row>
    <row r="34" spans="2:14">
      <c r="B34" s="408" t="s">
        <v>346</v>
      </c>
      <c r="C34" s="409">
        <v>33977</v>
      </c>
      <c r="D34" s="338">
        <f>C34/$C$33</f>
        <v>0.51859822641451836</v>
      </c>
      <c r="E34" s="409">
        <v>32855</v>
      </c>
      <c r="F34" s="338">
        <f>E34/$E$33</f>
        <v>0.51797256818540127</v>
      </c>
      <c r="G34" s="338">
        <f>(E34-C34)/C34</f>
        <v>-3.3022338640845278E-2</v>
      </c>
      <c r="I34" s="408" t="s">
        <v>346</v>
      </c>
      <c r="J34" s="409">
        <v>33507</v>
      </c>
      <c r="K34" s="338">
        <f>J34/$J$33</f>
        <v>0.51742668746235931</v>
      </c>
      <c r="L34" s="409">
        <v>32855</v>
      </c>
      <c r="M34" s="338">
        <f>L34/$L$33</f>
        <v>0.52333545715195917</v>
      </c>
      <c r="N34" s="338">
        <f>(L34-J34)/J34</f>
        <v>-1.945862058674307E-2</v>
      </c>
    </row>
    <row r="35" spans="2:14">
      <c r="B35" s="410" t="s">
        <v>347</v>
      </c>
      <c r="C35" s="424">
        <v>31540</v>
      </c>
      <c r="D35" s="425">
        <f>C35/$C$33</f>
        <v>0.48140177358548164</v>
      </c>
      <c r="E35" s="424">
        <v>30575</v>
      </c>
      <c r="F35" s="425">
        <f>E35/$E$33</f>
        <v>0.48202743181459878</v>
      </c>
      <c r="G35" s="425">
        <f>(E35-C35)/C35</f>
        <v>-3.0596068484464174E-2</v>
      </c>
      <c r="I35" s="410" t="s">
        <v>347</v>
      </c>
      <c r="J35" s="424">
        <v>31250</v>
      </c>
      <c r="K35" s="425">
        <f>J35/$J$33</f>
        <v>0.48257331253764074</v>
      </c>
      <c r="L35" s="424">
        <v>29925</v>
      </c>
      <c r="M35" s="425">
        <f>L35/$L$33</f>
        <v>0.47666454284804077</v>
      </c>
      <c r="N35" s="425">
        <f>(L35-J35)/J35</f>
        <v>-4.24E-2</v>
      </c>
    </row>
    <row r="36" spans="2:14">
      <c r="B36" s="419" t="s">
        <v>118</v>
      </c>
      <c r="C36" s="420"/>
      <c r="D36" s="421"/>
      <c r="E36" s="420"/>
      <c r="F36" s="422"/>
      <c r="G36" s="423"/>
      <c r="I36" s="419" t="s">
        <v>118</v>
      </c>
      <c r="J36" s="420"/>
      <c r="K36" s="421"/>
      <c r="L36" s="420"/>
      <c r="M36" s="422"/>
      <c r="N36" s="423"/>
    </row>
    <row r="37" spans="2:14">
      <c r="B37" s="406" t="s">
        <v>345</v>
      </c>
      <c r="C37" s="407">
        <v>55465</v>
      </c>
      <c r="D37" s="331">
        <f>C37/$C$37</f>
        <v>1</v>
      </c>
      <c r="E37" s="407">
        <v>53697</v>
      </c>
      <c r="F37" s="331">
        <f>E37/$E$37</f>
        <v>1</v>
      </c>
      <c r="G37" s="331">
        <f>(E37-C37)/C37</f>
        <v>-3.1875957811232307E-2</v>
      </c>
      <c r="I37" s="406" t="s">
        <v>345</v>
      </c>
      <c r="J37" s="407">
        <v>54367</v>
      </c>
      <c r="K37" s="331">
        <f>J37/$J$37</f>
        <v>1</v>
      </c>
      <c r="L37" s="407">
        <v>53044</v>
      </c>
      <c r="M37" s="331">
        <f>L37/$L$37</f>
        <v>1</v>
      </c>
      <c r="N37" s="331">
        <f>(L37-J37)/J37</f>
        <v>-2.4334614747916934E-2</v>
      </c>
    </row>
    <row r="38" spans="2:14">
      <c r="B38" s="408" t="s">
        <v>346</v>
      </c>
      <c r="C38" s="409">
        <v>20292</v>
      </c>
      <c r="D38" s="338">
        <f>C38/$C$37</f>
        <v>0.36585233931308031</v>
      </c>
      <c r="E38" s="409">
        <v>20363</v>
      </c>
      <c r="F38" s="338">
        <f>E38/$E$37</f>
        <v>0.37922044062051885</v>
      </c>
      <c r="G38" s="338">
        <f>(E38-C38)/C38</f>
        <v>3.4989158288980878E-3</v>
      </c>
      <c r="I38" s="408" t="s">
        <v>346</v>
      </c>
      <c r="J38" s="409">
        <v>20236</v>
      </c>
      <c r="K38" s="338">
        <f>J38/$J$37</f>
        <v>0.37221108392958963</v>
      </c>
      <c r="L38" s="409">
        <v>20332</v>
      </c>
      <c r="M38" s="338">
        <f>L38/$L$37</f>
        <v>0.38330442651383756</v>
      </c>
      <c r="N38" s="338">
        <f>(L38-J38)/J38</f>
        <v>4.7440205574224154E-3</v>
      </c>
    </row>
    <row r="39" spans="2:14">
      <c r="B39" s="410" t="s">
        <v>347</v>
      </c>
      <c r="C39" s="424">
        <v>35173</v>
      </c>
      <c r="D39" s="425">
        <f>C39/$C$37</f>
        <v>0.63414766068691963</v>
      </c>
      <c r="E39" s="424">
        <v>33334</v>
      </c>
      <c r="F39" s="425">
        <f>E39/$E$37</f>
        <v>0.62077955937948115</v>
      </c>
      <c r="G39" s="425">
        <f>(E39-C39)/C39</f>
        <v>-5.228442271060188E-2</v>
      </c>
      <c r="I39" s="410" t="s">
        <v>347</v>
      </c>
      <c r="J39" s="424">
        <v>34131</v>
      </c>
      <c r="K39" s="425">
        <f>J39/$J$37</f>
        <v>0.62778891607041032</v>
      </c>
      <c r="L39" s="424">
        <v>32712</v>
      </c>
      <c r="M39" s="425">
        <f>L39/$L$37</f>
        <v>0.61669557348616244</v>
      </c>
      <c r="N39" s="425">
        <f>(L39-J39)/J39</f>
        <v>-4.1575107673376112E-2</v>
      </c>
    </row>
    <row r="40" spans="2:14" ht="44.25" customHeight="1">
      <c r="B40" s="548" t="s">
        <v>352</v>
      </c>
      <c r="C40" s="549"/>
      <c r="D40" s="549"/>
      <c r="E40" s="549"/>
      <c r="F40" s="549"/>
      <c r="G40" s="550"/>
      <c r="I40" s="548" t="s">
        <v>352</v>
      </c>
      <c r="J40" s="549"/>
      <c r="K40" s="549"/>
      <c r="L40" s="549"/>
      <c r="M40" s="549"/>
      <c r="N40" s="550"/>
    </row>
    <row r="41" spans="2:14">
      <c r="B41" s="11"/>
    </row>
    <row r="42" spans="2:14">
      <c r="B42" s="11"/>
    </row>
    <row r="43" spans="2:14">
      <c r="B43" s="11"/>
    </row>
    <row r="44" spans="2:14">
      <c r="B44" s="11"/>
    </row>
    <row r="45" spans="2:14" ht="27.75" customHeight="1"/>
    <row r="46" spans="2:14" ht="36" customHeight="1"/>
    <row r="47" spans="2:14" ht="15" customHeight="1"/>
    <row r="51" ht="15" customHeight="1"/>
    <row r="55" ht="15" customHeight="1"/>
    <row r="59" ht="15" customHeight="1"/>
    <row r="63" ht="15" customHeight="1"/>
    <row r="67" spans="2:11" ht="44.25" customHeight="1"/>
    <row r="68" spans="2:11" ht="15" customHeight="1" thickBot="1"/>
    <row r="69" spans="2:11" ht="30" customHeight="1" thickBot="1">
      <c r="B69" s="17"/>
      <c r="C69" s="17"/>
      <c r="D69" s="17"/>
      <c r="F69" s="17"/>
      <c r="G69" s="50" t="s">
        <v>84</v>
      </c>
      <c r="H69" s="17"/>
      <c r="I69" s="17"/>
      <c r="J69" s="17"/>
      <c r="K69" s="17"/>
    </row>
  </sheetData>
  <mergeCells count="4">
    <mergeCell ref="B6:G6"/>
    <mergeCell ref="I6:N6"/>
    <mergeCell ref="B40:G40"/>
    <mergeCell ref="I40:N40"/>
  </mergeCells>
  <hyperlinks>
    <hyperlink ref="G69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2" manualBreakCount="2">
    <brk id="68" min="1" max="7" man="1"/>
    <brk id="118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54:L56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 ht="15" customHeight="1" thickBot="1"/>
    <row r="56" spans="2:12" ht="30" customHeight="1" thickBot="1">
      <c r="I56" s="50" t="s">
        <v>86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C1:R76"/>
  <sheetViews>
    <sheetView showGridLines="0" showRowColHeaders="0" showOutlineSymbols="0" zoomScaleNormal="100" workbookViewId="0">
      <selection activeCell="B32" sqref="B32"/>
    </sheetView>
  </sheetViews>
  <sheetFormatPr baseColWidth="10" defaultRowHeight="15"/>
  <cols>
    <col min="1" max="2" width="11.42578125" style="2"/>
    <col min="3" max="3" width="26.85546875" style="2" customWidth="1"/>
    <col min="4" max="4" width="12.7109375" style="2" customWidth="1"/>
    <col min="5" max="5" width="10.5703125" style="2" customWidth="1"/>
    <col min="6" max="6" width="12.7109375" style="2" customWidth="1"/>
    <col min="7" max="7" width="10.7109375" style="2" customWidth="1"/>
    <col min="8" max="8" width="10.5703125" style="2" customWidth="1"/>
    <col min="9" max="9" width="9.140625" style="2" customWidth="1"/>
    <col min="10" max="10" width="8.42578125" customWidth="1"/>
    <col min="11" max="11" width="23.28515625" style="2" customWidth="1"/>
    <col min="12" max="257" width="11.42578125" style="2"/>
    <col min="258" max="258" width="26.85546875" style="2" customWidth="1"/>
    <col min="259" max="259" width="12.7109375" style="2" customWidth="1"/>
    <col min="260" max="260" width="10.5703125" style="2" customWidth="1"/>
    <col min="261" max="261" width="12.7109375" style="2" customWidth="1"/>
    <col min="262" max="262" width="10.7109375" style="2" customWidth="1"/>
    <col min="263" max="263" width="10.5703125" style="2" customWidth="1"/>
    <col min="264" max="264" width="9.28515625" style="2" customWidth="1"/>
    <col min="265" max="513" width="11.42578125" style="2"/>
    <col min="514" max="514" width="26.85546875" style="2" customWidth="1"/>
    <col min="515" max="515" width="12.7109375" style="2" customWidth="1"/>
    <col min="516" max="516" width="10.5703125" style="2" customWidth="1"/>
    <col min="517" max="517" width="12.7109375" style="2" customWidth="1"/>
    <col min="518" max="518" width="10.7109375" style="2" customWidth="1"/>
    <col min="519" max="519" width="10.5703125" style="2" customWidth="1"/>
    <col min="520" max="520" width="9.28515625" style="2" customWidth="1"/>
    <col min="521" max="769" width="11.42578125" style="2"/>
    <col min="770" max="770" width="26.85546875" style="2" customWidth="1"/>
    <col min="771" max="771" width="12.7109375" style="2" customWidth="1"/>
    <col min="772" max="772" width="10.5703125" style="2" customWidth="1"/>
    <col min="773" max="773" width="12.7109375" style="2" customWidth="1"/>
    <col min="774" max="774" width="10.7109375" style="2" customWidth="1"/>
    <col min="775" max="775" width="10.5703125" style="2" customWidth="1"/>
    <col min="776" max="776" width="9.28515625" style="2" customWidth="1"/>
    <col min="777" max="1025" width="11.42578125" style="2"/>
    <col min="1026" max="1026" width="26.85546875" style="2" customWidth="1"/>
    <col min="1027" max="1027" width="12.7109375" style="2" customWidth="1"/>
    <col min="1028" max="1028" width="10.5703125" style="2" customWidth="1"/>
    <col min="1029" max="1029" width="12.7109375" style="2" customWidth="1"/>
    <col min="1030" max="1030" width="10.7109375" style="2" customWidth="1"/>
    <col min="1031" max="1031" width="10.5703125" style="2" customWidth="1"/>
    <col min="1032" max="1032" width="9.28515625" style="2" customWidth="1"/>
    <col min="1033" max="1281" width="11.42578125" style="2"/>
    <col min="1282" max="1282" width="26.85546875" style="2" customWidth="1"/>
    <col min="1283" max="1283" width="12.7109375" style="2" customWidth="1"/>
    <col min="1284" max="1284" width="10.5703125" style="2" customWidth="1"/>
    <col min="1285" max="1285" width="12.7109375" style="2" customWidth="1"/>
    <col min="1286" max="1286" width="10.7109375" style="2" customWidth="1"/>
    <col min="1287" max="1287" width="10.5703125" style="2" customWidth="1"/>
    <col min="1288" max="1288" width="9.28515625" style="2" customWidth="1"/>
    <col min="1289" max="1537" width="11.42578125" style="2"/>
    <col min="1538" max="1538" width="26.85546875" style="2" customWidth="1"/>
    <col min="1539" max="1539" width="12.7109375" style="2" customWidth="1"/>
    <col min="1540" max="1540" width="10.5703125" style="2" customWidth="1"/>
    <col min="1541" max="1541" width="12.7109375" style="2" customWidth="1"/>
    <col min="1542" max="1542" width="10.7109375" style="2" customWidth="1"/>
    <col min="1543" max="1543" width="10.5703125" style="2" customWidth="1"/>
    <col min="1544" max="1544" width="9.28515625" style="2" customWidth="1"/>
    <col min="1545" max="1793" width="11.42578125" style="2"/>
    <col min="1794" max="1794" width="26.85546875" style="2" customWidth="1"/>
    <col min="1795" max="1795" width="12.7109375" style="2" customWidth="1"/>
    <col min="1796" max="1796" width="10.5703125" style="2" customWidth="1"/>
    <col min="1797" max="1797" width="12.7109375" style="2" customWidth="1"/>
    <col min="1798" max="1798" width="10.7109375" style="2" customWidth="1"/>
    <col min="1799" max="1799" width="10.5703125" style="2" customWidth="1"/>
    <col min="1800" max="1800" width="9.28515625" style="2" customWidth="1"/>
    <col min="1801" max="2049" width="11.42578125" style="2"/>
    <col min="2050" max="2050" width="26.85546875" style="2" customWidth="1"/>
    <col min="2051" max="2051" width="12.7109375" style="2" customWidth="1"/>
    <col min="2052" max="2052" width="10.5703125" style="2" customWidth="1"/>
    <col min="2053" max="2053" width="12.7109375" style="2" customWidth="1"/>
    <col min="2054" max="2054" width="10.7109375" style="2" customWidth="1"/>
    <col min="2055" max="2055" width="10.5703125" style="2" customWidth="1"/>
    <col min="2056" max="2056" width="9.28515625" style="2" customWidth="1"/>
    <col min="2057" max="2305" width="11.42578125" style="2"/>
    <col min="2306" max="2306" width="26.85546875" style="2" customWidth="1"/>
    <col min="2307" max="2307" width="12.7109375" style="2" customWidth="1"/>
    <col min="2308" max="2308" width="10.5703125" style="2" customWidth="1"/>
    <col min="2309" max="2309" width="12.7109375" style="2" customWidth="1"/>
    <col min="2310" max="2310" width="10.7109375" style="2" customWidth="1"/>
    <col min="2311" max="2311" width="10.5703125" style="2" customWidth="1"/>
    <col min="2312" max="2312" width="9.28515625" style="2" customWidth="1"/>
    <col min="2313" max="2561" width="11.42578125" style="2"/>
    <col min="2562" max="2562" width="26.85546875" style="2" customWidth="1"/>
    <col min="2563" max="2563" width="12.7109375" style="2" customWidth="1"/>
    <col min="2564" max="2564" width="10.5703125" style="2" customWidth="1"/>
    <col min="2565" max="2565" width="12.7109375" style="2" customWidth="1"/>
    <col min="2566" max="2566" width="10.7109375" style="2" customWidth="1"/>
    <col min="2567" max="2567" width="10.5703125" style="2" customWidth="1"/>
    <col min="2568" max="2568" width="9.28515625" style="2" customWidth="1"/>
    <col min="2569" max="2817" width="11.42578125" style="2"/>
    <col min="2818" max="2818" width="26.85546875" style="2" customWidth="1"/>
    <col min="2819" max="2819" width="12.7109375" style="2" customWidth="1"/>
    <col min="2820" max="2820" width="10.5703125" style="2" customWidth="1"/>
    <col min="2821" max="2821" width="12.7109375" style="2" customWidth="1"/>
    <col min="2822" max="2822" width="10.7109375" style="2" customWidth="1"/>
    <col min="2823" max="2823" width="10.5703125" style="2" customWidth="1"/>
    <col min="2824" max="2824" width="9.28515625" style="2" customWidth="1"/>
    <col min="2825" max="3073" width="11.42578125" style="2"/>
    <col min="3074" max="3074" width="26.85546875" style="2" customWidth="1"/>
    <col min="3075" max="3075" width="12.7109375" style="2" customWidth="1"/>
    <col min="3076" max="3076" width="10.5703125" style="2" customWidth="1"/>
    <col min="3077" max="3077" width="12.7109375" style="2" customWidth="1"/>
    <col min="3078" max="3078" width="10.7109375" style="2" customWidth="1"/>
    <col min="3079" max="3079" width="10.5703125" style="2" customWidth="1"/>
    <col min="3080" max="3080" width="9.28515625" style="2" customWidth="1"/>
    <col min="3081" max="3329" width="11.42578125" style="2"/>
    <col min="3330" max="3330" width="26.85546875" style="2" customWidth="1"/>
    <col min="3331" max="3331" width="12.7109375" style="2" customWidth="1"/>
    <col min="3332" max="3332" width="10.5703125" style="2" customWidth="1"/>
    <col min="3333" max="3333" width="12.7109375" style="2" customWidth="1"/>
    <col min="3334" max="3334" width="10.7109375" style="2" customWidth="1"/>
    <col min="3335" max="3335" width="10.5703125" style="2" customWidth="1"/>
    <col min="3336" max="3336" width="9.28515625" style="2" customWidth="1"/>
    <col min="3337" max="3585" width="11.42578125" style="2"/>
    <col min="3586" max="3586" width="26.85546875" style="2" customWidth="1"/>
    <col min="3587" max="3587" width="12.7109375" style="2" customWidth="1"/>
    <col min="3588" max="3588" width="10.5703125" style="2" customWidth="1"/>
    <col min="3589" max="3589" width="12.7109375" style="2" customWidth="1"/>
    <col min="3590" max="3590" width="10.7109375" style="2" customWidth="1"/>
    <col min="3591" max="3591" width="10.5703125" style="2" customWidth="1"/>
    <col min="3592" max="3592" width="9.28515625" style="2" customWidth="1"/>
    <col min="3593" max="3841" width="11.42578125" style="2"/>
    <col min="3842" max="3842" width="26.85546875" style="2" customWidth="1"/>
    <col min="3843" max="3843" width="12.7109375" style="2" customWidth="1"/>
    <col min="3844" max="3844" width="10.5703125" style="2" customWidth="1"/>
    <col min="3845" max="3845" width="12.7109375" style="2" customWidth="1"/>
    <col min="3846" max="3846" width="10.7109375" style="2" customWidth="1"/>
    <col min="3847" max="3847" width="10.5703125" style="2" customWidth="1"/>
    <col min="3848" max="3848" width="9.28515625" style="2" customWidth="1"/>
    <col min="3849" max="4097" width="11.42578125" style="2"/>
    <col min="4098" max="4098" width="26.85546875" style="2" customWidth="1"/>
    <col min="4099" max="4099" width="12.7109375" style="2" customWidth="1"/>
    <col min="4100" max="4100" width="10.5703125" style="2" customWidth="1"/>
    <col min="4101" max="4101" width="12.7109375" style="2" customWidth="1"/>
    <col min="4102" max="4102" width="10.7109375" style="2" customWidth="1"/>
    <col min="4103" max="4103" width="10.5703125" style="2" customWidth="1"/>
    <col min="4104" max="4104" width="9.28515625" style="2" customWidth="1"/>
    <col min="4105" max="4353" width="11.42578125" style="2"/>
    <col min="4354" max="4354" width="26.85546875" style="2" customWidth="1"/>
    <col min="4355" max="4355" width="12.7109375" style="2" customWidth="1"/>
    <col min="4356" max="4356" width="10.5703125" style="2" customWidth="1"/>
    <col min="4357" max="4357" width="12.7109375" style="2" customWidth="1"/>
    <col min="4358" max="4358" width="10.7109375" style="2" customWidth="1"/>
    <col min="4359" max="4359" width="10.5703125" style="2" customWidth="1"/>
    <col min="4360" max="4360" width="9.28515625" style="2" customWidth="1"/>
    <col min="4361" max="4609" width="11.42578125" style="2"/>
    <col min="4610" max="4610" width="26.85546875" style="2" customWidth="1"/>
    <col min="4611" max="4611" width="12.7109375" style="2" customWidth="1"/>
    <col min="4612" max="4612" width="10.5703125" style="2" customWidth="1"/>
    <col min="4613" max="4613" width="12.7109375" style="2" customWidth="1"/>
    <col min="4614" max="4614" width="10.7109375" style="2" customWidth="1"/>
    <col min="4615" max="4615" width="10.5703125" style="2" customWidth="1"/>
    <col min="4616" max="4616" width="9.28515625" style="2" customWidth="1"/>
    <col min="4617" max="4865" width="11.42578125" style="2"/>
    <col min="4866" max="4866" width="26.85546875" style="2" customWidth="1"/>
    <col min="4867" max="4867" width="12.7109375" style="2" customWidth="1"/>
    <col min="4868" max="4868" width="10.5703125" style="2" customWidth="1"/>
    <col min="4869" max="4869" width="12.7109375" style="2" customWidth="1"/>
    <col min="4870" max="4870" width="10.7109375" style="2" customWidth="1"/>
    <col min="4871" max="4871" width="10.5703125" style="2" customWidth="1"/>
    <col min="4872" max="4872" width="9.28515625" style="2" customWidth="1"/>
    <col min="4873" max="5121" width="11.42578125" style="2"/>
    <col min="5122" max="5122" width="26.85546875" style="2" customWidth="1"/>
    <col min="5123" max="5123" width="12.7109375" style="2" customWidth="1"/>
    <col min="5124" max="5124" width="10.5703125" style="2" customWidth="1"/>
    <col min="5125" max="5125" width="12.7109375" style="2" customWidth="1"/>
    <col min="5126" max="5126" width="10.7109375" style="2" customWidth="1"/>
    <col min="5127" max="5127" width="10.5703125" style="2" customWidth="1"/>
    <col min="5128" max="5128" width="9.28515625" style="2" customWidth="1"/>
    <col min="5129" max="5377" width="11.42578125" style="2"/>
    <col min="5378" max="5378" width="26.85546875" style="2" customWidth="1"/>
    <col min="5379" max="5379" width="12.7109375" style="2" customWidth="1"/>
    <col min="5380" max="5380" width="10.5703125" style="2" customWidth="1"/>
    <col min="5381" max="5381" width="12.7109375" style="2" customWidth="1"/>
    <col min="5382" max="5382" width="10.7109375" style="2" customWidth="1"/>
    <col min="5383" max="5383" width="10.5703125" style="2" customWidth="1"/>
    <col min="5384" max="5384" width="9.28515625" style="2" customWidth="1"/>
    <col min="5385" max="5633" width="11.42578125" style="2"/>
    <col min="5634" max="5634" width="26.85546875" style="2" customWidth="1"/>
    <col min="5635" max="5635" width="12.7109375" style="2" customWidth="1"/>
    <col min="5636" max="5636" width="10.5703125" style="2" customWidth="1"/>
    <col min="5637" max="5637" width="12.7109375" style="2" customWidth="1"/>
    <col min="5638" max="5638" width="10.7109375" style="2" customWidth="1"/>
    <col min="5639" max="5639" width="10.5703125" style="2" customWidth="1"/>
    <col min="5640" max="5640" width="9.28515625" style="2" customWidth="1"/>
    <col min="5641" max="5889" width="11.42578125" style="2"/>
    <col min="5890" max="5890" width="26.85546875" style="2" customWidth="1"/>
    <col min="5891" max="5891" width="12.7109375" style="2" customWidth="1"/>
    <col min="5892" max="5892" width="10.5703125" style="2" customWidth="1"/>
    <col min="5893" max="5893" width="12.7109375" style="2" customWidth="1"/>
    <col min="5894" max="5894" width="10.7109375" style="2" customWidth="1"/>
    <col min="5895" max="5895" width="10.5703125" style="2" customWidth="1"/>
    <col min="5896" max="5896" width="9.28515625" style="2" customWidth="1"/>
    <col min="5897" max="6145" width="11.42578125" style="2"/>
    <col min="6146" max="6146" width="26.85546875" style="2" customWidth="1"/>
    <col min="6147" max="6147" width="12.7109375" style="2" customWidth="1"/>
    <col min="6148" max="6148" width="10.5703125" style="2" customWidth="1"/>
    <col min="6149" max="6149" width="12.7109375" style="2" customWidth="1"/>
    <col min="6150" max="6150" width="10.7109375" style="2" customWidth="1"/>
    <col min="6151" max="6151" width="10.5703125" style="2" customWidth="1"/>
    <col min="6152" max="6152" width="9.28515625" style="2" customWidth="1"/>
    <col min="6153" max="6401" width="11.42578125" style="2"/>
    <col min="6402" max="6402" width="26.85546875" style="2" customWidth="1"/>
    <col min="6403" max="6403" width="12.7109375" style="2" customWidth="1"/>
    <col min="6404" max="6404" width="10.5703125" style="2" customWidth="1"/>
    <col min="6405" max="6405" width="12.7109375" style="2" customWidth="1"/>
    <col min="6406" max="6406" width="10.7109375" style="2" customWidth="1"/>
    <col min="6407" max="6407" width="10.5703125" style="2" customWidth="1"/>
    <col min="6408" max="6408" width="9.28515625" style="2" customWidth="1"/>
    <col min="6409" max="6657" width="11.42578125" style="2"/>
    <col min="6658" max="6658" width="26.85546875" style="2" customWidth="1"/>
    <col min="6659" max="6659" width="12.7109375" style="2" customWidth="1"/>
    <col min="6660" max="6660" width="10.5703125" style="2" customWidth="1"/>
    <col min="6661" max="6661" width="12.7109375" style="2" customWidth="1"/>
    <col min="6662" max="6662" width="10.7109375" style="2" customWidth="1"/>
    <col min="6663" max="6663" width="10.5703125" style="2" customWidth="1"/>
    <col min="6664" max="6664" width="9.28515625" style="2" customWidth="1"/>
    <col min="6665" max="6913" width="11.42578125" style="2"/>
    <col min="6914" max="6914" width="26.85546875" style="2" customWidth="1"/>
    <col min="6915" max="6915" width="12.7109375" style="2" customWidth="1"/>
    <col min="6916" max="6916" width="10.5703125" style="2" customWidth="1"/>
    <col min="6917" max="6917" width="12.7109375" style="2" customWidth="1"/>
    <col min="6918" max="6918" width="10.7109375" style="2" customWidth="1"/>
    <col min="6919" max="6919" width="10.5703125" style="2" customWidth="1"/>
    <col min="6920" max="6920" width="9.28515625" style="2" customWidth="1"/>
    <col min="6921" max="7169" width="11.42578125" style="2"/>
    <col min="7170" max="7170" width="26.85546875" style="2" customWidth="1"/>
    <col min="7171" max="7171" width="12.7109375" style="2" customWidth="1"/>
    <col min="7172" max="7172" width="10.5703125" style="2" customWidth="1"/>
    <col min="7173" max="7173" width="12.7109375" style="2" customWidth="1"/>
    <col min="7174" max="7174" width="10.7109375" style="2" customWidth="1"/>
    <col min="7175" max="7175" width="10.5703125" style="2" customWidth="1"/>
    <col min="7176" max="7176" width="9.28515625" style="2" customWidth="1"/>
    <col min="7177" max="7425" width="11.42578125" style="2"/>
    <col min="7426" max="7426" width="26.85546875" style="2" customWidth="1"/>
    <col min="7427" max="7427" width="12.7109375" style="2" customWidth="1"/>
    <col min="7428" max="7428" width="10.5703125" style="2" customWidth="1"/>
    <col min="7429" max="7429" width="12.7109375" style="2" customWidth="1"/>
    <col min="7430" max="7430" width="10.7109375" style="2" customWidth="1"/>
    <col min="7431" max="7431" width="10.5703125" style="2" customWidth="1"/>
    <col min="7432" max="7432" width="9.28515625" style="2" customWidth="1"/>
    <col min="7433" max="7681" width="11.42578125" style="2"/>
    <col min="7682" max="7682" width="26.85546875" style="2" customWidth="1"/>
    <col min="7683" max="7683" width="12.7109375" style="2" customWidth="1"/>
    <col min="7684" max="7684" width="10.5703125" style="2" customWidth="1"/>
    <col min="7685" max="7685" width="12.7109375" style="2" customWidth="1"/>
    <col min="7686" max="7686" width="10.7109375" style="2" customWidth="1"/>
    <col min="7687" max="7687" width="10.5703125" style="2" customWidth="1"/>
    <col min="7688" max="7688" width="9.28515625" style="2" customWidth="1"/>
    <col min="7689" max="7937" width="11.42578125" style="2"/>
    <col min="7938" max="7938" width="26.85546875" style="2" customWidth="1"/>
    <col min="7939" max="7939" width="12.7109375" style="2" customWidth="1"/>
    <col min="7940" max="7940" width="10.5703125" style="2" customWidth="1"/>
    <col min="7941" max="7941" width="12.7109375" style="2" customWidth="1"/>
    <col min="7942" max="7942" width="10.7109375" style="2" customWidth="1"/>
    <col min="7943" max="7943" width="10.5703125" style="2" customWidth="1"/>
    <col min="7944" max="7944" width="9.28515625" style="2" customWidth="1"/>
    <col min="7945" max="8193" width="11.42578125" style="2"/>
    <col min="8194" max="8194" width="26.85546875" style="2" customWidth="1"/>
    <col min="8195" max="8195" width="12.7109375" style="2" customWidth="1"/>
    <col min="8196" max="8196" width="10.5703125" style="2" customWidth="1"/>
    <col min="8197" max="8197" width="12.7109375" style="2" customWidth="1"/>
    <col min="8198" max="8198" width="10.7109375" style="2" customWidth="1"/>
    <col min="8199" max="8199" width="10.5703125" style="2" customWidth="1"/>
    <col min="8200" max="8200" width="9.28515625" style="2" customWidth="1"/>
    <col min="8201" max="8449" width="11.42578125" style="2"/>
    <col min="8450" max="8450" width="26.85546875" style="2" customWidth="1"/>
    <col min="8451" max="8451" width="12.7109375" style="2" customWidth="1"/>
    <col min="8452" max="8452" width="10.5703125" style="2" customWidth="1"/>
    <col min="8453" max="8453" width="12.7109375" style="2" customWidth="1"/>
    <col min="8454" max="8454" width="10.7109375" style="2" customWidth="1"/>
    <col min="8455" max="8455" width="10.5703125" style="2" customWidth="1"/>
    <col min="8456" max="8456" width="9.28515625" style="2" customWidth="1"/>
    <col min="8457" max="8705" width="11.42578125" style="2"/>
    <col min="8706" max="8706" width="26.85546875" style="2" customWidth="1"/>
    <col min="8707" max="8707" width="12.7109375" style="2" customWidth="1"/>
    <col min="8708" max="8708" width="10.5703125" style="2" customWidth="1"/>
    <col min="8709" max="8709" width="12.7109375" style="2" customWidth="1"/>
    <col min="8710" max="8710" width="10.7109375" style="2" customWidth="1"/>
    <col min="8711" max="8711" width="10.5703125" style="2" customWidth="1"/>
    <col min="8712" max="8712" width="9.28515625" style="2" customWidth="1"/>
    <col min="8713" max="8961" width="11.42578125" style="2"/>
    <col min="8962" max="8962" width="26.85546875" style="2" customWidth="1"/>
    <col min="8963" max="8963" width="12.7109375" style="2" customWidth="1"/>
    <col min="8964" max="8964" width="10.5703125" style="2" customWidth="1"/>
    <col min="8965" max="8965" width="12.7109375" style="2" customWidth="1"/>
    <col min="8966" max="8966" width="10.7109375" style="2" customWidth="1"/>
    <col min="8967" max="8967" width="10.5703125" style="2" customWidth="1"/>
    <col min="8968" max="8968" width="9.28515625" style="2" customWidth="1"/>
    <col min="8969" max="9217" width="11.42578125" style="2"/>
    <col min="9218" max="9218" width="26.85546875" style="2" customWidth="1"/>
    <col min="9219" max="9219" width="12.7109375" style="2" customWidth="1"/>
    <col min="9220" max="9220" width="10.5703125" style="2" customWidth="1"/>
    <col min="9221" max="9221" width="12.7109375" style="2" customWidth="1"/>
    <col min="9222" max="9222" width="10.7109375" style="2" customWidth="1"/>
    <col min="9223" max="9223" width="10.5703125" style="2" customWidth="1"/>
    <col min="9224" max="9224" width="9.28515625" style="2" customWidth="1"/>
    <col min="9225" max="9473" width="11.42578125" style="2"/>
    <col min="9474" max="9474" width="26.85546875" style="2" customWidth="1"/>
    <col min="9475" max="9475" width="12.7109375" style="2" customWidth="1"/>
    <col min="9476" max="9476" width="10.5703125" style="2" customWidth="1"/>
    <col min="9477" max="9477" width="12.7109375" style="2" customWidth="1"/>
    <col min="9478" max="9478" width="10.7109375" style="2" customWidth="1"/>
    <col min="9479" max="9479" width="10.5703125" style="2" customWidth="1"/>
    <col min="9480" max="9480" width="9.28515625" style="2" customWidth="1"/>
    <col min="9481" max="9729" width="11.42578125" style="2"/>
    <col min="9730" max="9730" width="26.85546875" style="2" customWidth="1"/>
    <col min="9731" max="9731" width="12.7109375" style="2" customWidth="1"/>
    <col min="9732" max="9732" width="10.5703125" style="2" customWidth="1"/>
    <col min="9733" max="9733" width="12.7109375" style="2" customWidth="1"/>
    <col min="9734" max="9734" width="10.7109375" style="2" customWidth="1"/>
    <col min="9735" max="9735" width="10.5703125" style="2" customWidth="1"/>
    <col min="9736" max="9736" width="9.28515625" style="2" customWidth="1"/>
    <col min="9737" max="9985" width="11.42578125" style="2"/>
    <col min="9986" max="9986" width="26.85546875" style="2" customWidth="1"/>
    <col min="9987" max="9987" width="12.7109375" style="2" customWidth="1"/>
    <col min="9988" max="9988" width="10.5703125" style="2" customWidth="1"/>
    <col min="9989" max="9989" width="12.7109375" style="2" customWidth="1"/>
    <col min="9990" max="9990" width="10.7109375" style="2" customWidth="1"/>
    <col min="9991" max="9991" width="10.5703125" style="2" customWidth="1"/>
    <col min="9992" max="9992" width="9.28515625" style="2" customWidth="1"/>
    <col min="9993" max="10241" width="11.42578125" style="2"/>
    <col min="10242" max="10242" width="26.85546875" style="2" customWidth="1"/>
    <col min="10243" max="10243" width="12.7109375" style="2" customWidth="1"/>
    <col min="10244" max="10244" width="10.5703125" style="2" customWidth="1"/>
    <col min="10245" max="10245" width="12.7109375" style="2" customWidth="1"/>
    <col min="10246" max="10246" width="10.7109375" style="2" customWidth="1"/>
    <col min="10247" max="10247" width="10.5703125" style="2" customWidth="1"/>
    <col min="10248" max="10248" width="9.28515625" style="2" customWidth="1"/>
    <col min="10249" max="10497" width="11.42578125" style="2"/>
    <col min="10498" max="10498" width="26.85546875" style="2" customWidth="1"/>
    <col min="10499" max="10499" width="12.7109375" style="2" customWidth="1"/>
    <col min="10500" max="10500" width="10.5703125" style="2" customWidth="1"/>
    <col min="10501" max="10501" width="12.7109375" style="2" customWidth="1"/>
    <col min="10502" max="10502" width="10.7109375" style="2" customWidth="1"/>
    <col min="10503" max="10503" width="10.5703125" style="2" customWidth="1"/>
    <col min="10504" max="10504" width="9.28515625" style="2" customWidth="1"/>
    <col min="10505" max="10753" width="11.42578125" style="2"/>
    <col min="10754" max="10754" width="26.85546875" style="2" customWidth="1"/>
    <col min="10755" max="10755" width="12.7109375" style="2" customWidth="1"/>
    <col min="10756" max="10756" width="10.5703125" style="2" customWidth="1"/>
    <col min="10757" max="10757" width="12.7109375" style="2" customWidth="1"/>
    <col min="10758" max="10758" width="10.7109375" style="2" customWidth="1"/>
    <col min="10759" max="10759" width="10.5703125" style="2" customWidth="1"/>
    <col min="10760" max="10760" width="9.28515625" style="2" customWidth="1"/>
    <col min="10761" max="11009" width="11.42578125" style="2"/>
    <col min="11010" max="11010" width="26.85546875" style="2" customWidth="1"/>
    <col min="11011" max="11011" width="12.7109375" style="2" customWidth="1"/>
    <col min="11012" max="11012" width="10.5703125" style="2" customWidth="1"/>
    <col min="11013" max="11013" width="12.7109375" style="2" customWidth="1"/>
    <col min="11014" max="11014" width="10.7109375" style="2" customWidth="1"/>
    <col min="11015" max="11015" width="10.5703125" style="2" customWidth="1"/>
    <col min="11016" max="11016" width="9.28515625" style="2" customWidth="1"/>
    <col min="11017" max="11265" width="11.42578125" style="2"/>
    <col min="11266" max="11266" width="26.85546875" style="2" customWidth="1"/>
    <col min="11267" max="11267" width="12.7109375" style="2" customWidth="1"/>
    <col min="11268" max="11268" width="10.5703125" style="2" customWidth="1"/>
    <col min="11269" max="11269" width="12.7109375" style="2" customWidth="1"/>
    <col min="11270" max="11270" width="10.7109375" style="2" customWidth="1"/>
    <col min="11271" max="11271" width="10.5703125" style="2" customWidth="1"/>
    <col min="11272" max="11272" width="9.28515625" style="2" customWidth="1"/>
    <col min="11273" max="11521" width="11.42578125" style="2"/>
    <col min="11522" max="11522" width="26.85546875" style="2" customWidth="1"/>
    <col min="11523" max="11523" width="12.7109375" style="2" customWidth="1"/>
    <col min="11524" max="11524" width="10.5703125" style="2" customWidth="1"/>
    <col min="11525" max="11525" width="12.7109375" style="2" customWidth="1"/>
    <col min="11526" max="11526" width="10.7109375" style="2" customWidth="1"/>
    <col min="11527" max="11527" width="10.5703125" style="2" customWidth="1"/>
    <col min="11528" max="11528" width="9.28515625" style="2" customWidth="1"/>
    <col min="11529" max="11777" width="11.42578125" style="2"/>
    <col min="11778" max="11778" width="26.85546875" style="2" customWidth="1"/>
    <col min="11779" max="11779" width="12.7109375" style="2" customWidth="1"/>
    <col min="11780" max="11780" width="10.5703125" style="2" customWidth="1"/>
    <col min="11781" max="11781" width="12.7109375" style="2" customWidth="1"/>
    <col min="11782" max="11782" width="10.7109375" style="2" customWidth="1"/>
    <col min="11783" max="11783" width="10.5703125" style="2" customWidth="1"/>
    <col min="11784" max="11784" width="9.28515625" style="2" customWidth="1"/>
    <col min="11785" max="12033" width="11.42578125" style="2"/>
    <col min="12034" max="12034" width="26.85546875" style="2" customWidth="1"/>
    <col min="12035" max="12035" width="12.7109375" style="2" customWidth="1"/>
    <col min="12036" max="12036" width="10.5703125" style="2" customWidth="1"/>
    <col min="12037" max="12037" width="12.7109375" style="2" customWidth="1"/>
    <col min="12038" max="12038" width="10.7109375" style="2" customWidth="1"/>
    <col min="12039" max="12039" width="10.5703125" style="2" customWidth="1"/>
    <col min="12040" max="12040" width="9.28515625" style="2" customWidth="1"/>
    <col min="12041" max="12289" width="11.42578125" style="2"/>
    <col min="12290" max="12290" width="26.85546875" style="2" customWidth="1"/>
    <col min="12291" max="12291" width="12.7109375" style="2" customWidth="1"/>
    <col min="12292" max="12292" width="10.5703125" style="2" customWidth="1"/>
    <col min="12293" max="12293" width="12.7109375" style="2" customWidth="1"/>
    <col min="12294" max="12294" width="10.7109375" style="2" customWidth="1"/>
    <col min="12295" max="12295" width="10.5703125" style="2" customWidth="1"/>
    <col min="12296" max="12296" width="9.28515625" style="2" customWidth="1"/>
    <col min="12297" max="12545" width="11.42578125" style="2"/>
    <col min="12546" max="12546" width="26.85546875" style="2" customWidth="1"/>
    <col min="12547" max="12547" width="12.7109375" style="2" customWidth="1"/>
    <col min="12548" max="12548" width="10.5703125" style="2" customWidth="1"/>
    <col min="12549" max="12549" width="12.7109375" style="2" customWidth="1"/>
    <col min="12550" max="12550" width="10.7109375" style="2" customWidth="1"/>
    <col min="12551" max="12551" width="10.5703125" style="2" customWidth="1"/>
    <col min="12552" max="12552" width="9.28515625" style="2" customWidth="1"/>
    <col min="12553" max="12801" width="11.42578125" style="2"/>
    <col min="12802" max="12802" width="26.85546875" style="2" customWidth="1"/>
    <col min="12803" max="12803" width="12.7109375" style="2" customWidth="1"/>
    <col min="12804" max="12804" width="10.5703125" style="2" customWidth="1"/>
    <col min="12805" max="12805" width="12.7109375" style="2" customWidth="1"/>
    <col min="12806" max="12806" width="10.7109375" style="2" customWidth="1"/>
    <col min="12807" max="12807" width="10.5703125" style="2" customWidth="1"/>
    <col min="12808" max="12808" width="9.28515625" style="2" customWidth="1"/>
    <col min="12809" max="13057" width="11.42578125" style="2"/>
    <col min="13058" max="13058" width="26.85546875" style="2" customWidth="1"/>
    <col min="13059" max="13059" width="12.7109375" style="2" customWidth="1"/>
    <col min="13060" max="13060" width="10.5703125" style="2" customWidth="1"/>
    <col min="13061" max="13061" width="12.7109375" style="2" customWidth="1"/>
    <col min="13062" max="13062" width="10.7109375" style="2" customWidth="1"/>
    <col min="13063" max="13063" width="10.5703125" style="2" customWidth="1"/>
    <col min="13064" max="13064" width="9.28515625" style="2" customWidth="1"/>
    <col min="13065" max="13313" width="11.42578125" style="2"/>
    <col min="13314" max="13314" width="26.85546875" style="2" customWidth="1"/>
    <col min="13315" max="13315" width="12.7109375" style="2" customWidth="1"/>
    <col min="13316" max="13316" width="10.5703125" style="2" customWidth="1"/>
    <col min="13317" max="13317" width="12.7109375" style="2" customWidth="1"/>
    <col min="13318" max="13318" width="10.7109375" style="2" customWidth="1"/>
    <col min="13319" max="13319" width="10.5703125" style="2" customWidth="1"/>
    <col min="13320" max="13320" width="9.28515625" style="2" customWidth="1"/>
    <col min="13321" max="13569" width="11.42578125" style="2"/>
    <col min="13570" max="13570" width="26.85546875" style="2" customWidth="1"/>
    <col min="13571" max="13571" width="12.7109375" style="2" customWidth="1"/>
    <col min="13572" max="13572" width="10.5703125" style="2" customWidth="1"/>
    <col min="13573" max="13573" width="12.7109375" style="2" customWidth="1"/>
    <col min="13574" max="13574" width="10.7109375" style="2" customWidth="1"/>
    <col min="13575" max="13575" width="10.5703125" style="2" customWidth="1"/>
    <col min="13576" max="13576" width="9.28515625" style="2" customWidth="1"/>
    <col min="13577" max="13825" width="11.42578125" style="2"/>
    <col min="13826" max="13826" width="26.85546875" style="2" customWidth="1"/>
    <col min="13827" max="13827" width="12.7109375" style="2" customWidth="1"/>
    <col min="13828" max="13828" width="10.5703125" style="2" customWidth="1"/>
    <col min="13829" max="13829" width="12.7109375" style="2" customWidth="1"/>
    <col min="13830" max="13830" width="10.7109375" style="2" customWidth="1"/>
    <col min="13831" max="13831" width="10.5703125" style="2" customWidth="1"/>
    <col min="13832" max="13832" width="9.28515625" style="2" customWidth="1"/>
    <col min="13833" max="14081" width="11.42578125" style="2"/>
    <col min="14082" max="14082" width="26.85546875" style="2" customWidth="1"/>
    <col min="14083" max="14083" width="12.7109375" style="2" customWidth="1"/>
    <col min="14084" max="14084" width="10.5703125" style="2" customWidth="1"/>
    <col min="14085" max="14085" width="12.7109375" style="2" customWidth="1"/>
    <col min="14086" max="14086" width="10.7109375" style="2" customWidth="1"/>
    <col min="14087" max="14087" width="10.5703125" style="2" customWidth="1"/>
    <col min="14088" max="14088" width="9.28515625" style="2" customWidth="1"/>
    <col min="14089" max="14337" width="11.42578125" style="2"/>
    <col min="14338" max="14338" width="26.85546875" style="2" customWidth="1"/>
    <col min="14339" max="14339" width="12.7109375" style="2" customWidth="1"/>
    <col min="14340" max="14340" width="10.5703125" style="2" customWidth="1"/>
    <col min="14341" max="14341" width="12.7109375" style="2" customWidth="1"/>
    <col min="14342" max="14342" width="10.7109375" style="2" customWidth="1"/>
    <col min="14343" max="14343" width="10.5703125" style="2" customWidth="1"/>
    <col min="14344" max="14344" width="9.28515625" style="2" customWidth="1"/>
    <col min="14345" max="14593" width="11.42578125" style="2"/>
    <col min="14594" max="14594" width="26.85546875" style="2" customWidth="1"/>
    <col min="14595" max="14595" width="12.7109375" style="2" customWidth="1"/>
    <col min="14596" max="14596" width="10.5703125" style="2" customWidth="1"/>
    <col min="14597" max="14597" width="12.7109375" style="2" customWidth="1"/>
    <col min="14598" max="14598" width="10.7109375" style="2" customWidth="1"/>
    <col min="14599" max="14599" width="10.5703125" style="2" customWidth="1"/>
    <col min="14600" max="14600" width="9.28515625" style="2" customWidth="1"/>
    <col min="14601" max="14849" width="11.42578125" style="2"/>
    <col min="14850" max="14850" width="26.85546875" style="2" customWidth="1"/>
    <col min="14851" max="14851" width="12.7109375" style="2" customWidth="1"/>
    <col min="14852" max="14852" width="10.5703125" style="2" customWidth="1"/>
    <col min="14853" max="14853" width="12.7109375" style="2" customWidth="1"/>
    <col min="14854" max="14854" width="10.7109375" style="2" customWidth="1"/>
    <col min="14855" max="14855" width="10.5703125" style="2" customWidth="1"/>
    <col min="14856" max="14856" width="9.28515625" style="2" customWidth="1"/>
    <col min="14857" max="15105" width="11.42578125" style="2"/>
    <col min="15106" max="15106" width="26.85546875" style="2" customWidth="1"/>
    <col min="15107" max="15107" width="12.7109375" style="2" customWidth="1"/>
    <col min="15108" max="15108" width="10.5703125" style="2" customWidth="1"/>
    <col min="15109" max="15109" width="12.7109375" style="2" customWidth="1"/>
    <col min="15110" max="15110" width="10.7109375" style="2" customWidth="1"/>
    <col min="15111" max="15111" width="10.5703125" style="2" customWidth="1"/>
    <col min="15112" max="15112" width="9.28515625" style="2" customWidth="1"/>
    <col min="15113" max="15361" width="11.42578125" style="2"/>
    <col min="15362" max="15362" width="26.85546875" style="2" customWidth="1"/>
    <col min="15363" max="15363" width="12.7109375" style="2" customWidth="1"/>
    <col min="15364" max="15364" width="10.5703125" style="2" customWidth="1"/>
    <col min="15365" max="15365" width="12.7109375" style="2" customWidth="1"/>
    <col min="15366" max="15366" width="10.7109375" style="2" customWidth="1"/>
    <col min="15367" max="15367" width="10.5703125" style="2" customWidth="1"/>
    <col min="15368" max="15368" width="9.28515625" style="2" customWidth="1"/>
    <col min="15369" max="15617" width="11.42578125" style="2"/>
    <col min="15618" max="15618" width="26.85546875" style="2" customWidth="1"/>
    <col min="15619" max="15619" width="12.7109375" style="2" customWidth="1"/>
    <col min="15620" max="15620" width="10.5703125" style="2" customWidth="1"/>
    <col min="15621" max="15621" width="12.7109375" style="2" customWidth="1"/>
    <col min="15622" max="15622" width="10.7109375" style="2" customWidth="1"/>
    <col min="15623" max="15623" width="10.5703125" style="2" customWidth="1"/>
    <col min="15624" max="15624" width="9.28515625" style="2" customWidth="1"/>
    <col min="15625" max="15873" width="11.42578125" style="2"/>
    <col min="15874" max="15874" width="26.85546875" style="2" customWidth="1"/>
    <col min="15875" max="15875" width="12.7109375" style="2" customWidth="1"/>
    <col min="15876" max="15876" width="10.5703125" style="2" customWidth="1"/>
    <col min="15877" max="15877" width="12.7109375" style="2" customWidth="1"/>
    <col min="15878" max="15878" width="10.7109375" style="2" customWidth="1"/>
    <col min="15879" max="15879" width="10.5703125" style="2" customWidth="1"/>
    <col min="15880" max="15880" width="9.28515625" style="2" customWidth="1"/>
    <col min="15881" max="16129" width="11.42578125" style="2"/>
    <col min="16130" max="16130" width="26.85546875" style="2" customWidth="1"/>
    <col min="16131" max="16131" width="12.7109375" style="2" customWidth="1"/>
    <col min="16132" max="16132" width="10.5703125" style="2" customWidth="1"/>
    <col min="16133" max="16133" width="12.7109375" style="2" customWidth="1"/>
    <col min="16134" max="16134" width="10.7109375" style="2" customWidth="1"/>
    <col min="16135" max="16135" width="10.5703125" style="2" customWidth="1"/>
    <col min="16136" max="16136" width="9.28515625" style="2" customWidth="1"/>
    <col min="16137" max="16384" width="11.42578125" style="2"/>
  </cols>
  <sheetData>
    <row r="1" spans="3:18">
      <c r="C1" s="11"/>
    </row>
    <row r="2" spans="3:18">
      <c r="C2" s="11"/>
    </row>
    <row r="3" spans="3:18">
      <c r="C3" s="11"/>
    </row>
    <row r="4" spans="3:18">
      <c r="C4" s="11"/>
    </row>
    <row r="5" spans="3:18">
      <c r="C5" s="11"/>
    </row>
    <row r="6" spans="3:18" ht="27.75" customHeight="1">
      <c r="C6" s="551" t="s">
        <v>353</v>
      </c>
      <c r="D6" s="552"/>
      <c r="E6" s="552"/>
      <c r="F6" s="552"/>
      <c r="G6" s="552"/>
      <c r="H6" s="553"/>
      <c r="K6" s="551" t="s">
        <v>354</v>
      </c>
      <c r="L6" s="552"/>
      <c r="M6" s="552"/>
      <c r="N6" s="552"/>
      <c r="O6" s="552"/>
      <c r="P6" s="553"/>
    </row>
    <row r="7" spans="3:18" ht="24">
      <c r="C7" s="400"/>
      <c r="D7" s="158" t="s">
        <v>339</v>
      </c>
      <c r="E7" s="401" t="s">
        <v>62</v>
      </c>
      <c r="F7" s="158" t="s">
        <v>341</v>
      </c>
      <c r="G7" s="401" t="s">
        <v>62</v>
      </c>
      <c r="H7" s="402" t="s">
        <v>63</v>
      </c>
      <c r="K7" s="400"/>
      <c r="L7" s="158" t="s">
        <v>342</v>
      </c>
      <c r="M7" s="401" t="s">
        <v>62</v>
      </c>
      <c r="N7" s="158" t="s">
        <v>343</v>
      </c>
      <c r="O7" s="401" t="s">
        <v>62</v>
      </c>
      <c r="P7" s="402" t="s">
        <v>63</v>
      </c>
    </row>
    <row r="8" spans="3:18">
      <c r="C8" s="426" t="s">
        <v>355</v>
      </c>
      <c r="D8" s="407">
        <v>65517</v>
      </c>
      <c r="E8" s="331">
        <f t="shared" ref="E8:E14" si="0">D8/$D$8</f>
        <v>1</v>
      </c>
      <c r="F8" s="407">
        <v>63430</v>
      </c>
      <c r="G8" s="331">
        <f t="shared" ref="G8:G14" si="1">F8/$F$8</f>
        <v>1</v>
      </c>
      <c r="H8" s="427">
        <f t="shared" ref="H8:H14" si="2">(F8-D8)/D8</f>
        <v>-3.1854327884365888E-2</v>
      </c>
      <c r="K8" s="426" t="s">
        <v>355</v>
      </c>
      <c r="L8" s="407">
        <v>64757</v>
      </c>
      <c r="M8" s="331">
        <f t="shared" ref="M8:M14" si="3">L8/$L$8</f>
        <v>1</v>
      </c>
      <c r="N8" s="407">
        <v>62780</v>
      </c>
      <c r="O8" s="331">
        <f t="shared" ref="O8:O14" si="4">N8/$N$8</f>
        <v>1</v>
      </c>
      <c r="P8" s="427">
        <f t="shared" ref="P8:P14" si="5">(N8-L8)/L8</f>
        <v>-3.0529518044381303E-2</v>
      </c>
    </row>
    <row r="9" spans="3:18">
      <c r="C9" s="428" t="s">
        <v>356</v>
      </c>
      <c r="D9" s="409">
        <v>33977</v>
      </c>
      <c r="E9" s="338">
        <f t="shared" si="0"/>
        <v>0.51859822641451836</v>
      </c>
      <c r="F9" s="409">
        <v>32855</v>
      </c>
      <c r="G9" s="338">
        <f t="shared" si="1"/>
        <v>0.51797256818540127</v>
      </c>
      <c r="H9" s="339">
        <f t="shared" si="2"/>
        <v>-3.3022338640845278E-2</v>
      </c>
      <c r="K9" s="428" t="s">
        <v>356</v>
      </c>
      <c r="L9" s="409">
        <v>33507</v>
      </c>
      <c r="M9" s="338">
        <f t="shared" si="3"/>
        <v>0.51742668746235931</v>
      </c>
      <c r="N9" s="409">
        <v>32855</v>
      </c>
      <c r="O9" s="338">
        <f t="shared" si="4"/>
        <v>0.52333545715195917</v>
      </c>
      <c r="P9" s="339">
        <f t="shared" si="5"/>
        <v>-1.945862058674307E-2</v>
      </c>
    </row>
    <row r="10" spans="3:18">
      <c r="C10" s="410" t="s">
        <v>357</v>
      </c>
      <c r="D10" s="409">
        <v>4520</v>
      </c>
      <c r="E10" s="338">
        <f t="shared" si="0"/>
        <v>6.89897278568921E-2</v>
      </c>
      <c r="F10" s="409">
        <v>4568</v>
      </c>
      <c r="G10" s="338">
        <f t="shared" si="1"/>
        <v>7.20163960271165E-2</v>
      </c>
      <c r="H10" s="339">
        <f t="shared" si="2"/>
        <v>1.0619469026548672E-2</v>
      </c>
      <c r="K10" s="410" t="s">
        <v>357</v>
      </c>
      <c r="L10" s="409">
        <v>4520</v>
      </c>
      <c r="M10" s="338">
        <f t="shared" si="3"/>
        <v>6.9799403925444356E-2</v>
      </c>
      <c r="N10" s="409">
        <v>4568</v>
      </c>
      <c r="O10" s="338">
        <f t="shared" si="4"/>
        <v>7.2762026122969101E-2</v>
      </c>
      <c r="P10" s="339">
        <f t="shared" si="5"/>
        <v>1.0619469026548672E-2</v>
      </c>
    </row>
    <row r="11" spans="3:18">
      <c r="C11" s="410" t="s">
        <v>358</v>
      </c>
      <c r="D11" s="409">
        <v>21699</v>
      </c>
      <c r="E11" s="338">
        <f t="shared" si="0"/>
        <v>0.33119648335546498</v>
      </c>
      <c r="F11" s="409">
        <v>21699</v>
      </c>
      <c r="G11" s="338">
        <f t="shared" si="1"/>
        <v>0.34209364653949237</v>
      </c>
      <c r="H11" s="339">
        <f t="shared" si="2"/>
        <v>0</v>
      </c>
      <c r="K11" s="410" t="s">
        <v>358</v>
      </c>
      <c r="L11" s="409">
        <v>21699</v>
      </c>
      <c r="M11" s="338">
        <f t="shared" si="3"/>
        <v>0.33508346588013649</v>
      </c>
      <c r="N11" s="409">
        <v>21699</v>
      </c>
      <c r="O11" s="338">
        <f t="shared" si="4"/>
        <v>0.34563555272379737</v>
      </c>
      <c r="P11" s="339">
        <f t="shared" si="5"/>
        <v>0</v>
      </c>
    </row>
    <row r="12" spans="3:18">
      <c r="C12" s="410" t="s">
        <v>359</v>
      </c>
      <c r="D12" s="409">
        <v>7288</v>
      </c>
      <c r="E12" s="338">
        <f t="shared" si="0"/>
        <v>0.11123830456217471</v>
      </c>
      <c r="F12" s="409">
        <v>6118</v>
      </c>
      <c r="G12" s="338">
        <f t="shared" si="1"/>
        <v>9.6452782594986602E-2</v>
      </c>
      <c r="H12" s="339">
        <f t="shared" si="2"/>
        <v>-0.16053787047200879</v>
      </c>
      <c r="K12" s="410" t="s">
        <v>359</v>
      </c>
      <c r="L12" s="409">
        <v>6818</v>
      </c>
      <c r="M12" s="338">
        <f t="shared" si="3"/>
        <v>0.1052859150362123</v>
      </c>
      <c r="N12" s="409">
        <v>6118</v>
      </c>
      <c r="O12" s="338">
        <f t="shared" si="4"/>
        <v>9.7451417648932781E-2</v>
      </c>
      <c r="P12" s="339">
        <f t="shared" si="5"/>
        <v>-0.10266940451745379</v>
      </c>
    </row>
    <row r="13" spans="3:18">
      <c r="C13" s="410" t="s">
        <v>360</v>
      </c>
      <c r="D13" s="409">
        <v>470</v>
      </c>
      <c r="E13" s="338">
        <f t="shared" si="0"/>
        <v>7.1737106399865688E-3</v>
      </c>
      <c r="F13" s="409">
        <v>470</v>
      </c>
      <c r="G13" s="338">
        <f t="shared" si="1"/>
        <v>7.4097430238057697E-3</v>
      </c>
      <c r="H13" s="339">
        <f t="shared" si="2"/>
        <v>0</v>
      </c>
      <c r="K13" s="410" t="s">
        <v>360</v>
      </c>
      <c r="L13" s="409">
        <v>470</v>
      </c>
      <c r="M13" s="338">
        <f t="shared" si="3"/>
        <v>7.2579026205661168E-3</v>
      </c>
      <c r="N13" s="409">
        <v>470</v>
      </c>
      <c r="O13" s="338">
        <f t="shared" si="4"/>
        <v>7.4864606562599556E-3</v>
      </c>
      <c r="P13" s="339">
        <f t="shared" si="5"/>
        <v>0</v>
      </c>
    </row>
    <row r="14" spans="3:18" ht="15.75" thickBot="1">
      <c r="C14" s="428" t="s">
        <v>361</v>
      </c>
      <c r="D14" s="409">
        <v>31540</v>
      </c>
      <c r="E14" s="338">
        <f t="shared" si="0"/>
        <v>0.48140177358548164</v>
      </c>
      <c r="F14" s="409">
        <v>30575</v>
      </c>
      <c r="G14" s="338">
        <f t="shared" si="1"/>
        <v>0.48202743181459878</v>
      </c>
      <c r="H14" s="339">
        <f t="shared" si="2"/>
        <v>-3.0596068484464174E-2</v>
      </c>
      <c r="K14" s="428" t="s">
        <v>361</v>
      </c>
      <c r="L14" s="409">
        <v>31250</v>
      </c>
      <c r="M14" s="338">
        <f t="shared" si="3"/>
        <v>0.48257331253764074</v>
      </c>
      <c r="N14" s="409">
        <v>29925</v>
      </c>
      <c r="O14" s="338">
        <f t="shared" si="4"/>
        <v>0.47666454284804077</v>
      </c>
      <c r="P14" s="339">
        <f t="shared" si="5"/>
        <v>-4.24E-2</v>
      </c>
    </row>
    <row r="15" spans="3:18" ht="23.25" customHeight="1" thickBot="1">
      <c r="C15" s="548" t="s">
        <v>362</v>
      </c>
      <c r="D15" s="549"/>
      <c r="E15" s="549"/>
      <c r="F15" s="549"/>
      <c r="G15" s="549"/>
      <c r="H15" s="550"/>
      <c r="K15" s="548" t="s">
        <v>362</v>
      </c>
      <c r="L15" s="549"/>
      <c r="M15" s="549"/>
      <c r="N15" s="549"/>
      <c r="O15" s="549"/>
      <c r="P15" s="550"/>
      <c r="R15" s="50" t="s">
        <v>146</v>
      </c>
    </row>
    <row r="16" spans="3:18" ht="16.5" thickBot="1">
      <c r="C16" s="11"/>
      <c r="R16" s="50" t="s">
        <v>147</v>
      </c>
    </row>
    <row r="17" spans="3:16">
      <c r="C17" s="11"/>
    </row>
    <row r="18" spans="3:16">
      <c r="C18" s="11"/>
    </row>
    <row r="19" spans="3:16" ht="27.75" customHeight="1">
      <c r="C19" s="551" t="s">
        <v>363</v>
      </c>
      <c r="D19" s="552"/>
      <c r="E19" s="552"/>
      <c r="F19" s="552"/>
      <c r="G19" s="552"/>
      <c r="H19" s="553"/>
      <c r="K19" s="551" t="s">
        <v>364</v>
      </c>
      <c r="L19" s="552"/>
      <c r="M19" s="552"/>
      <c r="N19" s="552"/>
      <c r="O19" s="552"/>
      <c r="P19" s="553"/>
    </row>
    <row r="20" spans="3:16" ht="24">
      <c r="C20" s="400"/>
      <c r="D20" s="158" t="s">
        <v>339</v>
      </c>
      <c r="E20" s="401" t="s">
        <v>62</v>
      </c>
      <c r="F20" s="158" t="s">
        <v>341</v>
      </c>
      <c r="G20" s="401" t="s">
        <v>62</v>
      </c>
      <c r="H20" s="402" t="s">
        <v>63</v>
      </c>
      <c r="K20" s="400"/>
      <c r="L20" s="158" t="s">
        <v>342</v>
      </c>
      <c r="M20" s="401" t="s">
        <v>62</v>
      </c>
      <c r="N20" s="158" t="s">
        <v>343</v>
      </c>
      <c r="O20" s="401" t="s">
        <v>62</v>
      </c>
      <c r="P20" s="402" t="s">
        <v>63</v>
      </c>
    </row>
    <row r="21" spans="3:16">
      <c r="C21" s="426" t="s">
        <v>355</v>
      </c>
      <c r="D21" s="407">
        <v>55465</v>
      </c>
      <c r="E21" s="331">
        <f t="shared" ref="E21:E27" si="6">D21/$D$21</f>
        <v>1</v>
      </c>
      <c r="F21" s="407">
        <v>53697</v>
      </c>
      <c r="G21" s="331">
        <f t="shared" ref="G21:G27" si="7">F21/$F$21</f>
        <v>1</v>
      </c>
      <c r="H21" s="427">
        <f t="shared" ref="H21:H27" si="8">(F21-D21)/D21</f>
        <v>-3.1875957811232307E-2</v>
      </c>
      <c r="K21" s="426" t="s">
        <v>355</v>
      </c>
      <c r="L21" s="407">
        <v>54367</v>
      </c>
      <c r="M21" s="331">
        <f t="shared" ref="M21:M27" si="9">L21/$L$21</f>
        <v>1</v>
      </c>
      <c r="N21" s="407">
        <v>53044</v>
      </c>
      <c r="O21" s="331">
        <f t="shared" ref="O21:O27" si="10">N21/$N$21</f>
        <v>1</v>
      </c>
      <c r="P21" s="427">
        <f t="shared" ref="P21:P27" si="11">(N21-L21)/L21</f>
        <v>-2.4334614747916934E-2</v>
      </c>
    </row>
    <row r="22" spans="3:16">
      <c r="C22" s="428" t="s">
        <v>356</v>
      </c>
      <c r="D22" s="409">
        <v>20292</v>
      </c>
      <c r="E22" s="338">
        <f t="shared" si="6"/>
        <v>0.36585233931308031</v>
      </c>
      <c r="F22" s="409">
        <v>20363</v>
      </c>
      <c r="G22" s="338">
        <f t="shared" si="7"/>
        <v>0.37922044062051885</v>
      </c>
      <c r="H22" s="339">
        <f t="shared" si="8"/>
        <v>3.4989158288980878E-3</v>
      </c>
      <c r="K22" s="428" t="s">
        <v>356</v>
      </c>
      <c r="L22" s="409">
        <v>20236</v>
      </c>
      <c r="M22" s="338">
        <f t="shared" si="9"/>
        <v>0.37221108392958963</v>
      </c>
      <c r="N22" s="409">
        <v>20332</v>
      </c>
      <c r="O22" s="338">
        <f t="shared" si="10"/>
        <v>0.38330442651383756</v>
      </c>
      <c r="P22" s="339">
        <f t="shared" si="11"/>
        <v>4.7440205574224154E-3</v>
      </c>
    </row>
    <row r="23" spans="3:16">
      <c r="C23" s="410" t="s">
        <v>357</v>
      </c>
      <c r="D23" s="409">
        <v>2483</v>
      </c>
      <c r="E23" s="338">
        <f t="shared" si="6"/>
        <v>4.4766970161363023E-2</v>
      </c>
      <c r="F23" s="409">
        <v>2483</v>
      </c>
      <c r="G23" s="338">
        <f t="shared" si="7"/>
        <v>4.6240944559286366E-2</v>
      </c>
      <c r="H23" s="339">
        <f t="shared" si="8"/>
        <v>0</v>
      </c>
      <c r="K23" s="410" t="s">
        <v>357</v>
      </c>
      <c r="L23" s="409">
        <v>2483</v>
      </c>
      <c r="M23" s="338">
        <f t="shared" si="9"/>
        <v>4.5671087240421578E-2</v>
      </c>
      <c r="N23" s="409">
        <v>2483</v>
      </c>
      <c r="O23" s="338">
        <f t="shared" si="10"/>
        <v>4.6810195309554332E-2</v>
      </c>
      <c r="P23" s="339">
        <f t="shared" si="11"/>
        <v>0</v>
      </c>
    </row>
    <row r="24" spans="3:16">
      <c r="C24" s="410" t="s">
        <v>358</v>
      </c>
      <c r="D24" s="409">
        <v>10523</v>
      </c>
      <c r="E24" s="338">
        <f t="shared" si="6"/>
        <v>0.1897232488957</v>
      </c>
      <c r="F24" s="409">
        <v>10650</v>
      </c>
      <c r="G24" s="338">
        <f t="shared" si="7"/>
        <v>0.19833510251969383</v>
      </c>
      <c r="H24" s="339">
        <f t="shared" si="8"/>
        <v>1.2068801672526846E-2</v>
      </c>
      <c r="K24" s="410" t="s">
        <v>358</v>
      </c>
      <c r="L24" s="409">
        <v>10523</v>
      </c>
      <c r="M24" s="338">
        <f t="shared" si="9"/>
        <v>0.19355491382640205</v>
      </c>
      <c r="N24" s="409">
        <v>10650</v>
      </c>
      <c r="O24" s="338">
        <f t="shared" si="10"/>
        <v>0.2007767136716688</v>
      </c>
      <c r="P24" s="339">
        <f t="shared" si="11"/>
        <v>1.2068801672526846E-2</v>
      </c>
    </row>
    <row r="25" spans="3:16">
      <c r="C25" s="410" t="s">
        <v>359</v>
      </c>
      <c r="D25" s="409">
        <v>6683</v>
      </c>
      <c r="E25" s="338">
        <f t="shared" si="6"/>
        <v>0.12049039935094204</v>
      </c>
      <c r="F25" s="409">
        <v>6683</v>
      </c>
      <c r="G25" s="338">
        <f t="shared" si="7"/>
        <v>0.12445760470789802</v>
      </c>
      <c r="H25" s="339">
        <f t="shared" si="8"/>
        <v>0</v>
      </c>
      <c r="K25" s="410" t="s">
        <v>359</v>
      </c>
      <c r="L25" s="409">
        <v>6683</v>
      </c>
      <c r="M25" s="338">
        <f t="shared" si="9"/>
        <v>0.12292383247190392</v>
      </c>
      <c r="N25" s="409">
        <v>6683</v>
      </c>
      <c r="O25" s="338">
        <f t="shared" si="10"/>
        <v>0.1259897443631702</v>
      </c>
      <c r="P25" s="339">
        <f t="shared" si="11"/>
        <v>0</v>
      </c>
    </row>
    <row r="26" spans="3:16">
      <c r="C26" s="410" t="s">
        <v>360</v>
      </c>
      <c r="D26" s="409">
        <v>603</v>
      </c>
      <c r="E26" s="338">
        <f t="shared" si="6"/>
        <v>1.0871720905075273E-2</v>
      </c>
      <c r="F26" s="409">
        <v>547</v>
      </c>
      <c r="G26" s="338">
        <f t="shared" si="7"/>
        <v>1.0186788833640614E-2</v>
      </c>
      <c r="H26" s="339">
        <f>(F26-D26)/D26</f>
        <v>-9.2868988391376445E-2</v>
      </c>
      <c r="K26" s="410" t="s">
        <v>360</v>
      </c>
      <c r="L26" s="409">
        <v>547</v>
      </c>
      <c r="M26" s="338">
        <f t="shared" si="9"/>
        <v>1.0061250390862104E-2</v>
      </c>
      <c r="N26" s="409">
        <v>516</v>
      </c>
      <c r="O26" s="338">
        <f t="shared" si="10"/>
        <v>9.727773169444235E-3</v>
      </c>
      <c r="P26" s="339">
        <f t="shared" si="11"/>
        <v>-5.6672760511882997E-2</v>
      </c>
    </row>
    <row r="27" spans="3:16">
      <c r="C27" s="428" t="s">
        <v>361</v>
      </c>
      <c r="D27" s="409">
        <v>35173</v>
      </c>
      <c r="E27" s="338">
        <f t="shared" si="6"/>
        <v>0.63414766068691963</v>
      </c>
      <c r="F27" s="409">
        <v>33334</v>
      </c>
      <c r="G27" s="338">
        <f t="shared" si="7"/>
        <v>0.62077955937948115</v>
      </c>
      <c r="H27" s="339">
        <f t="shared" si="8"/>
        <v>-5.228442271060188E-2</v>
      </c>
      <c r="K27" s="428" t="s">
        <v>361</v>
      </c>
      <c r="L27" s="411">
        <v>34131</v>
      </c>
      <c r="M27" s="341">
        <f t="shared" si="9"/>
        <v>0.62778891607041032</v>
      </c>
      <c r="N27" s="411">
        <v>32712</v>
      </c>
      <c r="O27" s="341">
        <f t="shared" si="10"/>
        <v>0.61669557348616244</v>
      </c>
      <c r="P27" s="429">
        <f t="shared" si="11"/>
        <v>-4.1575107673376112E-2</v>
      </c>
    </row>
    <row r="28" spans="3:16" ht="23.25" customHeight="1">
      <c r="C28" s="548" t="s">
        <v>362</v>
      </c>
      <c r="D28" s="549"/>
      <c r="E28" s="549"/>
      <c r="F28" s="549"/>
      <c r="G28" s="549"/>
      <c r="H28" s="550"/>
      <c r="K28" s="548" t="s">
        <v>362</v>
      </c>
      <c r="L28" s="549"/>
      <c r="M28" s="549"/>
      <c r="N28" s="549"/>
      <c r="O28" s="549"/>
      <c r="P28" s="550"/>
    </row>
    <row r="29" spans="3:16" ht="15" customHeight="1"/>
    <row r="31" spans="3:16" ht="27.75" customHeight="1">
      <c r="C31" s="551" t="s">
        <v>365</v>
      </c>
      <c r="D31" s="552"/>
      <c r="E31" s="552"/>
      <c r="F31" s="552"/>
      <c r="G31" s="552"/>
      <c r="H31" s="553"/>
      <c r="K31" s="551" t="s">
        <v>365</v>
      </c>
      <c r="L31" s="552"/>
      <c r="M31" s="552"/>
      <c r="N31" s="552"/>
      <c r="O31" s="552"/>
      <c r="P31" s="553"/>
    </row>
    <row r="32" spans="3:16" ht="24">
      <c r="C32" s="400"/>
      <c r="D32" s="158" t="s">
        <v>339</v>
      </c>
      <c r="E32" s="401" t="s">
        <v>62</v>
      </c>
      <c r="F32" s="158" t="s">
        <v>341</v>
      </c>
      <c r="G32" s="401" t="s">
        <v>62</v>
      </c>
      <c r="H32" s="402" t="s">
        <v>63</v>
      </c>
      <c r="K32" s="400"/>
      <c r="L32" s="158" t="s">
        <v>342</v>
      </c>
      <c r="M32" s="401" t="s">
        <v>62</v>
      </c>
      <c r="N32" s="158" t="s">
        <v>343</v>
      </c>
      <c r="O32" s="401" t="s">
        <v>62</v>
      </c>
      <c r="P32" s="402" t="s">
        <v>63</v>
      </c>
    </row>
    <row r="33" spans="3:16">
      <c r="C33" s="426" t="s">
        <v>355</v>
      </c>
      <c r="D33" s="407">
        <v>28846</v>
      </c>
      <c r="E33" s="331">
        <f t="shared" ref="E33:E38" si="12">D33/$D$33</f>
        <v>1</v>
      </c>
      <c r="F33" s="407">
        <v>27225</v>
      </c>
      <c r="G33" s="331">
        <f t="shared" ref="G33:G38" si="13">F33/$F$33</f>
        <v>1</v>
      </c>
      <c r="H33" s="427">
        <f t="shared" ref="H33:H38" si="14">(F33-D33)/D33</f>
        <v>-5.6194966373153993E-2</v>
      </c>
      <c r="K33" s="426" t="s">
        <v>355</v>
      </c>
      <c r="L33" s="407">
        <v>28475</v>
      </c>
      <c r="M33" s="331">
        <f t="shared" ref="M33:M38" si="15">L33/$L$33</f>
        <v>1</v>
      </c>
      <c r="N33" s="407">
        <v>25676</v>
      </c>
      <c r="O33" s="331">
        <f t="shared" ref="O33:O38" si="16">N33/$N$33</f>
        <v>1</v>
      </c>
      <c r="P33" s="427">
        <f t="shared" ref="P33:P38" si="17">(N33-L33)/L33</f>
        <v>-9.8296751536435467E-2</v>
      </c>
    </row>
    <row r="34" spans="3:16">
      <c r="C34" s="428" t="s">
        <v>356</v>
      </c>
      <c r="D34" s="409">
        <v>16831</v>
      </c>
      <c r="E34" s="338">
        <f t="shared" si="12"/>
        <v>0.5834777785481523</v>
      </c>
      <c r="F34" s="409">
        <v>16442</v>
      </c>
      <c r="G34" s="338">
        <f t="shared" si="13"/>
        <v>0.60393021120293844</v>
      </c>
      <c r="H34" s="339">
        <f t="shared" si="14"/>
        <v>-2.3112114550531755E-2</v>
      </c>
      <c r="K34" s="428" t="s">
        <v>356</v>
      </c>
      <c r="L34" s="409">
        <v>17038</v>
      </c>
      <c r="M34" s="338">
        <f t="shared" si="15"/>
        <v>0.5983494293239684</v>
      </c>
      <c r="N34" s="409">
        <v>16158</v>
      </c>
      <c r="O34" s="338">
        <f t="shared" si="16"/>
        <v>0.6293036298488861</v>
      </c>
      <c r="P34" s="339">
        <f t="shared" si="17"/>
        <v>-5.1649254607348281E-2</v>
      </c>
    </row>
    <row r="35" spans="3:16">
      <c r="C35" s="410" t="s">
        <v>366</v>
      </c>
      <c r="D35" s="409">
        <v>13239</v>
      </c>
      <c r="E35" s="338">
        <f t="shared" si="12"/>
        <v>0.45895444775705468</v>
      </c>
      <c r="F35" s="409">
        <v>12955</v>
      </c>
      <c r="G35" s="338">
        <f t="shared" si="13"/>
        <v>0.47584940312213042</v>
      </c>
      <c r="H35" s="339">
        <f t="shared" si="14"/>
        <v>-2.1451771281818868E-2</v>
      </c>
      <c r="K35" s="410" t="s">
        <v>366</v>
      </c>
      <c r="L35" s="409">
        <v>13551</v>
      </c>
      <c r="M35" s="338">
        <f t="shared" si="15"/>
        <v>0.47589113257243199</v>
      </c>
      <c r="N35" s="409">
        <v>12955</v>
      </c>
      <c r="O35" s="338">
        <f t="shared" si="16"/>
        <v>0.50455678454587938</v>
      </c>
      <c r="P35" s="339">
        <f t="shared" si="17"/>
        <v>-4.3981993948786068E-2</v>
      </c>
    </row>
    <row r="36" spans="3:16">
      <c r="C36" s="410" t="s">
        <v>359</v>
      </c>
      <c r="D36" s="409">
        <v>3219</v>
      </c>
      <c r="E36" s="338">
        <f t="shared" si="12"/>
        <v>0.11159259516050753</v>
      </c>
      <c r="F36" s="409">
        <v>3114</v>
      </c>
      <c r="G36" s="338">
        <f t="shared" si="13"/>
        <v>0.11438016528925619</v>
      </c>
      <c r="H36" s="339">
        <f t="shared" si="14"/>
        <v>-3.2618825722273995E-2</v>
      </c>
      <c r="K36" s="410" t="s">
        <v>359</v>
      </c>
      <c r="L36" s="409">
        <v>3114</v>
      </c>
      <c r="M36" s="338">
        <f t="shared" si="15"/>
        <v>0.10935908691834943</v>
      </c>
      <c r="N36" s="409">
        <v>2830</v>
      </c>
      <c r="O36" s="338">
        <f t="shared" si="16"/>
        <v>0.11021966038323726</v>
      </c>
      <c r="P36" s="339">
        <f t="shared" si="17"/>
        <v>-9.1201027617212591E-2</v>
      </c>
    </row>
    <row r="37" spans="3:16">
      <c r="C37" s="410" t="s">
        <v>360</v>
      </c>
      <c r="D37" s="409">
        <v>373</v>
      </c>
      <c r="E37" s="338">
        <f t="shared" si="12"/>
        <v>1.293073563059003E-2</v>
      </c>
      <c r="F37" s="409">
        <v>373</v>
      </c>
      <c r="G37" s="338">
        <f t="shared" si="13"/>
        <v>1.3700642791551882E-2</v>
      </c>
      <c r="H37" s="339">
        <f t="shared" si="14"/>
        <v>0</v>
      </c>
      <c r="K37" s="410" t="s">
        <v>360</v>
      </c>
      <c r="L37" s="409">
        <v>373</v>
      </c>
      <c r="M37" s="338">
        <f t="shared" si="15"/>
        <v>1.3099209833187006E-2</v>
      </c>
      <c r="N37" s="409">
        <v>373</v>
      </c>
      <c r="O37" s="338">
        <f t="shared" si="16"/>
        <v>1.4527184919769435E-2</v>
      </c>
      <c r="P37" s="339">
        <f t="shared" si="17"/>
        <v>0</v>
      </c>
    </row>
    <row r="38" spans="3:16">
      <c r="C38" s="428" t="s">
        <v>361</v>
      </c>
      <c r="D38" s="409">
        <v>12015</v>
      </c>
      <c r="E38" s="338">
        <f t="shared" si="12"/>
        <v>0.41652222145184775</v>
      </c>
      <c r="F38" s="409">
        <v>10783</v>
      </c>
      <c r="G38" s="338">
        <f t="shared" si="13"/>
        <v>0.39606978879706151</v>
      </c>
      <c r="H38" s="339">
        <f t="shared" si="14"/>
        <v>-0.10253849354972951</v>
      </c>
      <c r="K38" s="428" t="s">
        <v>361</v>
      </c>
      <c r="L38" s="409">
        <v>11437</v>
      </c>
      <c r="M38" s="338">
        <f t="shared" si="15"/>
        <v>0.4016505706760316</v>
      </c>
      <c r="N38" s="409">
        <v>9518</v>
      </c>
      <c r="O38" s="338">
        <f t="shared" si="16"/>
        <v>0.3706963701511139</v>
      </c>
      <c r="P38" s="339">
        <f t="shared" si="17"/>
        <v>-0.16778875579260297</v>
      </c>
    </row>
    <row r="39" spans="3:16" ht="23.25" customHeight="1">
      <c r="C39" s="548" t="s">
        <v>362</v>
      </c>
      <c r="D39" s="549"/>
      <c r="E39" s="549"/>
      <c r="F39" s="549"/>
      <c r="G39" s="549"/>
      <c r="H39" s="550"/>
      <c r="K39" s="548" t="s">
        <v>362</v>
      </c>
      <c r="L39" s="549"/>
      <c r="M39" s="549"/>
      <c r="N39" s="549"/>
      <c r="O39" s="549"/>
      <c r="P39" s="550"/>
    </row>
    <row r="42" spans="3:16" ht="27.75" customHeight="1">
      <c r="C42" s="551" t="s">
        <v>367</v>
      </c>
      <c r="D42" s="552"/>
      <c r="E42" s="552"/>
      <c r="F42" s="552"/>
      <c r="G42" s="552"/>
      <c r="H42" s="553"/>
      <c r="K42" s="551" t="s">
        <v>367</v>
      </c>
      <c r="L42" s="552"/>
      <c r="M42" s="552"/>
      <c r="N42" s="552"/>
      <c r="O42" s="552"/>
      <c r="P42" s="553"/>
    </row>
    <row r="43" spans="3:16" ht="24">
      <c r="C43" s="400"/>
      <c r="D43" s="158" t="s">
        <v>339</v>
      </c>
      <c r="E43" s="401" t="s">
        <v>62</v>
      </c>
      <c r="F43" s="158" t="s">
        <v>341</v>
      </c>
      <c r="G43" s="401" t="s">
        <v>62</v>
      </c>
      <c r="H43" s="402" t="s">
        <v>63</v>
      </c>
      <c r="K43" s="400"/>
      <c r="L43" s="158" t="s">
        <v>342</v>
      </c>
      <c r="M43" s="401" t="s">
        <v>62</v>
      </c>
      <c r="N43" s="158" t="s">
        <v>343</v>
      </c>
      <c r="O43" s="401" t="s">
        <v>62</v>
      </c>
      <c r="P43" s="402" t="s">
        <v>63</v>
      </c>
    </row>
    <row r="44" spans="3:16">
      <c r="C44" s="426" t="s">
        <v>355</v>
      </c>
      <c r="D44" s="407">
        <v>2531</v>
      </c>
      <c r="E44" s="331">
        <f t="shared" ref="E44:E50" si="18">D44/$D$44</f>
        <v>1</v>
      </c>
      <c r="F44" s="407">
        <v>2504</v>
      </c>
      <c r="G44" s="331">
        <f t="shared" ref="G44:G50" si="19">F44/$F$44</f>
        <v>1</v>
      </c>
      <c r="H44" s="427">
        <f t="shared" ref="H44:H49" si="20">(F44-D44)/D44</f>
        <v>-1.066772026866851E-2</v>
      </c>
      <c r="K44" s="426" t="s">
        <v>355</v>
      </c>
      <c r="L44" s="407">
        <v>2504</v>
      </c>
      <c r="M44" s="331">
        <f t="shared" ref="M44:M50" si="21">L44/$L$44</f>
        <v>1</v>
      </c>
      <c r="N44" s="407">
        <v>1947</v>
      </c>
      <c r="O44" s="331">
        <f t="shared" ref="O44:O50" si="22">N44/$N$44</f>
        <v>1</v>
      </c>
      <c r="P44" s="427">
        <f t="shared" ref="P44:P49" si="23">(N44-L44)/L44</f>
        <v>-0.222444089456869</v>
      </c>
    </row>
    <row r="45" spans="3:16">
      <c r="C45" s="428" t="s">
        <v>356</v>
      </c>
      <c r="D45" s="409">
        <v>2531</v>
      </c>
      <c r="E45" s="338">
        <f t="shared" si="18"/>
        <v>1</v>
      </c>
      <c r="F45" s="409">
        <v>2504</v>
      </c>
      <c r="G45" s="338">
        <f t="shared" si="19"/>
        <v>1</v>
      </c>
      <c r="H45" s="339">
        <f t="shared" si="20"/>
        <v>-1.066772026866851E-2</v>
      </c>
      <c r="K45" s="428" t="s">
        <v>356</v>
      </c>
      <c r="L45" s="409">
        <v>2504</v>
      </c>
      <c r="M45" s="338">
        <f t="shared" si="21"/>
        <v>1</v>
      </c>
      <c r="N45" s="409">
        <v>1947</v>
      </c>
      <c r="O45" s="338">
        <f t="shared" si="22"/>
        <v>1</v>
      </c>
      <c r="P45" s="339">
        <f t="shared" si="23"/>
        <v>-0.222444089456869</v>
      </c>
    </row>
    <row r="46" spans="3:16">
      <c r="C46" s="410" t="s">
        <v>366</v>
      </c>
      <c r="D46" s="409">
        <v>1050</v>
      </c>
      <c r="E46" s="338">
        <f t="shared" si="18"/>
        <v>0.41485578822599761</v>
      </c>
      <c r="F46" s="409">
        <v>1050</v>
      </c>
      <c r="G46" s="338">
        <f t="shared" si="19"/>
        <v>0.41932907348242809</v>
      </c>
      <c r="H46" s="339">
        <f t="shared" si="20"/>
        <v>0</v>
      </c>
      <c r="K46" s="410" t="s">
        <v>366</v>
      </c>
      <c r="L46" s="409">
        <v>1050</v>
      </c>
      <c r="M46" s="338">
        <f t="shared" si="21"/>
        <v>0.41932907348242809</v>
      </c>
      <c r="N46" s="409">
        <v>493</v>
      </c>
      <c r="O46" s="338">
        <f t="shared" si="22"/>
        <v>0.25321006676938879</v>
      </c>
      <c r="P46" s="339">
        <f t="shared" si="23"/>
        <v>-0.53047619047619043</v>
      </c>
    </row>
    <row r="47" spans="3:16">
      <c r="C47" s="410" t="s">
        <v>359</v>
      </c>
      <c r="D47" s="409">
        <v>580</v>
      </c>
      <c r="E47" s="338">
        <f t="shared" si="18"/>
        <v>0.22915843540102726</v>
      </c>
      <c r="F47" s="409">
        <v>580</v>
      </c>
      <c r="G47" s="338">
        <f t="shared" si="19"/>
        <v>0.23162939297124602</v>
      </c>
      <c r="H47" s="339">
        <f t="shared" si="20"/>
        <v>0</v>
      </c>
      <c r="K47" s="410" t="s">
        <v>359</v>
      </c>
      <c r="L47" s="409">
        <v>580</v>
      </c>
      <c r="M47" s="338">
        <f t="shared" si="21"/>
        <v>0.23162939297124602</v>
      </c>
      <c r="N47" s="409">
        <v>580</v>
      </c>
      <c r="O47" s="338">
        <f t="shared" si="22"/>
        <v>0.29789419619928093</v>
      </c>
      <c r="P47" s="339">
        <f t="shared" si="23"/>
        <v>0</v>
      </c>
    </row>
    <row r="48" spans="3:16">
      <c r="C48" s="410" t="s">
        <v>368</v>
      </c>
      <c r="D48" s="409">
        <v>674</v>
      </c>
      <c r="E48" s="338">
        <f t="shared" si="18"/>
        <v>0.26629790596602132</v>
      </c>
      <c r="F48" s="409">
        <v>674</v>
      </c>
      <c r="G48" s="338">
        <f t="shared" si="19"/>
        <v>0.26916932907348246</v>
      </c>
      <c r="H48" s="339">
        <f t="shared" si="20"/>
        <v>0</v>
      </c>
      <c r="K48" s="410" t="s">
        <v>368</v>
      </c>
      <c r="L48" s="409">
        <v>674</v>
      </c>
      <c r="M48" s="338">
        <f t="shared" si="21"/>
        <v>0.26916932907348246</v>
      </c>
      <c r="N48" s="409">
        <v>674</v>
      </c>
      <c r="O48" s="338">
        <f t="shared" si="22"/>
        <v>0.34617360041088857</v>
      </c>
      <c r="P48" s="339">
        <f t="shared" si="23"/>
        <v>0</v>
      </c>
    </row>
    <row r="49" spans="3:18" ht="15.75" thickBot="1">
      <c r="C49" s="410" t="s">
        <v>369</v>
      </c>
      <c r="D49" s="409">
        <v>227</v>
      </c>
      <c r="E49" s="338">
        <f t="shared" si="18"/>
        <v>8.9687870406953779E-2</v>
      </c>
      <c r="F49" s="409">
        <v>200</v>
      </c>
      <c r="G49" s="338">
        <f t="shared" si="19"/>
        <v>7.9872204472843447E-2</v>
      </c>
      <c r="H49" s="339">
        <f t="shared" si="20"/>
        <v>-0.11894273127753303</v>
      </c>
      <c r="K49" s="410" t="s">
        <v>369</v>
      </c>
      <c r="L49" s="409">
        <v>200</v>
      </c>
      <c r="M49" s="338">
        <f t="shared" si="21"/>
        <v>7.9872204472843447E-2</v>
      </c>
      <c r="N49" s="409">
        <v>200</v>
      </c>
      <c r="O49" s="338">
        <f t="shared" si="22"/>
        <v>0.1027221366204417</v>
      </c>
      <c r="P49" s="339">
        <f t="shared" si="23"/>
        <v>0</v>
      </c>
    </row>
    <row r="50" spans="3:18" ht="16.5" thickBot="1">
      <c r="C50" s="428" t="s">
        <v>361</v>
      </c>
      <c r="D50" s="409">
        <v>0</v>
      </c>
      <c r="E50" s="338">
        <f t="shared" si="18"/>
        <v>0</v>
      </c>
      <c r="F50" s="409">
        <v>0</v>
      </c>
      <c r="G50" s="338">
        <f t="shared" si="19"/>
        <v>0</v>
      </c>
      <c r="H50" s="339" t="s">
        <v>233</v>
      </c>
      <c r="K50" s="428" t="s">
        <v>361</v>
      </c>
      <c r="L50" s="409">
        <v>0</v>
      </c>
      <c r="M50" s="338">
        <f t="shared" si="21"/>
        <v>0</v>
      </c>
      <c r="N50" s="409">
        <v>0</v>
      </c>
      <c r="O50" s="338">
        <f t="shared" si="22"/>
        <v>0</v>
      </c>
      <c r="P50" s="339" t="s">
        <v>233</v>
      </c>
      <c r="R50" s="50" t="s">
        <v>146</v>
      </c>
    </row>
    <row r="51" spans="3:18" ht="23.25" customHeight="1" thickBot="1">
      <c r="C51" s="548" t="s">
        <v>362</v>
      </c>
      <c r="D51" s="549"/>
      <c r="E51" s="549"/>
      <c r="F51" s="549"/>
      <c r="G51" s="549"/>
      <c r="H51" s="550"/>
      <c r="K51" s="548" t="s">
        <v>362</v>
      </c>
      <c r="L51" s="549"/>
      <c r="M51" s="549"/>
      <c r="N51" s="549"/>
      <c r="O51" s="549"/>
      <c r="P51" s="550"/>
      <c r="R51" s="50" t="s">
        <v>147</v>
      </c>
    </row>
    <row r="54" spans="3:18" ht="24.75" customHeight="1">
      <c r="C54" s="551" t="s">
        <v>370</v>
      </c>
      <c r="D54" s="552"/>
      <c r="E54" s="552"/>
      <c r="F54" s="552"/>
      <c r="G54" s="552"/>
      <c r="H54" s="553"/>
      <c r="K54" s="551" t="s">
        <v>370</v>
      </c>
      <c r="L54" s="552"/>
      <c r="M54" s="552"/>
      <c r="N54" s="552"/>
      <c r="O54" s="552"/>
      <c r="P54" s="553"/>
    </row>
    <row r="55" spans="3:18" ht="24">
      <c r="C55" s="400"/>
      <c r="D55" s="158" t="str">
        <f>actualizaciones!$A$4</f>
        <v>I semestre 2009</v>
      </c>
      <c r="E55" s="401" t="s">
        <v>62</v>
      </c>
      <c r="F55" s="158" t="str">
        <f>actualizaciones!$B$4</f>
        <v>I semestre 2010</v>
      </c>
      <c r="G55" s="401" t="s">
        <v>62</v>
      </c>
      <c r="H55" s="402" t="s">
        <v>63</v>
      </c>
      <c r="K55" s="400"/>
      <c r="L55" s="158" t="str">
        <f>actualizaciones!$A$5</f>
        <v>II semestre 2009</v>
      </c>
      <c r="M55" s="401" t="s">
        <v>62</v>
      </c>
      <c r="N55" s="158" t="str">
        <f>actualizaciones!$B$5</f>
        <v>II semestre 2010</v>
      </c>
      <c r="O55" s="401" t="s">
        <v>62</v>
      </c>
      <c r="P55" s="402" t="s">
        <v>63</v>
      </c>
    </row>
    <row r="56" spans="3:18">
      <c r="C56" s="426" t="s">
        <v>355</v>
      </c>
      <c r="D56" s="407">
        <v>185142</v>
      </c>
      <c r="E56" s="331">
        <f>D56/$D$56</f>
        <v>1</v>
      </c>
      <c r="F56" s="407">
        <v>178697</v>
      </c>
      <c r="G56" s="331">
        <f>F56/$F$56</f>
        <v>1</v>
      </c>
      <c r="H56" s="427">
        <f>(F56-D56)/D56</f>
        <v>-3.4811117952706569E-2</v>
      </c>
      <c r="K56" s="426" t="s">
        <v>355</v>
      </c>
      <c r="L56" s="407">
        <v>181964</v>
      </c>
      <c r="M56" s="331">
        <f>L56/$L$56</f>
        <v>1</v>
      </c>
      <c r="N56" s="407">
        <v>175168</v>
      </c>
      <c r="O56" s="331">
        <f>N56/$N$56</f>
        <v>1</v>
      </c>
      <c r="P56" s="427">
        <f>($N$56-$L$56)/$L$56</f>
        <v>-3.7348046866413138E-2</v>
      </c>
    </row>
    <row r="57" spans="3:18">
      <c r="C57" s="428" t="s">
        <v>356</v>
      </c>
      <c r="D57" s="409">
        <v>88057</v>
      </c>
      <c r="E57" s="338">
        <f t="shared" ref="E57:E63" si="24">D57/$D$56</f>
        <v>0.47561871428417107</v>
      </c>
      <c r="F57" s="409">
        <v>86541</v>
      </c>
      <c r="G57" s="338">
        <f t="shared" ref="G57:G63" si="25">F57/$F$56</f>
        <v>0.48428904794148753</v>
      </c>
      <c r="H57" s="339">
        <f t="shared" ref="H57:H62" si="26">(F57-D57)/D57</f>
        <v>-1.7216121375926957E-2</v>
      </c>
      <c r="K57" s="428" t="s">
        <v>356</v>
      </c>
      <c r="L57" s="409">
        <v>87662</v>
      </c>
      <c r="M57" s="338">
        <f t="shared" ref="M57:M63" si="27">L57/$L$56</f>
        <v>0.48175463278450681</v>
      </c>
      <c r="N57" s="409">
        <v>85983</v>
      </c>
      <c r="O57" s="338">
        <f t="shared" ref="O57:O63" si="28">N57/$N$56</f>
        <v>0.4908602027767629</v>
      </c>
      <c r="P57" s="339">
        <f>($N$57-$L$57)/$L$57</f>
        <v>-1.9153110811982389E-2</v>
      </c>
    </row>
    <row r="58" spans="3:18">
      <c r="C58" s="410" t="s">
        <v>357</v>
      </c>
      <c r="D58" s="409">
        <v>11652</v>
      </c>
      <c r="E58" s="338">
        <f t="shared" si="24"/>
        <v>6.2935476553132197E-2</v>
      </c>
      <c r="F58" s="409">
        <v>11676</v>
      </c>
      <c r="G58" s="338">
        <f t="shared" si="25"/>
        <v>6.5339653155900776E-2</v>
      </c>
      <c r="H58" s="339">
        <f t="shared" si="26"/>
        <v>2.0597322348094747E-3</v>
      </c>
      <c r="K58" s="410" t="s">
        <v>357</v>
      </c>
      <c r="L58" s="409">
        <v>11652</v>
      </c>
      <c r="M58" s="338">
        <f t="shared" si="27"/>
        <v>6.4034644215339304E-2</v>
      </c>
      <c r="N58" s="409">
        <v>11353</v>
      </c>
      <c r="O58" s="338">
        <f t="shared" si="28"/>
        <v>6.481206613080015E-2</v>
      </c>
      <c r="P58" s="339">
        <f>($N$58-$L$58)/$L$58</f>
        <v>-2.5660830758668041E-2</v>
      </c>
    </row>
    <row r="59" spans="3:18">
      <c r="C59" s="410" t="s">
        <v>358</v>
      </c>
      <c r="D59" s="409">
        <v>52199</v>
      </c>
      <c r="E59" s="338">
        <f t="shared" si="24"/>
        <v>0.28194034848926769</v>
      </c>
      <c r="F59" s="409">
        <v>52066</v>
      </c>
      <c r="G59" s="338">
        <f t="shared" si="25"/>
        <v>0.29136471233428651</v>
      </c>
      <c r="H59" s="339">
        <f t="shared" si="26"/>
        <v>-2.5479415314469626E-3</v>
      </c>
      <c r="K59" s="410" t="s">
        <v>358</v>
      </c>
      <c r="L59" s="409">
        <v>52511</v>
      </c>
      <c r="M59" s="338">
        <f t="shared" si="27"/>
        <v>0.28857905959420543</v>
      </c>
      <c r="N59" s="409">
        <v>52066</v>
      </c>
      <c r="O59" s="338">
        <f t="shared" si="28"/>
        <v>0.29723465473145783</v>
      </c>
      <c r="P59" s="339">
        <f>($N$59-$L$59)/$L$59</f>
        <v>-8.4744148845003909E-3</v>
      </c>
    </row>
    <row r="60" spans="3:18">
      <c r="C60" s="410" t="s">
        <v>359</v>
      </c>
      <c r="D60" s="409">
        <v>20890</v>
      </c>
      <c r="E60" s="338">
        <f t="shared" si="24"/>
        <v>0.1128323124952739</v>
      </c>
      <c r="F60" s="409">
        <v>19615</v>
      </c>
      <c r="G60" s="338">
        <f t="shared" si="25"/>
        <v>0.10976681197781719</v>
      </c>
      <c r="H60" s="339">
        <f t="shared" si="26"/>
        <v>-6.1033987553853516E-2</v>
      </c>
      <c r="K60" s="410" t="s">
        <v>359</v>
      </c>
      <c r="L60" s="409">
        <v>20315</v>
      </c>
      <c r="M60" s="338">
        <f t="shared" si="27"/>
        <v>0.11164296234419996</v>
      </c>
      <c r="N60" s="409">
        <v>19371</v>
      </c>
      <c r="O60" s="338">
        <f t="shared" si="28"/>
        <v>0.11058526671538181</v>
      </c>
      <c r="P60" s="339">
        <f>($N$60-$L$60)/$L$60</f>
        <v>-4.6468126999753875E-2</v>
      </c>
    </row>
    <row r="61" spans="3:18">
      <c r="C61" s="410" t="s">
        <v>368</v>
      </c>
      <c r="D61" s="409">
        <v>2234</v>
      </c>
      <c r="E61" s="338">
        <f t="shared" si="24"/>
        <v>1.2066413887718615E-2</v>
      </c>
      <c r="F61" s="409">
        <v>2185</v>
      </c>
      <c r="G61" s="338">
        <f t="shared" si="25"/>
        <v>1.2227401691130797E-2</v>
      </c>
      <c r="H61" s="339">
        <f t="shared" si="26"/>
        <v>-2.1933751119068933E-2</v>
      </c>
      <c r="K61" s="410" t="s">
        <v>368</v>
      </c>
      <c r="L61" s="409">
        <v>2185</v>
      </c>
      <c r="M61" s="338">
        <f t="shared" si="27"/>
        <v>1.2007869688509814E-2</v>
      </c>
      <c r="N61" s="409">
        <v>2185</v>
      </c>
      <c r="O61" s="338">
        <f t="shared" si="28"/>
        <v>1.247373949579832E-2</v>
      </c>
      <c r="P61" s="339">
        <f>($N$61-$L$61)/$L$61</f>
        <v>0</v>
      </c>
    </row>
    <row r="62" spans="3:18">
      <c r="C62" s="410" t="s">
        <v>369</v>
      </c>
      <c r="D62" s="409">
        <v>1082</v>
      </c>
      <c r="E62" s="338">
        <f t="shared" si="24"/>
        <v>5.8441628587786671E-3</v>
      </c>
      <c r="F62" s="409">
        <v>999</v>
      </c>
      <c r="G62" s="338">
        <f t="shared" si="25"/>
        <v>5.5904687823522502E-3</v>
      </c>
      <c r="H62" s="339">
        <f t="shared" si="26"/>
        <v>-7.6709796672828096E-2</v>
      </c>
      <c r="K62" s="410" t="s">
        <v>369</v>
      </c>
      <c r="L62" s="409">
        <v>999</v>
      </c>
      <c r="M62" s="338">
        <f t="shared" si="27"/>
        <v>5.4900969422523134E-3</v>
      </c>
      <c r="N62" s="409">
        <v>1008</v>
      </c>
      <c r="O62" s="338">
        <f t="shared" si="28"/>
        <v>5.7544757033248083E-3</v>
      </c>
      <c r="P62" s="339">
        <f>($N$62-$L$62)/$L$62</f>
        <v>9.0090090090090089E-3</v>
      </c>
    </row>
    <row r="63" spans="3:18">
      <c r="C63" s="428" t="s">
        <v>361</v>
      </c>
      <c r="D63" s="409">
        <v>97085</v>
      </c>
      <c r="E63" s="338">
        <f t="shared" si="24"/>
        <v>0.52438128571582898</v>
      </c>
      <c r="F63" s="409">
        <v>92156</v>
      </c>
      <c r="G63" s="338">
        <f t="shared" si="25"/>
        <v>0.51571095205851247</v>
      </c>
      <c r="H63" s="339">
        <f>(F63-D63)/D63</f>
        <v>-5.0769943863624656E-2</v>
      </c>
      <c r="K63" s="428" t="s">
        <v>361</v>
      </c>
      <c r="L63" s="409">
        <v>94302</v>
      </c>
      <c r="M63" s="338">
        <f t="shared" si="27"/>
        <v>0.51824536721549319</v>
      </c>
      <c r="N63" s="409">
        <v>89185</v>
      </c>
      <c r="O63" s="338">
        <f t="shared" si="28"/>
        <v>0.5091397972232371</v>
      </c>
      <c r="P63" s="339">
        <f>($N$63-$L$63)/$L$63</f>
        <v>-5.4261839621641113E-2</v>
      </c>
    </row>
    <row r="64" spans="3:18" ht="24.75" customHeight="1">
      <c r="C64" s="548" t="s">
        <v>362</v>
      </c>
      <c r="D64" s="549"/>
      <c r="E64" s="549"/>
      <c r="F64" s="549"/>
      <c r="G64" s="549"/>
      <c r="H64" s="550"/>
      <c r="K64" s="548" t="s">
        <v>362</v>
      </c>
      <c r="L64" s="549"/>
      <c r="M64" s="549"/>
      <c r="N64" s="549"/>
      <c r="O64" s="549"/>
      <c r="P64" s="550"/>
    </row>
    <row r="66" spans="3:17" ht="43.5" customHeight="1">
      <c r="C66" s="546" t="s">
        <v>371</v>
      </c>
      <c r="D66" s="547"/>
      <c r="E66" s="547"/>
      <c r="F66" s="547"/>
      <c r="G66" s="547"/>
      <c r="H66" s="547"/>
      <c r="I66" s="547"/>
      <c r="K66" s="546" t="s">
        <v>371</v>
      </c>
      <c r="L66" s="547"/>
      <c r="M66" s="547"/>
      <c r="N66" s="547"/>
      <c r="O66" s="547"/>
      <c r="P66" s="547"/>
      <c r="Q66" s="547"/>
    </row>
    <row r="67" spans="3:17" ht="24">
      <c r="C67" s="400"/>
      <c r="D67" s="158" t="s">
        <v>118</v>
      </c>
      <c r="E67" s="158" t="s">
        <v>326</v>
      </c>
      <c r="F67" s="430" t="s">
        <v>63</v>
      </c>
      <c r="G67" s="158" t="s">
        <v>271</v>
      </c>
      <c r="H67" s="158" t="s">
        <v>326</v>
      </c>
      <c r="I67" s="430" t="s">
        <v>63</v>
      </c>
      <c r="K67" s="400"/>
      <c r="L67" s="158" t="s">
        <v>118</v>
      </c>
      <c r="M67" s="158" t="s">
        <v>326</v>
      </c>
      <c r="N67" s="430" t="s">
        <v>63</v>
      </c>
      <c r="O67" s="158" t="s">
        <v>271</v>
      </c>
      <c r="P67" s="158" t="s">
        <v>326</v>
      </c>
      <c r="Q67" s="430" t="s">
        <v>63</v>
      </c>
    </row>
    <row r="68" spans="3:17">
      <c r="C68" s="426" t="s">
        <v>355</v>
      </c>
      <c r="D68" s="407">
        <v>53697</v>
      </c>
      <c r="E68" s="431">
        <f t="shared" ref="E68:E73" si="29">F21-D21</f>
        <v>-1768</v>
      </c>
      <c r="F68" s="427">
        <f>($N$21-$L$21)/$L$21</f>
        <v>-2.4334614747916934E-2</v>
      </c>
      <c r="G68" s="407">
        <v>178697</v>
      </c>
      <c r="H68" s="431">
        <f t="shared" ref="H68:H75" si="30">F56-D56</f>
        <v>-6445</v>
      </c>
      <c r="I68" s="427">
        <f>F56/D56-1</f>
        <v>-3.4811117952706527E-2</v>
      </c>
      <c r="K68" s="426" t="s">
        <v>355</v>
      </c>
      <c r="L68" s="407">
        <v>53044</v>
      </c>
      <c r="M68" s="431">
        <f t="shared" ref="M68:M73" si="31">N21-L21</f>
        <v>-1323</v>
      </c>
      <c r="N68" s="427">
        <f>($N$21-$L$21)/$L$21</f>
        <v>-2.4334614747916934E-2</v>
      </c>
      <c r="O68" s="407">
        <v>175168</v>
      </c>
      <c r="P68" s="431">
        <f t="shared" ref="P68:P75" si="32">N56-L56</f>
        <v>-6796</v>
      </c>
      <c r="Q68" s="427">
        <f>N56/L56-1</f>
        <v>-3.7348046866413132E-2</v>
      </c>
    </row>
    <row r="69" spans="3:17">
      <c r="C69" s="428" t="s">
        <v>356</v>
      </c>
      <c r="D69" s="409">
        <v>20363</v>
      </c>
      <c r="E69" s="432">
        <f t="shared" si="29"/>
        <v>71</v>
      </c>
      <c r="F69" s="339">
        <f>($N$22-$L$22)/$L$22</f>
        <v>4.7440205574224154E-3</v>
      </c>
      <c r="G69" s="409">
        <v>86541</v>
      </c>
      <c r="H69" s="432">
        <f t="shared" si="30"/>
        <v>-1516</v>
      </c>
      <c r="I69" s="339">
        <f t="shared" ref="I69:I75" si="33">F57/D57-1</f>
        <v>-1.7216121375926985E-2</v>
      </c>
      <c r="K69" s="428" t="s">
        <v>356</v>
      </c>
      <c r="L69" s="409">
        <v>20332</v>
      </c>
      <c r="M69" s="432">
        <f t="shared" si="31"/>
        <v>96</v>
      </c>
      <c r="N69" s="339">
        <f>($N$22-$L$22)/$L$22</f>
        <v>4.7440205574224154E-3</v>
      </c>
      <c r="O69" s="409">
        <v>85983</v>
      </c>
      <c r="P69" s="432">
        <f t="shared" si="32"/>
        <v>-1679</v>
      </c>
      <c r="Q69" s="339">
        <f t="shared" ref="Q69:Q75" si="34">N57/L57-1</f>
        <v>-1.9153110811982343E-2</v>
      </c>
    </row>
    <row r="70" spans="3:17">
      <c r="C70" s="410" t="s">
        <v>357</v>
      </c>
      <c r="D70" s="409">
        <v>2483</v>
      </c>
      <c r="E70" s="432">
        <f t="shared" si="29"/>
        <v>0</v>
      </c>
      <c r="F70" s="342">
        <f>F23/D23-1</f>
        <v>0</v>
      </c>
      <c r="G70" s="409">
        <v>11676</v>
      </c>
      <c r="H70" s="432">
        <f t="shared" si="30"/>
        <v>24</v>
      </c>
      <c r="I70" s="339">
        <f>F58/D58-1</f>
        <v>2.059732234809486E-3</v>
      </c>
      <c r="K70" s="410" t="s">
        <v>357</v>
      </c>
      <c r="L70" s="409">
        <v>2483</v>
      </c>
      <c r="M70" s="432">
        <f t="shared" si="31"/>
        <v>0</v>
      </c>
      <c r="N70" s="342">
        <f>N23/L23-1</f>
        <v>0</v>
      </c>
      <c r="O70" s="409">
        <v>11353</v>
      </c>
      <c r="P70" s="432">
        <f t="shared" si="32"/>
        <v>-299</v>
      </c>
      <c r="Q70" s="339">
        <f t="shared" si="34"/>
        <v>-2.5660830758667985E-2</v>
      </c>
    </row>
    <row r="71" spans="3:17">
      <c r="C71" s="410" t="s">
        <v>358</v>
      </c>
      <c r="D71" s="409">
        <v>10650</v>
      </c>
      <c r="E71" s="432">
        <f t="shared" si="29"/>
        <v>127</v>
      </c>
      <c r="F71" s="342">
        <f t="shared" ref="F71:F72" si="35">F24/D24-1</f>
        <v>1.2068801672526774E-2</v>
      </c>
      <c r="G71" s="409">
        <v>52066</v>
      </c>
      <c r="H71" s="432">
        <f t="shared" si="30"/>
        <v>-133</v>
      </c>
      <c r="I71" s="339">
        <f t="shared" si="33"/>
        <v>-2.5479415314469955E-3</v>
      </c>
      <c r="K71" s="410" t="s">
        <v>358</v>
      </c>
      <c r="L71" s="409">
        <v>10650</v>
      </c>
      <c r="M71" s="432">
        <f t="shared" si="31"/>
        <v>127</v>
      </c>
      <c r="N71" s="342">
        <f t="shared" ref="N71:N72" si="36">N24/L24-1</f>
        <v>1.2068801672526774E-2</v>
      </c>
      <c r="O71" s="409">
        <v>52066</v>
      </c>
      <c r="P71" s="432">
        <f t="shared" si="32"/>
        <v>-445</v>
      </c>
      <c r="Q71" s="339">
        <f t="shared" si="34"/>
        <v>-8.474414884500403E-3</v>
      </c>
    </row>
    <row r="72" spans="3:17">
      <c r="C72" s="410" t="s">
        <v>359</v>
      </c>
      <c r="D72" s="409">
        <v>6683</v>
      </c>
      <c r="E72" s="432">
        <f t="shared" si="29"/>
        <v>0</v>
      </c>
      <c r="F72" s="342">
        <f t="shared" si="35"/>
        <v>0</v>
      </c>
      <c r="G72" s="409">
        <v>19615</v>
      </c>
      <c r="H72" s="432">
        <f t="shared" si="30"/>
        <v>-1275</v>
      </c>
      <c r="I72" s="339">
        <f t="shared" si="33"/>
        <v>-6.1033987553853475E-2</v>
      </c>
      <c r="K72" s="410" t="s">
        <v>359</v>
      </c>
      <c r="L72" s="409">
        <v>6683</v>
      </c>
      <c r="M72" s="432">
        <f t="shared" si="31"/>
        <v>0</v>
      </c>
      <c r="N72" s="342">
        <f t="shared" si="36"/>
        <v>0</v>
      </c>
      <c r="O72" s="409">
        <v>19371</v>
      </c>
      <c r="P72" s="432">
        <f t="shared" si="32"/>
        <v>-944</v>
      </c>
      <c r="Q72" s="339">
        <f t="shared" si="34"/>
        <v>-4.6468126999753889E-2</v>
      </c>
    </row>
    <row r="73" spans="3:17">
      <c r="C73" s="410" t="s">
        <v>368</v>
      </c>
      <c r="D73" s="609">
        <v>547</v>
      </c>
      <c r="E73" s="609">
        <f t="shared" si="29"/>
        <v>-56</v>
      </c>
      <c r="F73" s="591">
        <f>F26/D26-1</f>
        <v>-9.2868988391376472E-2</v>
      </c>
      <c r="G73" s="409">
        <v>2185</v>
      </c>
      <c r="H73" s="432">
        <f t="shared" si="30"/>
        <v>-49</v>
      </c>
      <c r="I73" s="339">
        <f t="shared" si="33"/>
        <v>-2.1933751119068923E-2</v>
      </c>
      <c r="K73" s="410" t="s">
        <v>368</v>
      </c>
      <c r="L73" s="609">
        <v>516</v>
      </c>
      <c r="M73" s="609">
        <f t="shared" si="31"/>
        <v>-31</v>
      </c>
      <c r="N73" s="591">
        <f>N26/L26-1</f>
        <v>-5.6672760511882969E-2</v>
      </c>
      <c r="O73" s="409">
        <v>2185</v>
      </c>
      <c r="P73" s="432">
        <f t="shared" si="32"/>
        <v>0</v>
      </c>
      <c r="Q73" s="339">
        <f t="shared" si="34"/>
        <v>0</v>
      </c>
    </row>
    <row r="74" spans="3:17">
      <c r="C74" s="410" t="s">
        <v>369</v>
      </c>
      <c r="D74" s="609"/>
      <c r="E74" s="609" t="e">
        <f t="shared" ref="E74" si="37">#REF!-#REF!</f>
        <v>#REF!</v>
      </c>
      <c r="F74" s="591"/>
      <c r="G74" s="409">
        <v>999</v>
      </c>
      <c r="H74" s="432">
        <f t="shared" si="30"/>
        <v>-83</v>
      </c>
      <c r="I74" s="339">
        <f t="shared" si="33"/>
        <v>-7.6709796672828068E-2</v>
      </c>
      <c r="K74" s="410" t="s">
        <v>369</v>
      </c>
      <c r="L74" s="609"/>
      <c r="M74" s="609">
        <f>F27-D27</f>
        <v>-1839</v>
      </c>
      <c r="N74" s="591"/>
      <c r="O74" s="409">
        <v>1008</v>
      </c>
      <c r="P74" s="432">
        <f t="shared" si="32"/>
        <v>9</v>
      </c>
      <c r="Q74" s="339">
        <f t="shared" si="34"/>
        <v>9.009009009008917E-3</v>
      </c>
    </row>
    <row r="75" spans="3:17">
      <c r="C75" s="428" t="s">
        <v>361</v>
      </c>
      <c r="D75" s="409">
        <v>30575</v>
      </c>
      <c r="E75" s="409">
        <f>F27-D27</f>
        <v>-1839</v>
      </c>
      <c r="F75" s="339">
        <f>F27/D27-1</f>
        <v>-5.2284422710601852E-2</v>
      </c>
      <c r="G75" s="409">
        <v>92156</v>
      </c>
      <c r="H75" s="432">
        <f t="shared" si="30"/>
        <v>-4929</v>
      </c>
      <c r="I75" s="339">
        <f t="shared" si="33"/>
        <v>-5.0769943863624656E-2</v>
      </c>
      <c r="K75" s="428" t="s">
        <v>361</v>
      </c>
      <c r="L75" s="409">
        <v>29925</v>
      </c>
      <c r="M75" s="409">
        <f>N27-L27</f>
        <v>-1419</v>
      </c>
      <c r="N75" s="339">
        <f>N27/L27-1</f>
        <v>-4.1575107673376133E-2</v>
      </c>
      <c r="O75" s="409">
        <v>89185</v>
      </c>
      <c r="P75" s="432">
        <f t="shared" si="32"/>
        <v>-5117</v>
      </c>
      <c r="Q75" s="339">
        <f t="shared" si="34"/>
        <v>-5.4261839621641106E-2</v>
      </c>
    </row>
    <row r="76" spans="3:17">
      <c r="C76" s="548" t="s">
        <v>362</v>
      </c>
      <c r="D76" s="549"/>
      <c r="E76" s="549"/>
      <c r="F76" s="549"/>
      <c r="G76" s="549"/>
      <c r="H76" s="549"/>
      <c r="I76" s="550"/>
      <c r="K76" s="548" t="s">
        <v>362</v>
      </c>
      <c r="L76" s="549"/>
      <c r="M76" s="549"/>
      <c r="N76" s="549"/>
      <c r="O76" s="549"/>
      <c r="P76" s="549"/>
      <c r="Q76" s="550"/>
    </row>
  </sheetData>
  <mergeCells count="30">
    <mergeCell ref="C76:I76"/>
    <mergeCell ref="K76:Q76"/>
    <mergeCell ref="C64:H64"/>
    <mergeCell ref="K64:P64"/>
    <mergeCell ref="C66:I66"/>
    <mergeCell ref="K66:Q66"/>
    <mergeCell ref="D73:D74"/>
    <mergeCell ref="E73:E74"/>
    <mergeCell ref="F73:F74"/>
    <mergeCell ref="L73:L74"/>
    <mergeCell ref="M73:M74"/>
    <mergeCell ref="N73:N74"/>
    <mergeCell ref="C42:H42"/>
    <mergeCell ref="K42:P42"/>
    <mergeCell ref="C51:H51"/>
    <mergeCell ref="K51:P51"/>
    <mergeCell ref="C54:H54"/>
    <mergeCell ref="K54:P54"/>
    <mergeCell ref="C28:H28"/>
    <mergeCell ref="K28:P28"/>
    <mergeCell ref="C31:H31"/>
    <mergeCell ref="K31:P31"/>
    <mergeCell ref="C39:H39"/>
    <mergeCell ref="K39:P39"/>
    <mergeCell ref="C6:H6"/>
    <mergeCell ref="K6:P6"/>
    <mergeCell ref="C15:H15"/>
    <mergeCell ref="K15:P15"/>
    <mergeCell ref="C19:H19"/>
    <mergeCell ref="K19:P19"/>
  </mergeCells>
  <hyperlinks>
    <hyperlink ref="R15" location="'Gráfica plazas estim tipo categ'!A1" tooltip="Ir a gráfica" display="Gráfica"/>
    <hyperlink ref="R16" location="'Gráfica distrib plazas est tipo'!A1" tooltip="Ir a gráfica" display="Gráfica"/>
    <hyperlink ref="R50" location="'Gráfica plazas estim tipo categ'!A1" tooltip="Ir a gráfica" display="Gráfica"/>
    <hyperlink ref="R51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2" manualBreakCount="2">
    <brk id="29" min="2" max="15" man="1"/>
    <brk id="89" min="2" max="8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50" t="s">
        <v>86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7"/>
      <c r="C56" s="17"/>
      <c r="D56" s="17"/>
      <c r="E56" s="17"/>
      <c r="F56" s="17"/>
      <c r="G56" s="17"/>
      <c r="K56" s="17"/>
      <c r="L56" s="17"/>
    </row>
    <row r="59" spans="2:12" ht="33" customHeight="1">
      <c r="J59" s="17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2" manualBreakCount="2">
    <brk id="47" min="1" max="17" man="1"/>
    <brk id="88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50" t="s">
        <v>86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7"/>
      <c r="C52" s="17"/>
      <c r="D52" s="17"/>
      <c r="E52" s="17"/>
      <c r="F52" s="17"/>
      <c r="G52" s="17"/>
      <c r="H52" s="17"/>
      <c r="K52" s="17"/>
      <c r="L52" s="17"/>
    </row>
    <row r="53" spans="2:12" ht="15.75" customHeight="1">
      <c r="J53" s="17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fitToHeight="2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2" manualBreakCount="2">
    <brk id="38" min="1" max="15" man="1"/>
    <brk id="76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2:AF61"/>
  <sheetViews>
    <sheetView showGridLines="0" showRowColHeaders="0" showOutlineSymbols="0" zoomScaleNormal="100" workbookViewId="0">
      <selection activeCell="B32" sqref="B32"/>
    </sheetView>
  </sheetViews>
  <sheetFormatPr baseColWidth="10" defaultColWidth="16.5703125" defaultRowHeight="12.75"/>
  <cols>
    <col min="1" max="1" width="3.7109375" style="433" customWidth="1"/>
    <col min="2" max="2" width="20.7109375" style="433" bestFit="1" customWidth="1"/>
    <col min="3" max="3" width="27.5703125" style="433" bestFit="1" customWidth="1"/>
    <col min="4" max="13" width="10.85546875" style="433" customWidth="1"/>
    <col min="14" max="16" width="7.7109375" style="433" customWidth="1"/>
    <col min="17" max="17" width="8.85546875" style="433" customWidth="1"/>
    <col min="18" max="21" width="7.7109375" style="433" customWidth="1"/>
    <col min="22" max="22" width="8.85546875" style="433" customWidth="1"/>
    <col min="23" max="25" width="7.7109375" style="433" customWidth="1"/>
    <col min="26" max="26" width="9.5703125" style="433" customWidth="1"/>
    <col min="27" max="27" width="8.85546875" style="433" customWidth="1"/>
    <col min="28" max="31" width="7.7109375" style="433" customWidth="1"/>
    <col min="32" max="32" width="9" style="433" bestFit="1" customWidth="1"/>
    <col min="33" max="261" width="16.5703125" style="433"/>
    <col min="262" max="262" width="3.7109375" style="433" customWidth="1"/>
    <col min="263" max="263" width="20.7109375" style="433" bestFit="1" customWidth="1"/>
    <col min="264" max="264" width="27.5703125" style="433" bestFit="1" customWidth="1"/>
    <col min="265" max="265" width="13" style="433" bestFit="1" customWidth="1"/>
    <col min="266" max="266" width="12.85546875" style="433" customWidth="1"/>
    <col min="267" max="267" width="15" style="433" bestFit="1" customWidth="1"/>
    <col min="268" max="268" width="15.28515625" style="433" bestFit="1" customWidth="1"/>
    <col min="269" max="269" width="13.85546875" style="433" bestFit="1" customWidth="1"/>
    <col min="270" max="272" width="7.7109375" style="433" customWidth="1"/>
    <col min="273" max="273" width="8.85546875" style="433" customWidth="1"/>
    <col min="274" max="277" width="7.7109375" style="433" customWidth="1"/>
    <col min="278" max="278" width="8.85546875" style="433" customWidth="1"/>
    <col min="279" max="281" width="7.7109375" style="433" customWidth="1"/>
    <col min="282" max="282" width="9.5703125" style="433" customWidth="1"/>
    <col min="283" max="283" width="8.85546875" style="433" customWidth="1"/>
    <col min="284" max="287" width="7.7109375" style="433" customWidth="1"/>
    <col min="288" max="288" width="9" style="433" bestFit="1" customWidth="1"/>
    <col min="289" max="517" width="16.5703125" style="433"/>
    <col min="518" max="518" width="3.7109375" style="433" customWidth="1"/>
    <col min="519" max="519" width="20.7109375" style="433" bestFit="1" customWidth="1"/>
    <col min="520" max="520" width="27.5703125" style="433" bestFit="1" customWidth="1"/>
    <col min="521" max="521" width="13" style="433" bestFit="1" customWidth="1"/>
    <col min="522" max="522" width="12.85546875" style="433" customWidth="1"/>
    <col min="523" max="523" width="15" style="433" bestFit="1" customWidth="1"/>
    <col min="524" max="524" width="15.28515625" style="433" bestFit="1" customWidth="1"/>
    <col min="525" max="525" width="13.85546875" style="433" bestFit="1" customWidth="1"/>
    <col min="526" max="528" width="7.7109375" style="433" customWidth="1"/>
    <col min="529" max="529" width="8.85546875" style="433" customWidth="1"/>
    <col min="530" max="533" width="7.7109375" style="433" customWidth="1"/>
    <col min="534" max="534" width="8.85546875" style="433" customWidth="1"/>
    <col min="535" max="537" width="7.7109375" style="433" customWidth="1"/>
    <col min="538" max="538" width="9.5703125" style="433" customWidth="1"/>
    <col min="539" max="539" width="8.85546875" style="433" customWidth="1"/>
    <col min="540" max="543" width="7.7109375" style="433" customWidth="1"/>
    <col min="544" max="544" width="9" style="433" bestFit="1" customWidth="1"/>
    <col min="545" max="773" width="16.5703125" style="433"/>
    <col min="774" max="774" width="3.7109375" style="433" customWidth="1"/>
    <col min="775" max="775" width="20.7109375" style="433" bestFit="1" customWidth="1"/>
    <col min="776" max="776" width="27.5703125" style="433" bestFit="1" customWidth="1"/>
    <col min="777" max="777" width="13" style="433" bestFit="1" customWidth="1"/>
    <col min="778" max="778" width="12.85546875" style="433" customWidth="1"/>
    <col min="779" max="779" width="15" style="433" bestFit="1" customWidth="1"/>
    <col min="780" max="780" width="15.28515625" style="433" bestFit="1" customWidth="1"/>
    <col min="781" max="781" width="13.85546875" style="433" bestFit="1" customWidth="1"/>
    <col min="782" max="784" width="7.7109375" style="433" customWidth="1"/>
    <col min="785" max="785" width="8.85546875" style="433" customWidth="1"/>
    <col min="786" max="789" width="7.7109375" style="433" customWidth="1"/>
    <col min="790" max="790" width="8.85546875" style="433" customWidth="1"/>
    <col min="791" max="793" width="7.7109375" style="433" customWidth="1"/>
    <col min="794" max="794" width="9.5703125" style="433" customWidth="1"/>
    <col min="795" max="795" width="8.85546875" style="433" customWidth="1"/>
    <col min="796" max="799" width="7.7109375" style="433" customWidth="1"/>
    <col min="800" max="800" width="9" style="433" bestFit="1" customWidth="1"/>
    <col min="801" max="1029" width="16.5703125" style="433"/>
    <col min="1030" max="1030" width="3.7109375" style="433" customWidth="1"/>
    <col min="1031" max="1031" width="20.7109375" style="433" bestFit="1" customWidth="1"/>
    <col min="1032" max="1032" width="27.5703125" style="433" bestFit="1" customWidth="1"/>
    <col min="1033" max="1033" width="13" style="433" bestFit="1" customWidth="1"/>
    <col min="1034" max="1034" width="12.85546875" style="433" customWidth="1"/>
    <col min="1035" max="1035" width="15" style="433" bestFit="1" customWidth="1"/>
    <col min="1036" max="1036" width="15.28515625" style="433" bestFit="1" customWidth="1"/>
    <col min="1037" max="1037" width="13.85546875" style="433" bestFit="1" customWidth="1"/>
    <col min="1038" max="1040" width="7.7109375" style="433" customWidth="1"/>
    <col min="1041" max="1041" width="8.85546875" style="433" customWidth="1"/>
    <col min="1042" max="1045" width="7.7109375" style="433" customWidth="1"/>
    <col min="1046" max="1046" width="8.85546875" style="433" customWidth="1"/>
    <col min="1047" max="1049" width="7.7109375" style="433" customWidth="1"/>
    <col min="1050" max="1050" width="9.5703125" style="433" customWidth="1"/>
    <col min="1051" max="1051" width="8.85546875" style="433" customWidth="1"/>
    <col min="1052" max="1055" width="7.7109375" style="433" customWidth="1"/>
    <col min="1056" max="1056" width="9" style="433" bestFit="1" customWidth="1"/>
    <col min="1057" max="1285" width="16.5703125" style="433"/>
    <col min="1286" max="1286" width="3.7109375" style="433" customWidth="1"/>
    <col min="1287" max="1287" width="20.7109375" style="433" bestFit="1" customWidth="1"/>
    <col min="1288" max="1288" width="27.5703125" style="433" bestFit="1" customWidth="1"/>
    <col min="1289" max="1289" width="13" style="433" bestFit="1" customWidth="1"/>
    <col min="1290" max="1290" width="12.85546875" style="433" customWidth="1"/>
    <col min="1291" max="1291" width="15" style="433" bestFit="1" customWidth="1"/>
    <col min="1292" max="1292" width="15.28515625" style="433" bestFit="1" customWidth="1"/>
    <col min="1293" max="1293" width="13.85546875" style="433" bestFit="1" customWidth="1"/>
    <col min="1294" max="1296" width="7.7109375" style="433" customWidth="1"/>
    <col min="1297" max="1297" width="8.85546875" style="433" customWidth="1"/>
    <col min="1298" max="1301" width="7.7109375" style="433" customWidth="1"/>
    <col min="1302" max="1302" width="8.85546875" style="433" customWidth="1"/>
    <col min="1303" max="1305" width="7.7109375" style="433" customWidth="1"/>
    <col min="1306" max="1306" width="9.5703125" style="433" customWidth="1"/>
    <col min="1307" max="1307" width="8.85546875" style="433" customWidth="1"/>
    <col min="1308" max="1311" width="7.7109375" style="433" customWidth="1"/>
    <col min="1312" max="1312" width="9" style="433" bestFit="1" customWidth="1"/>
    <col min="1313" max="1541" width="16.5703125" style="433"/>
    <col min="1542" max="1542" width="3.7109375" style="433" customWidth="1"/>
    <col min="1543" max="1543" width="20.7109375" style="433" bestFit="1" customWidth="1"/>
    <col min="1544" max="1544" width="27.5703125" style="433" bestFit="1" customWidth="1"/>
    <col min="1545" max="1545" width="13" style="433" bestFit="1" customWidth="1"/>
    <col min="1546" max="1546" width="12.85546875" style="433" customWidth="1"/>
    <col min="1547" max="1547" width="15" style="433" bestFit="1" customWidth="1"/>
    <col min="1548" max="1548" width="15.28515625" style="433" bestFit="1" customWidth="1"/>
    <col min="1549" max="1549" width="13.85546875" style="433" bestFit="1" customWidth="1"/>
    <col min="1550" max="1552" width="7.7109375" style="433" customWidth="1"/>
    <col min="1553" max="1553" width="8.85546875" style="433" customWidth="1"/>
    <col min="1554" max="1557" width="7.7109375" style="433" customWidth="1"/>
    <col min="1558" max="1558" width="8.85546875" style="433" customWidth="1"/>
    <col min="1559" max="1561" width="7.7109375" style="433" customWidth="1"/>
    <col min="1562" max="1562" width="9.5703125" style="433" customWidth="1"/>
    <col min="1563" max="1563" width="8.85546875" style="433" customWidth="1"/>
    <col min="1564" max="1567" width="7.7109375" style="433" customWidth="1"/>
    <col min="1568" max="1568" width="9" style="433" bestFit="1" customWidth="1"/>
    <col min="1569" max="1797" width="16.5703125" style="433"/>
    <col min="1798" max="1798" width="3.7109375" style="433" customWidth="1"/>
    <col min="1799" max="1799" width="20.7109375" style="433" bestFit="1" customWidth="1"/>
    <col min="1800" max="1800" width="27.5703125" style="433" bestFit="1" customWidth="1"/>
    <col min="1801" max="1801" width="13" style="433" bestFit="1" customWidth="1"/>
    <col min="1802" max="1802" width="12.85546875" style="433" customWidth="1"/>
    <col min="1803" max="1803" width="15" style="433" bestFit="1" customWidth="1"/>
    <col min="1804" max="1804" width="15.28515625" style="433" bestFit="1" customWidth="1"/>
    <col min="1805" max="1805" width="13.85546875" style="433" bestFit="1" customWidth="1"/>
    <col min="1806" max="1808" width="7.7109375" style="433" customWidth="1"/>
    <col min="1809" max="1809" width="8.85546875" style="433" customWidth="1"/>
    <col min="1810" max="1813" width="7.7109375" style="433" customWidth="1"/>
    <col min="1814" max="1814" width="8.85546875" style="433" customWidth="1"/>
    <col min="1815" max="1817" width="7.7109375" style="433" customWidth="1"/>
    <col min="1818" max="1818" width="9.5703125" style="433" customWidth="1"/>
    <col min="1819" max="1819" width="8.85546875" style="433" customWidth="1"/>
    <col min="1820" max="1823" width="7.7109375" style="433" customWidth="1"/>
    <col min="1824" max="1824" width="9" style="433" bestFit="1" customWidth="1"/>
    <col min="1825" max="2053" width="16.5703125" style="433"/>
    <col min="2054" max="2054" width="3.7109375" style="433" customWidth="1"/>
    <col min="2055" max="2055" width="20.7109375" style="433" bestFit="1" customWidth="1"/>
    <col min="2056" max="2056" width="27.5703125" style="433" bestFit="1" customWidth="1"/>
    <col min="2057" max="2057" width="13" style="433" bestFit="1" customWidth="1"/>
    <col min="2058" max="2058" width="12.85546875" style="433" customWidth="1"/>
    <col min="2059" max="2059" width="15" style="433" bestFit="1" customWidth="1"/>
    <col min="2060" max="2060" width="15.28515625" style="433" bestFit="1" customWidth="1"/>
    <col min="2061" max="2061" width="13.85546875" style="433" bestFit="1" customWidth="1"/>
    <col min="2062" max="2064" width="7.7109375" style="433" customWidth="1"/>
    <col min="2065" max="2065" width="8.85546875" style="433" customWidth="1"/>
    <col min="2066" max="2069" width="7.7109375" style="433" customWidth="1"/>
    <col min="2070" max="2070" width="8.85546875" style="433" customWidth="1"/>
    <col min="2071" max="2073" width="7.7109375" style="433" customWidth="1"/>
    <col min="2074" max="2074" width="9.5703125" style="433" customWidth="1"/>
    <col min="2075" max="2075" width="8.85546875" style="433" customWidth="1"/>
    <col min="2076" max="2079" width="7.7109375" style="433" customWidth="1"/>
    <col min="2080" max="2080" width="9" style="433" bestFit="1" customWidth="1"/>
    <col min="2081" max="2309" width="16.5703125" style="433"/>
    <col min="2310" max="2310" width="3.7109375" style="433" customWidth="1"/>
    <col min="2311" max="2311" width="20.7109375" style="433" bestFit="1" customWidth="1"/>
    <col min="2312" max="2312" width="27.5703125" style="433" bestFit="1" customWidth="1"/>
    <col min="2313" max="2313" width="13" style="433" bestFit="1" customWidth="1"/>
    <col min="2314" max="2314" width="12.85546875" style="433" customWidth="1"/>
    <col min="2315" max="2315" width="15" style="433" bestFit="1" customWidth="1"/>
    <col min="2316" max="2316" width="15.28515625" style="433" bestFit="1" customWidth="1"/>
    <col min="2317" max="2317" width="13.85546875" style="433" bestFit="1" customWidth="1"/>
    <col min="2318" max="2320" width="7.7109375" style="433" customWidth="1"/>
    <col min="2321" max="2321" width="8.85546875" style="433" customWidth="1"/>
    <col min="2322" max="2325" width="7.7109375" style="433" customWidth="1"/>
    <col min="2326" max="2326" width="8.85546875" style="433" customWidth="1"/>
    <col min="2327" max="2329" width="7.7109375" style="433" customWidth="1"/>
    <col min="2330" max="2330" width="9.5703125" style="433" customWidth="1"/>
    <col min="2331" max="2331" width="8.85546875" style="433" customWidth="1"/>
    <col min="2332" max="2335" width="7.7109375" style="433" customWidth="1"/>
    <col min="2336" max="2336" width="9" style="433" bestFit="1" customWidth="1"/>
    <col min="2337" max="2565" width="16.5703125" style="433"/>
    <col min="2566" max="2566" width="3.7109375" style="433" customWidth="1"/>
    <col min="2567" max="2567" width="20.7109375" style="433" bestFit="1" customWidth="1"/>
    <col min="2568" max="2568" width="27.5703125" style="433" bestFit="1" customWidth="1"/>
    <col min="2569" max="2569" width="13" style="433" bestFit="1" customWidth="1"/>
    <col min="2570" max="2570" width="12.85546875" style="433" customWidth="1"/>
    <col min="2571" max="2571" width="15" style="433" bestFit="1" customWidth="1"/>
    <col min="2572" max="2572" width="15.28515625" style="433" bestFit="1" customWidth="1"/>
    <col min="2573" max="2573" width="13.85546875" style="433" bestFit="1" customWidth="1"/>
    <col min="2574" max="2576" width="7.7109375" style="433" customWidth="1"/>
    <col min="2577" max="2577" width="8.85546875" style="433" customWidth="1"/>
    <col min="2578" max="2581" width="7.7109375" style="433" customWidth="1"/>
    <col min="2582" max="2582" width="8.85546875" style="433" customWidth="1"/>
    <col min="2583" max="2585" width="7.7109375" style="433" customWidth="1"/>
    <col min="2586" max="2586" width="9.5703125" style="433" customWidth="1"/>
    <col min="2587" max="2587" width="8.85546875" style="433" customWidth="1"/>
    <col min="2588" max="2591" width="7.7109375" style="433" customWidth="1"/>
    <col min="2592" max="2592" width="9" style="433" bestFit="1" customWidth="1"/>
    <col min="2593" max="2821" width="16.5703125" style="433"/>
    <col min="2822" max="2822" width="3.7109375" style="433" customWidth="1"/>
    <col min="2823" max="2823" width="20.7109375" style="433" bestFit="1" customWidth="1"/>
    <col min="2824" max="2824" width="27.5703125" style="433" bestFit="1" customWidth="1"/>
    <col min="2825" max="2825" width="13" style="433" bestFit="1" customWidth="1"/>
    <col min="2826" max="2826" width="12.85546875" style="433" customWidth="1"/>
    <col min="2827" max="2827" width="15" style="433" bestFit="1" customWidth="1"/>
    <col min="2828" max="2828" width="15.28515625" style="433" bestFit="1" customWidth="1"/>
    <col min="2829" max="2829" width="13.85546875" style="433" bestFit="1" customWidth="1"/>
    <col min="2830" max="2832" width="7.7109375" style="433" customWidth="1"/>
    <col min="2833" max="2833" width="8.85546875" style="433" customWidth="1"/>
    <col min="2834" max="2837" width="7.7109375" style="433" customWidth="1"/>
    <col min="2838" max="2838" width="8.85546875" style="433" customWidth="1"/>
    <col min="2839" max="2841" width="7.7109375" style="433" customWidth="1"/>
    <col min="2842" max="2842" width="9.5703125" style="433" customWidth="1"/>
    <col min="2843" max="2843" width="8.85546875" style="433" customWidth="1"/>
    <col min="2844" max="2847" width="7.7109375" style="433" customWidth="1"/>
    <col min="2848" max="2848" width="9" style="433" bestFit="1" customWidth="1"/>
    <col min="2849" max="3077" width="16.5703125" style="433"/>
    <col min="3078" max="3078" width="3.7109375" style="433" customWidth="1"/>
    <col min="3079" max="3079" width="20.7109375" style="433" bestFit="1" customWidth="1"/>
    <col min="3080" max="3080" width="27.5703125" style="433" bestFit="1" customWidth="1"/>
    <col min="3081" max="3081" width="13" style="433" bestFit="1" customWidth="1"/>
    <col min="3082" max="3082" width="12.85546875" style="433" customWidth="1"/>
    <col min="3083" max="3083" width="15" style="433" bestFit="1" customWidth="1"/>
    <col min="3084" max="3084" width="15.28515625" style="433" bestFit="1" customWidth="1"/>
    <col min="3085" max="3085" width="13.85546875" style="433" bestFit="1" customWidth="1"/>
    <col min="3086" max="3088" width="7.7109375" style="433" customWidth="1"/>
    <col min="3089" max="3089" width="8.85546875" style="433" customWidth="1"/>
    <col min="3090" max="3093" width="7.7109375" style="433" customWidth="1"/>
    <col min="3094" max="3094" width="8.85546875" style="433" customWidth="1"/>
    <col min="3095" max="3097" width="7.7109375" style="433" customWidth="1"/>
    <col min="3098" max="3098" width="9.5703125" style="433" customWidth="1"/>
    <col min="3099" max="3099" width="8.85546875" style="433" customWidth="1"/>
    <col min="3100" max="3103" width="7.7109375" style="433" customWidth="1"/>
    <col min="3104" max="3104" width="9" style="433" bestFit="1" customWidth="1"/>
    <col min="3105" max="3333" width="16.5703125" style="433"/>
    <col min="3334" max="3334" width="3.7109375" style="433" customWidth="1"/>
    <col min="3335" max="3335" width="20.7109375" style="433" bestFit="1" customWidth="1"/>
    <col min="3336" max="3336" width="27.5703125" style="433" bestFit="1" customWidth="1"/>
    <col min="3337" max="3337" width="13" style="433" bestFit="1" customWidth="1"/>
    <col min="3338" max="3338" width="12.85546875" style="433" customWidth="1"/>
    <col min="3339" max="3339" width="15" style="433" bestFit="1" customWidth="1"/>
    <col min="3340" max="3340" width="15.28515625" style="433" bestFit="1" customWidth="1"/>
    <col min="3341" max="3341" width="13.85546875" style="433" bestFit="1" customWidth="1"/>
    <col min="3342" max="3344" width="7.7109375" style="433" customWidth="1"/>
    <col min="3345" max="3345" width="8.85546875" style="433" customWidth="1"/>
    <col min="3346" max="3349" width="7.7109375" style="433" customWidth="1"/>
    <col min="3350" max="3350" width="8.85546875" style="433" customWidth="1"/>
    <col min="3351" max="3353" width="7.7109375" style="433" customWidth="1"/>
    <col min="3354" max="3354" width="9.5703125" style="433" customWidth="1"/>
    <col min="3355" max="3355" width="8.85546875" style="433" customWidth="1"/>
    <col min="3356" max="3359" width="7.7109375" style="433" customWidth="1"/>
    <col min="3360" max="3360" width="9" style="433" bestFit="1" customWidth="1"/>
    <col min="3361" max="3589" width="16.5703125" style="433"/>
    <col min="3590" max="3590" width="3.7109375" style="433" customWidth="1"/>
    <col min="3591" max="3591" width="20.7109375" style="433" bestFit="1" customWidth="1"/>
    <col min="3592" max="3592" width="27.5703125" style="433" bestFit="1" customWidth="1"/>
    <col min="3593" max="3593" width="13" style="433" bestFit="1" customWidth="1"/>
    <col min="3594" max="3594" width="12.85546875" style="433" customWidth="1"/>
    <col min="3595" max="3595" width="15" style="433" bestFit="1" customWidth="1"/>
    <col min="3596" max="3596" width="15.28515625" style="433" bestFit="1" customWidth="1"/>
    <col min="3597" max="3597" width="13.85546875" style="433" bestFit="1" customWidth="1"/>
    <col min="3598" max="3600" width="7.7109375" style="433" customWidth="1"/>
    <col min="3601" max="3601" width="8.85546875" style="433" customWidth="1"/>
    <col min="3602" max="3605" width="7.7109375" style="433" customWidth="1"/>
    <col min="3606" max="3606" width="8.85546875" style="433" customWidth="1"/>
    <col min="3607" max="3609" width="7.7109375" style="433" customWidth="1"/>
    <col min="3610" max="3610" width="9.5703125" style="433" customWidth="1"/>
    <col min="3611" max="3611" width="8.85546875" style="433" customWidth="1"/>
    <col min="3612" max="3615" width="7.7109375" style="433" customWidth="1"/>
    <col min="3616" max="3616" width="9" style="433" bestFit="1" customWidth="1"/>
    <col min="3617" max="3845" width="16.5703125" style="433"/>
    <col min="3846" max="3846" width="3.7109375" style="433" customWidth="1"/>
    <col min="3847" max="3847" width="20.7109375" style="433" bestFit="1" customWidth="1"/>
    <col min="3848" max="3848" width="27.5703125" style="433" bestFit="1" customWidth="1"/>
    <col min="3849" max="3849" width="13" style="433" bestFit="1" customWidth="1"/>
    <col min="3850" max="3850" width="12.85546875" style="433" customWidth="1"/>
    <col min="3851" max="3851" width="15" style="433" bestFit="1" customWidth="1"/>
    <col min="3852" max="3852" width="15.28515625" style="433" bestFit="1" customWidth="1"/>
    <col min="3853" max="3853" width="13.85546875" style="433" bestFit="1" customWidth="1"/>
    <col min="3854" max="3856" width="7.7109375" style="433" customWidth="1"/>
    <col min="3857" max="3857" width="8.85546875" style="433" customWidth="1"/>
    <col min="3858" max="3861" width="7.7109375" style="433" customWidth="1"/>
    <col min="3862" max="3862" width="8.85546875" style="433" customWidth="1"/>
    <col min="3863" max="3865" width="7.7109375" style="433" customWidth="1"/>
    <col min="3866" max="3866" width="9.5703125" style="433" customWidth="1"/>
    <col min="3867" max="3867" width="8.85546875" style="433" customWidth="1"/>
    <col min="3868" max="3871" width="7.7109375" style="433" customWidth="1"/>
    <col min="3872" max="3872" width="9" style="433" bestFit="1" customWidth="1"/>
    <col min="3873" max="4101" width="16.5703125" style="433"/>
    <col min="4102" max="4102" width="3.7109375" style="433" customWidth="1"/>
    <col min="4103" max="4103" width="20.7109375" style="433" bestFit="1" customWidth="1"/>
    <col min="4104" max="4104" width="27.5703125" style="433" bestFit="1" customWidth="1"/>
    <col min="4105" max="4105" width="13" style="433" bestFit="1" customWidth="1"/>
    <col min="4106" max="4106" width="12.85546875" style="433" customWidth="1"/>
    <col min="4107" max="4107" width="15" style="433" bestFit="1" customWidth="1"/>
    <col min="4108" max="4108" width="15.28515625" style="433" bestFit="1" customWidth="1"/>
    <col min="4109" max="4109" width="13.85546875" style="433" bestFit="1" customWidth="1"/>
    <col min="4110" max="4112" width="7.7109375" style="433" customWidth="1"/>
    <col min="4113" max="4113" width="8.85546875" style="433" customWidth="1"/>
    <col min="4114" max="4117" width="7.7109375" style="433" customWidth="1"/>
    <col min="4118" max="4118" width="8.85546875" style="433" customWidth="1"/>
    <col min="4119" max="4121" width="7.7109375" style="433" customWidth="1"/>
    <col min="4122" max="4122" width="9.5703125" style="433" customWidth="1"/>
    <col min="4123" max="4123" width="8.85546875" style="433" customWidth="1"/>
    <col min="4124" max="4127" width="7.7109375" style="433" customWidth="1"/>
    <col min="4128" max="4128" width="9" style="433" bestFit="1" customWidth="1"/>
    <col min="4129" max="4357" width="16.5703125" style="433"/>
    <col min="4358" max="4358" width="3.7109375" style="433" customWidth="1"/>
    <col min="4359" max="4359" width="20.7109375" style="433" bestFit="1" customWidth="1"/>
    <col min="4360" max="4360" width="27.5703125" style="433" bestFit="1" customWidth="1"/>
    <col min="4361" max="4361" width="13" style="433" bestFit="1" customWidth="1"/>
    <col min="4362" max="4362" width="12.85546875" style="433" customWidth="1"/>
    <col min="4363" max="4363" width="15" style="433" bestFit="1" customWidth="1"/>
    <col min="4364" max="4364" width="15.28515625" style="433" bestFit="1" customWidth="1"/>
    <col min="4365" max="4365" width="13.85546875" style="433" bestFit="1" customWidth="1"/>
    <col min="4366" max="4368" width="7.7109375" style="433" customWidth="1"/>
    <col min="4369" max="4369" width="8.85546875" style="433" customWidth="1"/>
    <col min="4370" max="4373" width="7.7109375" style="433" customWidth="1"/>
    <col min="4374" max="4374" width="8.85546875" style="433" customWidth="1"/>
    <col min="4375" max="4377" width="7.7109375" style="433" customWidth="1"/>
    <col min="4378" max="4378" width="9.5703125" style="433" customWidth="1"/>
    <col min="4379" max="4379" width="8.85546875" style="433" customWidth="1"/>
    <col min="4380" max="4383" width="7.7109375" style="433" customWidth="1"/>
    <col min="4384" max="4384" width="9" style="433" bestFit="1" customWidth="1"/>
    <col min="4385" max="4613" width="16.5703125" style="433"/>
    <col min="4614" max="4614" width="3.7109375" style="433" customWidth="1"/>
    <col min="4615" max="4615" width="20.7109375" style="433" bestFit="1" customWidth="1"/>
    <col min="4616" max="4616" width="27.5703125" style="433" bestFit="1" customWidth="1"/>
    <col min="4617" max="4617" width="13" style="433" bestFit="1" customWidth="1"/>
    <col min="4618" max="4618" width="12.85546875" style="433" customWidth="1"/>
    <col min="4619" max="4619" width="15" style="433" bestFit="1" customWidth="1"/>
    <col min="4620" max="4620" width="15.28515625" style="433" bestFit="1" customWidth="1"/>
    <col min="4621" max="4621" width="13.85546875" style="433" bestFit="1" customWidth="1"/>
    <col min="4622" max="4624" width="7.7109375" style="433" customWidth="1"/>
    <col min="4625" max="4625" width="8.85546875" style="433" customWidth="1"/>
    <col min="4626" max="4629" width="7.7109375" style="433" customWidth="1"/>
    <col min="4630" max="4630" width="8.85546875" style="433" customWidth="1"/>
    <col min="4631" max="4633" width="7.7109375" style="433" customWidth="1"/>
    <col min="4634" max="4634" width="9.5703125" style="433" customWidth="1"/>
    <col min="4635" max="4635" width="8.85546875" style="433" customWidth="1"/>
    <col min="4636" max="4639" width="7.7109375" style="433" customWidth="1"/>
    <col min="4640" max="4640" width="9" style="433" bestFit="1" customWidth="1"/>
    <col min="4641" max="4869" width="16.5703125" style="433"/>
    <col min="4870" max="4870" width="3.7109375" style="433" customWidth="1"/>
    <col min="4871" max="4871" width="20.7109375" style="433" bestFit="1" customWidth="1"/>
    <col min="4872" max="4872" width="27.5703125" style="433" bestFit="1" customWidth="1"/>
    <col min="4873" max="4873" width="13" style="433" bestFit="1" customWidth="1"/>
    <col min="4874" max="4874" width="12.85546875" style="433" customWidth="1"/>
    <col min="4875" max="4875" width="15" style="433" bestFit="1" customWidth="1"/>
    <col min="4876" max="4876" width="15.28515625" style="433" bestFit="1" customWidth="1"/>
    <col min="4877" max="4877" width="13.85546875" style="433" bestFit="1" customWidth="1"/>
    <col min="4878" max="4880" width="7.7109375" style="433" customWidth="1"/>
    <col min="4881" max="4881" width="8.85546875" style="433" customWidth="1"/>
    <col min="4882" max="4885" width="7.7109375" style="433" customWidth="1"/>
    <col min="4886" max="4886" width="8.85546875" style="433" customWidth="1"/>
    <col min="4887" max="4889" width="7.7109375" style="433" customWidth="1"/>
    <col min="4890" max="4890" width="9.5703125" style="433" customWidth="1"/>
    <col min="4891" max="4891" width="8.85546875" style="433" customWidth="1"/>
    <col min="4892" max="4895" width="7.7109375" style="433" customWidth="1"/>
    <col min="4896" max="4896" width="9" style="433" bestFit="1" customWidth="1"/>
    <col min="4897" max="5125" width="16.5703125" style="433"/>
    <col min="5126" max="5126" width="3.7109375" style="433" customWidth="1"/>
    <col min="5127" max="5127" width="20.7109375" style="433" bestFit="1" customWidth="1"/>
    <col min="5128" max="5128" width="27.5703125" style="433" bestFit="1" customWidth="1"/>
    <col min="5129" max="5129" width="13" style="433" bestFit="1" customWidth="1"/>
    <col min="5130" max="5130" width="12.85546875" style="433" customWidth="1"/>
    <col min="5131" max="5131" width="15" style="433" bestFit="1" customWidth="1"/>
    <col min="5132" max="5132" width="15.28515625" style="433" bestFit="1" customWidth="1"/>
    <col min="5133" max="5133" width="13.85546875" style="433" bestFit="1" customWidth="1"/>
    <col min="5134" max="5136" width="7.7109375" style="433" customWidth="1"/>
    <col min="5137" max="5137" width="8.85546875" style="433" customWidth="1"/>
    <col min="5138" max="5141" width="7.7109375" style="433" customWidth="1"/>
    <col min="5142" max="5142" width="8.85546875" style="433" customWidth="1"/>
    <col min="5143" max="5145" width="7.7109375" style="433" customWidth="1"/>
    <col min="5146" max="5146" width="9.5703125" style="433" customWidth="1"/>
    <col min="5147" max="5147" width="8.85546875" style="433" customWidth="1"/>
    <col min="5148" max="5151" width="7.7109375" style="433" customWidth="1"/>
    <col min="5152" max="5152" width="9" style="433" bestFit="1" customWidth="1"/>
    <col min="5153" max="5381" width="16.5703125" style="433"/>
    <col min="5382" max="5382" width="3.7109375" style="433" customWidth="1"/>
    <col min="5383" max="5383" width="20.7109375" style="433" bestFit="1" customWidth="1"/>
    <col min="5384" max="5384" width="27.5703125" style="433" bestFit="1" customWidth="1"/>
    <col min="5385" max="5385" width="13" style="433" bestFit="1" customWidth="1"/>
    <col min="5386" max="5386" width="12.85546875" style="433" customWidth="1"/>
    <col min="5387" max="5387" width="15" style="433" bestFit="1" customWidth="1"/>
    <col min="5388" max="5388" width="15.28515625" style="433" bestFit="1" customWidth="1"/>
    <col min="5389" max="5389" width="13.85546875" style="433" bestFit="1" customWidth="1"/>
    <col min="5390" max="5392" width="7.7109375" style="433" customWidth="1"/>
    <col min="5393" max="5393" width="8.85546875" style="433" customWidth="1"/>
    <col min="5394" max="5397" width="7.7109375" style="433" customWidth="1"/>
    <col min="5398" max="5398" width="8.85546875" style="433" customWidth="1"/>
    <col min="5399" max="5401" width="7.7109375" style="433" customWidth="1"/>
    <col min="5402" max="5402" width="9.5703125" style="433" customWidth="1"/>
    <col min="5403" max="5403" width="8.85546875" style="433" customWidth="1"/>
    <col min="5404" max="5407" width="7.7109375" style="433" customWidth="1"/>
    <col min="5408" max="5408" width="9" style="433" bestFit="1" customWidth="1"/>
    <col min="5409" max="5637" width="16.5703125" style="433"/>
    <col min="5638" max="5638" width="3.7109375" style="433" customWidth="1"/>
    <col min="5639" max="5639" width="20.7109375" style="433" bestFit="1" customWidth="1"/>
    <col min="5640" max="5640" width="27.5703125" style="433" bestFit="1" customWidth="1"/>
    <col min="5641" max="5641" width="13" style="433" bestFit="1" customWidth="1"/>
    <col min="5642" max="5642" width="12.85546875" style="433" customWidth="1"/>
    <col min="5643" max="5643" width="15" style="433" bestFit="1" customWidth="1"/>
    <col min="5644" max="5644" width="15.28515625" style="433" bestFit="1" customWidth="1"/>
    <col min="5645" max="5645" width="13.85546875" style="433" bestFit="1" customWidth="1"/>
    <col min="5646" max="5648" width="7.7109375" style="433" customWidth="1"/>
    <col min="5649" max="5649" width="8.85546875" style="433" customWidth="1"/>
    <col min="5650" max="5653" width="7.7109375" style="433" customWidth="1"/>
    <col min="5654" max="5654" width="8.85546875" style="433" customWidth="1"/>
    <col min="5655" max="5657" width="7.7109375" style="433" customWidth="1"/>
    <col min="5658" max="5658" width="9.5703125" style="433" customWidth="1"/>
    <col min="5659" max="5659" width="8.85546875" style="433" customWidth="1"/>
    <col min="5660" max="5663" width="7.7109375" style="433" customWidth="1"/>
    <col min="5664" max="5664" width="9" style="433" bestFit="1" customWidth="1"/>
    <col min="5665" max="5893" width="16.5703125" style="433"/>
    <col min="5894" max="5894" width="3.7109375" style="433" customWidth="1"/>
    <col min="5895" max="5895" width="20.7109375" style="433" bestFit="1" customWidth="1"/>
    <col min="5896" max="5896" width="27.5703125" style="433" bestFit="1" customWidth="1"/>
    <col min="5897" max="5897" width="13" style="433" bestFit="1" customWidth="1"/>
    <col min="5898" max="5898" width="12.85546875" style="433" customWidth="1"/>
    <col min="5899" max="5899" width="15" style="433" bestFit="1" customWidth="1"/>
    <col min="5900" max="5900" width="15.28515625" style="433" bestFit="1" customWidth="1"/>
    <col min="5901" max="5901" width="13.85546875" style="433" bestFit="1" customWidth="1"/>
    <col min="5902" max="5904" width="7.7109375" style="433" customWidth="1"/>
    <col min="5905" max="5905" width="8.85546875" style="433" customWidth="1"/>
    <col min="5906" max="5909" width="7.7109375" style="433" customWidth="1"/>
    <col min="5910" max="5910" width="8.85546875" style="433" customWidth="1"/>
    <col min="5911" max="5913" width="7.7109375" style="433" customWidth="1"/>
    <col min="5914" max="5914" width="9.5703125" style="433" customWidth="1"/>
    <col min="5915" max="5915" width="8.85546875" style="433" customWidth="1"/>
    <col min="5916" max="5919" width="7.7109375" style="433" customWidth="1"/>
    <col min="5920" max="5920" width="9" style="433" bestFit="1" customWidth="1"/>
    <col min="5921" max="6149" width="16.5703125" style="433"/>
    <col min="6150" max="6150" width="3.7109375" style="433" customWidth="1"/>
    <col min="6151" max="6151" width="20.7109375" style="433" bestFit="1" customWidth="1"/>
    <col min="6152" max="6152" width="27.5703125" style="433" bestFit="1" customWidth="1"/>
    <col min="6153" max="6153" width="13" style="433" bestFit="1" customWidth="1"/>
    <col min="6154" max="6154" width="12.85546875" style="433" customWidth="1"/>
    <col min="6155" max="6155" width="15" style="433" bestFit="1" customWidth="1"/>
    <col min="6156" max="6156" width="15.28515625" style="433" bestFit="1" customWidth="1"/>
    <col min="6157" max="6157" width="13.85546875" style="433" bestFit="1" customWidth="1"/>
    <col min="6158" max="6160" width="7.7109375" style="433" customWidth="1"/>
    <col min="6161" max="6161" width="8.85546875" style="433" customWidth="1"/>
    <col min="6162" max="6165" width="7.7109375" style="433" customWidth="1"/>
    <col min="6166" max="6166" width="8.85546875" style="433" customWidth="1"/>
    <col min="6167" max="6169" width="7.7109375" style="433" customWidth="1"/>
    <col min="6170" max="6170" width="9.5703125" style="433" customWidth="1"/>
    <col min="6171" max="6171" width="8.85546875" style="433" customWidth="1"/>
    <col min="6172" max="6175" width="7.7109375" style="433" customWidth="1"/>
    <col min="6176" max="6176" width="9" style="433" bestFit="1" customWidth="1"/>
    <col min="6177" max="6405" width="16.5703125" style="433"/>
    <col min="6406" max="6406" width="3.7109375" style="433" customWidth="1"/>
    <col min="6407" max="6407" width="20.7109375" style="433" bestFit="1" customWidth="1"/>
    <col min="6408" max="6408" width="27.5703125" style="433" bestFit="1" customWidth="1"/>
    <col min="6409" max="6409" width="13" style="433" bestFit="1" customWidth="1"/>
    <col min="6410" max="6410" width="12.85546875" style="433" customWidth="1"/>
    <col min="6411" max="6411" width="15" style="433" bestFit="1" customWidth="1"/>
    <col min="6412" max="6412" width="15.28515625" style="433" bestFit="1" customWidth="1"/>
    <col min="6413" max="6413" width="13.85546875" style="433" bestFit="1" customWidth="1"/>
    <col min="6414" max="6416" width="7.7109375" style="433" customWidth="1"/>
    <col min="6417" max="6417" width="8.85546875" style="433" customWidth="1"/>
    <col min="6418" max="6421" width="7.7109375" style="433" customWidth="1"/>
    <col min="6422" max="6422" width="8.85546875" style="433" customWidth="1"/>
    <col min="6423" max="6425" width="7.7109375" style="433" customWidth="1"/>
    <col min="6426" max="6426" width="9.5703125" style="433" customWidth="1"/>
    <col min="6427" max="6427" width="8.85546875" style="433" customWidth="1"/>
    <col min="6428" max="6431" width="7.7109375" style="433" customWidth="1"/>
    <col min="6432" max="6432" width="9" style="433" bestFit="1" customWidth="1"/>
    <col min="6433" max="6661" width="16.5703125" style="433"/>
    <col min="6662" max="6662" width="3.7109375" style="433" customWidth="1"/>
    <col min="6663" max="6663" width="20.7109375" style="433" bestFit="1" customWidth="1"/>
    <col min="6664" max="6664" width="27.5703125" style="433" bestFit="1" customWidth="1"/>
    <col min="6665" max="6665" width="13" style="433" bestFit="1" customWidth="1"/>
    <col min="6666" max="6666" width="12.85546875" style="433" customWidth="1"/>
    <col min="6667" max="6667" width="15" style="433" bestFit="1" customWidth="1"/>
    <col min="6668" max="6668" width="15.28515625" style="433" bestFit="1" customWidth="1"/>
    <col min="6669" max="6669" width="13.85546875" style="433" bestFit="1" customWidth="1"/>
    <col min="6670" max="6672" width="7.7109375" style="433" customWidth="1"/>
    <col min="6673" max="6673" width="8.85546875" style="433" customWidth="1"/>
    <col min="6674" max="6677" width="7.7109375" style="433" customWidth="1"/>
    <col min="6678" max="6678" width="8.85546875" style="433" customWidth="1"/>
    <col min="6679" max="6681" width="7.7109375" style="433" customWidth="1"/>
    <col min="6682" max="6682" width="9.5703125" style="433" customWidth="1"/>
    <col min="6683" max="6683" width="8.85546875" style="433" customWidth="1"/>
    <col min="6684" max="6687" width="7.7109375" style="433" customWidth="1"/>
    <col min="6688" max="6688" width="9" style="433" bestFit="1" customWidth="1"/>
    <col min="6689" max="6917" width="16.5703125" style="433"/>
    <col min="6918" max="6918" width="3.7109375" style="433" customWidth="1"/>
    <col min="6919" max="6919" width="20.7109375" style="433" bestFit="1" customWidth="1"/>
    <col min="6920" max="6920" width="27.5703125" style="433" bestFit="1" customWidth="1"/>
    <col min="6921" max="6921" width="13" style="433" bestFit="1" customWidth="1"/>
    <col min="6922" max="6922" width="12.85546875" style="433" customWidth="1"/>
    <col min="6923" max="6923" width="15" style="433" bestFit="1" customWidth="1"/>
    <col min="6924" max="6924" width="15.28515625" style="433" bestFit="1" customWidth="1"/>
    <col min="6925" max="6925" width="13.85546875" style="433" bestFit="1" customWidth="1"/>
    <col min="6926" max="6928" width="7.7109375" style="433" customWidth="1"/>
    <col min="6929" max="6929" width="8.85546875" style="433" customWidth="1"/>
    <col min="6930" max="6933" width="7.7109375" style="433" customWidth="1"/>
    <col min="6934" max="6934" width="8.85546875" style="433" customWidth="1"/>
    <col min="6935" max="6937" width="7.7109375" style="433" customWidth="1"/>
    <col min="6938" max="6938" width="9.5703125" style="433" customWidth="1"/>
    <col min="6939" max="6939" width="8.85546875" style="433" customWidth="1"/>
    <col min="6940" max="6943" width="7.7109375" style="433" customWidth="1"/>
    <col min="6944" max="6944" width="9" style="433" bestFit="1" customWidth="1"/>
    <col min="6945" max="7173" width="16.5703125" style="433"/>
    <col min="7174" max="7174" width="3.7109375" style="433" customWidth="1"/>
    <col min="7175" max="7175" width="20.7109375" style="433" bestFit="1" customWidth="1"/>
    <col min="7176" max="7176" width="27.5703125" style="433" bestFit="1" customWidth="1"/>
    <col min="7177" max="7177" width="13" style="433" bestFit="1" customWidth="1"/>
    <col min="7178" max="7178" width="12.85546875" style="433" customWidth="1"/>
    <col min="7179" max="7179" width="15" style="433" bestFit="1" customWidth="1"/>
    <col min="7180" max="7180" width="15.28515625" style="433" bestFit="1" customWidth="1"/>
    <col min="7181" max="7181" width="13.85546875" style="433" bestFit="1" customWidth="1"/>
    <col min="7182" max="7184" width="7.7109375" style="433" customWidth="1"/>
    <col min="7185" max="7185" width="8.85546875" style="433" customWidth="1"/>
    <col min="7186" max="7189" width="7.7109375" style="433" customWidth="1"/>
    <col min="7190" max="7190" width="8.85546875" style="433" customWidth="1"/>
    <col min="7191" max="7193" width="7.7109375" style="433" customWidth="1"/>
    <col min="7194" max="7194" width="9.5703125" style="433" customWidth="1"/>
    <col min="7195" max="7195" width="8.85546875" style="433" customWidth="1"/>
    <col min="7196" max="7199" width="7.7109375" style="433" customWidth="1"/>
    <col min="7200" max="7200" width="9" style="433" bestFit="1" customWidth="1"/>
    <col min="7201" max="7429" width="16.5703125" style="433"/>
    <col min="7430" max="7430" width="3.7109375" style="433" customWidth="1"/>
    <col min="7431" max="7431" width="20.7109375" style="433" bestFit="1" customWidth="1"/>
    <col min="7432" max="7432" width="27.5703125" style="433" bestFit="1" customWidth="1"/>
    <col min="7433" max="7433" width="13" style="433" bestFit="1" customWidth="1"/>
    <col min="7434" max="7434" width="12.85546875" style="433" customWidth="1"/>
    <col min="7435" max="7435" width="15" style="433" bestFit="1" customWidth="1"/>
    <col min="7436" max="7436" width="15.28515625" style="433" bestFit="1" customWidth="1"/>
    <col min="7437" max="7437" width="13.85546875" style="433" bestFit="1" customWidth="1"/>
    <col min="7438" max="7440" width="7.7109375" style="433" customWidth="1"/>
    <col min="7441" max="7441" width="8.85546875" style="433" customWidth="1"/>
    <col min="7442" max="7445" width="7.7109375" style="433" customWidth="1"/>
    <col min="7446" max="7446" width="8.85546875" style="433" customWidth="1"/>
    <col min="7447" max="7449" width="7.7109375" style="433" customWidth="1"/>
    <col min="7450" max="7450" width="9.5703125" style="433" customWidth="1"/>
    <col min="7451" max="7451" width="8.85546875" style="433" customWidth="1"/>
    <col min="7452" max="7455" width="7.7109375" style="433" customWidth="1"/>
    <col min="7456" max="7456" width="9" style="433" bestFit="1" customWidth="1"/>
    <col min="7457" max="7685" width="16.5703125" style="433"/>
    <col min="7686" max="7686" width="3.7109375" style="433" customWidth="1"/>
    <col min="7687" max="7687" width="20.7109375" style="433" bestFit="1" customWidth="1"/>
    <col min="7688" max="7688" width="27.5703125" style="433" bestFit="1" customWidth="1"/>
    <col min="7689" max="7689" width="13" style="433" bestFit="1" customWidth="1"/>
    <col min="7690" max="7690" width="12.85546875" style="433" customWidth="1"/>
    <col min="7691" max="7691" width="15" style="433" bestFit="1" customWidth="1"/>
    <col min="7692" max="7692" width="15.28515625" style="433" bestFit="1" customWidth="1"/>
    <col min="7693" max="7693" width="13.85546875" style="433" bestFit="1" customWidth="1"/>
    <col min="7694" max="7696" width="7.7109375" style="433" customWidth="1"/>
    <col min="7697" max="7697" width="8.85546875" style="433" customWidth="1"/>
    <col min="7698" max="7701" width="7.7109375" style="433" customWidth="1"/>
    <col min="7702" max="7702" width="8.85546875" style="433" customWidth="1"/>
    <col min="7703" max="7705" width="7.7109375" style="433" customWidth="1"/>
    <col min="7706" max="7706" width="9.5703125" style="433" customWidth="1"/>
    <col min="7707" max="7707" width="8.85546875" style="433" customWidth="1"/>
    <col min="7708" max="7711" width="7.7109375" style="433" customWidth="1"/>
    <col min="7712" max="7712" width="9" style="433" bestFit="1" customWidth="1"/>
    <col min="7713" max="7941" width="16.5703125" style="433"/>
    <col min="7942" max="7942" width="3.7109375" style="433" customWidth="1"/>
    <col min="7943" max="7943" width="20.7109375" style="433" bestFit="1" customWidth="1"/>
    <col min="7944" max="7944" width="27.5703125" style="433" bestFit="1" customWidth="1"/>
    <col min="7945" max="7945" width="13" style="433" bestFit="1" customWidth="1"/>
    <col min="7946" max="7946" width="12.85546875" style="433" customWidth="1"/>
    <col min="7947" max="7947" width="15" style="433" bestFit="1" customWidth="1"/>
    <col min="7948" max="7948" width="15.28515625" style="433" bestFit="1" customWidth="1"/>
    <col min="7949" max="7949" width="13.85546875" style="433" bestFit="1" customWidth="1"/>
    <col min="7950" max="7952" width="7.7109375" style="433" customWidth="1"/>
    <col min="7953" max="7953" width="8.85546875" style="433" customWidth="1"/>
    <col min="7954" max="7957" width="7.7109375" style="433" customWidth="1"/>
    <col min="7958" max="7958" width="8.85546875" style="433" customWidth="1"/>
    <col min="7959" max="7961" width="7.7109375" style="433" customWidth="1"/>
    <col min="7962" max="7962" width="9.5703125" style="433" customWidth="1"/>
    <col min="7963" max="7963" width="8.85546875" style="433" customWidth="1"/>
    <col min="7964" max="7967" width="7.7109375" style="433" customWidth="1"/>
    <col min="7968" max="7968" width="9" style="433" bestFit="1" customWidth="1"/>
    <col min="7969" max="8197" width="16.5703125" style="433"/>
    <col min="8198" max="8198" width="3.7109375" style="433" customWidth="1"/>
    <col min="8199" max="8199" width="20.7109375" style="433" bestFit="1" customWidth="1"/>
    <col min="8200" max="8200" width="27.5703125" style="433" bestFit="1" customWidth="1"/>
    <col min="8201" max="8201" width="13" style="433" bestFit="1" customWidth="1"/>
    <col min="8202" max="8202" width="12.85546875" style="433" customWidth="1"/>
    <col min="8203" max="8203" width="15" style="433" bestFit="1" customWidth="1"/>
    <col min="8204" max="8204" width="15.28515625" style="433" bestFit="1" customWidth="1"/>
    <col min="8205" max="8205" width="13.85546875" style="433" bestFit="1" customWidth="1"/>
    <col min="8206" max="8208" width="7.7109375" style="433" customWidth="1"/>
    <col min="8209" max="8209" width="8.85546875" style="433" customWidth="1"/>
    <col min="8210" max="8213" width="7.7109375" style="433" customWidth="1"/>
    <col min="8214" max="8214" width="8.85546875" style="433" customWidth="1"/>
    <col min="8215" max="8217" width="7.7109375" style="433" customWidth="1"/>
    <col min="8218" max="8218" width="9.5703125" style="433" customWidth="1"/>
    <col min="8219" max="8219" width="8.85546875" style="433" customWidth="1"/>
    <col min="8220" max="8223" width="7.7109375" style="433" customWidth="1"/>
    <col min="8224" max="8224" width="9" style="433" bestFit="1" customWidth="1"/>
    <col min="8225" max="8453" width="16.5703125" style="433"/>
    <col min="8454" max="8454" width="3.7109375" style="433" customWidth="1"/>
    <col min="8455" max="8455" width="20.7109375" style="433" bestFit="1" customWidth="1"/>
    <col min="8456" max="8456" width="27.5703125" style="433" bestFit="1" customWidth="1"/>
    <col min="8457" max="8457" width="13" style="433" bestFit="1" customWidth="1"/>
    <col min="8458" max="8458" width="12.85546875" style="433" customWidth="1"/>
    <col min="8459" max="8459" width="15" style="433" bestFit="1" customWidth="1"/>
    <col min="8460" max="8460" width="15.28515625" style="433" bestFit="1" customWidth="1"/>
    <col min="8461" max="8461" width="13.85546875" style="433" bestFit="1" customWidth="1"/>
    <col min="8462" max="8464" width="7.7109375" style="433" customWidth="1"/>
    <col min="8465" max="8465" width="8.85546875" style="433" customWidth="1"/>
    <col min="8466" max="8469" width="7.7109375" style="433" customWidth="1"/>
    <col min="8470" max="8470" width="8.85546875" style="433" customWidth="1"/>
    <col min="8471" max="8473" width="7.7109375" style="433" customWidth="1"/>
    <col min="8474" max="8474" width="9.5703125" style="433" customWidth="1"/>
    <col min="8475" max="8475" width="8.85546875" style="433" customWidth="1"/>
    <col min="8476" max="8479" width="7.7109375" style="433" customWidth="1"/>
    <col min="8480" max="8480" width="9" style="433" bestFit="1" customWidth="1"/>
    <col min="8481" max="8709" width="16.5703125" style="433"/>
    <col min="8710" max="8710" width="3.7109375" style="433" customWidth="1"/>
    <col min="8711" max="8711" width="20.7109375" style="433" bestFit="1" customWidth="1"/>
    <col min="8712" max="8712" width="27.5703125" style="433" bestFit="1" customWidth="1"/>
    <col min="8713" max="8713" width="13" style="433" bestFit="1" customWidth="1"/>
    <col min="8714" max="8714" width="12.85546875" style="433" customWidth="1"/>
    <col min="8715" max="8715" width="15" style="433" bestFit="1" customWidth="1"/>
    <col min="8716" max="8716" width="15.28515625" style="433" bestFit="1" customWidth="1"/>
    <col min="8717" max="8717" width="13.85546875" style="433" bestFit="1" customWidth="1"/>
    <col min="8718" max="8720" width="7.7109375" style="433" customWidth="1"/>
    <col min="8721" max="8721" width="8.85546875" style="433" customWidth="1"/>
    <col min="8722" max="8725" width="7.7109375" style="433" customWidth="1"/>
    <col min="8726" max="8726" width="8.85546875" style="433" customWidth="1"/>
    <col min="8727" max="8729" width="7.7109375" style="433" customWidth="1"/>
    <col min="8730" max="8730" width="9.5703125" style="433" customWidth="1"/>
    <col min="8731" max="8731" width="8.85546875" style="433" customWidth="1"/>
    <col min="8732" max="8735" width="7.7109375" style="433" customWidth="1"/>
    <col min="8736" max="8736" width="9" style="433" bestFit="1" customWidth="1"/>
    <col min="8737" max="8965" width="16.5703125" style="433"/>
    <col min="8966" max="8966" width="3.7109375" style="433" customWidth="1"/>
    <col min="8967" max="8967" width="20.7109375" style="433" bestFit="1" customWidth="1"/>
    <col min="8968" max="8968" width="27.5703125" style="433" bestFit="1" customWidth="1"/>
    <col min="8969" max="8969" width="13" style="433" bestFit="1" customWidth="1"/>
    <col min="8970" max="8970" width="12.85546875" style="433" customWidth="1"/>
    <col min="8971" max="8971" width="15" style="433" bestFit="1" customWidth="1"/>
    <col min="8972" max="8972" width="15.28515625" style="433" bestFit="1" customWidth="1"/>
    <col min="8973" max="8973" width="13.85546875" style="433" bestFit="1" customWidth="1"/>
    <col min="8974" max="8976" width="7.7109375" style="433" customWidth="1"/>
    <col min="8977" max="8977" width="8.85546875" style="433" customWidth="1"/>
    <col min="8978" max="8981" width="7.7109375" style="433" customWidth="1"/>
    <col min="8982" max="8982" width="8.85546875" style="433" customWidth="1"/>
    <col min="8983" max="8985" width="7.7109375" style="433" customWidth="1"/>
    <col min="8986" max="8986" width="9.5703125" style="433" customWidth="1"/>
    <col min="8987" max="8987" width="8.85546875" style="433" customWidth="1"/>
    <col min="8988" max="8991" width="7.7109375" style="433" customWidth="1"/>
    <col min="8992" max="8992" width="9" style="433" bestFit="1" customWidth="1"/>
    <col min="8993" max="9221" width="16.5703125" style="433"/>
    <col min="9222" max="9222" width="3.7109375" style="433" customWidth="1"/>
    <col min="9223" max="9223" width="20.7109375" style="433" bestFit="1" customWidth="1"/>
    <col min="9224" max="9224" width="27.5703125" style="433" bestFit="1" customWidth="1"/>
    <col min="9225" max="9225" width="13" style="433" bestFit="1" customWidth="1"/>
    <col min="9226" max="9226" width="12.85546875" style="433" customWidth="1"/>
    <col min="9227" max="9227" width="15" style="433" bestFit="1" customWidth="1"/>
    <col min="9228" max="9228" width="15.28515625" style="433" bestFit="1" customWidth="1"/>
    <col min="9229" max="9229" width="13.85546875" style="433" bestFit="1" customWidth="1"/>
    <col min="9230" max="9232" width="7.7109375" style="433" customWidth="1"/>
    <col min="9233" max="9233" width="8.85546875" style="433" customWidth="1"/>
    <col min="9234" max="9237" width="7.7109375" style="433" customWidth="1"/>
    <col min="9238" max="9238" width="8.85546875" style="433" customWidth="1"/>
    <col min="9239" max="9241" width="7.7109375" style="433" customWidth="1"/>
    <col min="9242" max="9242" width="9.5703125" style="433" customWidth="1"/>
    <col min="9243" max="9243" width="8.85546875" style="433" customWidth="1"/>
    <col min="9244" max="9247" width="7.7109375" style="433" customWidth="1"/>
    <col min="9248" max="9248" width="9" style="433" bestFit="1" customWidth="1"/>
    <col min="9249" max="9477" width="16.5703125" style="433"/>
    <col min="9478" max="9478" width="3.7109375" style="433" customWidth="1"/>
    <col min="9479" max="9479" width="20.7109375" style="433" bestFit="1" customWidth="1"/>
    <col min="9480" max="9480" width="27.5703125" style="433" bestFit="1" customWidth="1"/>
    <col min="9481" max="9481" width="13" style="433" bestFit="1" customWidth="1"/>
    <col min="9482" max="9482" width="12.85546875" style="433" customWidth="1"/>
    <col min="9483" max="9483" width="15" style="433" bestFit="1" customWidth="1"/>
    <col min="9484" max="9484" width="15.28515625" style="433" bestFit="1" customWidth="1"/>
    <col min="9485" max="9485" width="13.85546875" style="433" bestFit="1" customWidth="1"/>
    <col min="9486" max="9488" width="7.7109375" style="433" customWidth="1"/>
    <col min="9489" max="9489" width="8.85546875" style="433" customWidth="1"/>
    <col min="9490" max="9493" width="7.7109375" style="433" customWidth="1"/>
    <col min="9494" max="9494" width="8.85546875" style="433" customWidth="1"/>
    <col min="9495" max="9497" width="7.7109375" style="433" customWidth="1"/>
    <col min="9498" max="9498" width="9.5703125" style="433" customWidth="1"/>
    <col min="9499" max="9499" width="8.85546875" style="433" customWidth="1"/>
    <col min="9500" max="9503" width="7.7109375" style="433" customWidth="1"/>
    <col min="9504" max="9504" width="9" style="433" bestFit="1" customWidth="1"/>
    <col min="9505" max="9733" width="16.5703125" style="433"/>
    <col min="9734" max="9734" width="3.7109375" style="433" customWidth="1"/>
    <col min="9735" max="9735" width="20.7109375" style="433" bestFit="1" customWidth="1"/>
    <col min="9736" max="9736" width="27.5703125" style="433" bestFit="1" customWidth="1"/>
    <col min="9737" max="9737" width="13" style="433" bestFit="1" customWidth="1"/>
    <col min="9738" max="9738" width="12.85546875" style="433" customWidth="1"/>
    <col min="9739" max="9739" width="15" style="433" bestFit="1" customWidth="1"/>
    <col min="9740" max="9740" width="15.28515625" style="433" bestFit="1" customWidth="1"/>
    <col min="9741" max="9741" width="13.85546875" style="433" bestFit="1" customWidth="1"/>
    <col min="9742" max="9744" width="7.7109375" style="433" customWidth="1"/>
    <col min="9745" max="9745" width="8.85546875" style="433" customWidth="1"/>
    <col min="9746" max="9749" width="7.7109375" style="433" customWidth="1"/>
    <col min="9750" max="9750" width="8.85546875" style="433" customWidth="1"/>
    <col min="9751" max="9753" width="7.7109375" style="433" customWidth="1"/>
    <col min="9754" max="9754" width="9.5703125" style="433" customWidth="1"/>
    <col min="9755" max="9755" width="8.85546875" style="433" customWidth="1"/>
    <col min="9756" max="9759" width="7.7109375" style="433" customWidth="1"/>
    <col min="9760" max="9760" width="9" style="433" bestFit="1" customWidth="1"/>
    <col min="9761" max="9989" width="16.5703125" style="433"/>
    <col min="9990" max="9990" width="3.7109375" style="433" customWidth="1"/>
    <col min="9991" max="9991" width="20.7109375" style="433" bestFit="1" customWidth="1"/>
    <col min="9992" max="9992" width="27.5703125" style="433" bestFit="1" customWidth="1"/>
    <col min="9993" max="9993" width="13" style="433" bestFit="1" customWidth="1"/>
    <col min="9994" max="9994" width="12.85546875" style="433" customWidth="1"/>
    <col min="9995" max="9995" width="15" style="433" bestFit="1" customWidth="1"/>
    <col min="9996" max="9996" width="15.28515625" style="433" bestFit="1" customWidth="1"/>
    <col min="9997" max="9997" width="13.85546875" style="433" bestFit="1" customWidth="1"/>
    <col min="9998" max="10000" width="7.7109375" style="433" customWidth="1"/>
    <col min="10001" max="10001" width="8.85546875" style="433" customWidth="1"/>
    <col min="10002" max="10005" width="7.7109375" style="433" customWidth="1"/>
    <col min="10006" max="10006" width="8.85546875" style="433" customWidth="1"/>
    <col min="10007" max="10009" width="7.7109375" style="433" customWidth="1"/>
    <col min="10010" max="10010" width="9.5703125" style="433" customWidth="1"/>
    <col min="10011" max="10011" width="8.85546875" style="433" customWidth="1"/>
    <col min="10012" max="10015" width="7.7109375" style="433" customWidth="1"/>
    <col min="10016" max="10016" width="9" style="433" bestFit="1" customWidth="1"/>
    <col min="10017" max="10245" width="16.5703125" style="433"/>
    <col min="10246" max="10246" width="3.7109375" style="433" customWidth="1"/>
    <col min="10247" max="10247" width="20.7109375" style="433" bestFit="1" customWidth="1"/>
    <col min="10248" max="10248" width="27.5703125" style="433" bestFit="1" customWidth="1"/>
    <col min="10249" max="10249" width="13" style="433" bestFit="1" customWidth="1"/>
    <col min="10250" max="10250" width="12.85546875" style="433" customWidth="1"/>
    <col min="10251" max="10251" width="15" style="433" bestFit="1" customWidth="1"/>
    <col min="10252" max="10252" width="15.28515625" style="433" bestFit="1" customWidth="1"/>
    <col min="10253" max="10253" width="13.85546875" style="433" bestFit="1" customWidth="1"/>
    <col min="10254" max="10256" width="7.7109375" style="433" customWidth="1"/>
    <col min="10257" max="10257" width="8.85546875" style="433" customWidth="1"/>
    <col min="10258" max="10261" width="7.7109375" style="433" customWidth="1"/>
    <col min="10262" max="10262" width="8.85546875" style="433" customWidth="1"/>
    <col min="10263" max="10265" width="7.7109375" style="433" customWidth="1"/>
    <col min="10266" max="10266" width="9.5703125" style="433" customWidth="1"/>
    <col min="10267" max="10267" width="8.85546875" style="433" customWidth="1"/>
    <col min="10268" max="10271" width="7.7109375" style="433" customWidth="1"/>
    <col min="10272" max="10272" width="9" style="433" bestFit="1" customWidth="1"/>
    <col min="10273" max="10501" width="16.5703125" style="433"/>
    <col min="10502" max="10502" width="3.7109375" style="433" customWidth="1"/>
    <col min="10503" max="10503" width="20.7109375" style="433" bestFit="1" customWidth="1"/>
    <col min="10504" max="10504" width="27.5703125" style="433" bestFit="1" customWidth="1"/>
    <col min="10505" max="10505" width="13" style="433" bestFit="1" customWidth="1"/>
    <col min="10506" max="10506" width="12.85546875" style="433" customWidth="1"/>
    <col min="10507" max="10507" width="15" style="433" bestFit="1" customWidth="1"/>
    <col min="10508" max="10508" width="15.28515625" style="433" bestFit="1" customWidth="1"/>
    <col min="10509" max="10509" width="13.85546875" style="433" bestFit="1" customWidth="1"/>
    <col min="10510" max="10512" width="7.7109375" style="433" customWidth="1"/>
    <col min="10513" max="10513" width="8.85546875" style="433" customWidth="1"/>
    <col min="10514" max="10517" width="7.7109375" style="433" customWidth="1"/>
    <col min="10518" max="10518" width="8.85546875" style="433" customWidth="1"/>
    <col min="10519" max="10521" width="7.7109375" style="433" customWidth="1"/>
    <col min="10522" max="10522" width="9.5703125" style="433" customWidth="1"/>
    <col min="10523" max="10523" width="8.85546875" style="433" customWidth="1"/>
    <col min="10524" max="10527" width="7.7109375" style="433" customWidth="1"/>
    <col min="10528" max="10528" width="9" style="433" bestFit="1" customWidth="1"/>
    <col min="10529" max="10757" width="16.5703125" style="433"/>
    <col min="10758" max="10758" width="3.7109375" style="433" customWidth="1"/>
    <col min="10759" max="10759" width="20.7109375" style="433" bestFit="1" customWidth="1"/>
    <col min="10760" max="10760" width="27.5703125" style="433" bestFit="1" customWidth="1"/>
    <col min="10761" max="10761" width="13" style="433" bestFit="1" customWidth="1"/>
    <col min="10762" max="10762" width="12.85546875" style="433" customWidth="1"/>
    <col min="10763" max="10763" width="15" style="433" bestFit="1" customWidth="1"/>
    <col min="10764" max="10764" width="15.28515625" style="433" bestFit="1" customWidth="1"/>
    <col min="10765" max="10765" width="13.85546875" style="433" bestFit="1" customWidth="1"/>
    <col min="10766" max="10768" width="7.7109375" style="433" customWidth="1"/>
    <col min="10769" max="10769" width="8.85546875" style="433" customWidth="1"/>
    <col min="10770" max="10773" width="7.7109375" style="433" customWidth="1"/>
    <col min="10774" max="10774" width="8.85546875" style="433" customWidth="1"/>
    <col min="10775" max="10777" width="7.7109375" style="433" customWidth="1"/>
    <col min="10778" max="10778" width="9.5703125" style="433" customWidth="1"/>
    <col min="10779" max="10779" width="8.85546875" style="433" customWidth="1"/>
    <col min="10780" max="10783" width="7.7109375" style="433" customWidth="1"/>
    <col min="10784" max="10784" width="9" style="433" bestFit="1" customWidth="1"/>
    <col min="10785" max="11013" width="16.5703125" style="433"/>
    <col min="11014" max="11014" width="3.7109375" style="433" customWidth="1"/>
    <col min="11015" max="11015" width="20.7109375" style="433" bestFit="1" customWidth="1"/>
    <col min="11016" max="11016" width="27.5703125" style="433" bestFit="1" customWidth="1"/>
    <col min="11017" max="11017" width="13" style="433" bestFit="1" customWidth="1"/>
    <col min="11018" max="11018" width="12.85546875" style="433" customWidth="1"/>
    <col min="11019" max="11019" width="15" style="433" bestFit="1" customWidth="1"/>
    <col min="11020" max="11020" width="15.28515625" style="433" bestFit="1" customWidth="1"/>
    <col min="11021" max="11021" width="13.85546875" style="433" bestFit="1" customWidth="1"/>
    <col min="11022" max="11024" width="7.7109375" style="433" customWidth="1"/>
    <col min="11025" max="11025" width="8.85546875" style="433" customWidth="1"/>
    <col min="11026" max="11029" width="7.7109375" style="433" customWidth="1"/>
    <col min="11030" max="11030" width="8.85546875" style="433" customWidth="1"/>
    <col min="11031" max="11033" width="7.7109375" style="433" customWidth="1"/>
    <col min="11034" max="11034" width="9.5703125" style="433" customWidth="1"/>
    <col min="11035" max="11035" width="8.85546875" style="433" customWidth="1"/>
    <col min="11036" max="11039" width="7.7109375" style="433" customWidth="1"/>
    <col min="11040" max="11040" width="9" style="433" bestFit="1" customWidth="1"/>
    <col min="11041" max="11269" width="16.5703125" style="433"/>
    <col min="11270" max="11270" width="3.7109375" style="433" customWidth="1"/>
    <col min="11271" max="11271" width="20.7109375" style="433" bestFit="1" customWidth="1"/>
    <col min="11272" max="11272" width="27.5703125" style="433" bestFit="1" customWidth="1"/>
    <col min="11273" max="11273" width="13" style="433" bestFit="1" customWidth="1"/>
    <col min="11274" max="11274" width="12.85546875" style="433" customWidth="1"/>
    <col min="11275" max="11275" width="15" style="433" bestFit="1" customWidth="1"/>
    <col min="11276" max="11276" width="15.28515625" style="433" bestFit="1" customWidth="1"/>
    <col min="11277" max="11277" width="13.85546875" style="433" bestFit="1" customWidth="1"/>
    <col min="11278" max="11280" width="7.7109375" style="433" customWidth="1"/>
    <col min="11281" max="11281" width="8.85546875" style="433" customWidth="1"/>
    <col min="11282" max="11285" width="7.7109375" style="433" customWidth="1"/>
    <col min="11286" max="11286" width="8.85546875" style="433" customWidth="1"/>
    <col min="11287" max="11289" width="7.7109375" style="433" customWidth="1"/>
    <col min="11290" max="11290" width="9.5703125" style="433" customWidth="1"/>
    <col min="11291" max="11291" width="8.85546875" style="433" customWidth="1"/>
    <col min="11292" max="11295" width="7.7109375" style="433" customWidth="1"/>
    <col min="11296" max="11296" width="9" style="433" bestFit="1" customWidth="1"/>
    <col min="11297" max="11525" width="16.5703125" style="433"/>
    <col min="11526" max="11526" width="3.7109375" style="433" customWidth="1"/>
    <col min="11527" max="11527" width="20.7109375" style="433" bestFit="1" customWidth="1"/>
    <col min="11528" max="11528" width="27.5703125" style="433" bestFit="1" customWidth="1"/>
    <col min="11529" max="11529" width="13" style="433" bestFit="1" customWidth="1"/>
    <col min="11530" max="11530" width="12.85546875" style="433" customWidth="1"/>
    <col min="11531" max="11531" width="15" style="433" bestFit="1" customWidth="1"/>
    <col min="11532" max="11532" width="15.28515625" style="433" bestFit="1" customWidth="1"/>
    <col min="11533" max="11533" width="13.85546875" style="433" bestFit="1" customWidth="1"/>
    <col min="11534" max="11536" width="7.7109375" style="433" customWidth="1"/>
    <col min="11537" max="11537" width="8.85546875" style="433" customWidth="1"/>
    <col min="11538" max="11541" width="7.7109375" style="433" customWidth="1"/>
    <col min="11542" max="11542" width="8.85546875" style="433" customWidth="1"/>
    <col min="11543" max="11545" width="7.7109375" style="433" customWidth="1"/>
    <col min="11546" max="11546" width="9.5703125" style="433" customWidth="1"/>
    <col min="11547" max="11547" width="8.85546875" style="433" customWidth="1"/>
    <col min="11548" max="11551" width="7.7109375" style="433" customWidth="1"/>
    <col min="11552" max="11552" width="9" style="433" bestFit="1" customWidth="1"/>
    <col min="11553" max="11781" width="16.5703125" style="433"/>
    <col min="11782" max="11782" width="3.7109375" style="433" customWidth="1"/>
    <col min="11783" max="11783" width="20.7109375" style="433" bestFit="1" customWidth="1"/>
    <col min="11784" max="11784" width="27.5703125" style="433" bestFit="1" customWidth="1"/>
    <col min="11785" max="11785" width="13" style="433" bestFit="1" customWidth="1"/>
    <col min="11786" max="11786" width="12.85546875" style="433" customWidth="1"/>
    <col min="11787" max="11787" width="15" style="433" bestFit="1" customWidth="1"/>
    <col min="11788" max="11788" width="15.28515625" style="433" bestFit="1" customWidth="1"/>
    <col min="11789" max="11789" width="13.85546875" style="433" bestFit="1" customWidth="1"/>
    <col min="11790" max="11792" width="7.7109375" style="433" customWidth="1"/>
    <col min="11793" max="11793" width="8.85546875" style="433" customWidth="1"/>
    <col min="11794" max="11797" width="7.7109375" style="433" customWidth="1"/>
    <col min="11798" max="11798" width="8.85546875" style="433" customWidth="1"/>
    <col min="11799" max="11801" width="7.7109375" style="433" customWidth="1"/>
    <col min="11802" max="11802" width="9.5703125" style="433" customWidth="1"/>
    <col min="11803" max="11803" width="8.85546875" style="433" customWidth="1"/>
    <col min="11804" max="11807" width="7.7109375" style="433" customWidth="1"/>
    <col min="11808" max="11808" width="9" style="433" bestFit="1" customWidth="1"/>
    <col min="11809" max="12037" width="16.5703125" style="433"/>
    <col min="12038" max="12038" width="3.7109375" style="433" customWidth="1"/>
    <col min="12039" max="12039" width="20.7109375" style="433" bestFit="1" customWidth="1"/>
    <col min="12040" max="12040" width="27.5703125" style="433" bestFit="1" customWidth="1"/>
    <col min="12041" max="12041" width="13" style="433" bestFit="1" customWidth="1"/>
    <col min="12042" max="12042" width="12.85546875" style="433" customWidth="1"/>
    <col min="12043" max="12043" width="15" style="433" bestFit="1" customWidth="1"/>
    <col min="12044" max="12044" width="15.28515625" style="433" bestFit="1" customWidth="1"/>
    <col min="12045" max="12045" width="13.85546875" style="433" bestFit="1" customWidth="1"/>
    <col min="12046" max="12048" width="7.7109375" style="433" customWidth="1"/>
    <col min="12049" max="12049" width="8.85546875" style="433" customWidth="1"/>
    <col min="12050" max="12053" width="7.7109375" style="433" customWidth="1"/>
    <col min="12054" max="12054" width="8.85546875" style="433" customWidth="1"/>
    <col min="12055" max="12057" width="7.7109375" style="433" customWidth="1"/>
    <col min="12058" max="12058" width="9.5703125" style="433" customWidth="1"/>
    <col min="12059" max="12059" width="8.85546875" style="433" customWidth="1"/>
    <col min="12060" max="12063" width="7.7109375" style="433" customWidth="1"/>
    <col min="12064" max="12064" width="9" style="433" bestFit="1" customWidth="1"/>
    <col min="12065" max="12293" width="16.5703125" style="433"/>
    <col min="12294" max="12294" width="3.7109375" style="433" customWidth="1"/>
    <col min="12295" max="12295" width="20.7109375" style="433" bestFit="1" customWidth="1"/>
    <col min="12296" max="12296" width="27.5703125" style="433" bestFit="1" customWidth="1"/>
    <col min="12297" max="12297" width="13" style="433" bestFit="1" customWidth="1"/>
    <col min="12298" max="12298" width="12.85546875" style="433" customWidth="1"/>
    <col min="12299" max="12299" width="15" style="433" bestFit="1" customWidth="1"/>
    <col min="12300" max="12300" width="15.28515625" style="433" bestFit="1" customWidth="1"/>
    <col min="12301" max="12301" width="13.85546875" style="433" bestFit="1" customWidth="1"/>
    <col min="12302" max="12304" width="7.7109375" style="433" customWidth="1"/>
    <col min="12305" max="12305" width="8.85546875" style="433" customWidth="1"/>
    <col min="12306" max="12309" width="7.7109375" style="433" customWidth="1"/>
    <col min="12310" max="12310" width="8.85546875" style="433" customWidth="1"/>
    <col min="12311" max="12313" width="7.7109375" style="433" customWidth="1"/>
    <col min="12314" max="12314" width="9.5703125" style="433" customWidth="1"/>
    <col min="12315" max="12315" width="8.85546875" style="433" customWidth="1"/>
    <col min="12316" max="12319" width="7.7109375" style="433" customWidth="1"/>
    <col min="12320" max="12320" width="9" style="433" bestFit="1" customWidth="1"/>
    <col min="12321" max="12549" width="16.5703125" style="433"/>
    <col min="12550" max="12550" width="3.7109375" style="433" customWidth="1"/>
    <col min="12551" max="12551" width="20.7109375" style="433" bestFit="1" customWidth="1"/>
    <col min="12552" max="12552" width="27.5703125" style="433" bestFit="1" customWidth="1"/>
    <col min="12553" max="12553" width="13" style="433" bestFit="1" customWidth="1"/>
    <col min="12554" max="12554" width="12.85546875" style="433" customWidth="1"/>
    <col min="12555" max="12555" width="15" style="433" bestFit="1" customWidth="1"/>
    <col min="12556" max="12556" width="15.28515625" style="433" bestFit="1" customWidth="1"/>
    <col min="12557" max="12557" width="13.85546875" style="433" bestFit="1" customWidth="1"/>
    <col min="12558" max="12560" width="7.7109375" style="433" customWidth="1"/>
    <col min="12561" max="12561" width="8.85546875" style="433" customWidth="1"/>
    <col min="12562" max="12565" width="7.7109375" style="433" customWidth="1"/>
    <col min="12566" max="12566" width="8.85546875" style="433" customWidth="1"/>
    <col min="12567" max="12569" width="7.7109375" style="433" customWidth="1"/>
    <col min="12570" max="12570" width="9.5703125" style="433" customWidth="1"/>
    <col min="12571" max="12571" width="8.85546875" style="433" customWidth="1"/>
    <col min="12572" max="12575" width="7.7109375" style="433" customWidth="1"/>
    <col min="12576" max="12576" width="9" style="433" bestFit="1" customWidth="1"/>
    <col min="12577" max="12805" width="16.5703125" style="433"/>
    <col min="12806" max="12806" width="3.7109375" style="433" customWidth="1"/>
    <col min="12807" max="12807" width="20.7109375" style="433" bestFit="1" customWidth="1"/>
    <col min="12808" max="12808" width="27.5703125" style="433" bestFit="1" customWidth="1"/>
    <col min="12809" max="12809" width="13" style="433" bestFit="1" customWidth="1"/>
    <col min="12810" max="12810" width="12.85546875" style="433" customWidth="1"/>
    <col min="12811" max="12811" width="15" style="433" bestFit="1" customWidth="1"/>
    <col min="12812" max="12812" width="15.28515625" style="433" bestFit="1" customWidth="1"/>
    <col min="12813" max="12813" width="13.85546875" style="433" bestFit="1" customWidth="1"/>
    <col min="12814" max="12816" width="7.7109375" style="433" customWidth="1"/>
    <col min="12817" max="12817" width="8.85546875" style="433" customWidth="1"/>
    <col min="12818" max="12821" width="7.7109375" style="433" customWidth="1"/>
    <col min="12822" max="12822" width="8.85546875" style="433" customWidth="1"/>
    <col min="12823" max="12825" width="7.7109375" style="433" customWidth="1"/>
    <col min="12826" max="12826" width="9.5703125" style="433" customWidth="1"/>
    <col min="12827" max="12827" width="8.85546875" style="433" customWidth="1"/>
    <col min="12828" max="12831" width="7.7109375" style="433" customWidth="1"/>
    <col min="12832" max="12832" width="9" style="433" bestFit="1" customWidth="1"/>
    <col min="12833" max="13061" width="16.5703125" style="433"/>
    <col min="13062" max="13062" width="3.7109375" style="433" customWidth="1"/>
    <col min="13063" max="13063" width="20.7109375" style="433" bestFit="1" customWidth="1"/>
    <col min="13064" max="13064" width="27.5703125" style="433" bestFit="1" customWidth="1"/>
    <col min="13065" max="13065" width="13" style="433" bestFit="1" customWidth="1"/>
    <col min="13066" max="13066" width="12.85546875" style="433" customWidth="1"/>
    <col min="13067" max="13067" width="15" style="433" bestFit="1" customWidth="1"/>
    <col min="13068" max="13068" width="15.28515625" style="433" bestFit="1" customWidth="1"/>
    <col min="13069" max="13069" width="13.85546875" style="433" bestFit="1" customWidth="1"/>
    <col min="13070" max="13072" width="7.7109375" style="433" customWidth="1"/>
    <col min="13073" max="13073" width="8.85546875" style="433" customWidth="1"/>
    <col min="13074" max="13077" width="7.7109375" style="433" customWidth="1"/>
    <col min="13078" max="13078" width="8.85546875" style="433" customWidth="1"/>
    <col min="13079" max="13081" width="7.7109375" style="433" customWidth="1"/>
    <col min="13082" max="13082" width="9.5703125" style="433" customWidth="1"/>
    <col min="13083" max="13083" width="8.85546875" style="433" customWidth="1"/>
    <col min="13084" max="13087" width="7.7109375" style="433" customWidth="1"/>
    <col min="13088" max="13088" width="9" style="433" bestFit="1" customWidth="1"/>
    <col min="13089" max="13317" width="16.5703125" style="433"/>
    <col min="13318" max="13318" width="3.7109375" style="433" customWidth="1"/>
    <col min="13319" max="13319" width="20.7109375" style="433" bestFit="1" customWidth="1"/>
    <col min="13320" max="13320" width="27.5703125" style="433" bestFit="1" customWidth="1"/>
    <col min="13321" max="13321" width="13" style="433" bestFit="1" customWidth="1"/>
    <col min="13322" max="13322" width="12.85546875" style="433" customWidth="1"/>
    <col min="13323" max="13323" width="15" style="433" bestFit="1" customWidth="1"/>
    <col min="13324" max="13324" width="15.28515625" style="433" bestFit="1" customWidth="1"/>
    <col min="13325" max="13325" width="13.85546875" style="433" bestFit="1" customWidth="1"/>
    <col min="13326" max="13328" width="7.7109375" style="433" customWidth="1"/>
    <col min="13329" max="13329" width="8.85546875" style="433" customWidth="1"/>
    <col min="13330" max="13333" width="7.7109375" style="433" customWidth="1"/>
    <col min="13334" max="13334" width="8.85546875" style="433" customWidth="1"/>
    <col min="13335" max="13337" width="7.7109375" style="433" customWidth="1"/>
    <col min="13338" max="13338" width="9.5703125" style="433" customWidth="1"/>
    <col min="13339" max="13339" width="8.85546875" style="433" customWidth="1"/>
    <col min="13340" max="13343" width="7.7109375" style="433" customWidth="1"/>
    <col min="13344" max="13344" width="9" style="433" bestFit="1" customWidth="1"/>
    <col min="13345" max="13573" width="16.5703125" style="433"/>
    <col min="13574" max="13574" width="3.7109375" style="433" customWidth="1"/>
    <col min="13575" max="13575" width="20.7109375" style="433" bestFit="1" customWidth="1"/>
    <col min="13576" max="13576" width="27.5703125" style="433" bestFit="1" customWidth="1"/>
    <col min="13577" max="13577" width="13" style="433" bestFit="1" customWidth="1"/>
    <col min="13578" max="13578" width="12.85546875" style="433" customWidth="1"/>
    <col min="13579" max="13579" width="15" style="433" bestFit="1" customWidth="1"/>
    <col min="13580" max="13580" width="15.28515625" style="433" bestFit="1" customWidth="1"/>
    <col min="13581" max="13581" width="13.85546875" style="433" bestFit="1" customWidth="1"/>
    <col min="13582" max="13584" width="7.7109375" style="433" customWidth="1"/>
    <col min="13585" max="13585" width="8.85546875" style="433" customWidth="1"/>
    <col min="13586" max="13589" width="7.7109375" style="433" customWidth="1"/>
    <col min="13590" max="13590" width="8.85546875" style="433" customWidth="1"/>
    <col min="13591" max="13593" width="7.7109375" style="433" customWidth="1"/>
    <col min="13594" max="13594" width="9.5703125" style="433" customWidth="1"/>
    <col min="13595" max="13595" width="8.85546875" style="433" customWidth="1"/>
    <col min="13596" max="13599" width="7.7109375" style="433" customWidth="1"/>
    <col min="13600" max="13600" width="9" style="433" bestFit="1" customWidth="1"/>
    <col min="13601" max="13829" width="16.5703125" style="433"/>
    <col min="13830" max="13830" width="3.7109375" style="433" customWidth="1"/>
    <col min="13831" max="13831" width="20.7109375" style="433" bestFit="1" customWidth="1"/>
    <col min="13832" max="13832" width="27.5703125" style="433" bestFit="1" customWidth="1"/>
    <col min="13833" max="13833" width="13" style="433" bestFit="1" customWidth="1"/>
    <col min="13834" max="13834" width="12.85546875" style="433" customWidth="1"/>
    <col min="13835" max="13835" width="15" style="433" bestFit="1" customWidth="1"/>
    <col min="13836" max="13836" width="15.28515625" style="433" bestFit="1" customWidth="1"/>
    <col min="13837" max="13837" width="13.85546875" style="433" bestFit="1" customWidth="1"/>
    <col min="13838" max="13840" width="7.7109375" style="433" customWidth="1"/>
    <col min="13841" max="13841" width="8.85546875" style="433" customWidth="1"/>
    <col min="13842" max="13845" width="7.7109375" style="433" customWidth="1"/>
    <col min="13846" max="13846" width="8.85546875" style="433" customWidth="1"/>
    <col min="13847" max="13849" width="7.7109375" style="433" customWidth="1"/>
    <col min="13850" max="13850" width="9.5703125" style="433" customWidth="1"/>
    <col min="13851" max="13851" width="8.85546875" style="433" customWidth="1"/>
    <col min="13852" max="13855" width="7.7109375" style="433" customWidth="1"/>
    <col min="13856" max="13856" width="9" style="433" bestFit="1" customWidth="1"/>
    <col min="13857" max="14085" width="16.5703125" style="433"/>
    <col min="14086" max="14086" width="3.7109375" style="433" customWidth="1"/>
    <col min="14087" max="14087" width="20.7109375" style="433" bestFit="1" customWidth="1"/>
    <col min="14088" max="14088" width="27.5703125" style="433" bestFit="1" customWidth="1"/>
    <col min="14089" max="14089" width="13" style="433" bestFit="1" customWidth="1"/>
    <col min="14090" max="14090" width="12.85546875" style="433" customWidth="1"/>
    <col min="14091" max="14091" width="15" style="433" bestFit="1" customWidth="1"/>
    <col min="14092" max="14092" width="15.28515625" style="433" bestFit="1" customWidth="1"/>
    <col min="14093" max="14093" width="13.85546875" style="433" bestFit="1" customWidth="1"/>
    <col min="14094" max="14096" width="7.7109375" style="433" customWidth="1"/>
    <col min="14097" max="14097" width="8.85546875" style="433" customWidth="1"/>
    <col min="14098" max="14101" width="7.7109375" style="433" customWidth="1"/>
    <col min="14102" max="14102" width="8.85546875" style="433" customWidth="1"/>
    <col min="14103" max="14105" width="7.7109375" style="433" customWidth="1"/>
    <col min="14106" max="14106" width="9.5703125" style="433" customWidth="1"/>
    <col min="14107" max="14107" width="8.85546875" style="433" customWidth="1"/>
    <col min="14108" max="14111" width="7.7109375" style="433" customWidth="1"/>
    <col min="14112" max="14112" width="9" style="433" bestFit="1" customWidth="1"/>
    <col min="14113" max="14341" width="16.5703125" style="433"/>
    <col min="14342" max="14342" width="3.7109375" style="433" customWidth="1"/>
    <col min="14343" max="14343" width="20.7109375" style="433" bestFit="1" customWidth="1"/>
    <col min="14344" max="14344" width="27.5703125" style="433" bestFit="1" customWidth="1"/>
    <col min="14345" max="14345" width="13" style="433" bestFit="1" customWidth="1"/>
    <col min="14346" max="14346" width="12.85546875" style="433" customWidth="1"/>
    <col min="14347" max="14347" width="15" style="433" bestFit="1" customWidth="1"/>
    <col min="14348" max="14348" width="15.28515625" style="433" bestFit="1" customWidth="1"/>
    <col min="14349" max="14349" width="13.85546875" style="433" bestFit="1" customWidth="1"/>
    <col min="14350" max="14352" width="7.7109375" style="433" customWidth="1"/>
    <col min="14353" max="14353" width="8.85546875" style="433" customWidth="1"/>
    <col min="14354" max="14357" width="7.7109375" style="433" customWidth="1"/>
    <col min="14358" max="14358" width="8.85546875" style="433" customWidth="1"/>
    <col min="14359" max="14361" width="7.7109375" style="433" customWidth="1"/>
    <col min="14362" max="14362" width="9.5703125" style="433" customWidth="1"/>
    <col min="14363" max="14363" width="8.85546875" style="433" customWidth="1"/>
    <col min="14364" max="14367" width="7.7109375" style="433" customWidth="1"/>
    <col min="14368" max="14368" width="9" style="433" bestFit="1" customWidth="1"/>
    <col min="14369" max="14597" width="16.5703125" style="433"/>
    <col min="14598" max="14598" width="3.7109375" style="433" customWidth="1"/>
    <col min="14599" max="14599" width="20.7109375" style="433" bestFit="1" customWidth="1"/>
    <col min="14600" max="14600" width="27.5703125" style="433" bestFit="1" customWidth="1"/>
    <col min="14601" max="14601" width="13" style="433" bestFit="1" customWidth="1"/>
    <col min="14602" max="14602" width="12.85546875" style="433" customWidth="1"/>
    <col min="14603" max="14603" width="15" style="433" bestFit="1" customWidth="1"/>
    <col min="14604" max="14604" width="15.28515625" style="433" bestFit="1" customWidth="1"/>
    <col min="14605" max="14605" width="13.85546875" style="433" bestFit="1" customWidth="1"/>
    <col min="14606" max="14608" width="7.7109375" style="433" customWidth="1"/>
    <col min="14609" max="14609" width="8.85546875" style="433" customWidth="1"/>
    <col min="14610" max="14613" width="7.7109375" style="433" customWidth="1"/>
    <col min="14614" max="14614" width="8.85546875" style="433" customWidth="1"/>
    <col min="14615" max="14617" width="7.7109375" style="433" customWidth="1"/>
    <col min="14618" max="14618" width="9.5703125" style="433" customWidth="1"/>
    <col min="14619" max="14619" width="8.85546875" style="433" customWidth="1"/>
    <col min="14620" max="14623" width="7.7109375" style="433" customWidth="1"/>
    <col min="14624" max="14624" width="9" style="433" bestFit="1" customWidth="1"/>
    <col min="14625" max="14853" width="16.5703125" style="433"/>
    <col min="14854" max="14854" width="3.7109375" style="433" customWidth="1"/>
    <col min="14855" max="14855" width="20.7109375" style="433" bestFit="1" customWidth="1"/>
    <col min="14856" max="14856" width="27.5703125" style="433" bestFit="1" customWidth="1"/>
    <col min="14857" max="14857" width="13" style="433" bestFit="1" customWidth="1"/>
    <col min="14858" max="14858" width="12.85546875" style="433" customWidth="1"/>
    <col min="14859" max="14859" width="15" style="433" bestFit="1" customWidth="1"/>
    <col min="14860" max="14860" width="15.28515625" style="433" bestFit="1" customWidth="1"/>
    <col min="14861" max="14861" width="13.85546875" style="433" bestFit="1" customWidth="1"/>
    <col min="14862" max="14864" width="7.7109375" style="433" customWidth="1"/>
    <col min="14865" max="14865" width="8.85546875" style="433" customWidth="1"/>
    <col min="14866" max="14869" width="7.7109375" style="433" customWidth="1"/>
    <col min="14870" max="14870" width="8.85546875" style="433" customWidth="1"/>
    <col min="14871" max="14873" width="7.7109375" style="433" customWidth="1"/>
    <col min="14874" max="14874" width="9.5703125" style="433" customWidth="1"/>
    <col min="14875" max="14875" width="8.85546875" style="433" customWidth="1"/>
    <col min="14876" max="14879" width="7.7109375" style="433" customWidth="1"/>
    <col min="14880" max="14880" width="9" style="433" bestFit="1" customWidth="1"/>
    <col min="14881" max="15109" width="16.5703125" style="433"/>
    <col min="15110" max="15110" width="3.7109375" style="433" customWidth="1"/>
    <col min="15111" max="15111" width="20.7109375" style="433" bestFit="1" customWidth="1"/>
    <col min="15112" max="15112" width="27.5703125" style="433" bestFit="1" customWidth="1"/>
    <col min="15113" max="15113" width="13" style="433" bestFit="1" customWidth="1"/>
    <col min="15114" max="15114" width="12.85546875" style="433" customWidth="1"/>
    <col min="15115" max="15115" width="15" style="433" bestFit="1" customWidth="1"/>
    <col min="15116" max="15116" width="15.28515625" style="433" bestFit="1" customWidth="1"/>
    <col min="15117" max="15117" width="13.85546875" style="433" bestFit="1" customWidth="1"/>
    <col min="15118" max="15120" width="7.7109375" style="433" customWidth="1"/>
    <col min="15121" max="15121" width="8.85546875" style="433" customWidth="1"/>
    <col min="15122" max="15125" width="7.7109375" style="433" customWidth="1"/>
    <col min="15126" max="15126" width="8.85546875" style="433" customWidth="1"/>
    <col min="15127" max="15129" width="7.7109375" style="433" customWidth="1"/>
    <col min="15130" max="15130" width="9.5703125" style="433" customWidth="1"/>
    <col min="15131" max="15131" width="8.85546875" style="433" customWidth="1"/>
    <col min="15132" max="15135" width="7.7109375" style="433" customWidth="1"/>
    <col min="15136" max="15136" width="9" style="433" bestFit="1" customWidth="1"/>
    <col min="15137" max="15365" width="16.5703125" style="433"/>
    <col min="15366" max="15366" width="3.7109375" style="433" customWidth="1"/>
    <col min="15367" max="15367" width="20.7109375" style="433" bestFit="1" customWidth="1"/>
    <col min="15368" max="15368" width="27.5703125" style="433" bestFit="1" customWidth="1"/>
    <col min="15369" max="15369" width="13" style="433" bestFit="1" customWidth="1"/>
    <col min="15370" max="15370" width="12.85546875" style="433" customWidth="1"/>
    <col min="15371" max="15371" width="15" style="433" bestFit="1" customWidth="1"/>
    <col min="15372" max="15372" width="15.28515625" style="433" bestFit="1" customWidth="1"/>
    <col min="15373" max="15373" width="13.85546875" style="433" bestFit="1" customWidth="1"/>
    <col min="15374" max="15376" width="7.7109375" style="433" customWidth="1"/>
    <col min="15377" max="15377" width="8.85546875" style="433" customWidth="1"/>
    <col min="15378" max="15381" width="7.7109375" style="433" customWidth="1"/>
    <col min="15382" max="15382" width="8.85546875" style="433" customWidth="1"/>
    <col min="15383" max="15385" width="7.7109375" style="433" customWidth="1"/>
    <col min="15386" max="15386" width="9.5703125" style="433" customWidth="1"/>
    <col min="15387" max="15387" width="8.85546875" style="433" customWidth="1"/>
    <col min="15388" max="15391" width="7.7109375" style="433" customWidth="1"/>
    <col min="15392" max="15392" width="9" style="433" bestFit="1" customWidth="1"/>
    <col min="15393" max="15621" width="16.5703125" style="433"/>
    <col min="15622" max="15622" width="3.7109375" style="433" customWidth="1"/>
    <col min="15623" max="15623" width="20.7109375" style="433" bestFit="1" customWidth="1"/>
    <col min="15624" max="15624" width="27.5703125" style="433" bestFit="1" customWidth="1"/>
    <col min="15625" max="15625" width="13" style="433" bestFit="1" customWidth="1"/>
    <col min="15626" max="15626" width="12.85546875" style="433" customWidth="1"/>
    <col min="15627" max="15627" width="15" style="433" bestFit="1" customWidth="1"/>
    <col min="15628" max="15628" width="15.28515625" style="433" bestFit="1" customWidth="1"/>
    <col min="15629" max="15629" width="13.85546875" style="433" bestFit="1" customWidth="1"/>
    <col min="15630" max="15632" width="7.7109375" style="433" customWidth="1"/>
    <col min="15633" max="15633" width="8.85546875" style="433" customWidth="1"/>
    <col min="15634" max="15637" width="7.7109375" style="433" customWidth="1"/>
    <col min="15638" max="15638" width="8.85546875" style="433" customWidth="1"/>
    <col min="15639" max="15641" width="7.7109375" style="433" customWidth="1"/>
    <col min="15642" max="15642" width="9.5703125" style="433" customWidth="1"/>
    <col min="15643" max="15643" width="8.85546875" style="433" customWidth="1"/>
    <col min="15644" max="15647" width="7.7109375" style="433" customWidth="1"/>
    <col min="15648" max="15648" width="9" style="433" bestFit="1" customWidth="1"/>
    <col min="15649" max="15877" width="16.5703125" style="433"/>
    <col min="15878" max="15878" width="3.7109375" style="433" customWidth="1"/>
    <col min="15879" max="15879" width="20.7109375" style="433" bestFit="1" customWidth="1"/>
    <col min="15880" max="15880" width="27.5703125" style="433" bestFit="1" customWidth="1"/>
    <col min="15881" max="15881" width="13" style="433" bestFit="1" customWidth="1"/>
    <col min="15882" max="15882" width="12.85546875" style="433" customWidth="1"/>
    <col min="15883" max="15883" width="15" style="433" bestFit="1" customWidth="1"/>
    <col min="15884" max="15884" width="15.28515625" style="433" bestFit="1" customWidth="1"/>
    <col min="15885" max="15885" width="13.85546875" style="433" bestFit="1" customWidth="1"/>
    <col min="15886" max="15888" width="7.7109375" style="433" customWidth="1"/>
    <col min="15889" max="15889" width="8.85546875" style="433" customWidth="1"/>
    <col min="15890" max="15893" width="7.7109375" style="433" customWidth="1"/>
    <col min="15894" max="15894" width="8.85546875" style="433" customWidth="1"/>
    <col min="15895" max="15897" width="7.7109375" style="433" customWidth="1"/>
    <col min="15898" max="15898" width="9.5703125" style="433" customWidth="1"/>
    <col min="15899" max="15899" width="8.85546875" style="433" customWidth="1"/>
    <col min="15900" max="15903" width="7.7109375" style="433" customWidth="1"/>
    <col min="15904" max="15904" width="9" style="433" bestFit="1" customWidth="1"/>
    <col min="15905" max="16133" width="16.5703125" style="433"/>
    <col min="16134" max="16134" width="3.7109375" style="433" customWidth="1"/>
    <col min="16135" max="16135" width="20.7109375" style="433" bestFit="1" customWidth="1"/>
    <col min="16136" max="16136" width="27.5703125" style="433" bestFit="1" customWidth="1"/>
    <col min="16137" max="16137" width="13" style="433" bestFit="1" customWidth="1"/>
    <col min="16138" max="16138" width="12.85546875" style="433" customWidth="1"/>
    <col min="16139" max="16139" width="15" style="433" bestFit="1" customWidth="1"/>
    <col min="16140" max="16140" width="15.28515625" style="433" bestFit="1" customWidth="1"/>
    <col min="16141" max="16141" width="13.85546875" style="433" bestFit="1" customWidth="1"/>
    <col min="16142" max="16144" width="7.7109375" style="433" customWidth="1"/>
    <col min="16145" max="16145" width="8.85546875" style="433" customWidth="1"/>
    <col min="16146" max="16149" width="7.7109375" style="433" customWidth="1"/>
    <col min="16150" max="16150" width="8.85546875" style="433" customWidth="1"/>
    <col min="16151" max="16153" width="7.7109375" style="433" customWidth="1"/>
    <col min="16154" max="16154" width="9.5703125" style="433" customWidth="1"/>
    <col min="16155" max="16155" width="8.85546875" style="433" customWidth="1"/>
    <col min="16156" max="16159" width="7.7109375" style="433" customWidth="1"/>
    <col min="16160" max="16160" width="9" style="433" bestFit="1" customWidth="1"/>
    <col min="16161" max="16384" width="16.5703125" style="433"/>
  </cols>
  <sheetData>
    <row r="2" spans="2:32" s="434" customFormat="1" ht="19.5" customHeight="1"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</row>
    <row r="3" spans="2:32" s="434" customFormat="1" ht="19.5" customHeight="1"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</row>
    <row r="4" spans="2:32" s="434" customFormat="1" ht="38.25" customHeight="1">
      <c r="B4" s="433"/>
      <c r="C4" s="611" t="s">
        <v>372</v>
      </c>
      <c r="D4" s="612"/>
      <c r="E4" s="612"/>
      <c r="F4" s="612"/>
      <c r="G4" s="612"/>
      <c r="H4" s="612"/>
      <c r="I4" s="612"/>
      <c r="J4" s="612"/>
      <c r="K4" s="612"/>
      <c r="L4" s="612"/>
      <c r="M4" s="61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</row>
    <row r="5" spans="2:32" s="434" customFormat="1" ht="16.5" customHeight="1">
      <c r="B5" s="433"/>
      <c r="C5" s="614" t="s">
        <v>494</v>
      </c>
      <c r="D5" s="615"/>
      <c r="E5" s="615"/>
      <c r="F5" s="615"/>
      <c r="G5" s="615"/>
      <c r="H5" s="615"/>
      <c r="I5" s="615"/>
      <c r="J5" s="615"/>
      <c r="K5" s="615"/>
      <c r="L5" s="615"/>
      <c r="M5" s="616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</row>
    <row r="6" spans="2:32" ht="18" customHeight="1">
      <c r="C6" s="435" t="s">
        <v>373</v>
      </c>
      <c r="D6" s="617" t="s">
        <v>355</v>
      </c>
      <c r="E6" s="617"/>
      <c r="F6" s="617" t="s">
        <v>374</v>
      </c>
      <c r="G6" s="617"/>
      <c r="H6" s="617" t="s">
        <v>375</v>
      </c>
      <c r="I6" s="617"/>
      <c r="J6" s="617" t="s">
        <v>376</v>
      </c>
      <c r="K6" s="617"/>
      <c r="L6" s="617" t="s">
        <v>377</v>
      </c>
      <c r="M6" s="617"/>
    </row>
    <row r="7" spans="2:32" ht="18" customHeight="1">
      <c r="C7" s="437"/>
      <c r="D7" s="436" t="s">
        <v>378</v>
      </c>
      <c r="E7" s="436" t="s">
        <v>379</v>
      </c>
      <c r="F7" s="436" t="s">
        <v>378</v>
      </c>
      <c r="G7" s="436" t="s">
        <v>379</v>
      </c>
      <c r="H7" s="436" t="s">
        <v>378</v>
      </c>
      <c r="I7" s="436" t="s">
        <v>379</v>
      </c>
      <c r="J7" s="436" t="s">
        <v>378</v>
      </c>
      <c r="K7" s="436" t="s">
        <v>379</v>
      </c>
      <c r="L7" s="436" t="s">
        <v>378</v>
      </c>
      <c r="M7" s="436" t="s">
        <v>379</v>
      </c>
    </row>
    <row r="8" spans="2:32" ht="14.25" customHeight="1">
      <c r="C8" s="438" t="s">
        <v>295</v>
      </c>
      <c r="D8" s="29">
        <v>47295</v>
      </c>
      <c r="E8" s="29">
        <v>5201</v>
      </c>
      <c r="F8" s="29">
        <v>33818</v>
      </c>
      <c r="G8" s="29">
        <v>3817</v>
      </c>
      <c r="H8" s="29">
        <v>13441</v>
      </c>
      <c r="I8" s="29">
        <v>1376</v>
      </c>
      <c r="J8" s="29">
        <v>22</v>
      </c>
      <c r="K8" s="29">
        <v>0</v>
      </c>
      <c r="L8" s="29">
        <v>14</v>
      </c>
      <c r="M8" s="29">
        <v>8</v>
      </c>
    </row>
    <row r="9" spans="2:32" ht="12.75" customHeight="1">
      <c r="C9" s="166" t="s">
        <v>380</v>
      </c>
      <c r="D9" s="29">
        <v>17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17</v>
      </c>
      <c r="M9" s="29">
        <v>0</v>
      </c>
    </row>
    <row r="10" spans="2:32">
      <c r="C10" s="166" t="s">
        <v>381</v>
      </c>
      <c r="D10" s="29">
        <v>111</v>
      </c>
      <c r="E10" s="29">
        <v>36</v>
      </c>
      <c r="F10" s="29">
        <v>18</v>
      </c>
      <c r="G10" s="29">
        <v>0</v>
      </c>
      <c r="H10" s="29">
        <v>20</v>
      </c>
      <c r="I10" s="29">
        <v>0</v>
      </c>
      <c r="J10" s="29">
        <v>0</v>
      </c>
      <c r="K10" s="29">
        <v>18</v>
      </c>
      <c r="L10" s="29">
        <v>73</v>
      </c>
      <c r="M10" s="29">
        <v>18</v>
      </c>
    </row>
    <row r="11" spans="2:32">
      <c r="C11" s="166" t="s">
        <v>118</v>
      </c>
      <c r="D11" s="29">
        <v>39467</v>
      </c>
      <c r="E11" s="29">
        <v>338</v>
      </c>
      <c r="F11" s="29">
        <v>16604</v>
      </c>
      <c r="G11" s="29">
        <v>306</v>
      </c>
      <c r="H11" s="29">
        <v>22843</v>
      </c>
      <c r="I11" s="29">
        <v>0</v>
      </c>
      <c r="J11" s="29">
        <v>0</v>
      </c>
      <c r="K11" s="29">
        <v>0</v>
      </c>
      <c r="L11" s="29">
        <v>20</v>
      </c>
      <c r="M11" s="29">
        <v>32</v>
      </c>
      <c r="N11" s="439"/>
      <c r="O11" s="439"/>
      <c r="P11" s="439"/>
      <c r="Q11" s="439"/>
      <c r="R11" s="439"/>
      <c r="S11" s="439"/>
      <c r="T11" s="439"/>
      <c r="U11" s="439"/>
    </row>
    <row r="12" spans="2:32">
      <c r="C12" s="166" t="s">
        <v>382</v>
      </c>
      <c r="D12" s="29">
        <v>30</v>
      </c>
      <c r="E12" s="29">
        <v>309</v>
      </c>
      <c r="F12" s="29">
        <v>0</v>
      </c>
      <c r="G12" s="29">
        <v>240</v>
      </c>
      <c r="H12" s="29">
        <v>0</v>
      </c>
      <c r="I12" s="29">
        <v>0</v>
      </c>
      <c r="J12" s="29">
        <v>0</v>
      </c>
      <c r="K12" s="29">
        <v>32</v>
      </c>
      <c r="L12" s="29">
        <v>30</v>
      </c>
      <c r="M12" s="29">
        <v>37</v>
      </c>
      <c r="N12" s="439"/>
      <c r="O12" s="439"/>
      <c r="P12" s="439"/>
      <c r="Q12" s="439"/>
      <c r="R12" s="439"/>
      <c r="S12" s="439"/>
      <c r="T12" s="439"/>
      <c r="U12" s="439"/>
    </row>
    <row r="13" spans="2:32">
      <c r="C13" s="166" t="s">
        <v>383</v>
      </c>
      <c r="D13" s="29">
        <v>1026</v>
      </c>
      <c r="E13" s="29">
        <v>6</v>
      </c>
      <c r="F13" s="29">
        <v>986</v>
      </c>
      <c r="G13" s="29">
        <v>0</v>
      </c>
      <c r="H13" s="29">
        <v>28</v>
      </c>
      <c r="I13" s="29">
        <v>0</v>
      </c>
      <c r="J13" s="29">
        <v>0</v>
      </c>
      <c r="K13" s="29">
        <v>0</v>
      </c>
      <c r="L13" s="29">
        <v>12</v>
      </c>
      <c r="M13" s="29">
        <v>6</v>
      </c>
      <c r="N13" s="440"/>
      <c r="O13" s="440"/>
      <c r="P13" s="440"/>
      <c r="Q13" s="440"/>
      <c r="R13" s="440"/>
      <c r="S13" s="440"/>
      <c r="T13" s="440"/>
      <c r="U13" s="440"/>
    </row>
    <row r="14" spans="2:32">
      <c r="C14" s="166" t="s">
        <v>384</v>
      </c>
      <c r="D14" s="29">
        <v>20</v>
      </c>
      <c r="E14" s="29">
        <v>4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20</v>
      </c>
      <c r="M14" s="29">
        <v>4</v>
      </c>
      <c r="N14" s="441"/>
      <c r="O14" s="441"/>
      <c r="P14" s="441"/>
      <c r="Q14" s="441"/>
      <c r="R14" s="441"/>
      <c r="S14" s="441"/>
      <c r="T14" s="441"/>
      <c r="U14" s="441"/>
    </row>
    <row r="15" spans="2:32">
      <c r="C15" s="166" t="s">
        <v>385</v>
      </c>
      <c r="D15" s="29">
        <v>163</v>
      </c>
      <c r="E15" s="29">
        <v>30</v>
      </c>
      <c r="F15" s="29">
        <v>46</v>
      </c>
      <c r="G15" s="29">
        <v>0</v>
      </c>
      <c r="H15" s="29">
        <v>4</v>
      </c>
      <c r="I15" s="29">
        <v>0</v>
      </c>
      <c r="J15" s="29">
        <v>78</v>
      </c>
      <c r="K15" s="29">
        <v>0</v>
      </c>
      <c r="L15" s="29">
        <v>35</v>
      </c>
      <c r="M15" s="29">
        <v>30</v>
      </c>
      <c r="N15" s="441"/>
      <c r="O15" s="441"/>
      <c r="P15" s="441"/>
      <c r="Q15" s="441"/>
      <c r="R15" s="441"/>
      <c r="S15" s="441"/>
      <c r="T15" s="441"/>
      <c r="U15" s="441"/>
    </row>
    <row r="16" spans="2:32">
      <c r="C16" s="166" t="s">
        <v>386</v>
      </c>
      <c r="D16" s="29">
        <v>1376</v>
      </c>
      <c r="E16" s="29">
        <v>688</v>
      </c>
      <c r="F16" s="29">
        <v>930</v>
      </c>
      <c r="G16" s="29">
        <v>642</v>
      </c>
      <c r="H16" s="29">
        <v>383</v>
      </c>
      <c r="I16" s="29">
        <v>6</v>
      </c>
      <c r="J16" s="29">
        <v>0</v>
      </c>
      <c r="K16" s="29">
        <v>25</v>
      </c>
      <c r="L16" s="29">
        <v>63</v>
      </c>
      <c r="M16" s="29">
        <v>15</v>
      </c>
      <c r="N16" s="441"/>
      <c r="O16" s="441"/>
      <c r="P16" s="441"/>
      <c r="Q16" s="441"/>
      <c r="R16" s="441"/>
      <c r="S16" s="441"/>
      <c r="T16" s="441"/>
      <c r="U16" s="441"/>
    </row>
    <row r="17" spans="3:21">
      <c r="C17" s="166" t="s">
        <v>387</v>
      </c>
      <c r="D17" s="29">
        <v>4</v>
      </c>
      <c r="E17" s="29">
        <v>2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4</v>
      </c>
      <c r="M17" s="29">
        <v>2</v>
      </c>
      <c r="N17" s="441"/>
      <c r="O17" s="441"/>
      <c r="P17" s="441"/>
      <c r="Q17" s="441"/>
      <c r="R17" s="441"/>
      <c r="S17" s="441"/>
      <c r="T17" s="441"/>
      <c r="U17" s="441"/>
    </row>
    <row r="18" spans="3:21">
      <c r="C18" s="166" t="s">
        <v>388</v>
      </c>
      <c r="D18" s="29">
        <v>2339</v>
      </c>
      <c r="E18" s="29">
        <v>2055</v>
      </c>
      <c r="F18" s="29">
        <v>2261</v>
      </c>
      <c r="G18" s="29">
        <v>1276</v>
      </c>
      <c r="H18" s="29">
        <v>30</v>
      </c>
      <c r="I18" s="29">
        <v>754</v>
      </c>
      <c r="J18" s="29">
        <v>15</v>
      </c>
      <c r="K18" s="29">
        <v>0</v>
      </c>
      <c r="L18" s="29">
        <v>33</v>
      </c>
      <c r="M18" s="29">
        <v>25</v>
      </c>
      <c r="N18" s="441"/>
      <c r="O18" s="441"/>
      <c r="P18" s="441"/>
      <c r="Q18" s="441"/>
      <c r="R18" s="441"/>
      <c r="S18" s="441"/>
      <c r="T18" s="441"/>
      <c r="U18" s="441"/>
    </row>
    <row r="19" spans="3:21">
      <c r="C19" s="166" t="s">
        <v>389</v>
      </c>
      <c r="D19" s="29">
        <v>80</v>
      </c>
      <c r="E19" s="29">
        <v>36</v>
      </c>
      <c r="F19" s="29">
        <v>0</v>
      </c>
      <c r="G19" s="29">
        <v>0</v>
      </c>
      <c r="H19" s="29">
        <v>0</v>
      </c>
      <c r="I19" s="29">
        <v>0</v>
      </c>
      <c r="J19" s="29">
        <v>65</v>
      </c>
      <c r="K19" s="29">
        <v>0</v>
      </c>
      <c r="L19" s="29">
        <v>15</v>
      </c>
      <c r="M19" s="29">
        <v>36</v>
      </c>
      <c r="N19" s="441"/>
      <c r="O19" s="441"/>
      <c r="P19" s="441"/>
      <c r="Q19" s="441"/>
      <c r="R19" s="441"/>
      <c r="S19" s="441"/>
      <c r="T19" s="441"/>
      <c r="U19" s="441"/>
    </row>
    <row r="20" spans="3:21">
      <c r="C20" s="166" t="s">
        <v>390</v>
      </c>
      <c r="D20" s="29">
        <v>97</v>
      </c>
      <c r="E20" s="29">
        <v>21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97</v>
      </c>
      <c r="M20" s="29">
        <v>21</v>
      </c>
      <c r="N20" s="441"/>
      <c r="O20" s="441"/>
      <c r="P20" s="441"/>
      <c r="Q20" s="441"/>
      <c r="R20" s="441"/>
      <c r="S20" s="441"/>
      <c r="T20" s="441"/>
      <c r="U20" s="441"/>
    </row>
    <row r="21" spans="3:21">
      <c r="C21" s="166" t="s">
        <v>391</v>
      </c>
      <c r="D21" s="29">
        <v>1173</v>
      </c>
      <c r="E21" s="29">
        <v>263</v>
      </c>
      <c r="F21" s="29">
        <v>689</v>
      </c>
      <c r="G21" s="29">
        <v>234</v>
      </c>
      <c r="H21" s="29">
        <v>414</v>
      </c>
      <c r="I21" s="29">
        <v>0</v>
      </c>
      <c r="J21" s="29">
        <v>22</v>
      </c>
      <c r="K21" s="29">
        <v>0</v>
      </c>
      <c r="L21" s="29">
        <v>48</v>
      </c>
      <c r="M21" s="29">
        <v>29</v>
      </c>
      <c r="N21" s="441"/>
      <c r="O21" s="441"/>
      <c r="P21" s="441"/>
      <c r="Q21" s="441"/>
      <c r="R21" s="441"/>
      <c r="S21" s="441"/>
      <c r="T21" s="441"/>
      <c r="U21" s="441"/>
    </row>
    <row r="22" spans="3:21">
      <c r="C22" s="166" t="s">
        <v>392</v>
      </c>
      <c r="D22" s="29">
        <v>24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24</v>
      </c>
      <c r="M22" s="29">
        <v>0</v>
      </c>
      <c r="N22" s="441"/>
      <c r="O22" s="441"/>
      <c r="P22" s="441"/>
      <c r="Q22" s="441"/>
      <c r="R22" s="441"/>
      <c r="S22" s="441"/>
      <c r="T22" s="441"/>
      <c r="U22" s="441"/>
    </row>
    <row r="23" spans="3:21">
      <c r="C23" s="166" t="s">
        <v>393</v>
      </c>
      <c r="D23" s="29">
        <v>158</v>
      </c>
      <c r="E23" s="29">
        <v>57</v>
      </c>
      <c r="F23" s="29">
        <v>67</v>
      </c>
      <c r="G23" s="29">
        <v>10</v>
      </c>
      <c r="H23" s="29">
        <v>34</v>
      </c>
      <c r="I23" s="29">
        <v>0</v>
      </c>
      <c r="J23" s="29">
        <v>28</v>
      </c>
      <c r="K23" s="29">
        <v>35</v>
      </c>
      <c r="L23" s="29">
        <v>29</v>
      </c>
      <c r="M23" s="29">
        <v>12</v>
      </c>
      <c r="N23" s="441"/>
      <c r="O23" s="441"/>
      <c r="P23" s="441"/>
      <c r="Q23" s="441"/>
      <c r="R23" s="441"/>
      <c r="S23" s="441"/>
      <c r="T23" s="441"/>
      <c r="U23" s="441"/>
    </row>
    <row r="24" spans="3:21">
      <c r="C24" s="166" t="s">
        <v>296</v>
      </c>
      <c r="D24" s="29">
        <v>22968</v>
      </c>
      <c r="E24" s="29">
        <v>781</v>
      </c>
      <c r="F24" s="29">
        <v>16191</v>
      </c>
      <c r="G24" s="29">
        <v>120</v>
      </c>
      <c r="H24" s="29">
        <v>6777</v>
      </c>
      <c r="I24" s="29">
        <v>661</v>
      </c>
      <c r="J24" s="29">
        <v>0</v>
      </c>
      <c r="K24" s="29">
        <v>0</v>
      </c>
      <c r="L24" s="29">
        <v>0</v>
      </c>
      <c r="M24" s="29">
        <v>0</v>
      </c>
      <c r="N24" s="441"/>
      <c r="O24" s="441"/>
      <c r="P24" s="441"/>
      <c r="Q24" s="441"/>
      <c r="R24" s="441"/>
      <c r="S24" s="441"/>
      <c r="T24" s="441"/>
      <c r="U24" s="441"/>
    </row>
    <row r="25" spans="3:21">
      <c r="C25" s="166" t="s">
        <v>394</v>
      </c>
      <c r="D25" s="29">
        <v>1880</v>
      </c>
      <c r="E25" s="29">
        <v>15</v>
      </c>
      <c r="F25" s="29">
        <v>1355</v>
      </c>
      <c r="G25" s="29">
        <v>0</v>
      </c>
      <c r="H25" s="29">
        <v>342</v>
      </c>
      <c r="I25" s="29">
        <v>0</v>
      </c>
      <c r="J25" s="29">
        <v>90</v>
      </c>
      <c r="K25" s="29">
        <v>0</v>
      </c>
      <c r="L25" s="29">
        <v>93</v>
      </c>
      <c r="M25" s="29">
        <v>15</v>
      </c>
      <c r="N25" s="441"/>
      <c r="O25" s="441"/>
      <c r="P25" s="441"/>
      <c r="Q25" s="441"/>
      <c r="R25" s="441"/>
      <c r="S25" s="441"/>
      <c r="T25" s="441"/>
      <c r="U25" s="441"/>
    </row>
    <row r="26" spans="3:21">
      <c r="C26" s="166" t="s">
        <v>395</v>
      </c>
      <c r="D26" s="29">
        <v>77</v>
      </c>
      <c r="E26" s="29">
        <v>7</v>
      </c>
      <c r="F26" s="29">
        <v>21</v>
      </c>
      <c r="G26" s="29">
        <v>0</v>
      </c>
      <c r="H26" s="29">
        <v>7</v>
      </c>
      <c r="I26" s="29">
        <v>0</v>
      </c>
      <c r="J26" s="29">
        <v>20</v>
      </c>
      <c r="K26" s="29">
        <v>0</v>
      </c>
      <c r="L26" s="29">
        <v>29</v>
      </c>
      <c r="M26" s="29">
        <v>7</v>
      </c>
      <c r="N26" s="441"/>
      <c r="O26" s="441"/>
      <c r="P26" s="441"/>
      <c r="Q26" s="441"/>
      <c r="R26" s="441"/>
      <c r="S26" s="441"/>
      <c r="T26" s="441"/>
      <c r="U26" s="441"/>
    </row>
    <row r="27" spans="3:21">
      <c r="C27" s="166" t="s">
        <v>396</v>
      </c>
      <c r="D27" s="29">
        <v>23</v>
      </c>
      <c r="E27" s="29">
        <v>3</v>
      </c>
      <c r="F27" s="29">
        <v>0</v>
      </c>
      <c r="G27" s="29">
        <v>0</v>
      </c>
      <c r="H27" s="29">
        <v>0</v>
      </c>
      <c r="I27" s="29">
        <v>0</v>
      </c>
      <c r="J27" s="29">
        <v>16</v>
      </c>
      <c r="K27" s="29">
        <v>0</v>
      </c>
      <c r="L27" s="29">
        <v>7</v>
      </c>
      <c r="M27" s="29">
        <v>3</v>
      </c>
      <c r="N27" s="441"/>
      <c r="O27" s="441"/>
      <c r="P27" s="441"/>
      <c r="Q27" s="441"/>
      <c r="R27" s="441"/>
      <c r="S27" s="441"/>
      <c r="T27" s="441"/>
      <c r="U27" s="441"/>
    </row>
    <row r="28" spans="3:21">
      <c r="C28" s="166" t="s">
        <v>397</v>
      </c>
      <c r="D28" s="29">
        <v>4538</v>
      </c>
      <c r="E28" s="29">
        <v>4315</v>
      </c>
      <c r="F28" s="29">
        <v>1688</v>
      </c>
      <c r="G28" s="29">
        <v>777</v>
      </c>
      <c r="H28" s="29">
        <v>2790</v>
      </c>
      <c r="I28" s="29">
        <v>3524</v>
      </c>
      <c r="J28" s="29">
        <v>32</v>
      </c>
      <c r="K28" s="29">
        <v>14</v>
      </c>
      <c r="L28" s="29">
        <v>28</v>
      </c>
      <c r="M28" s="29">
        <v>0</v>
      </c>
      <c r="N28" s="441"/>
      <c r="O28" s="441"/>
      <c r="P28" s="441"/>
      <c r="Q28" s="441"/>
      <c r="R28" s="441"/>
      <c r="S28" s="441"/>
      <c r="T28" s="441"/>
      <c r="U28" s="441"/>
    </row>
    <row r="29" spans="3:21">
      <c r="C29" s="166" t="s">
        <v>398</v>
      </c>
      <c r="D29" s="29">
        <v>2687</v>
      </c>
      <c r="E29" s="29">
        <v>405</v>
      </c>
      <c r="F29" s="29">
        <v>2673</v>
      </c>
      <c r="G29" s="29">
        <v>398</v>
      </c>
      <c r="H29" s="29">
        <v>6</v>
      </c>
      <c r="I29" s="29">
        <v>0</v>
      </c>
      <c r="J29" s="29">
        <v>0</v>
      </c>
      <c r="K29" s="29">
        <v>0</v>
      </c>
      <c r="L29" s="29">
        <v>8</v>
      </c>
      <c r="M29" s="29">
        <v>7</v>
      </c>
      <c r="N29" s="441"/>
      <c r="O29" s="441"/>
      <c r="P29" s="441"/>
      <c r="Q29" s="441"/>
      <c r="R29" s="441"/>
      <c r="S29" s="441"/>
      <c r="T29" s="441"/>
      <c r="U29" s="441"/>
    </row>
    <row r="30" spans="3:21">
      <c r="C30" s="166" t="s">
        <v>399</v>
      </c>
      <c r="D30" s="29">
        <v>810</v>
      </c>
      <c r="E30" s="29">
        <v>0</v>
      </c>
      <c r="F30" s="29">
        <v>804</v>
      </c>
      <c r="G30" s="29">
        <v>0</v>
      </c>
      <c r="H30" s="29">
        <v>6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441"/>
      <c r="O30" s="441"/>
      <c r="P30" s="441"/>
      <c r="Q30" s="441"/>
      <c r="R30" s="441"/>
      <c r="S30" s="441"/>
      <c r="T30" s="441"/>
      <c r="U30" s="441"/>
    </row>
    <row r="31" spans="3:21">
      <c r="C31" s="166" t="s">
        <v>400</v>
      </c>
      <c r="D31" s="29">
        <v>7277</v>
      </c>
      <c r="E31" s="29">
        <v>240</v>
      </c>
      <c r="F31" s="29">
        <v>3635</v>
      </c>
      <c r="G31" s="29">
        <v>178</v>
      </c>
      <c r="H31" s="29">
        <v>3642</v>
      </c>
      <c r="I31" s="29">
        <v>58</v>
      </c>
      <c r="J31" s="29">
        <v>0</v>
      </c>
      <c r="K31" s="29">
        <v>0</v>
      </c>
      <c r="L31" s="29">
        <v>0</v>
      </c>
      <c r="M31" s="29">
        <v>4</v>
      </c>
      <c r="N31" s="441"/>
      <c r="O31" s="441"/>
      <c r="P31" s="441"/>
      <c r="Q31" s="441"/>
      <c r="R31" s="441"/>
      <c r="S31" s="441"/>
      <c r="T31" s="441"/>
      <c r="U31" s="441"/>
    </row>
    <row r="32" spans="3:21">
      <c r="C32" s="166" t="s">
        <v>401</v>
      </c>
      <c r="D32" s="29">
        <v>18</v>
      </c>
      <c r="E32" s="29">
        <v>0</v>
      </c>
      <c r="F32" s="29">
        <v>14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4</v>
      </c>
      <c r="M32" s="29">
        <v>0</v>
      </c>
      <c r="N32" s="441"/>
      <c r="O32" s="441"/>
      <c r="P32" s="441"/>
      <c r="Q32" s="441"/>
      <c r="R32" s="441"/>
      <c r="S32" s="441"/>
      <c r="T32" s="441"/>
      <c r="U32" s="441"/>
    </row>
    <row r="33" spans="2:32">
      <c r="C33" s="166" t="s">
        <v>402</v>
      </c>
      <c r="D33" s="29">
        <v>143</v>
      </c>
      <c r="E33" s="29">
        <v>0</v>
      </c>
      <c r="F33" s="29">
        <v>98</v>
      </c>
      <c r="G33" s="29">
        <v>0</v>
      </c>
      <c r="H33" s="29">
        <v>10</v>
      </c>
      <c r="I33" s="29">
        <v>0</v>
      </c>
      <c r="J33" s="29">
        <v>24</v>
      </c>
      <c r="K33" s="29">
        <v>0</v>
      </c>
      <c r="L33" s="29">
        <v>11</v>
      </c>
      <c r="M33" s="29">
        <v>0</v>
      </c>
      <c r="N33" s="441"/>
      <c r="O33" s="441"/>
      <c r="P33" s="441"/>
      <c r="Q33" s="441"/>
      <c r="R33" s="441"/>
      <c r="S33" s="441"/>
      <c r="T33" s="441"/>
      <c r="U33" s="441"/>
    </row>
    <row r="34" spans="2:32">
      <c r="C34" s="166" t="s">
        <v>403</v>
      </c>
      <c r="D34" s="29">
        <v>296</v>
      </c>
      <c r="E34" s="29">
        <v>29</v>
      </c>
      <c r="F34" s="29">
        <v>0</v>
      </c>
      <c r="G34" s="29">
        <v>0</v>
      </c>
      <c r="H34" s="29">
        <v>272</v>
      </c>
      <c r="I34" s="29">
        <v>0</v>
      </c>
      <c r="J34" s="29">
        <v>0</v>
      </c>
      <c r="K34" s="29">
        <v>29</v>
      </c>
      <c r="L34" s="29">
        <v>24</v>
      </c>
      <c r="M34" s="29">
        <v>0</v>
      </c>
      <c r="N34" s="441"/>
      <c r="O34" s="441"/>
      <c r="P34" s="441"/>
      <c r="Q34" s="441"/>
      <c r="R34" s="441"/>
      <c r="S34" s="441"/>
      <c r="T34" s="441"/>
      <c r="U34" s="441"/>
    </row>
    <row r="35" spans="2:32">
      <c r="C35" s="166" t="s">
        <v>404</v>
      </c>
      <c r="D35" s="29">
        <v>24</v>
      </c>
      <c r="E35" s="29">
        <v>27</v>
      </c>
      <c r="F35" s="29">
        <v>0</v>
      </c>
      <c r="G35" s="29">
        <v>0</v>
      </c>
      <c r="H35" s="29">
        <v>0</v>
      </c>
      <c r="I35" s="29">
        <v>0</v>
      </c>
      <c r="J35" s="29">
        <v>21</v>
      </c>
      <c r="K35" s="29">
        <v>0</v>
      </c>
      <c r="L35" s="29">
        <v>3</v>
      </c>
      <c r="M35" s="29">
        <v>27</v>
      </c>
      <c r="N35" s="441"/>
      <c r="O35" s="441"/>
      <c r="P35" s="441"/>
      <c r="Q35" s="441"/>
      <c r="R35" s="441"/>
      <c r="S35" s="441"/>
      <c r="T35" s="441"/>
      <c r="U35" s="441"/>
    </row>
    <row r="36" spans="2:32">
      <c r="C36" s="166" t="s">
        <v>405</v>
      </c>
      <c r="D36" s="29">
        <v>16</v>
      </c>
      <c r="E36" s="29">
        <v>16</v>
      </c>
      <c r="F36" s="29">
        <v>0</v>
      </c>
      <c r="G36" s="29">
        <v>0</v>
      </c>
      <c r="H36" s="29">
        <v>7</v>
      </c>
      <c r="I36" s="29">
        <v>0</v>
      </c>
      <c r="J36" s="29">
        <v>0</v>
      </c>
      <c r="K36" s="29">
        <v>0</v>
      </c>
      <c r="L36" s="29">
        <v>9</v>
      </c>
      <c r="M36" s="29">
        <v>16</v>
      </c>
      <c r="N36" s="441"/>
      <c r="O36" s="441"/>
      <c r="P36" s="441"/>
      <c r="Q36" s="441"/>
      <c r="R36" s="441"/>
      <c r="S36" s="441"/>
      <c r="T36" s="441"/>
      <c r="U36" s="441"/>
    </row>
    <row r="37" spans="2:32">
      <c r="C37" s="166" t="s">
        <v>406</v>
      </c>
      <c r="D37" s="29">
        <v>12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12</v>
      </c>
      <c r="M37" s="29">
        <v>0</v>
      </c>
      <c r="N37" s="441"/>
      <c r="O37" s="441"/>
      <c r="P37" s="441"/>
      <c r="Q37" s="441"/>
      <c r="R37" s="441"/>
      <c r="S37" s="441"/>
      <c r="T37" s="441"/>
      <c r="U37" s="441"/>
    </row>
    <row r="38" spans="2:32">
      <c r="C38" s="166" t="s">
        <v>407</v>
      </c>
      <c r="D38" s="29">
        <v>157</v>
      </c>
      <c r="E38" s="29">
        <v>179</v>
      </c>
      <c r="F38" s="29">
        <v>97</v>
      </c>
      <c r="G38" s="29">
        <v>38</v>
      </c>
      <c r="H38" s="29">
        <v>6</v>
      </c>
      <c r="I38" s="29">
        <v>41</v>
      </c>
      <c r="J38" s="29">
        <v>40</v>
      </c>
      <c r="K38" s="29">
        <v>100</v>
      </c>
      <c r="L38" s="29">
        <v>14</v>
      </c>
      <c r="M38" s="29">
        <v>0</v>
      </c>
      <c r="N38" s="441"/>
      <c r="O38" s="441"/>
      <c r="P38" s="441"/>
      <c r="Q38" s="441"/>
      <c r="R38" s="441"/>
      <c r="S38" s="441"/>
      <c r="T38" s="441"/>
      <c r="U38" s="441"/>
    </row>
    <row r="39" spans="2:32">
      <c r="C39" s="442" t="s">
        <v>408</v>
      </c>
      <c r="D39" s="443">
        <v>134306</v>
      </c>
      <c r="E39" s="443">
        <v>15063</v>
      </c>
      <c r="F39" s="443">
        <v>81995</v>
      </c>
      <c r="G39" s="443">
        <v>8036</v>
      </c>
      <c r="H39" s="443">
        <v>51062</v>
      </c>
      <c r="I39" s="443">
        <v>6420</v>
      </c>
      <c r="J39" s="443">
        <v>473</v>
      </c>
      <c r="K39" s="443">
        <v>253</v>
      </c>
      <c r="L39" s="443">
        <v>776</v>
      </c>
      <c r="M39" s="443">
        <v>354</v>
      </c>
      <c r="N39" s="441"/>
      <c r="O39" s="441"/>
      <c r="P39" s="441"/>
      <c r="Q39" s="441"/>
      <c r="R39" s="441"/>
      <c r="S39" s="441"/>
      <c r="T39" s="441"/>
      <c r="U39" s="441"/>
    </row>
    <row r="40" spans="2:32" ht="14.25" customHeight="1">
      <c r="C40" s="610" t="s">
        <v>409</v>
      </c>
      <c r="D40" s="610"/>
      <c r="E40" s="610"/>
      <c r="F40" s="610"/>
      <c r="G40" s="610"/>
      <c r="H40" s="610"/>
      <c r="I40" s="610"/>
      <c r="J40" s="610"/>
      <c r="K40" s="610"/>
      <c r="L40" s="610"/>
      <c r="M40" s="610"/>
      <c r="N40" s="441"/>
      <c r="O40" s="441"/>
      <c r="P40" s="441"/>
      <c r="Q40" s="441"/>
      <c r="R40" s="441"/>
      <c r="S40" s="441"/>
      <c r="T40" s="441"/>
      <c r="U40" s="441"/>
    </row>
    <row r="41" spans="2:32">
      <c r="N41" s="441"/>
      <c r="O41" s="441"/>
      <c r="P41" s="441"/>
      <c r="Q41" s="441"/>
      <c r="R41" s="441"/>
      <c r="S41" s="441"/>
      <c r="T41" s="441"/>
      <c r="U41" s="441"/>
    </row>
    <row r="42" spans="2:32" ht="26.25" customHeight="1">
      <c r="J42" s="441"/>
      <c r="K42" s="441"/>
      <c r="L42" s="441"/>
      <c r="M42" s="441"/>
      <c r="N42" s="441"/>
      <c r="O42" s="441"/>
      <c r="P42" s="441"/>
      <c r="Q42" s="441"/>
      <c r="R42" s="441"/>
      <c r="S42" s="441"/>
    </row>
    <row r="43" spans="2:32" ht="33" customHeight="1"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</row>
    <row r="44" spans="2:32">
      <c r="B44" s="439"/>
      <c r="C44" s="445"/>
      <c r="D44" s="446"/>
      <c r="E44" s="446"/>
      <c r="F44" s="446"/>
      <c r="G44" s="446"/>
      <c r="H44" s="446"/>
      <c r="I44" s="446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</row>
    <row r="45" spans="2:32"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</row>
    <row r="46" spans="2:32"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</row>
    <row r="47" spans="2:32"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</row>
    <row r="48" spans="2:32"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</row>
    <row r="49" spans="2:21"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</row>
    <row r="50" spans="2:21">
      <c r="B50" s="439"/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</row>
    <row r="51" spans="2:21"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</row>
    <row r="52" spans="2:21"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</row>
    <row r="53" spans="2:21"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9"/>
      <c r="U53" s="439"/>
    </row>
    <row r="54" spans="2:21">
      <c r="B54" s="439"/>
      <c r="C54" s="439"/>
      <c r="D54" s="439"/>
      <c r="E54" s="439"/>
      <c r="F54" s="439"/>
      <c r="G54" s="439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9"/>
      <c r="U54" s="439"/>
    </row>
    <row r="55" spans="2:21"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  <c r="T55" s="439"/>
      <c r="U55" s="439"/>
    </row>
    <row r="56" spans="2:21"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</row>
    <row r="57" spans="2:21"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</row>
    <row r="58" spans="2:21">
      <c r="B58" s="439"/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9"/>
      <c r="U58" s="439"/>
    </row>
    <row r="59" spans="2:21"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</row>
    <row r="60" spans="2:21"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</row>
    <row r="61" spans="2:21"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</row>
  </sheetData>
  <mergeCells count="8">
    <mergeCell ref="C40:M40"/>
    <mergeCell ref="C4:M4"/>
    <mergeCell ref="C5:M5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32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27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7"/>
      <c r="C28" s="17"/>
      <c r="D28" s="17"/>
      <c r="E28" s="17"/>
      <c r="F28" s="17"/>
      <c r="G28" s="17"/>
      <c r="H28" s="17"/>
      <c r="I28" s="17"/>
      <c r="J28" s="50" t="s">
        <v>86</v>
      </c>
      <c r="K28" s="17"/>
      <c r="L28" s="17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C5:R41"/>
  <sheetViews>
    <sheetView showGridLines="0" showRowColHeaders="0" showOutlineSymbols="0" zoomScaleNormal="100" workbookViewId="0">
      <selection activeCell="B32" sqref="B32"/>
    </sheetView>
  </sheetViews>
  <sheetFormatPr baseColWidth="10" defaultColWidth="16.5703125" defaultRowHeight="12.75"/>
  <cols>
    <col min="1" max="1" width="3.7109375" style="433" customWidth="1"/>
    <col min="2" max="2" width="10.42578125" style="433" customWidth="1"/>
    <col min="3" max="3" width="23.140625" style="433" customWidth="1"/>
    <col min="4" max="4" width="11" style="433" customWidth="1"/>
    <col min="5" max="5" width="8.85546875" style="433" customWidth="1"/>
    <col min="6" max="6" width="10.42578125" style="433" customWidth="1"/>
    <col min="7" max="7" width="8.5703125" style="433" customWidth="1"/>
    <col min="8" max="8" width="11.5703125" style="433" customWidth="1"/>
    <col min="9" max="9" width="9.7109375" style="433" customWidth="1"/>
    <col min="10" max="10" width="11.5703125" style="433" customWidth="1"/>
    <col min="11" max="11" width="10" style="433" customWidth="1"/>
    <col min="12" max="12" width="10.7109375" style="433" customWidth="1"/>
    <col min="13" max="13" width="10.140625" style="433" customWidth="1"/>
    <col min="14" max="14" width="16.5703125" style="433" customWidth="1"/>
    <col min="15" max="15" width="11.140625" style="433" customWidth="1"/>
    <col min="16" max="16" width="9.28515625" style="433" customWidth="1"/>
    <col min="17" max="256" width="16.5703125" style="433"/>
    <col min="257" max="257" width="3.7109375" style="433" customWidth="1"/>
    <col min="258" max="258" width="10.42578125" style="433" customWidth="1"/>
    <col min="259" max="259" width="23.140625" style="433" customWidth="1"/>
    <col min="260" max="260" width="11" style="433" customWidth="1"/>
    <col min="261" max="261" width="8.85546875" style="433" customWidth="1"/>
    <col min="262" max="262" width="10.42578125" style="433" customWidth="1"/>
    <col min="263" max="263" width="8.5703125" style="433" customWidth="1"/>
    <col min="264" max="264" width="9.5703125" style="433" customWidth="1"/>
    <col min="265" max="265" width="9.7109375" style="433" customWidth="1"/>
    <col min="266" max="266" width="9.85546875" style="433" customWidth="1"/>
    <col min="267" max="267" width="10" style="433" customWidth="1"/>
    <col min="268" max="268" width="10.7109375" style="433" customWidth="1"/>
    <col min="269" max="269" width="10.140625" style="433" customWidth="1"/>
    <col min="270" max="270" width="16.5703125" style="433" customWidth="1"/>
    <col min="271" max="271" width="11.140625" style="433" customWidth="1"/>
    <col min="272" max="272" width="9.28515625" style="433" customWidth="1"/>
    <col min="273" max="512" width="16.5703125" style="433"/>
    <col min="513" max="513" width="3.7109375" style="433" customWidth="1"/>
    <col min="514" max="514" width="10.42578125" style="433" customWidth="1"/>
    <col min="515" max="515" width="23.140625" style="433" customWidth="1"/>
    <col min="516" max="516" width="11" style="433" customWidth="1"/>
    <col min="517" max="517" width="8.85546875" style="433" customWidth="1"/>
    <col min="518" max="518" width="10.42578125" style="433" customWidth="1"/>
    <col min="519" max="519" width="8.5703125" style="433" customWidth="1"/>
    <col min="520" max="520" width="9.5703125" style="433" customWidth="1"/>
    <col min="521" max="521" width="9.7109375" style="433" customWidth="1"/>
    <col min="522" max="522" width="9.85546875" style="433" customWidth="1"/>
    <col min="523" max="523" width="10" style="433" customWidth="1"/>
    <col min="524" max="524" width="10.7109375" style="433" customWidth="1"/>
    <col min="525" max="525" width="10.140625" style="433" customWidth="1"/>
    <col min="526" max="526" width="16.5703125" style="433" customWidth="1"/>
    <col min="527" max="527" width="11.140625" style="433" customWidth="1"/>
    <col min="528" max="528" width="9.28515625" style="433" customWidth="1"/>
    <col min="529" max="768" width="16.5703125" style="433"/>
    <col min="769" max="769" width="3.7109375" style="433" customWidth="1"/>
    <col min="770" max="770" width="10.42578125" style="433" customWidth="1"/>
    <col min="771" max="771" width="23.140625" style="433" customWidth="1"/>
    <col min="772" max="772" width="11" style="433" customWidth="1"/>
    <col min="773" max="773" width="8.85546875" style="433" customWidth="1"/>
    <col min="774" max="774" width="10.42578125" style="433" customWidth="1"/>
    <col min="775" max="775" width="8.5703125" style="433" customWidth="1"/>
    <col min="776" max="776" width="9.5703125" style="433" customWidth="1"/>
    <col min="777" max="777" width="9.7109375" style="433" customWidth="1"/>
    <col min="778" max="778" width="9.85546875" style="433" customWidth="1"/>
    <col min="779" max="779" width="10" style="433" customWidth="1"/>
    <col min="780" max="780" width="10.7109375" style="433" customWidth="1"/>
    <col min="781" max="781" width="10.140625" style="433" customWidth="1"/>
    <col min="782" max="782" width="16.5703125" style="433" customWidth="1"/>
    <col min="783" max="783" width="11.140625" style="433" customWidth="1"/>
    <col min="784" max="784" width="9.28515625" style="433" customWidth="1"/>
    <col min="785" max="1024" width="16.5703125" style="433"/>
    <col min="1025" max="1025" width="3.7109375" style="433" customWidth="1"/>
    <col min="1026" max="1026" width="10.42578125" style="433" customWidth="1"/>
    <col min="1027" max="1027" width="23.140625" style="433" customWidth="1"/>
    <col min="1028" max="1028" width="11" style="433" customWidth="1"/>
    <col min="1029" max="1029" width="8.85546875" style="433" customWidth="1"/>
    <col min="1030" max="1030" width="10.42578125" style="433" customWidth="1"/>
    <col min="1031" max="1031" width="8.5703125" style="433" customWidth="1"/>
    <col min="1032" max="1032" width="9.5703125" style="433" customWidth="1"/>
    <col min="1033" max="1033" width="9.7109375" style="433" customWidth="1"/>
    <col min="1034" max="1034" width="9.85546875" style="433" customWidth="1"/>
    <col min="1035" max="1035" width="10" style="433" customWidth="1"/>
    <col min="1036" max="1036" width="10.7109375" style="433" customWidth="1"/>
    <col min="1037" max="1037" width="10.140625" style="433" customWidth="1"/>
    <col min="1038" max="1038" width="16.5703125" style="433" customWidth="1"/>
    <col min="1039" max="1039" width="11.140625" style="433" customWidth="1"/>
    <col min="1040" max="1040" width="9.28515625" style="433" customWidth="1"/>
    <col min="1041" max="1280" width="16.5703125" style="433"/>
    <col min="1281" max="1281" width="3.7109375" style="433" customWidth="1"/>
    <col min="1282" max="1282" width="10.42578125" style="433" customWidth="1"/>
    <col min="1283" max="1283" width="23.140625" style="433" customWidth="1"/>
    <col min="1284" max="1284" width="11" style="433" customWidth="1"/>
    <col min="1285" max="1285" width="8.85546875" style="433" customWidth="1"/>
    <col min="1286" max="1286" width="10.42578125" style="433" customWidth="1"/>
    <col min="1287" max="1287" width="8.5703125" style="433" customWidth="1"/>
    <col min="1288" max="1288" width="9.5703125" style="433" customWidth="1"/>
    <col min="1289" max="1289" width="9.7109375" style="433" customWidth="1"/>
    <col min="1290" max="1290" width="9.85546875" style="433" customWidth="1"/>
    <col min="1291" max="1291" width="10" style="433" customWidth="1"/>
    <col min="1292" max="1292" width="10.7109375" style="433" customWidth="1"/>
    <col min="1293" max="1293" width="10.140625" style="433" customWidth="1"/>
    <col min="1294" max="1294" width="16.5703125" style="433" customWidth="1"/>
    <col min="1295" max="1295" width="11.140625" style="433" customWidth="1"/>
    <col min="1296" max="1296" width="9.28515625" style="433" customWidth="1"/>
    <col min="1297" max="1536" width="16.5703125" style="433"/>
    <col min="1537" max="1537" width="3.7109375" style="433" customWidth="1"/>
    <col min="1538" max="1538" width="10.42578125" style="433" customWidth="1"/>
    <col min="1539" max="1539" width="23.140625" style="433" customWidth="1"/>
    <col min="1540" max="1540" width="11" style="433" customWidth="1"/>
    <col min="1541" max="1541" width="8.85546875" style="433" customWidth="1"/>
    <col min="1542" max="1542" width="10.42578125" style="433" customWidth="1"/>
    <col min="1543" max="1543" width="8.5703125" style="433" customWidth="1"/>
    <col min="1544" max="1544" width="9.5703125" style="433" customWidth="1"/>
    <col min="1545" max="1545" width="9.7109375" style="433" customWidth="1"/>
    <col min="1546" max="1546" width="9.85546875" style="433" customWidth="1"/>
    <col min="1547" max="1547" width="10" style="433" customWidth="1"/>
    <col min="1548" max="1548" width="10.7109375" style="433" customWidth="1"/>
    <col min="1549" max="1549" width="10.140625" style="433" customWidth="1"/>
    <col min="1550" max="1550" width="16.5703125" style="433" customWidth="1"/>
    <col min="1551" max="1551" width="11.140625" style="433" customWidth="1"/>
    <col min="1552" max="1552" width="9.28515625" style="433" customWidth="1"/>
    <col min="1553" max="1792" width="16.5703125" style="433"/>
    <col min="1793" max="1793" width="3.7109375" style="433" customWidth="1"/>
    <col min="1794" max="1794" width="10.42578125" style="433" customWidth="1"/>
    <col min="1795" max="1795" width="23.140625" style="433" customWidth="1"/>
    <col min="1796" max="1796" width="11" style="433" customWidth="1"/>
    <col min="1797" max="1797" width="8.85546875" style="433" customWidth="1"/>
    <col min="1798" max="1798" width="10.42578125" style="433" customWidth="1"/>
    <col min="1799" max="1799" width="8.5703125" style="433" customWidth="1"/>
    <col min="1800" max="1800" width="9.5703125" style="433" customWidth="1"/>
    <col min="1801" max="1801" width="9.7109375" style="433" customWidth="1"/>
    <col min="1802" max="1802" width="9.85546875" style="433" customWidth="1"/>
    <col min="1803" max="1803" width="10" style="433" customWidth="1"/>
    <col min="1804" max="1804" width="10.7109375" style="433" customWidth="1"/>
    <col min="1805" max="1805" width="10.140625" style="433" customWidth="1"/>
    <col min="1806" max="1806" width="16.5703125" style="433" customWidth="1"/>
    <col min="1807" max="1807" width="11.140625" style="433" customWidth="1"/>
    <col min="1808" max="1808" width="9.28515625" style="433" customWidth="1"/>
    <col min="1809" max="2048" width="16.5703125" style="433"/>
    <col min="2049" max="2049" width="3.7109375" style="433" customWidth="1"/>
    <col min="2050" max="2050" width="10.42578125" style="433" customWidth="1"/>
    <col min="2051" max="2051" width="23.140625" style="433" customWidth="1"/>
    <col min="2052" max="2052" width="11" style="433" customWidth="1"/>
    <col min="2053" max="2053" width="8.85546875" style="433" customWidth="1"/>
    <col min="2054" max="2054" width="10.42578125" style="433" customWidth="1"/>
    <col min="2055" max="2055" width="8.5703125" style="433" customWidth="1"/>
    <col min="2056" max="2056" width="9.5703125" style="433" customWidth="1"/>
    <col min="2057" max="2057" width="9.7109375" style="433" customWidth="1"/>
    <col min="2058" max="2058" width="9.85546875" style="433" customWidth="1"/>
    <col min="2059" max="2059" width="10" style="433" customWidth="1"/>
    <col min="2060" max="2060" width="10.7109375" style="433" customWidth="1"/>
    <col min="2061" max="2061" width="10.140625" style="433" customWidth="1"/>
    <col min="2062" max="2062" width="16.5703125" style="433" customWidth="1"/>
    <col min="2063" max="2063" width="11.140625" style="433" customWidth="1"/>
    <col min="2064" max="2064" width="9.28515625" style="433" customWidth="1"/>
    <col min="2065" max="2304" width="16.5703125" style="433"/>
    <col min="2305" max="2305" width="3.7109375" style="433" customWidth="1"/>
    <col min="2306" max="2306" width="10.42578125" style="433" customWidth="1"/>
    <col min="2307" max="2307" width="23.140625" style="433" customWidth="1"/>
    <col min="2308" max="2308" width="11" style="433" customWidth="1"/>
    <col min="2309" max="2309" width="8.85546875" style="433" customWidth="1"/>
    <col min="2310" max="2310" width="10.42578125" style="433" customWidth="1"/>
    <col min="2311" max="2311" width="8.5703125" style="433" customWidth="1"/>
    <col min="2312" max="2312" width="9.5703125" style="433" customWidth="1"/>
    <col min="2313" max="2313" width="9.7109375" style="433" customWidth="1"/>
    <col min="2314" max="2314" width="9.85546875" style="433" customWidth="1"/>
    <col min="2315" max="2315" width="10" style="433" customWidth="1"/>
    <col min="2316" max="2316" width="10.7109375" style="433" customWidth="1"/>
    <col min="2317" max="2317" width="10.140625" style="433" customWidth="1"/>
    <col min="2318" max="2318" width="16.5703125" style="433" customWidth="1"/>
    <col min="2319" max="2319" width="11.140625" style="433" customWidth="1"/>
    <col min="2320" max="2320" width="9.28515625" style="433" customWidth="1"/>
    <col min="2321" max="2560" width="16.5703125" style="433"/>
    <col min="2561" max="2561" width="3.7109375" style="433" customWidth="1"/>
    <col min="2562" max="2562" width="10.42578125" style="433" customWidth="1"/>
    <col min="2563" max="2563" width="23.140625" style="433" customWidth="1"/>
    <col min="2564" max="2564" width="11" style="433" customWidth="1"/>
    <col min="2565" max="2565" width="8.85546875" style="433" customWidth="1"/>
    <col min="2566" max="2566" width="10.42578125" style="433" customWidth="1"/>
    <col min="2567" max="2567" width="8.5703125" style="433" customWidth="1"/>
    <col min="2568" max="2568" width="9.5703125" style="433" customWidth="1"/>
    <col min="2569" max="2569" width="9.7109375" style="433" customWidth="1"/>
    <col min="2570" max="2570" width="9.85546875" style="433" customWidth="1"/>
    <col min="2571" max="2571" width="10" style="433" customWidth="1"/>
    <col min="2572" max="2572" width="10.7109375" style="433" customWidth="1"/>
    <col min="2573" max="2573" width="10.140625" style="433" customWidth="1"/>
    <col min="2574" max="2574" width="16.5703125" style="433" customWidth="1"/>
    <col min="2575" max="2575" width="11.140625" style="433" customWidth="1"/>
    <col min="2576" max="2576" width="9.28515625" style="433" customWidth="1"/>
    <col min="2577" max="2816" width="16.5703125" style="433"/>
    <col min="2817" max="2817" width="3.7109375" style="433" customWidth="1"/>
    <col min="2818" max="2818" width="10.42578125" style="433" customWidth="1"/>
    <col min="2819" max="2819" width="23.140625" style="433" customWidth="1"/>
    <col min="2820" max="2820" width="11" style="433" customWidth="1"/>
    <col min="2821" max="2821" width="8.85546875" style="433" customWidth="1"/>
    <col min="2822" max="2822" width="10.42578125" style="433" customWidth="1"/>
    <col min="2823" max="2823" width="8.5703125" style="433" customWidth="1"/>
    <col min="2824" max="2824" width="9.5703125" style="433" customWidth="1"/>
    <col min="2825" max="2825" width="9.7109375" style="433" customWidth="1"/>
    <col min="2826" max="2826" width="9.85546875" style="433" customWidth="1"/>
    <col min="2827" max="2827" width="10" style="433" customWidth="1"/>
    <col min="2828" max="2828" width="10.7109375" style="433" customWidth="1"/>
    <col min="2829" max="2829" width="10.140625" style="433" customWidth="1"/>
    <col min="2830" max="2830" width="16.5703125" style="433" customWidth="1"/>
    <col min="2831" max="2831" width="11.140625" style="433" customWidth="1"/>
    <col min="2832" max="2832" width="9.28515625" style="433" customWidth="1"/>
    <col min="2833" max="3072" width="16.5703125" style="433"/>
    <col min="3073" max="3073" width="3.7109375" style="433" customWidth="1"/>
    <col min="3074" max="3074" width="10.42578125" style="433" customWidth="1"/>
    <col min="3075" max="3075" width="23.140625" style="433" customWidth="1"/>
    <col min="3076" max="3076" width="11" style="433" customWidth="1"/>
    <col min="3077" max="3077" width="8.85546875" style="433" customWidth="1"/>
    <col min="3078" max="3078" width="10.42578125" style="433" customWidth="1"/>
    <col min="3079" max="3079" width="8.5703125" style="433" customWidth="1"/>
    <col min="3080" max="3080" width="9.5703125" style="433" customWidth="1"/>
    <col min="3081" max="3081" width="9.7109375" style="433" customWidth="1"/>
    <col min="3082" max="3082" width="9.85546875" style="433" customWidth="1"/>
    <col min="3083" max="3083" width="10" style="433" customWidth="1"/>
    <col min="3084" max="3084" width="10.7109375" style="433" customWidth="1"/>
    <col min="3085" max="3085" width="10.140625" style="433" customWidth="1"/>
    <col min="3086" max="3086" width="16.5703125" style="433" customWidth="1"/>
    <col min="3087" max="3087" width="11.140625" style="433" customWidth="1"/>
    <col min="3088" max="3088" width="9.28515625" style="433" customWidth="1"/>
    <col min="3089" max="3328" width="16.5703125" style="433"/>
    <col min="3329" max="3329" width="3.7109375" style="433" customWidth="1"/>
    <col min="3330" max="3330" width="10.42578125" style="433" customWidth="1"/>
    <col min="3331" max="3331" width="23.140625" style="433" customWidth="1"/>
    <col min="3332" max="3332" width="11" style="433" customWidth="1"/>
    <col min="3333" max="3333" width="8.85546875" style="433" customWidth="1"/>
    <col min="3334" max="3334" width="10.42578125" style="433" customWidth="1"/>
    <col min="3335" max="3335" width="8.5703125" style="433" customWidth="1"/>
    <col min="3336" max="3336" width="9.5703125" style="433" customWidth="1"/>
    <col min="3337" max="3337" width="9.7109375" style="433" customWidth="1"/>
    <col min="3338" max="3338" width="9.85546875" style="433" customWidth="1"/>
    <col min="3339" max="3339" width="10" style="433" customWidth="1"/>
    <col min="3340" max="3340" width="10.7109375" style="433" customWidth="1"/>
    <col min="3341" max="3341" width="10.140625" style="433" customWidth="1"/>
    <col min="3342" max="3342" width="16.5703125" style="433" customWidth="1"/>
    <col min="3343" max="3343" width="11.140625" style="433" customWidth="1"/>
    <col min="3344" max="3344" width="9.28515625" style="433" customWidth="1"/>
    <col min="3345" max="3584" width="16.5703125" style="433"/>
    <col min="3585" max="3585" width="3.7109375" style="433" customWidth="1"/>
    <col min="3586" max="3586" width="10.42578125" style="433" customWidth="1"/>
    <col min="3587" max="3587" width="23.140625" style="433" customWidth="1"/>
    <col min="3588" max="3588" width="11" style="433" customWidth="1"/>
    <col min="3589" max="3589" width="8.85546875" style="433" customWidth="1"/>
    <col min="3590" max="3590" width="10.42578125" style="433" customWidth="1"/>
    <col min="3591" max="3591" width="8.5703125" style="433" customWidth="1"/>
    <col min="3592" max="3592" width="9.5703125" style="433" customWidth="1"/>
    <col min="3593" max="3593" width="9.7109375" style="433" customWidth="1"/>
    <col min="3594" max="3594" width="9.85546875" style="433" customWidth="1"/>
    <col min="3595" max="3595" width="10" style="433" customWidth="1"/>
    <col min="3596" max="3596" width="10.7109375" style="433" customWidth="1"/>
    <col min="3597" max="3597" width="10.140625" style="433" customWidth="1"/>
    <col min="3598" max="3598" width="16.5703125" style="433" customWidth="1"/>
    <col min="3599" max="3599" width="11.140625" style="433" customWidth="1"/>
    <col min="3600" max="3600" width="9.28515625" style="433" customWidth="1"/>
    <col min="3601" max="3840" width="16.5703125" style="433"/>
    <col min="3841" max="3841" width="3.7109375" style="433" customWidth="1"/>
    <col min="3842" max="3842" width="10.42578125" style="433" customWidth="1"/>
    <col min="3843" max="3843" width="23.140625" style="433" customWidth="1"/>
    <col min="3844" max="3844" width="11" style="433" customWidth="1"/>
    <col min="3845" max="3845" width="8.85546875" style="433" customWidth="1"/>
    <col min="3846" max="3846" width="10.42578125" style="433" customWidth="1"/>
    <col min="3847" max="3847" width="8.5703125" style="433" customWidth="1"/>
    <col min="3848" max="3848" width="9.5703125" style="433" customWidth="1"/>
    <col min="3849" max="3849" width="9.7109375" style="433" customWidth="1"/>
    <col min="3850" max="3850" width="9.85546875" style="433" customWidth="1"/>
    <col min="3851" max="3851" width="10" style="433" customWidth="1"/>
    <col min="3852" max="3852" width="10.7109375" style="433" customWidth="1"/>
    <col min="3853" max="3853" width="10.140625" style="433" customWidth="1"/>
    <col min="3854" max="3854" width="16.5703125" style="433" customWidth="1"/>
    <col min="3855" max="3855" width="11.140625" style="433" customWidth="1"/>
    <col min="3856" max="3856" width="9.28515625" style="433" customWidth="1"/>
    <col min="3857" max="4096" width="16.5703125" style="433"/>
    <col min="4097" max="4097" width="3.7109375" style="433" customWidth="1"/>
    <col min="4098" max="4098" width="10.42578125" style="433" customWidth="1"/>
    <col min="4099" max="4099" width="23.140625" style="433" customWidth="1"/>
    <col min="4100" max="4100" width="11" style="433" customWidth="1"/>
    <col min="4101" max="4101" width="8.85546875" style="433" customWidth="1"/>
    <col min="4102" max="4102" width="10.42578125" style="433" customWidth="1"/>
    <col min="4103" max="4103" width="8.5703125" style="433" customWidth="1"/>
    <col min="4104" max="4104" width="9.5703125" style="433" customWidth="1"/>
    <col min="4105" max="4105" width="9.7109375" style="433" customWidth="1"/>
    <col min="4106" max="4106" width="9.85546875" style="433" customWidth="1"/>
    <col min="4107" max="4107" width="10" style="433" customWidth="1"/>
    <col min="4108" max="4108" width="10.7109375" style="433" customWidth="1"/>
    <col min="4109" max="4109" width="10.140625" style="433" customWidth="1"/>
    <col min="4110" max="4110" width="16.5703125" style="433" customWidth="1"/>
    <col min="4111" max="4111" width="11.140625" style="433" customWidth="1"/>
    <col min="4112" max="4112" width="9.28515625" style="433" customWidth="1"/>
    <col min="4113" max="4352" width="16.5703125" style="433"/>
    <col min="4353" max="4353" width="3.7109375" style="433" customWidth="1"/>
    <col min="4354" max="4354" width="10.42578125" style="433" customWidth="1"/>
    <col min="4355" max="4355" width="23.140625" style="433" customWidth="1"/>
    <col min="4356" max="4356" width="11" style="433" customWidth="1"/>
    <col min="4357" max="4357" width="8.85546875" style="433" customWidth="1"/>
    <col min="4358" max="4358" width="10.42578125" style="433" customWidth="1"/>
    <col min="4359" max="4359" width="8.5703125" style="433" customWidth="1"/>
    <col min="4360" max="4360" width="9.5703125" style="433" customWidth="1"/>
    <col min="4361" max="4361" width="9.7109375" style="433" customWidth="1"/>
    <col min="4362" max="4362" width="9.85546875" style="433" customWidth="1"/>
    <col min="4363" max="4363" width="10" style="433" customWidth="1"/>
    <col min="4364" max="4364" width="10.7109375" style="433" customWidth="1"/>
    <col min="4365" max="4365" width="10.140625" style="433" customWidth="1"/>
    <col min="4366" max="4366" width="16.5703125" style="433" customWidth="1"/>
    <col min="4367" max="4367" width="11.140625" style="433" customWidth="1"/>
    <col min="4368" max="4368" width="9.28515625" style="433" customWidth="1"/>
    <col min="4369" max="4608" width="16.5703125" style="433"/>
    <col min="4609" max="4609" width="3.7109375" style="433" customWidth="1"/>
    <col min="4610" max="4610" width="10.42578125" style="433" customWidth="1"/>
    <col min="4611" max="4611" width="23.140625" style="433" customWidth="1"/>
    <col min="4612" max="4612" width="11" style="433" customWidth="1"/>
    <col min="4613" max="4613" width="8.85546875" style="433" customWidth="1"/>
    <col min="4614" max="4614" width="10.42578125" style="433" customWidth="1"/>
    <col min="4615" max="4615" width="8.5703125" style="433" customWidth="1"/>
    <col min="4616" max="4616" width="9.5703125" style="433" customWidth="1"/>
    <col min="4617" max="4617" width="9.7109375" style="433" customWidth="1"/>
    <col min="4618" max="4618" width="9.85546875" style="433" customWidth="1"/>
    <col min="4619" max="4619" width="10" style="433" customWidth="1"/>
    <col min="4620" max="4620" width="10.7109375" style="433" customWidth="1"/>
    <col min="4621" max="4621" width="10.140625" style="433" customWidth="1"/>
    <col min="4622" max="4622" width="16.5703125" style="433" customWidth="1"/>
    <col min="4623" max="4623" width="11.140625" style="433" customWidth="1"/>
    <col min="4624" max="4624" width="9.28515625" style="433" customWidth="1"/>
    <col min="4625" max="4864" width="16.5703125" style="433"/>
    <col min="4865" max="4865" width="3.7109375" style="433" customWidth="1"/>
    <col min="4866" max="4866" width="10.42578125" style="433" customWidth="1"/>
    <col min="4867" max="4867" width="23.140625" style="433" customWidth="1"/>
    <col min="4868" max="4868" width="11" style="433" customWidth="1"/>
    <col min="4869" max="4869" width="8.85546875" style="433" customWidth="1"/>
    <col min="4870" max="4870" width="10.42578125" style="433" customWidth="1"/>
    <col min="4871" max="4871" width="8.5703125" style="433" customWidth="1"/>
    <col min="4872" max="4872" width="9.5703125" style="433" customWidth="1"/>
    <col min="4873" max="4873" width="9.7109375" style="433" customWidth="1"/>
    <col min="4874" max="4874" width="9.85546875" style="433" customWidth="1"/>
    <col min="4875" max="4875" width="10" style="433" customWidth="1"/>
    <col min="4876" max="4876" width="10.7109375" style="433" customWidth="1"/>
    <col min="4877" max="4877" width="10.140625" style="433" customWidth="1"/>
    <col min="4878" max="4878" width="16.5703125" style="433" customWidth="1"/>
    <col min="4879" max="4879" width="11.140625" style="433" customWidth="1"/>
    <col min="4880" max="4880" width="9.28515625" style="433" customWidth="1"/>
    <col min="4881" max="5120" width="16.5703125" style="433"/>
    <col min="5121" max="5121" width="3.7109375" style="433" customWidth="1"/>
    <col min="5122" max="5122" width="10.42578125" style="433" customWidth="1"/>
    <col min="5123" max="5123" width="23.140625" style="433" customWidth="1"/>
    <col min="5124" max="5124" width="11" style="433" customWidth="1"/>
    <col min="5125" max="5125" width="8.85546875" style="433" customWidth="1"/>
    <col min="5126" max="5126" width="10.42578125" style="433" customWidth="1"/>
    <col min="5127" max="5127" width="8.5703125" style="433" customWidth="1"/>
    <col min="5128" max="5128" width="9.5703125" style="433" customWidth="1"/>
    <col min="5129" max="5129" width="9.7109375" style="433" customWidth="1"/>
    <col min="5130" max="5130" width="9.85546875" style="433" customWidth="1"/>
    <col min="5131" max="5131" width="10" style="433" customWidth="1"/>
    <col min="5132" max="5132" width="10.7109375" style="433" customWidth="1"/>
    <col min="5133" max="5133" width="10.140625" style="433" customWidth="1"/>
    <col min="5134" max="5134" width="16.5703125" style="433" customWidth="1"/>
    <col min="5135" max="5135" width="11.140625" style="433" customWidth="1"/>
    <col min="5136" max="5136" width="9.28515625" style="433" customWidth="1"/>
    <col min="5137" max="5376" width="16.5703125" style="433"/>
    <col min="5377" max="5377" width="3.7109375" style="433" customWidth="1"/>
    <col min="5378" max="5378" width="10.42578125" style="433" customWidth="1"/>
    <col min="5379" max="5379" width="23.140625" style="433" customWidth="1"/>
    <col min="5380" max="5380" width="11" style="433" customWidth="1"/>
    <col min="5381" max="5381" width="8.85546875" style="433" customWidth="1"/>
    <col min="5382" max="5382" width="10.42578125" style="433" customWidth="1"/>
    <col min="5383" max="5383" width="8.5703125" style="433" customWidth="1"/>
    <col min="5384" max="5384" width="9.5703125" style="433" customWidth="1"/>
    <col min="5385" max="5385" width="9.7109375" style="433" customWidth="1"/>
    <col min="5386" max="5386" width="9.85546875" style="433" customWidth="1"/>
    <col min="5387" max="5387" width="10" style="433" customWidth="1"/>
    <col min="5388" max="5388" width="10.7109375" style="433" customWidth="1"/>
    <col min="5389" max="5389" width="10.140625" style="433" customWidth="1"/>
    <col min="5390" max="5390" width="16.5703125" style="433" customWidth="1"/>
    <col min="5391" max="5391" width="11.140625" style="433" customWidth="1"/>
    <col min="5392" max="5392" width="9.28515625" style="433" customWidth="1"/>
    <col min="5393" max="5632" width="16.5703125" style="433"/>
    <col min="5633" max="5633" width="3.7109375" style="433" customWidth="1"/>
    <col min="5634" max="5634" width="10.42578125" style="433" customWidth="1"/>
    <col min="5635" max="5635" width="23.140625" style="433" customWidth="1"/>
    <col min="5636" max="5636" width="11" style="433" customWidth="1"/>
    <col min="5637" max="5637" width="8.85546875" style="433" customWidth="1"/>
    <col min="5638" max="5638" width="10.42578125" style="433" customWidth="1"/>
    <col min="5639" max="5639" width="8.5703125" style="433" customWidth="1"/>
    <col min="5640" max="5640" width="9.5703125" style="433" customWidth="1"/>
    <col min="5641" max="5641" width="9.7109375" style="433" customWidth="1"/>
    <col min="5642" max="5642" width="9.85546875" style="433" customWidth="1"/>
    <col min="5643" max="5643" width="10" style="433" customWidth="1"/>
    <col min="5644" max="5644" width="10.7109375" style="433" customWidth="1"/>
    <col min="5645" max="5645" width="10.140625" style="433" customWidth="1"/>
    <col min="5646" max="5646" width="16.5703125" style="433" customWidth="1"/>
    <col min="5647" max="5647" width="11.140625" style="433" customWidth="1"/>
    <col min="5648" max="5648" width="9.28515625" style="433" customWidth="1"/>
    <col min="5649" max="5888" width="16.5703125" style="433"/>
    <col min="5889" max="5889" width="3.7109375" style="433" customWidth="1"/>
    <col min="5890" max="5890" width="10.42578125" style="433" customWidth="1"/>
    <col min="5891" max="5891" width="23.140625" style="433" customWidth="1"/>
    <col min="5892" max="5892" width="11" style="433" customWidth="1"/>
    <col min="5893" max="5893" width="8.85546875" style="433" customWidth="1"/>
    <col min="5894" max="5894" width="10.42578125" style="433" customWidth="1"/>
    <col min="5895" max="5895" width="8.5703125" style="433" customWidth="1"/>
    <col min="5896" max="5896" width="9.5703125" style="433" customWidth="1"/>
    <col min="5897" max="5897" width="9.7109375" style="433" customWidth="1"/>
    <col min="5898" max="5898" width="9.85546875" style="433" customWidth="1"/>
    <col min="5899" max="5899" width="10" style="433" customWidth="1"/>
    <col min="5900" max="5900" width="10.7109375" style="433" customWidth="1"/>
    <col min="5901" max="5901" width="10.140625" style="433" customWidth="1"/>
    <col min="5902" max="5902" width="16.5703125" style="433" customWidth="1"/>
    <col min="5903" max="5903" width="11.140625" style="433" customWidth="1"/>
    <col min="5904" max="5904" width="9.28515625" style="433" customWidth="1"/>
    <col min="5905" max="6144" width="16.5703125" style="433"/>
    <col min="6145" max="6145" width="3.7109375" style="433" customWidth="1"/>
    <col min="6146" max="6146" width="10.42578125" style="433" customWidth="1"/>
    <col min="6147" max="6147" width="23.140625" style="433" customWidth="1"/>
    <col min="6148" max="6148" width="11" style="433" customWidth="1"/>
    <col min="6149" max="6149" width="8.85546875" style="433" customWidth="1"/>
    <col min="6150" max="6150" width="10.42578125" style="433" customWidth="1"/>
    <col min="6151" max="6151" width="8.5703125" style="433" customWidth="1"/>
    <col min="6152" max="6152" width="9.5703125" style="433" customWidth="1"/>
    <col min="6153" max="6153" width="9.7109375" style="433" customWidth="1"/>
    <col min="6154" max="6154" width="9.85546875" style="433" customWidth="1"/>
    <col min="6155" max="6155" width="10" style="433" customWidth="1"/>
    <col min="6156" max="6156" width="10.7109375" style="433" customWidth="1"/>
    <col min="6157" max="6157" width="10.140625" style="433" customWidth="1"/>
    <col min="6158" max="6158" width="16.5703125" style="433" customWidth="1"/>
    <col min="6159" max="6159" width="11.140625" style="433" customWidth="1"/>
    <col min="6160" max="6160" width="9.28515625" style="433" customWidth="1"/>
    <col min="6161" max="6400" width="16.5703125" style="433"/>
    <col min="6401" max="6401" width="3.7109375" style="433" customWidth="1"/>
    <col min="6402" max="6402" width="10.42578125" style="433" customWidth="1"/>
    <col min="6403" max="6403" width="23.140625" style="433" customWidth="1"/>
    <col min="6404" max="6404" width="11" style="433" customWidth="1"/>
    <col min="6405" max="6405" width="8.85546875" style="433" customWidth="1"/>
    <col min="6406" max="6406" width="10.42578125" style="433" customWidth="1"/>
    <col min="6407" max="6407" width="8.5703125" style="433" customWidth="1"/>
    <col min="6408" max="6408" width="9.5703125" style="433" customWidth="1"/>
    <col min="6409" max="6409" width="9.7109375" style="433" customWidth="1"/>
    <col min="6410" max="6410" width="9.85546875" style="433" customWidth="1"/>
    <col min="6411" max="6411" width="10" style="433" customWidth="1"/>
    <col min="6412" max="6412" width="10.7109375" style="433" customWidth="1"/>
    <col min="6413" max="6413" width="10.140625" style="433" customWidth="1"/>
    <col min="6414" max="6414" width="16.5703125" style="433" customWidth="1"/>
    <col min="6415" max="6415" width="11.140625" style="433" customWidth="1"/>
    <col min="6416" max="6416" width="9.28515625" style="433" customWidth="1"/>
    <col min="6417" max="6656" width="16.5703125" style="433"/>
    <col min="6657" max="6657" width="3.7109375" style="433" customWidth="1"/>
    <col min="6658" max="6658" width="10.42578125" style="433" customWidth="1"/>
    <col min="6659" max="6659" width="23.140625" style="433" customWidth="1"/>
    <col min="6660" max="6660" width="11" style="433" customWidth="1"/>
    <col min="6661" max="6661" width="8.85546875" style="433" customWidth="1"/>
    <col min="6662" max="6662" width="10.42578125" style="433" customWidth="1"/>
    <col min="6663" max="6663" width="8.5703125" style="433" customWidth="1"/>
    <col min="6664" max="6664" width="9.5703125" style="433" customWidth="1"/>
    <col min="6665" max="6665" width="9.7109375" style="433" customWidth="1"/>
    <col min="6666" max="6666" width="9.85546875" style="433" customWidth="1"/>
    <col min="6667" max="6667" width="10" style="433" customWidth="1"/>
    <col min="6668" max="6668" width="10.7109375" style="433" customWidth="1"/>
    <col min="6669" max="6669" width="10.140625" style="433" customWidth="1"/>
    <col min="6670" max="6670" width="16.5703125" style="433" customWidth="1"/>
    <col min="6671" max="6671" width="11.140625" style="433" customWidth="1"/>
    <col min="6672" max="6672" width="9.28515625" style="433" customWidth="1"/>
    <col min="6673" max="6912" width="16.5703125" style="433"/>
    <col min="6913" max="6913" width="3.7109375" style="433" customWidth="1"/>
    <col min="6914" max="6914" width="10.42578125" style="433" customWidth="1"/>
    <col min="6915" max="6915" width="23.140625" style="433" customWidth="1"/>
    <col min="6916" max="6916" width="11" style="433" customWidth="1"/>
    <col min="6917" max="6917" width="8.85546875" style="433" customWidth="1"/>
    <col min="6918" max="6918" width="10.42578125" style="433" customWidth="1"/>
    <col min="6919" max="6919" width="8.5703125" style="433" customWidth="1"/>
    <col min="6920" max="6920" width="9.5703125" style="433" customWidth="1"/>
    <col min="6921" max="6921" width="9.7109375" style="433" customWidth="1"/>
    <col min="6922" max="6922" width="9.85546875" style="433" customWidth="1"/>
    <col min="6923" max="6923" width="10" style="433" customWidth="1"/>
    <col min="6924" max="6924" width="10.7109375" style="433" customWidth="1"/>
    <col min="6925" max="6925" width="10.140625" style="433" customWidth="1"/>
    <col min="6926" max="6926" width="16.5703125" style="433" customWidth="1"/>
    <col min="6927" max="6927" width="11.140625" style="433" customWidth="1"/>
    <col min="6928" max="6928" width="9.28515625" style="433" customWidth="1"/>
    <col min="6929" max="7168" width="16.5703125" style="433"/>
    <col min="7169" max="7169" width="3.7109375" style="433" customWidth="1"/>
    <col min="7170" max="7170" width="10.42578125" style="433" customWidth="1"/>
    <col min="7171" max="7171" width="23.140625" style="433" customWidth="1"/>
    <col min="7172" max="7172" width="11" style="433" customWidth="1"/>
    <col min="7173" max="7173" width="8.85546875" style="433" customWidth="1"/>
    <col min="7174" max="7174" width="10.42578125" style="433" customWidth="1"/>
    <col min="7175" max="7175" width="8.5703125" style="433" customWidth="1"/>
    <col min="7176" max="7176" width="9.5703125" style="433" customWidth="1"/>
    <col min="7177" max="7177" width="9.7109375" style="433" customWidth="1"/>
    <col min="7178" max="7178" width="9.85546875" style="433" customWidth="1"/>
    <col min="7179" max="7179" width="10" style="433" customWidth="1"/>
    <col min="7180" max="7180" width="10.7109375" style="433" customWidth="1"/>
    <col min="7181" max="7181" width="10.140625" style="433" customWidth="1"/>
    <col min="7182" max="7182" width="16.5703125" style="433" customWidth="1"/>
    <col min="7183" max="7183" width="11.140625" style="433" customWidth="1"/>
    <col min="7184" max="7184" width="9.28515625" style="433" customWidth="1"/>
    <col min="7185" max="7424" width="16.5703125" style="433"/>
    <col min="7425" max="7425" width="3.7109375" style="433" customWidth="1"/>
    <col min="7426" max="7426" width="10.42578125" style="433" customWidth="1"/>
    <col min="7427" max="7427" width="23.140625" style="433" customWidth="1"/>
    <col min="7428" max="7428" width="11" style="433" customWidth="1"/>
    <col min="7429" max="7429" width="8.85546875" style="433" customWidth="1"/>
    <col min="7430" max="7430" width="10.42578125" style="433" customWidth="1"/>
    <col min="7431" max="7431" width="8.5703125" style="433" customWidth="1"/>
    <col min="7432" max="7432" width="9.5703125" style="433" customWidth="1"/>
    <col min="7433" max="7433" width="9.7109375" style="433" customWidth="1"/>
    <col min="7434" max="7434" width="9.85546875" style="433" customWidth="1"/>
    <col min="7435" max="7435" width="10" style="433" customWidth="1"/>
    <col min="7436" max="7436" width="10.7109375" style="433" customWidth="1"/>
    <col min="7437" max="7437" width="10.140625" style="433" customWidth="1"/>
    <col min="7438" max="7438" width="16.5703125" style="433" customWidth="1"/>
    <col min="7439" max="7439" width="11.140625" style="433" customWidth="1"/>
    <col min="7440" max="7440" width="9.28515625" style="433" customWidth="1"/>
    <col min="7441" max="7680" width="16.5703125" style="433"/>
    <col min="7681" max="7681" width="3.7109375" style="433" customWidth="1"/>
    <col min="7682" max="7682" width="10.42578125" style="433" customWidth="1"/>
    <col min="7683" max="7683" width="23.140625" style="433" customWidth="1"/>
    <col min="7684" max="7684" width="11" style="433" customWidth="1"/>
    <col min="7685" max="7685" width="8.85546875" style="433" customWidth="1"/>
    <col min="7686" max="7686" width="10.42578125" style="433" customWidth="1"/>
    <col min="7687" max="7687" width="8.5703125" style="433" customWidth="1"/>
    <col min="7688" max="7688" width="9.5703125" style="433" customWidth="1"/>
    <col min="7689" max="7689" width="9.7109375" style="433" customWidth="1"/>
    <col min="7690" max="7690" width="9.85546875" style="433" customWidth="1"/>
    <col min="7691" max="7691" width="10" style="433" customWidth="1"/>
    <col min="7692" max="7692" width="10.7109375" style="433" customWidth="1"/>
    <col min="7693" max="7693" width="10.140625" style="433" customWidth="1"/>
    <col min="7694" max="7694" width="16.5703125" style="433" customWidth="1"/>
    <col min="7695" max="7695" width="11.140625" style="433" customWidth="1"/>
    <col min="7696" max="7696" width="9.28515625" style="433" customWidth="1"/>
    <col min="7697" max="7936" width="16.5703125" style="433"/>
    <col min="7937" max="7937" width="3.7109375" style="433" customWidth="1"/>
    <col min="7938" max="7938" width="10.42578125" style="433" customWidth="1"/>
    <col min="7939" max="7939" width="23.140625" style="433" customWidth="1"/>
    <col min="7940" max="7940" width="11" style="433" customWidth="1"/>
    <col min="7941" max="7941" width="8.85546875" style="433" customWidth="1"/>
    <col min="7942" max="7942" width="10.42578125" style="433" customWidth="1"/>
    <col min="7943" max="7943" width="8.5703125" style="433" customWidth="1"/>
    <col min="7944" max="7944" width="9.5703125" style="433" customWidth="1"/>
    <col min="7945" max="7945" width="9.7109375" style="433" customWidth="1"/>
    <col min="7946" max="7946" width="9.85546875" style="433" customWidth="1"/>
    <col min="7947" max="7947" width="10" style="433" customWidth="1"/>
    <col min="7948" max="7948" width="10.7109375" style="433" customWidth="1"/>
    <col min="7949" max="7949" width="10.140625" style="433" customWidth="1"/>
    <col min="7950" max="7950" width="16.5703125" style="433" customWidth="1"/>
    <col min="7951" max="7951" width="11.140625" style="433" customWidth="1"/>
    <col min="7952" max="7952" width="9.28515625" style="433" customWidth="1"/>
    <col min="7953" max="8192" width="16.5703125" style="433"/>
    <col min="8193" max="8193" width="3.7109375" style="433" customWidth="1"/>
    <col min="8194" max="8194" width="10.42578125" style="433" customWidth="1"/>
    <col min="8195" max="8195" width="23.140625" style="433" customWidth="1"/>
    <col min="8196" max="8196" width="11" style="433" customWidth="1"/>
    <col min="8197" max="8197" width="8.85546875" style="433" customWidth="1"/>
    <col min="8198" max="8198" width="10.42578125" style="433" customWidth="1"/>
    <col min="8199" max="8199" width="8.5703125" style="433" customWidth="1"/>
    <col min="8200" max="8200" width="9.5703125" style="433" customWidth="1"/>
    <col min="8201" max="8201" width="9.7109375" style="433" customWidth="1"/>
    <col min="8202" max="8202" width="9.85546875" style="433" customWidth="1"/>
    <col min="8203" max="8203" width="10" style="433" customWidth="1"/>
    <col min="8204" max="8204" width="10.7109375" style="433" customWidth="1"/>
    <col min="8205" max="8205" width="10.140625" style="433" customWidth="1"/>
    <col min="8206" max="8206" width="16.5703125" style="433" customWidth="1"/>
    <col min="8207" max="8207" width="11.140625" style="433" customWidth="1"/>
    <col min="8208" max="8208" width="9.28515625" style="433" customWidth="1"/>
    <col min="8209" max="8448" width="16.5703125" style="433"/>
    <col min="8449" max="8449" width="3.7109375" style="433" customWidth="1"/>
    <col min="8450" max="8450" width="10.42578125" style="433" customWidth="1"/>
    <col min="8451" max="8451" width="23.140625" style="433" customWidth="1"/>
    <col min="8452" max="8452" width="11" style="433" customWidth="1"/>
    <col min="8453" max="8453" width="8.85546875" style="433" customWidth="1"/>
    <col min="8454" max="8454" width="10.42578125" style="433" customWidth="1"/>
    <col min="8455" max="8455" width="8.5703125" style="433" customWidth="1"/>
    <col min="8456" max="8456" width="9.5703125" style="433" customWidth="1"/>
    <col min="8457" max="8457" width="9.7109375" style="433" customWidth="1"/>
    <col min="8458" max="8458" width="9.85546875" style="433" customWidth="1"/>
    <col min="8459" max="8459" width="10" style="433" customWidth="1"/>
    <col min="8460" max="8460" width="10.7109375" style="433" customWidth="1"/>
    <col min="8461" max="8461" width="10.140625" style="433" customWidth="1"/>
    <col min="8462" max="8462" width="16.5703125" style="433" customWidth="1"/>
    <col min="8463" max="8463" width="11.140625" style="433" customWidth="1"/>
    <col min="8464" max="8464" width="9.28515625" style="433" customWidth="1"/>
    <col min="8465" max="8704" width="16.5703125" style="433"/>
    <col min="8705" max="8705" width="3.7109375" style="433" customWidth="1"/>
    <col min="8706" max="8706" width="10.42578125" style="433" customWidth="1"/>
    <col min="8707" max="8707" width="23.140625" style="433" customWidth="1"/>
    <col min="8708" max="8708" width="11" style="433" customWidth="1"/>
    <col min="8709" max="8709" width="8.85546875" style="433" customWidth="1"/>
    <col min="8710" max="8710" width="10.42578125" style="433" customWidth="1"/>
    <col min="8711" max="8711" width="8.5703125" style="433" customWidth="1"/>
    <col min="8712" max="8712" width="9.5703125" style="433" customWidth="1"/>
    <col min="8713" max="8713" width="9.7109375" style="433" customWidth="1"/>
    <col min="8714" max="8714" width="9.85546875" style="433" customWidth="1"/>
    <col min="8715" max="8715" width="10" style="433" customWidth="1"/>
    <col min="8716" max="8716" width="10.7109375" style="433" customWidth="1"/>
    <col min="8717" max="8717" width="10.140625" style="433" customWidth="1"/>
    <col min="8718" max="8718" width="16.5703125" style="433" customWidth="1"/>
    <col min="8719" max="8719" width="11.140625" style="433" customWidth="1"/>
    <col min="8720" max="8720" width="9.28515625" style="433" customWidth="1"/>
    <col min="8721" max="8960" width="16.5703125" style="433"/>
    <col min="8961" max="8961" width="3.7109375" style="433" customWidth="1"/>
    <col min="8962" max="8962" width="10.42578125" style="433" customWidth="1"/>
    <col min="8963" max="8963" width="23.140625" style="433" customWidth="1"/>
    <col min="8964" max="8964" width="11" style="433" customWidth="1"/>
    <col min="8965" max="8965" width="8.85546875" style="433" customWidth="1"/>
    <col min="8966" max="8966" width="10.42578125" style="433" customWidth="1"/>
    <col min="8967" max="8967" width="8.5703125" style="433" customWidth="1"/>
    <col min="8968" max="8968" width="9.5703125" style="433" customWidth="1"/>
    <col min="8969" max="8969" width="9.7109375" style="433" customWidth="1"/>
    <col min="8970" max="8970" width="9.85546875" style="433" customWidth="1"/>
    <col min="8971" max="8971" width="10" style="433" customWidth="1"/>
    <col min="8972" max="8972" width="10.7109375" style="433" customWidth="1"/>
    <col min="8973" max="8973" width="10.140625" style="433" customWidth="1"/>
    <col min="8974" max="8974" width="16.5703125" style="433" customWidth="1"/>
    <col min="8975" max="8975" width="11.140625" style="433" customWidth="1"/>
    <col min="8976" max="8976" width="9.28515625" style="433" customWidth="1"/>
    <col min="8977" max="9216" width="16.5703125" style="433"/>
    <col min="9217" max="9217" width="3.7109375" style="433" customWidth="1"/>
    <col min="9218" max="9218" width="10.42578125" style="433" customWidth="1"/>
    <col min="9219" max="9219" width="23.140625" style="433" customWidth="1"/>
    <col min="9220" max="9220" width="11" style="433" customWidth="1"/>
    <col min="9221" max="9221" width="8.85546875" style="433" customWidth="1"/>
    <col min="9222" max="9222" width="10.42578125" style="433" customWidth="1"/>
    <col min="9223" max="9223" width="8.5703125" style="433" customWidth="1"/>
    <col min="9224" max="9224" width="9.5703125" style="433" customWidth="1"/>
    <col min="9225" max="9225" width="9.7109375" style="433" customWidth="1"/>
    <col min="9226" max="9226" width="9.85546875" style="433" customWidth="1"/>
    <col min="9227" max="9227" width="10" style="433" customWidth="1"/>
    <col min="9228" max="9228" width="10.7109375" style="433" customWidth="1"/>
    <col min="9229" max="9229" width="10.140625" style="433" customWidth="1"/>
    <col min="9230" max="9230" width="16.5703125" style="433" customWidth="1"/>
    <col min="9231" max="9231" width="11.140625" style="433" customWidth="1"/>
    <col min="9232" max="9232" width="9.28515625" style="433" customWidth="1"/>
    <col min="9233" max="9472" width="16.5703125" style="433"/>
    <col min="9473" max="9473" width="3.7109375" style="433" customWidth="1"/>
    <col min="9474" max="9474" width="10.42578125" style="433" customWidth="1"/>
    <col min="9475" max="9475" width="23.140625" style="433" customWidth="1"/>
    <col min="9476" max="9476" width="11" style="433" customWidth="1"/>
    <col min="9477" max="9477" width="8.85546875" style="433" customWidth="1"/>
    <col min="9478" max="9478" width="10.42578125" style="433" customWidth="1"/>
    <col min="9479" max="9479" width="8.5703125" style="433" customWidth="1"/>
    <col min="9480" max="9480" width="9.5703125" style="433" customWidth="1"/>
    <col min="9481" max="9481" width="9.7109375" style="433" customWidth="1"/>
    <col min="9482" max="9482" width="9.85546875" style="433" customWidth="1"/>
    <col min="9483" max="9483" width="10" style="433" customWidth="1"/>
    <col min="9484" max="9484" width="10.7109375" style="433" customWidth="1"/>
    <col min="9485" max="9485" width="10.140625" style="433" customWidth="1"/>
    <col min="9486" max="9486" width="16.5703125" style="433" customWidth="1"/>
    <col min="9487" max="9487" width="11.140625" style="433" customWidth="1"/>
    <col min="9488" max="9488" width="9.28515625" style="433" customWidth="1"/>
    <col min="9489" max="9728" width="16.5703125" style="433"/>
    <col min="9729" max="9729" width="3.7109375" style="433" customWidth="1"/>
    <col min="9730" max="9730" width="10.42578125" style="433" customWidth="1"/>
    <col min="9731" max="9731" width="23.140625" style="433" customWidth="1"/>
    <col min="9732" max="9732" width="11" style="433" customWidth="1"/>
    <col min="9733" max="9733" width="8.85546875" style="433" customWidth="1"/>
    <col min="9734" max="9734" width="10.42578125" style="433" customWidth="1"/>
    <col min="9735" max="9735" width="8.5703125" style="433" customWidth="1"/>
    <col min="9736" max="9736" width="9.5703125" style="433" customWidth="1"/>
    <col min="9737" max="9737" width="9.7109375" style="433" customWidth="1"/>
    <col min="9738" max="9738" width="9.85546875" style="433" customWidth="1"/>
    <col min="9739" max="9739" width="10" style="433" customWidth="1"/>
    <col min="9740" max="9740" width="10.7109375" style="433" customWidth="1"/>
    <col min="9741" max="9741" width="10.140625" style="433" customWidth="1"/>
    <col min="9742" max="9742" width="16.5703125" style="433" customWidth="1"/>
    <col min="9743" max="9743" width="11.140625" style="433" customWidth="1"/>
    <col min="9744" max="9744" width="9.28515625" style="433" customWidth="1"/>
    <col min="9745" max="9984" width="16.5703125" style="433"/>
    <col min="9985" max="9985" width="3.7109375" style="433" customWidth="1"/>
    <col min="9986" max="9986" width="10.42578125" style="433" customWidth="1"/>
    <col min="9987" max="9987" width="23.140625" style="433" customWidth="1"/>
    <col min="9988" max="9988" width="11" style="433" customWidth="1"/>
    <col min="9989" max="9989" width="8.85546875" style="433" customWidth="1"/>
    <col min="9990" max="9990" width="10.42578125" style="433" customWidth="1"/>
    <col min="9991" max="9991" width="8.5703125" style="433" customWidth="1"/>
    <col min="9992" max="9992" width="9.5703125" style="433" customWidth="1"/>
    <col min="9993" max="9993" width="9.7109375" style="433" customWidth="1"/>
    <col min="9994" max="9994" width="9.85546875" style="433" customWidth="1"/>
    <col min="9995" max="9995" width="10" style="433" customWidth="1"/>
    <col min="9996" max="9996" width="10.7109375" style="433" customWidth="1"/>
    <col min="9997" max="9997" width="10.140625" style="433" customWidth="1"/>
    <col min="9998" max="9998" width="16.5703125" style="433" customWidth="1"/>
    <col min="9999" max="9999" width="11.140625" style="433" customWidth="1"/>
    <col min="10000" max="10000" width="9.28515625" style="433" customWidth="1"/>
    <col min="10001" max="10240" width="16.5703125" style="433"/>
    <col min="10241" max="10241" width="3.7109375" style="433" customWidth="1"/>
    <col min="10242" max="10242" width="10.42578125" style="433" customWidth="1"/>
    <col min="10243" max="10243" width="23.140625" style="433" customWidth="1"/>
    <col min="10244" max="10244" width="11" style="433" customWidth="1"/>
    <col min="10245" max="10245" width="8.85546875" style="433" customWidth="1"/>
    <col min="10246" max="10246" width="10.42578125" style="433" customWidth="1"/>
    <col min="10247" max="10247" width="8.5703125" style="433" customWidth="1"/>
    <col min="10248" max="10248" width="9.5703125" style="433" customWidth="1"/>
    <col min="10249" max="10249" width="9.7109375" style="433" customWidth="1"/>
    <col min="10250" max="10250" width="9.85546875" style="433" customWidth="1"/>
    <col min="10251" max="10251" width="10" style="433" customWidth="1"/>
    <col min="10252" max="10252" width="10.7109375" style="433" customWidth="1"/>
    <col min="10253" max="10253" width="10.140625" style="433" customWidth="1"/>
    <col min="10254" max="10254" width="16.5703125" style="433" customWidth="1"/>
    <col min="10255" max="10255" width="11.140625" style="433" customWidth="1"/>
    <col min="10256" max="10256" width="9.28515625" style="433" customWidth="1"/>
    <col min="10257" max="10496" width="16.5703125" style="433"/>
    <col min="10497" max="10497" width="3.7109375" style="433" customWidth="1"/>
    <col min="10498" max="10498" width="10.42578125" style="433" customWidth="1"/>
    <col min="10499" max="10499" width="23.140625" style="433" customWidth="1"/>
    <col min="10500" max="10500" width="11" style="433" customWidth="1"/>
    <col min="10501" max="10501" width="8.85546875" style="433" customWidth="1"/>
    <col min="10502" max="10502" width="10.42578125" style="433" customWidth="1"/>
    <col min="10503" max="10503" width="8.5703125" style="433" customWidth="1"/>
    <col min="10504" max="10504" width="9.5703125" style="433" customWidth="1"/>
    <col min="10505" max="10505" width="9.7109375" style="433" customWidth="1"/>
    <col min="10506" max="10506" width="9.85546875" style="433" customWidth="1"/>
    <col min="10507" max="10507" width="10" style="433" customWidth="1"/>
    <col min="10508" max="10508" width="10.7109375" style="433" customWidth="1"/>
    <col min="10509" max="10509" width="10.140625" style="433" customWidth="1"/>
    <col min="10510" max="10510" width="16.5703125" style="433" customWidth="1"/>
    <col min="10511" max="10511" width="11.140625" style="433" customWidth="1"/>
    <col min="10512" max="10512" width="9.28515625" style="433" customWidth="1"/>
    <col min="10513" max="10752" width="16.5703125" style="433"/>
    <col min="10753" max="10753" width="3.7109375" style="433" customWidth="1"/>
    <col min="10754" max="10754" width="10.42578125" style="433" customWidth="1"/>
    <col min="10755" max="10755" width="23.140625" style="433" customWidth="1"/>
    <col min="10756" max="10756" width="11" style="433" customWidth="1"/>
    <col min="10757" max="10757" width="8.85546875" style="433" customWidth="1"/>
    <col min="10758" max="10758" width="10.42578125" style="433" customWidth="1"/>
    <col min="10759" max="10759" width="8.5703125" style="433" customWidth="1"/>
    <col min="10760" max="10760" width="9.5703125" style="433" customWidth="1"/>
    <col min="10761" max="10761" width="9.7109375" style="433" customWidth="1"/>
    <col min="10762" max="10762" width="9.85546875" style="433" customWidth="1"/>
    <col min="10763" max="10763" width="10" style="433" customWidth="1"/>
    <col min="10764" max="10764" width="10.7109375" style="433" customWidth="1"/>
    <col min="10765" max="10765" width="10.140625" style="433" customWidth="1"/>
    <col min="10766" max="10766" width="16.5703125" style="433" customWidth="1"/>
    <col min="10767" max="10767" width="11.140625" style="433" customWidth="1"/>
    <col min="10768" max="10768" width="9.28515625" style="433" customWidth="1"/>
    <col min="10769" max="11008" width="16.5703125" style="433"/>
    <col min="11009" max="11009" width="3.7109375" style="433" customWidth="1"/>
    <col min="11010" max="11010" width="10.42578125" style="433" customWidth="1"/>
    <col min="11011" max="11011" width="23.140625" style="433" customWidth="1"/>
    <col min="11012" max="11012" width="11" style="433" customWidth="1"/>
    <col min="11013" max="11013" width="8.85546875" style="433" customWidth="1"/>
    <col min="11014" max="11014" width="10.42578125" style="433" customWidth="1"/>
    <col min="11015" max="11015" width="8.5703125" style="433" customWidth="1"/>
    <col min="11016" max="11016" width="9.5703125" style="433" customWidth="1"/>
    <col min="11017" max="11017" width="9.7109375" style="433" customWidth="1"/>
    <col min="11018" max="11018" width="9.85546875" style="433" customWidth="1"/>
    <col min="11019" max="11019" width="10" style="433" customWidth="1"/>
    <col min="11020" max="11020" width="10.7109375" style="433" customWidth="1"/>
    <col min="11021" max="11021" width="10.140625" style="433" customWidth="1"/>
    <col min="11022" max="11022" width="16.5703125" style="433" customWidth="1"/>
    <col min="11023" max="11023" width="11.140625" style="433" customWidth="1"/>
    <col min="11024" max="11024" width="9.28515625" style="433" customWidth="1"/>
    <col min="11025" max="11264" width="16.5703125" style="433"/>
    <col min="11265" max="11265" width="3.7109375" style="433" customWidth="1"/>
    <col min="11266" max="11266" width="10.42578125" style="433" customWidth="1"/>
    <col min="11267" max="11267" width="23.140625" style="433" customWidth="1"/>
    <col min="11268" max="11268" width="11" style="433" customWidth="1"/>
    <col min="11269" max="11269" width="8.85546875" style="433" customWidth="1"/>
    <col min="11270" max="11270" width="10.42578125" style="433" customWidth="1"/>
    <col min="11271" max="11271" width="8.5703125" style="433" customWidth="1"/>
    <col min="11272" max="11272" width="9.5703125" style="433" customWidth="1"/>
    <col min="11273" max="11273" width="9.7109375" style="433" customWidth="1"/>
    <col min="11274" max="11274" width="9.85546875" style="433" customWidth="1"/>
    <col min="11275" max="11275" width="10" style="433" customWidth="1"/>
    <col min="11276" max="11276" width="10.7109375" style="433" customWidth="1"/>
    <col min="11277" max="11277" width="10.140625" style="433" customWidth="1"/>
    <col min="11278" max="11278" width="16.5703125" style="433" customWidth="1"/>
    <col min="11279" max="11279" width="11.140625" style="433" customWidth="1"/>
    <col min="11280" max="11280" width="9.28515625" style="433" customWidth="1"/>
    <col min="11281" max="11520" width="16.5703125" style="433"/>
    <col min="11521" max="11521" width="3.7109375" style="433" customWidth="1"/>
    <col min="11522" max="11522" width="10.42578125" style="433" customWidth="1"/>
    <col min="11523" max="11523" width="23.140625" style="433" customWidth="1"/>
    <col min="11524" max="11524" width="11" style="433" customWidth="1"/>
    <col min="11525" max="11525" width="8.85546875" style="433" customWidth="1"/>
    <col min="11526" max="11526" width="10.42578125" style="433" customWidth="1"/>
    <col min="11527" max="11527" width="8.5703125" style="433" customWidth="1"/>
    <col min="11528" max="11528" width="9.5703125" style="433" customWidth="1"/>
    <col min="11529" max="11529" width="9.7109375" style="433" customWidth="1"/>
    <col min="11530" max="11530" width="9.85546875" style="433" customWidth="1"/>
    <col min="11531" max="11531" width="10" style="433" customWidth="1"/>
    <col min="11532" max="11532" width="10.7109375" style="433" customWidth="1"/>
    <col min="11533" max="11533" width="10.140625" style="433" customWidth="1"/>
    <col min="11534" max="11534" width="16.5703125" style="433" customWidth="1"/>
    <col min="11535" max="11535" width="11.140625" style="433" customWidth="1"/>
    <col min="11536" max="11536" width="9.28515625" style="433" customWidth="1"/>
    <col min="11537" max="11776" width="16.5703125" style="433"/>
    <col min="11777" max="11777" width="3.7109375" style="433" customWidth="1"/>
    <col min="11778" max="11778" width="10.42578125" style="433" customWidth="1"/>
    <col min="11779" max="11779" width="23.140625" style="433" customWidth="1"/>
    <col min="11780" max="11780" width="11" style="433" customWidth="1"/>
    <col min="11781" max="11781" width="8.85546875" style="433" customWidth="1"/>
    <col min="11782" max="11782" width="10.42578125" style="433" customWidth="1"/>
    <col min="11783" max="11783" width="8.5703125" style="433" customWidth="1"/>
    <col min="11784" max="11784" width="9.5703125" style="433" customWidth="1"/>
    <col min="11785" max="11785" width="9.7109375" style="433" customWidth="1"/>
    <col min="11786" max="11786" width="9.85546875" style="433" customWidth="1"/>
    <col min="11787" max="11787" width="10" style="433" customWidth="1"/>
    <col min="11788" max="11788" width="10.7109375" style="433" customWidth="1"/>
    <col min="11789" max="11789" width="10.140625" style="433" customWidth="1"/>
    <col min="11790" max="11790" width="16.5703125" style="433" customWidth="1"/>
    <col min="11791" max="11791" width="11.140625" style="433" customWidth="1"/>
    <col min="11792" max="11792" width="9.28515625" style="433" customWidth="1"/>
    <col min="11793" max="12032" width="16.5703125" style="433"/>
    <col min="12033" max="12033" width="3.7109375" style="433" customWidth="1"/>
    <col min="12034" max="12034" width="10.42578125" style="433" customWidth="1"/>
    <col min="12035" max="12035" width="23.140625" style="433" customWidth="1"/>
    <col min="12036" max="12036" width="11" style="433" customWidth="1"/>
    <col min="12037" max="12037" width="8.85546875" style="433" customWidth="1"/>
    <col min="12038" max="12038" width="10.42578125" style="433" customWidth="1"/>
    <col min="12039" max="12039" width="8.5703125" style="433" customWidth="1"/>
    <col min="12040" max="12040" width="9.5703125" style="433" customWidth="1"/>
    <col min="12041" max="12041" width="9.7109375" style="433" customWidth="1"/>
    <col min="12042" max="12042" width="9.85546875" style="433" customWidth="1"/>
    <col min="12043" max="12043" width="10" style="433" customWidth="1"/>
    <col min="12044" max="12044" width="10.7109375" style="433" customWidth="1"/>
    <col min="12045" max="12045" width="10.140625" style="433" customWidth="1"/>
    <col min="12046" max="12046" width="16.5703125" style="433" customWidth="1"/>
    <col min="12047" max="12047" width="11.140625" style="433" customWidth="1"/>
    <col min="12048" max="12048" width="9.28515625" style="433" customWidth="1"/>
    <col min="12049" max="12288" width="16.5703125" style="433"/>
    <col min="12289" max="12289" width="3.7109375" style="433" customWidth="1"/>
    <col min="12290" max="12290" width="10.42578125" style="433" customWidth="1"/>
    <col min="12291" max="12291" width="23.140625" style="433" customWidth="1"/>
    <col min="12292" max="12292" width="11" style="433" customWidth="1"/>
    <col min="12293" max="12293" width="8.85546875" style="433" customWidth="1"/>
    <col min="12294" max="12294" width="10.42578125" style="433" customWidth="1"/>
    <col min="12295" max="12295" width="8.5703125" style="433" customWidth="1"/>
    <col min="12296" max="12296" width="9.5703125" style="433" customWidth="1"/>
    <col min="12297" max="12297" width="9.7109375" style="433" customWidth="1"/>
    <col min="12298" max="12298" width="9.85546875" style="433" customWidth="1"/>
    <col min="12299" max="12299" width="10" style="433" customWidth="1"/>
    <col min="12300" max="12300" width="10.7109375" style="433" customWidth="1"/>
    <col min="12301" max="12301" width="10.140625" style="433" customWidth="1"/>
    <col min="12302" max="12302" width="16.5703125" style="433" customWidth="1"/>
    <col min="12303" max="12303" width="11.140625" style="433" customWidth="1"/>
    <col min="12304" max="12304" width="9.28515625" style="433" customWidth="1"/>
    <col min="12305" max="12544" width="16.5703125" style="433"/>
    <col min="12545" max="12545" width="3.7109375" style="433" customWidth="1"/>
    <col min="12546" max="12546" width="10.42578125" style="433" customWidth="1"/>
    <col min="12547" max="12547" width="23.140625" style="433" customWidth="1"/>
    <col min="12548" max="12548" width="11" style="433" customWidth="1"/>
    <col min="12549" max="12549" width="8.85546875" style="433" customWidth="1"/>
    <col min="12550" max="12550" width="10.42578125" style="433" customWidth="1"/>
    <col min="12551" max="12551" width="8.5703125" style="433" customWidth="1"/>
    <col min="12552" max="12552" width="9.5703125" style="433" customWidth="1"/>
    <col min="12553" max="12553" width="9.7109375" style="433" customWidth="1"/>
    <col min="12554" max="12554" width="9.85546875" style="433" customWidth="1"/>
    <col min="12555" max="12555" width="10" style="433" customWidth="1"/>
    <col min="12556" max="12556" width="10.7109375" style="433" customWidth="1"/>
    <col min="12557" max="12557" width="10.140625" style="433" customWidth="1"/>
    <col min="12558" max="12558" width="16.5703125" style="433" customWidth="1"/>
    <col min="12559" max="12559" width="11.140625" style="433" customWidth="1"/>
    <col min="12560" max="12560" width="9.28515625" style="433" customWidth="1"/>
    <col min="12561" max="12800" width="16.5703125" style="433"/>
    <col min="12801" max="12801" width="3.7109375" style="433" customWidth="1"/>
    <col min="12802" max="12802" width="10.42578125" style="433" customWidth="1"/>
    <col min="12803" max="12803" width="23.140625" style="433" customWidth="1"/>
    <col min="12804" max="12804" width="11" style="433" customWidth="1"/>
    <col min="12805" max="12805" width="8.85546875" style="433" customWidth="1"/>
    <col min="12806" max="12806" width="10.42578125" style="433" customWidth="1"/>
    <col min="12807" max="12807" width="8.5703125" style="433" customWidth="1"/>
    <col min="12808" max="12808" width="9.5703125" style="433" customWidth="1"/>
    <col min="12809" max="12809" width="9.7109375" style="433" customWidth="1"/>
    <col min="12810" max="12810" width="9.85546875" style="433" customWidth="1"/>
    <col min="12811" max="12811" width="10" style="433" customWidth="1"/>
    <col min="12812" max="12812" width="10.7109375" style="433" customWidth="1"/>
    <col min="12813" max="12813" width="10.140625" style="433" customWidth="1"/>
    <col min="12814" max="12814" width="16.5703125" style="433" customWidth="1"/>
    <col min="12815" max="12815" width="11.140625" style="433" customWidth="1"/>
    <col min="12816" max="12816" width="9.28515625" style="433" customWidth="1"/>
    <col min="12817" max="13056" width="16.5703125" style="433"/>
    <col min="13057" max="13057" width="3.7109375" style="433" customWidth="1"/>
    <col min="13058" max="13058" width="10.42578125" style="433" customWidth="1"/>
    <col min="13059" max="13059" width="23.140625" style="433" customWidth="1"/>
    <col min="13060" max="13060" width="11" style="433" customWidth="1"/>
    <col min="13061" max="13061" width="8.85546875" style="433" customWidth="1"/>
    <col min="13062" max="13062" width="10.42578125" style="433" customWidth="1"/>
    <col min="13063" max="13063" width="8.5703125" style="433" customWidth="1"/>
    <col min="13064" max="13064" width="9.5703125" style="433" customWidth="1"/>
    <col min="13065" max="13065" width="9.7109375" style="433" customWidth="1"/>
    <col min="13066" max="13066" width="9.85546875" style="433" customWidth="1"/>
    <col min="13067" max="13067" width="10" style="433" customWidth="1"/>
    <col min="13068" max="13068" width="10.7109375" style="433" customWidth="1"/>
    <col min="13069" max="13069" width="10.140625" style="433" customWidth="1"/>
    <col min="13070" max="13070" width="16.5703125" style="433" customWidth="1"/>
    <col min="13071" max="13071" width="11.140625" style="433" customWidth="1"/>
    <col min="13072" max="13072" width="9.28515625" style="433" customWidth="1"/>
    <col min="13073" max="13312" width="16.5703125" style="433"/>
    <col min="13313" max="13313" width="3.7109375" style="433" customWidth="1"/>
    <col min="13314" max="13314" width="10.42578125" style="433" customWidth="1"/>
    <col min="13315" max="13315" width="23.140625" style="433" customWidth="1"/>
    <col min="13316" max="13316" width="11" style="433" customWidth="1"/>
    <col min="13317" max="13317" width="8.85546875" style="433" customWidth="1"/>
    <col min="13318" max="13318" width="10.42578125" style="433" customWidth="1"/>
    <col min="13319" max="13319" width="8.5703125" style="433" customWidth="1"/>
    <col min="13320" max="13320" width="9.5703125" style="433" customWidth="1"/>
    <col min="13321" max="13321" width="9.7109375" style="433" customWidth="1"/>
    <col min="13322" max="13322" width="9.85546875" style="433" customWidth="1"/>
    <col min="13323" max="13323" width="10" style="433" customWidth="1"/>
    <col min="13324" max="13324" width="10.7109375" style="433" customWidth="1"/>
    <col min="13325" max="13325" width="10.140625" style="433" customWidth="1"/>
    <col min="13326" max="13326" width="16.5703125" style="433" customWidth="1"/>
    <col min="13327" max="13327" width="11.140625" style="433" customWidth="1"/>
    <col min="13328" max="13328" width="9.28515625" style="433" customWidth="1"/>
    <col min="13329" max="13568" width="16.5703125" style="433"/>
    <col min="13569" max="13569" width="3.7109375" style="433" customWidth="1"/>
    <col min="13570" max="13570" width="10.42578125" style="433" customWidth="1"/>
    <col min="13571" max="13571" width="23.140625" style="433" customWidth="1"/>
    <col min="13572" max="13572" width="11" style="433" customWidth="1"/>
    <col min="13573" max="13573" width="8.85546875" style="433" customWidth="1"/>
    <col min="13574" max="13574" width="10.42578125" style="433" customWidth="1"/>
    <col min="13575" max="13575" width="8.5703125" style="433" customWidth="1"/>
    <col min="13576" max="13576" width="9.5703125" style="433" customWidth="1"/>
    <col min="13577" max="13577" width="9.7109375" style="433" customWidth="1"/>
    <col min="13578" max="13578" width="9.85546875" style="433" customWidth="1"/>
    <col min="13579" max="13579" width="10" style="433" customWidth="1"/>
    <col min="13580" max="13580" width="10.7109375" style="433" customWidth="1"/>
    <col min="13581" max="13581" width="10.140625" style="433" customWidth="1"/>
    <col min="13582" max="13582" width="16.5703125" style="433" customWidth="1"/>
    <col min="13583" max="13583" width="11.140625" style="433" customWidth="1"/>
    <col min="13584" max="13584" width="9.28515625" style="433" customWidth="1"/>
    <col min="13585" max="13824" width="16.5703125" style="433"/>
    <col min="13825" max="13825" width="3.7109375" style="433" customWidth="1"/>
    <col min="13826" max="13826" width="10.42578125" style="433" customWidth="1"/>
    <col min="13827" max="13827" width="23.140625" style="433" customWidth="1"/>
    <col min="13828" max="13828" width="11" style="433" customWidth="1"/>
    <col min="13829" max="13829" width="8.85546875" style="433" customWidth="1"/>
    <col min="13830" max="13830" width="10.42578125" style="433" customWidth="1"/>
    <col min="13831" max="13831" width="8.5703125" style="433" customWidth="1"/>
    <col min="13832" max="13832" width="9.5703125" style="433" customWidth="1"/>
    <col min="13833" max="13833" width="9.7109375" style="433" customWidth="1"/>
    <col min="13834" max="13834" width="9.85546875" style="433" customWidth="1"/>
    <col min="13835" max="13835" width="10" style="433" customWidth="1"/>
    <col min="13836" max="13836" width="10.7109375" style="433" customWidth="1"/>
    <col min="13837" max="13837" width="10.140625" style="433" customWidth="1"/>
    <col min="13838" max="13838" width="16.5703125" style="433" customWidth="1"/>
    <col min="13839" max="13839" width="11.140625" style="433" customWidth="1"/>
    <col min="13840" max="13840" width="9.28515625" style="433" customWidth="1"/>
    <col min="13841" max="14080" width="16.5703125" style="433"/>
    <col min="14081" max="14081" width="3.7109375" style="433" customWidth="1"/>
    <col min="14082" max="14082" width="10.42578125" style="433" customWidth="1"/>
    <col min="14083" max="14083" width="23.140625" style="433" customWidth="1"/>
    <col min="14084" max="14084" width="11" style="433" customWidth="1"/>
    <col min="14085" max="14085" width="8.85546875" style="433" customWidth="1"/>
    <col min="14086" max="14086" width="10.42578125" style="433" customWidth="1"/>
    <col min="14087" max="14087" width="8.5703125" style="433" customWidth="1"/>
    <col min="14088" max="14088" width="9.5703125" style="433" customWidth="1"/>
    <col min="14089" max="14089" width="9.7109375" style="433" customWidth="1"/>
    <col min="14090" max="14090" width="9.85546875" style="433" customWidth="1"/>
    <col min="14091" max="14091" width="10" style="433" customWidth="1"/>
    <col min="14092" max="14092" width="10.7109375" style="433" customWidth="1"/>
    <col min="14093" max="14093" width="10.140625" style="433" customWidth="1"/>
    <col min="14094" max="14094" width="16.5703125" style="433" customWidth="1"/>
    <col min="14095" max="14095" width="11.140625" style="433" customWidth="1"/>
    <col min="14096" max="14096" width="9.28515625" style="433" customWidth="1"/>
    <col min="14097" max="14336" width="16.5703125" style="433"/>
    <col min="14337" max="14337" width="3.7109375" style="433" customWidth="1"/>
    <col min="14338" max="14338" width="10.42578125" style="433" customWidth="1"/>
    <col min="14339" max="14339" width="23.140625" style="433" customWidth="1"/>
    <col min="14340" max="14340" width="11" style="433" customWidth="1"/>
    <col min="14341" max="14341" width="8.85546875" style="433" customWidth="1"/>
    <col min="14342" max="14342" width="10.42578125" style="433" customWidth="1"/>
    <col min="14343" max="14343" width="8.5703125" style="433" customWidth="1"/>
    <col min="14344" max="14344" width="9.5703125" style="433" customWidth="1"/>
    <col min="14345" max="14345" width="9.7109375" style="433" customWidth="1"/>
    <col min="14346" max="14346" width="9.85546875" style="433" customWidth="1"/>
    <col min="14347" max="14347" width="10" style="433" customWidth="1"/>
    <col min="14348" max="14348" width="10.7109375" style="433" customWidth="1"/>
    <col min="14349" max="14349" width="10.140625" style="433" customWidth="1"/>
    <col min="14350" max="14350" width="16.5703125" style="433" customWidth="1"/>
    <col min="14351" max="14351" width="11.140625" style="433" customWidth="1"/>
    <col min="14352" max="14352" width="9.28515625" style="433" customWidth="1"/>
    <col min="14353" max="14592" width="16.5703125" style="433"/>
    <col min="14593" max="14593" width="3.7109375" style="433" customWidth="1"/>
    <col min="14594" max="14594" width="10.42578125" style="433" customWidth="1"/>
    <col min="14595" max="14595" width="23.140625" style="433" customWidth="1"/>
    <col min="14596" max="14596" width="11" style="433" customWidth="1"/>
    <col min="14597" max="14597" width="8.85546875" style="433" customWidth="1"/>
    <col min="14598" max="14598" width="10.42578125" style="433" customWidth="1"/>
    <col min="14599" max="14599" width="8.5703125" style="433" customWidth="1"/>
    <col min="14600" max="14600" width="9.5703125" style="433" customWidth="1"/>
    <col min="14601" max="14601" width="9.7109375" style="433" customWidth="1"/>
    <col min="14602" max="14602" width="9.85546875" style="433" customWidth="1"/>
    <col min="14603" max="14603" width="10" style="433" customWidth="1"/>
    <col min="14604" max="14604" width="10.7109375" style="433" customWidth="1"/>
    <col min="14605" max="14605" width="10.140625" style="433" customWidth="1"/>
    <col min="14606" max="14606" width="16.5703125" style="433" customWidth="1"/>
    <col min="14607" max="14607" width="11.140625" style="433" customWidth="1"/>
    <col min="14608" max="14608" width="9.28515625" style="433" customWidth="1"/>
    <col min="14609" max="14848" width="16.5703125" style="433"/>
    <col min="14849" max="14849" width="3.7109375" style="433" customWidth="1"/>
    <col min="14850" max="14850" width="10.42578125" style="433" customWidth="1"/>
    <col min="14851" max="14851" width="23.140625" style="433" customWidth="1"/>
    <col min="14852" max="14852" width="11" style="433" customWidth="1"/>
    <col min="14853" max="14853" width="8.85546875" style="433" customWidth="1"/>
    <col min="14854" max="14854" width="10.42578125" style="433" customWidth="1"/>
    <col min="14855" max="14855" width="8.5703125" style="433" customWidth="1"/>
    <col min="14856" max="14856" width="9.5703125" style="433" customWidth="1"/>
    <col min="14857" max="14857" width="9.7109375" style="433" customWidth="1"/>
    <col min="14858" max="14858" width="9.85546875" style="433" customWidth="1"/>
    <col min="14859" max="14859" width="10" style="433" customWidth="1"/>
    <col min="14860" max="14860" width="10.7109375" style="433" customWidth="1"/>
    <col min="14861" max="14861" width="10.140625" style="433" customWidth="1"/>
    <col min="14862" max="14862" width="16.5703125" style="433" customWidth="1"/>
    <col min="14863" max="14863" width="11.140625" style="433" customWidth="1"/>
    <col min="14864" max="14864" width="9.28515625" style="433" customWidth="1"/>
    <col min="14865" max="15104" width="16.5703125" style="433"/>
    <col min="15105" max="15105" width="3.7109375" style="433" customWidth="1"/>
    <col min="15106" max="15106" width="10.42578125" style="433" customWidth="1"/>
    <col min="15107" max="15107" width="23.140625" style="433" customWidth="1"/>
    <col min="15108" max="15108" width="11" style="433" customWidth="1"/>
    <col min="15109" max="15109" width="8.85546875" style="433" customWidth="1"/>
    <col min="15110" max="15110" width="10.42578125" style="433" customWidth="1"/>
    <col min="15111" max="15111" width="8.5703125" style="433" customWidth="1"/>
    <col min="15112" max="15112" width="9.5703125" style="433" customWidth="1"/>
    <col min="15113" max="15113" width="9.7109375" style="433" customWidth="1"/>
    <col min="15114" max="15114" width="9.85546875" style="433" customWidth="1"/>
    <col min="15115" max="15115" width="10" style="433" customWidth="1"/>
    <col min="15116" max="15116" width="10.7109375" style="433" customWidth="1"/>
    <col min="15117" max="15117" width="10.140625" style="433" customWidth="1"/>
    <col min="15118" max="15118" width="16.5703125" style="433" customWidth="1"/>
    <col min="15119" max="15119" width="11.140625" style="433" customWidth="1"/>
    <col min="15120" max="15120" width="9.28515625" style="433" customWidth="1"/>
    <col min="15121" max="15360" width="16.5703125" style="433"/>
    <col min="15361" max="15361" width="3.7109375" style="433" customWidth="1"/>
    <col min="15362" max="15362" width="10.42578125" style="433" customWidth="1"/>
    <col min="15363" max="15363" width="23.140625" style="433" customWidth="1"/>
    <col min="15364" max="15364" width="11" style="433" customWidth="1"/>
    <col min="15365" max="15365" width="8.85546875" style="433" customWidth="1"/>
    <col min="15366" max="15366" width="10.42578125" style="433" customWidth="1"/>
    <col min="15367" max="15367" width="8.5703125" style="433" customWidth="1"/>
    <col min="15368" max="15368" width="9.5703125" style="433" customWidth="1"/>
    <col min="15369" max="15369" width="9.7109375" style="433" customWidth="1"/>
    <col min="15370" max="15370" width="9.85546875" style="433" customWidth="1"/>
    <col min="15371" max="15371" width="10" style="433" customWidth="1"/>
    <col min="15372" max="15372" width="10.7109375" style="433" customWidth="1"/>
    <col min="15373" max="15373" width="10.140625" style="433" customWidth="1"/>
    <col min="15374" max="15374" width="16.5703125" style="433" customWidth="1"/>
    <col min="15375" max="15375" width="11.140625" style="433" customWidth="1"/>
    <col min="15376" max="15376" width="9.28515625" style="433" customWidth="1"/>
    <col min="15377" max="15616" width="16.5703125" style="433"/>
    <col min="15617" max="15617" width="3.7109375" style="433" customWidth="1"/>
    <col min="15618" max="15618" width="10.42578125" style="433" customWidth="1"/>
    <col min="15619" max="15619" width="23.140625" style="433" customWidth="1"/>
    <col min="15620" max="15620" width="11" style="433" customWidth="1"/>
    <col min="15621" max="15621" width="8.85546875" style="433" customWidth="1"/>
    <col min="15622" max="15622" width="10.42578125" style="433" customWidth="1"/>
    <col min="15623" max="15623" width="8.5703125" style="433" customWidth="1"/>
    <col min="15624" max="15624" width="9.5703125" style="433" customWidth="1"/>
    <col min="15625" max="15625" width="9.7109375" style="433" customWidth="1"/>
    <col min="15626" max="15626" width="9.85546875" style="433" customWidth="1"/>
    <col min="15627" max="15627" width="10" style="433" customWidth="1"/>
    <col min="15628" max="15628" width="10.7109375" style="433" customWidth="1"/>
    <col min="15629" max="15629" width="10.140625" style="433" customWidth="1"/>
    <col min="15630" max="15630" width="16.5703125" style="433" customWidth="1"/>
    <col min="15631" max="15631" width="11.140625" style="433" customWidth="1"/>
    <col min="15632" max="15632" width="9.28515625" style="433" customWidth="1"/>
    <col min="15633" max="15872" width="16.5703125" style="433"/>
    <col min="15873" max="15873" width="3.7109375" style="433" customWidth="1"/>
    <col min="15874" max="15874" width="10.42578125" style="433" customWidth="1"/>
    <col min="15875" max="15875" width="23.140625" style="433" customWidth="1"/>
    <col min="15876" max="15876" width="11" style="433" customWidth="1"/>
    <col min="15877" max="15877" width="8.85546875" style="433" customWidth="1"/>
    <col min="15878" max="15878" width="10.42578125" style="433" customWidth="1"/>
    <col min="15879" max="15879" width="8.5703125" style="433" customWidth="1"/>
    <col min="15880" max="15880" width="9.5703125" style="433" customWidth="1"/>
    <col min="15881" max="15881" width="9.7109375" style="433" customWidth="1"/>
    <col min="15882" max="15882" width="9.85546875" style="433" customWidth="1"/>
    <col min="15883" max="15883" width="10" style="433" customWidth="1"/>
    <col min="15884" max="15884" width="10.7109375" style="433" customWidth="1"/>
    <col min="15885" max="15885" width="10.140625" style="433" customWidth="1"/>
    <col min="15886" max="15886" width="16.5703125" style="433" customWidth="1"/>
    <col min="15887" max="15887" width="11.140625" style="433" customWidth="1"/>
    <col min="15888" max="15888" width="9.28515625" style="433" customWidth="1"/>
    <col min="15889" max="16128" width="16.5703125" style="433"/>
    <col min="16129" max="16129" width="3.7109375" style="433" customWidth="1"/>
    <col min="16130" max="16130" width="10.42578125" style="433" customWidth="1"/>
    <col min="16131" max="16131" width="23.140625" style="433" customWidth="1"/>
    <col min="16132" max="16132" width="11" style="433" customWidth="1"/>
    <col min="16133" max="16133" width="8.85546875" style="433" customWidth="1"/>
    <col min="16134" max="16134" width="10.42578125" style="433" customWidth="1"/>
    <col min="16135" max="16135" width="8.5703125" style="433" customWidth="1"/>
    <col min="16136" max="16136" width="9.5703125" style="433" customWidth="1"/>
    <col min="16137" max="16137" width="9.7109375" style="433" customWidth="1"/>
    <col min="16138" max="16138" width="9.85546875" style="433" customWidth="1"/>
    <col min="16139" max="16139" width="10" style="433" customWidth="1"/>
    <col min="16140" max="16140" width="10.7109375" style="433" customWidth="1"/>
    <col min="16141" max="16141" width="10.140625" style="433" customWidth="1"/>
    <col min="16142" max="16142" width="16.5703125" style="433" customWidth="1"/>
    <col min="16143" max="16143" width="11.140625" style="433" customWidth="1"/>
    <col min="16144" max="16144" width="9.28515625" style="433" customWidth="1"/>
    <col min="16145" max="16384" width="16.5703125" style="433"/>
  </cols>
  <sheetData>
    <row r="5" spans="3:18" s="434" customFormat="1" ht="34.5" customHeight="1">
      <c r="C5" s="551" t="s">
        <v>410</v>
      </c>
      <c r="D5" s="552"/>
      <c r="E5" s="552"/>
      <c r="F5" s="552"/>
      <c r="G5" s="552"/>
      <c r="H5" s="552"/>
      <c r="I5" s="552"/>
      <c r="J5" s="552"/>
      <c r="K5" s="552"/>
      <c r="L5" s="552"/>
      <c r="M5" s="553"/>
    </row>
    <row r="6" spans="3:18" s="434" customFormat="1" ht="18.75" customHeight="1">
      <c r="C6" s="622" t="s">
        <v>270</v>
      </c>
      <c r="D6" s="624" t="s">
        <v>411</v>
      </c>
      <c r="E6" s="624"/>
      <c r="F6" s="624" t="s">
        <v>412</v>
      </c>
      <c r="G6" s="624"/>
      <c r="H6" s="624" t="s">
        <v>413</v>
      </c>
      <c r="I6" s="624"/>
      <c r="J6" s="624" t="s">
        <v>414</v>
      </c>
      <c r="K6" s="624"/>
      <c r="L6" s="624" t="s">
        <v>415</v>
      </c>
      <c r="M6" s="624"/>
    </row>
    <row r="7" spans="3:18" s="434" customFormat="1" ht="36">
      <c r="C7" s="623"/>
      <c r="D7" s="447" t="str">
        <f>'Plazas Autorizadas tipología'!C5</f>
        <v>septiembre 2010</v>
      </c>
      <c r="E7" s="448" t="s">
        <v>416</v>
      </c>
      <c r="F7" s="449" t="str">
        <f>D7</f>
        <v>septiembre 2010</v>
      </c>
      <c r="G7" s="257" t="s">
        <v>416</v>
      </c>
      <c r="H7" s="158" t="str">
        <f>F7</f>
        <v>septiembre 2010</v>
      </c>
      <c r="I7" s="257" t="s">
        <v>416</v>
      </c>
      <c r="J7" s="158" t="str">
        <f>H7</f>
        <v>septiembre 2010</v>
      </c>
      <c r="K7" s="257" t="s">
        <v>416</v>
      </c>
      <c r="L7" s="158" t="str">
        <f>J7</f>
        <v>septiembre 2010</v>
      </c>
      <c r="M7" s="257" t="s">
        <v>416</v>
      </c>
    </row>
    <row r="8" spans="3:18">
      <c r="C8" s="450" t="s">
        <v>417</v>
      </c>
      <c r="D8" s="451">
        <v>47295</v>
      </c>
      <c r="E8" s="452">
        <v>0.35214361234792191</v>
      </c>
      <c r="F8" s="451">
        <v>33818</v>
      </c>
      <c r="G8" s="453">
        <v>0.41243978291359229</v>
      </c>
      <c r="H8" s="454">
        <v>13441</v>
      </c>
      <c r="I8" s="453">
        <v>0.26322901570639612</v>
      </c>
      <c r="J8" s="454">
        <v>22</v>
      </c>
      <c r="K8" s="453">
        <v>4.6511627906976744E-2</v>
      </c>
      <c r="L8" s="454">
        <v>14</v>
      </c>
      <c r="M8" s="455">
        <v>1.804123711340206E-2</v>
      </c>
      <c r="N8" s="456"/>
      <c r="O8" s="456"/>
    </row>
    <row r="9" spans="3:18">
      <c r="C9" s="457" t="s">
        <v>418</v>
      </c>
      <c r="D9" s="454">
        <v>17</v>
      </c>
      <c r="E9" s="453">
        <v>1.2657662353133888E-4</v>
      </c>
      <c r="F9" s="454">
        <v>0</v>
      </c>
      <c r="G9" s="454">
        <v>0</v>
      </c>
      <c r="H9" s="454">
        <v>0</v>
      </c>
      <c r="I9" s="454">
        <v>0</v>
      </c>
      <c r="J9" s="454">
        <v>0</v>
      </c>
      <c r="K9" s="458" t="s">
        <v>233</v>
      </c>
      <c r="L9" s="454">
        <v>17</v>
      </c>
      <c r="M9" s="455">
        <v>2.1907216494845359E-2</v>
      </c>
      <c r="N9" s="456"/>
      <c r="O9" s="456"/>
    </row>
    <row r="10" spans="3:18">
      <c r="C10" s="457" t="s">
        <v>419</v>
      </c>
      <c r="D10" s="454">
        <v>111</v>
      </c>
      <c r="E10" s="453">
        <v>8.2647089482227156E-4</v>
      </c>
      <c r="F10" s="454">
        <v>18</v>
      </c>
      <c r="G10" s="453">
        <v>2.1952558082809928E-4</v>
      </c>
      <c r="H10" s="454">
        <v>20</v>
      </c>
      <c r="I10" s="453">
        <v>3.9168070189181777E-4</v>
      </c>
      <c r="J10" s="454">
        <v>0</v>
      </c>
      <c r="K10" s="458" t="s">
        <v>233</v>
      </c>
      <c r="L10" s="454">
        <v>73</v>
      </c>
      <c r="M10" s="455">
        <v>9.4072164948453607E-2</v>
      </c>
      <c r="N10" s="456"/>
      <c r="O10" s="456"/>
    </row>
    <row r="11" spans="3:18">
      <c r="C11" s="457" t="s">
        <v>420</v>
      </c>
      <c r="D11" s="454">
        <v>39467</v>
      </c>
      <c r="E11" s="453">
        <v>0.29385880005360893</v>
      </c>
      <c r="F11" s="454">
        <v>16604</v>
      </c>
      <c r="G11" s="453">
        <v>0.20250015244832001</v>
      </c>
      <c r="H11" s="454">
        <v>22843</v>
      </c>
      <c r="I11" s="453">
        <v>0.44735811366573969</v>
      </c>
      <c r="J11" s="454">
        <v>0</v>
      </c>
      <c r="K11" s="458" t="s">
        <v>233</v>
      </c>
      <c r="L11" s="454">
        <v>20</v>
      </c>
      <c r="M11" s="455">
        <v>2.5773195876288658E-2</v>
      </c>
      <c r="N11" s="456"/>
      <c r="O11" s="456"/>
    </row>
    <row r="12" spans="3:18">
      <c r="C12" s="457" t="s">
        <v>421</v>
      </c>
      <c r="D12" s="454">
        <v>30</v>
      </c>
      <c r="E12" s="453">
        <v>2.2337051211412744E-4</v>
      </c>
      <c r="F12" s="454">
        <v>0</v>
      </c>
      <c r="G12" s="454">
        <v>0</v>
      </c>
      <c r="H12" s="454">
        <v>0</v>
      </c>
      <c r="I12" s="454">
        <v>0</v>
      </c>
      <c r="J12" s="454">
        <v>0</v>
      </c>
      <c r="K12" s="458" t="s">
        <v>233</v>
      </c>
      <c r="L12" s="454">
        <v>30</v>
      </c>
      <c r="M12" s="455">
        <v>3.8659793814432991E-2</v>
      </c>
      <c r="N12" s="456"/>
      <c r="O12" s="456"/>
    </row>
    <row r="13" spans="3:18">
      <c r="C13" s="457" t="s">
        <v>422</v>
      </c>
      <c r="D13" s="454">
        <v>1026</v>
      </c>
      <c r="E13" s="453">
        <v>7.6392715143031586E-3</v>
      </c>
      <c r="F13" s="454">
        <v>986</v>
      </c>
      <c r="G13" s="453">
        <v>1.2025123483139217E-2</v>
      </c>
      <c r="H13" s="454">
        <v>28</v>
      </c>
      <c r="I13" s="453">
        <v>5.4835298264854489E-4</v>
      </c>
      <c r="J13" s="454">
        <v>0</v>
      </c>
      <c r="K13" s="458" t="s">
        <v>233</v>
      </c>
      <c r="L13" s="454">
        <v>12</v>
      </c>
      <c r="M13" s="455">
        <v>1.5463917525773196E-2</v>
      </c>
      <c r="N13" s="456"/>
      <c r="O13" s="456"/>
    </row>
    <row r="14" spans="3:18">
      <c r="C14" s="457" t="s">
        <v>423</v>
      </c>
      <c r="D14" s="454">
        <v>20</v>
      </c>
      <c r="E14" s="453">
        <v>1.4891367474275164E-4</v>
      </c>
      <c r="F14" s="454">
        <v>0</v>
      </c>
      <c r="G14" s="454">
        <v>0</v>
      </c>
      <c r="H14" s="454">
        <v>0</v>
      </c>
      <c r="I14" s="454">
        <v>0</v>
      </c>
      <c r="J14" s="454">
        <v>0</v>
      </c>
      <c r="K14" s="458" t="s">
        <v>233</v>
      </c>
      <c r="L14" s="454">
        <v>20</v>
      </c>
      <c r="M14" s="455">
        <v>2.5773195876288658E-2</v>
      </c>
      <c r="N14" s="456"/>
      <c r="O14" s="456"/>
      <c r="P14" s="456"/>
      <c r="Q14" s="456"/>
      <c r="R14" s="456"/>
    </row>
    <row r="15" spans="3:18">
      <c r="C15" s="457" t="s">
        <v>424</v>
      </c>
      <c r="D15" s="454">
        <v>163</v>
      </c>
      <c r="E15" s="453">
        <v>1.2136464491534257E-3</v>
      </c>
      <c r="F15" s="454">
        <v>46</v>
      </c>
      <c r="G15" s="453">
        <v>5.6100981767180928E-4</v>
      </c>
      <c r="H15" s="454">
        <v>4</v>
      </c>
      <c r="I15" s="453">
        <v>7.8336140378363559E-5</v>
      </c>
      <c r="J15" s="454">
        <v>78</v>
      </c>
      <c r="K15" s="453">
        <v>0.16490486257928119</v>
      </c>
      <c r="L15" s="454">
        <v>35</v>
      </c>
      <c r="M15" s="455">
        <v>4.5103092783505154E-2</v>
      </c>
      <c r="N15" s="456"/>
      <c r="O15" s="456"/>
      <c r="P15" s="456"/>
      <c r="Q15" s="456"/>
      <c r="R15" s="456"/>
    </row>
    <row r="16" spans="3:18">
      <c r="C16" s="457" t="s">
        <v>425</v>
      </c>
      <c r="D16" s="454">
        <v>1376</v>
      </c>
      <c r="E16" s="453">
        <v>1.0245260822301311E-2</v>
      </c>
      <c r="F16" s="454">
        <v>930</v>
      </c>
      <c r="G16" s="453">
        <v>1.1342155009451797E-2</v>
      </c>
      <c r="H16" s="454">
        <v>383</v>
      </c>
      <c r="I16" s="453">
        <v>7.5006854412283108E-3</v>
      </c>
      <c r="J16" s="454">
        <v>0</v>
      </c>
      <c r="K16" s="453">
        <v>0</v>
      </c>
      <c r="L16" s="454">
        <v>63</v>
      </c>
      <c r="M16" s="455">
        <v>8.1185567010309281E-2</v>
      </c>
      <c r="N16" s="456"/>
      <c r="O16" s="456"/>
      <c r="P16" s="456"/>
      <c r="Q16" s="456"/>
      <c r="R16" s="456"/>
    </row>
    <row r="17" spans="3:18">
      <c r="C17" s="457" t="s">
        <v>426</v>
      </c>
      <c r="D17" s="454">
        <v>4</v>
      </c>
      <c r="E17" s="453">
        <v>2.9782734948550325E-5</v>
      </c>
      <c r="F17" s="454">
        <v>0</v>
      </c>
      <c r="G17" s="454">
        <v>0</v>
      </c>
      <c r="H17" s="454">
        <v>0</v>
      </c>
      <c r="I17" s="454">
        <v>0</v>
      </c>
      <c r="J17" s="454">
        <v>0</v>
      </c>
      <c r="K17" s="458" t="s">
        <v>233</v>
      </c>
      <c r="L17" s="454">
        <v>4</v>
      </c>
      <c r="M17" s="455">
        <v>5.1546391752577319E-3</v>
      </c>
      <c r="N17" s="456"/>
      <c r="O17" s="456"/>
      <c r="P17" s="456"/>
      <c r="Q17" s="456"/>
      <c r="R17" s="456"/>
    </row>
    <row r="18" spans="3:18">
      <c r="C18" s="457" t="s">
        <v>427</v>
      </c>
      <c r="D18" s="454">
        <v>2339</v>
      </c>
      <c r="E18" s="453">
        <v>1.7415454261164802E-2</v>
      </c>
      <c r="F18" s="454">
        <v>2261</v>
      </c>
      <c r="G18" s="453">
        <v>2.7574852125129581E-2</v>
      </c>
      <c r="H18" s="454">
        <v>30</v>
      </c>
      <c r="I18" s="453">
        <v>5.8752105283772674E-4</v>
      </c>
      <c r="J18" s="454">
        <v>15</v>
      </c>
      <c r="K18" s="453">
        <v>3.1712473572938688E-2</v>
      </c>
      <c r="L18" s="454">
        <v>33</v>
      </c>
      <c r="M18" s="455">
        <v>4.252577319587629E-2</v>
      </c>
      <c r="N18" s="456"/>
      <c r="O18" s="456"/>
      <c r="P18" s="456"/>
      <c r="Q18" s="456"/>
      <c r="R18" s="456"/>
    </row>
    <row r="19" spans="3:18">
      <c r="C19" s="457" t="s">
        <v>428</v>
      </c>
      <c r="D19" s="454">
        <v>80</v>
      </c>
      <c r="E19" s="453">
        <v>5.9565469897100655E-4</v>
      </c>
      <c r="F19" s="454">
        <v>0</v>
      </c>
      <c r="G19" s="454">
        <v>0</v>
      </c>
      <c r="H19" s="454">
        <v>0</v>
      </c>
      <c r="I19" s="458" t="s">
        <v>233</v>
      </c>
      <c r="J19" s="454">
        <v>65</v>
      </c>
      <c r="K19" s="453">
        <v>0.13742071881606766</v>
      </c>
      <c r="L19" s="454">
        <v>15</v>
      </c>
      <c r="M19" s="455">
        <v>1.9329896907216496E-2</v>
      </c>
      <c r="N19" s="456"/>
      <c r="O19" s="456"/>
      <c r="P19" s="456"/>
      <c r="Q19" s="456"/>
      <c r="R19" s="456"/>
    </row>
    <row r="20" spans="3:18">
      <c r="C20" s="457" t="s">
        <v>429</v>
      </c>
      <c r="D20" s="454">
        <v>97</v>
      </c>
      <c r="E20" s="453">
        <v>7.222313225023454E-4</v>
      </c>
      <c r="F20" s="454">
        <v>0</v>
      </c>
      <c r="G20" s="454">
        <v>0</v>
      </c>
      <c r="H20" s="454">
        <v>0</v>
      </c>
      <c r="I20" s="458" t="s">
        <v>233</v>
      </c>
      <c r="J20" s="454">
        <v>0</v>
      </c>
      <c r="K20" s="458" t="s">
        <v>233</v>
      </c>
      <c r="L20" s="454">
        <v>97</v>
      </c>
      <c r="M20" s="455">
        <v>0.125</v>
      </c>
      <c r="N20" s="456"/>
      <c r="O20" s="456"/>
      <c r="P20" s="456"/>
      <c r="Q20" s="456"/>
      <c r="R20" s="456"/>
    </row>
    <row r="21" spans="3:18">
      <c r="C21" s="457" t="s">
        <v>430</v>
      </c>
      <c r="D21" s="454">
        <v>1173</v>
      </c>
      <c r="E21" s="453">
        <v>8.7337870236623826E-3</v>
      </c>
      <c r="F21" s="454">
        <v>689</v>
      </c>
      <c r="G21" s="453">
        <v>8.4029513994755781E-3</v>
      </c>
      <c r="H21" s="454">
        <v>414</v>
      </c>
      <c r="I21" s="453">
        <v>8.1077905291606286E-3</v>
      </c>
      <c r="J21" s="454">
        <v>22</v>
      </c>
      <c r="K21" s="453">
        <v>4.6511627906976744E-2</v>
      </c>
      <c r="L21" s="454">
        <v>48</v>
      </c>
      <c r="M21" s="455">
        <v>6.1855670103092786E-2</v>
      </c>
      <c r="N21" s="456"/>
      <c r="O21" s="456"/>
      <c r="P21" s="456"/>
      <c r="Q21" s="456"/>
      <c r="R21" s="456"/>
    </row>
    <row r="22" spans="3:18">
      <c r="C22" s="457" t="s">
        <v>431</v>
      </c>
      <c r="D22" s="454">
        <v>24</v>
      </c>
      <c r="E22" s="453">
        <v>1.7869640969130196E-4</v>
      </c>
      <c r="F22" s="454">
        <v>0</v>
      </c>
      <c r="G22" s="454">
        <v>0</v>
      </c>
      <c r="H22" s="454">
        <v>0</v>
      </c>
      <c r="I22" s="458" t="s">
        <v>233</v>
      </c>
      <c r="J22" s="454">
        <v>0</v>
      </c>
      <c r="K22" s="458" t="s">
        <v>233</v>
      </c>
      <c r="L22" s="454">
        <v>24</v>
      </c>
      <c r="M22" s="455">
        <v>3.0927835051546393E-2</v>
      </c>
      <c r="N22" s="456"/>
      <c r="O22" s="456"/>
      <c r="P22" s="456"/>
      <c r="Q22" s="456"/>
      <c r="R22" s="456"/>
    </row>
    <row r="23" spans="3:18">
      <c r="C23" s="457" t="s">
        <v>432</v>
      </c>
      <c r="D23" s="454">
        <v>158</v>
      </c>
      <c r="E23" s="453">
        <v>1.1764180304677377E-3</v>
      </c>
      <c r="F23" s="454">
        <v>67</v>
      </c>
      <c r="G23" s="453">
        <v>8.1712299530459177E-4</v>
      </c>
      <c r="H23" s="454">
        <v>34</v>
      </c>
      <c r="I23" s="453">
        <v>6.6585719321609021E-4</v>
      </c>
      <c r="J23" s="454">
        <v>28</v>
      </c>
      <c r="K23" s="453">
        <v>5.9196617336152217E-2</v>
      </c>
      <c r="L23" s="454">
        <v>29</v>
      </c>
      <c r="M23" s="455">
        <v>3.7371134020618556E-2</v>
      </c>
      <c r="N23" s="456"/>
      <c r="O23" s="456"/>
      <c r="P23" s="456"/>
      <c r="Q23" s="456"/>
      <c r="R23" s="456"/>
    </row>
    <row r="24" spans="3:18">
      <c r="C24" s="457" t="s">
        <v>433</v>
      </c>
      <c r="D24" s="454">
        <v>22968</v>
      </c>
      <c r="E24" s="453">
        <v>0.17101246407457596</v>
      </c>
      <c r="F24" s="454">
        <v>16191</v>
      </c>
      <c r="G24" s="453">
        <v>0.19746325995487529</v>
      </c>
      <c r="H24" s="454">
        <v>6777</v>
      </c>
      <c r="I24" s="453">
        <v>0.13272100583604246</v>
      </c>
      <c r="J24" s="454">
        <v>0</v>
      </c>
      <c r="K24" s="458" t="s">
        <v>233</v>
      </c>
      <c r="L24" s="454">
        <v>0</v>
      </c>
      <c r="M24" s="459" t="s">
        <v>233</v>
      </c>
      <c r="N24" s="456"/>
      <c r="O24" s="456"/>
      <c r="P24" s="456"/>
      <c r="Q24" s="456"/>
      <c r="R24" s="456"/>
    </row>
    <row r="25" spans="3:18">
      <c r="C25" s="457" t="s">
        <v>434</v>
      </c>
      <c r="D25" s="454">
        <v>1880</v>
      </c>
      <c r="E25" s="453">
        <v>1.3997885425818653E-2</v>
      </c>
      <c r="F25" s="454">
        <v>1355</v>
      </c>
      <c r="G25" s="453">
        <v>1.652539789011525E-2</v>
      </c>
      <c r="H25" s="454">
        <v>342</v>
      </c>
      <c r="I25" s="453">
        <v>6.6977400023500843E-3</v>
      </c>
      <c r="J25" s="454">
        <v>90</v>
      </c>
      <c r="K25" s="453">
        <v>0.19027484143763213</v>
      </c>
      <c r="L25" s="454">
        <v>93</v>
      </c>
      <c r="M25" s="455">
        <v>0.11984536082474227</v>
      </c>
      <c r="N25" s="456"/>
      <c r="O25" s="456"/>
      <c r="P25" s="456"/>
      <c r="Q25" s="456"/>
      <c r="R25" s="456"/>
    </row>
    <row r="26" spans="3:18">
      <c r="C26" s="457" t="s">
        <v>435</v>
      </c>
      <c r="D26" s="454">
        <v>77</v>
      </c>
      <c r="E26" s="453">
        <v>5.7331764775959374E-4</v>
      </c>
      <c r="F26" s="454">
        <v>21</v>
      </c>
      <c r="G26" s="453">
        <v>2.5611317763278249E-4</v>
      </c>
      <c r="H26" s="454">
        <v>7</v>
      </c>
      <c r="I26" s="453">
        <v>1.3708824566213622E-4</v>
      </c>
      <c r="J26" s="454">
        <v>20</v>
      </c>
      <c r="K26" s="453">
        <v>4.2283298097251586E-2</v>
      </c>
      <c r="L26" s="454">
        <v>29</v>
      </c>
      <c r="M26" s="455">
        <v>3.7371134020618556E-2</v>
      </c>
      <c r="N26" s="456"/>
      <c r="O26" s="456"/>
      <c r="P26" s="456"/>
      <c r="Q26" s="456"/>
      <c r="R26" s="456"/>
    </row>
    <row r="27" spans="3:18">
      <c r="C27" s="457" t="s">
        <v>436</v>
      </c>
      <c r="D27" s="454">
        <v>23</v>
      </c>
      <c r="E27" s="453">
        <v>1.7125072595416437E-4</v>
      </c>
      <c r="F27" s="454">
        <v>0</v>
      </c>
      <c r="G27" s="454">
        <v>0</v>
      </c>
      <c r="H27" s="454">
        <v>0</v>
      </c>
      <c r="I27" s="458" t="s">
        <v>233</v>
      </c>
      <c r="J27" s="454">
        <v>16</v>
      </c>
      <c r="K27" s="453">
        <v>3.382663847780127E-2</v>
      </c>
      <c r="L27" s="454">
        <v>7</v>
      </c>
      <c r="M27" s="455">
        <v>9.0206185567010301E-3</v>
      </c>
      <c r="N27" s="456"/>
      <c r="O27" s="456"/>
      <c r="P27" s="456"/>
      <c r="Q27" s="456"/>
      <c r="R27" s="456"/>
    </row>
    <row r="28" spans="3:18">
      <c r="C28" s="457" t="s">
        <v>437</v>
      </c>
      <c r="D28" s="454">
        <v>4538</v>
      </c>
      <c r="E28" s="453">
        <v>3.3788512799130345E-2</v>
      </c>
      <c r="F28" s="454">
        <v>1688</v>
      </c>
      <c r="G28" s="453">
        <v>2.0586621135435086E-2</v>
      </c>
      <c r="H28" s="454">
        <v>2790</v>
      </c>
      <c r="I28" s="453">
        <v>5.4639457913908583E-2</v>
      </c>
      <c r="J28" s="454">
        <v>32</v>
      </c>
      <c r="K28" s="458" t="s">
        <v>233</v>
      </c>
      <c r="L28" s="454">
        <v>28</v>
      </c>
      <c r="M28" s="455">
        <v>3.608247422680412E-2</v>
      </c>
      <c r="N28" s="456"/>
      <c r="O28" s="456"/>
      <c r="P28" s="456"/>
      <c r="Q28" s="456"/>
      <c r="R28" s="456"/>
    </row>
    <row r="29" spans="3:18">
      <c r="C29" s="457" t="s">
        <v>438</v>
      </c>
      <c r="D29" s="454">
        <v>2687</v>
      </c>
      <c r="E29" s="453">
        <v>2.000655220168868E-2</v>
      </c>
      <c r="F29" s="454">
        <v>2673</v>
      </c>
      <c r="G29" s="453">
        <v>3.2599548752972746E-2</v>
      </c>
      <c r="H29" s="454">
        <v>6</v>
      </c>
      <c r="I29" s="453">
        <v>1.1750421056754534E-4</v>
      </c>
      <c r="J29" s="454">
        <v>0</v>
      </c>
      <c r="K29" s="458" t="s">
        <v>233</v>
      </c>
      <c r="L29" s="454">
        <v>8</v>
      </c>
      <c r="M29" s="455">
        <v>1.0309278350515464E-2</v>
      </c>
      <c r="N29" s="456"/>
      <c r="O29" s="456"/>
      <c r="P29" s="456"/>
      <c r="Q29" s="456"/>
      <c r="R29" s="456"/>
    </row>
    <row r="30" spans="3:18">
      <c r="C30" s="457" t="s">
        <v>439</v>
      </c>
      <c r="D30" s="454">
        <v>810</v>
      </c>
      <c r="E30" s="453">
        <v>6.0310038270814407E-3</v>
      </c>
      <c r="F30" s="454">
        <v>804</v>
      </c>
      <c r="G30" s="453">
        <v>9.8054759436551012E-3</v>
      </c>
      <c r="H30" s="454">
        <v>6</v>
      </c>
      <c r="I30" s="453">
        <v>1.1750421056754534E-4</v>
      </c>
      <c r="J30" s="454">
        <v>0</v>
      </c>
      <c r="K30" s="458" t="s">
        <v>233</v>
      </c>
      <c r="L30" s="454">
        <v>0</v>
      </c>
      <c r="M30" s="459" t="s">
        <v>233</v>
      </c>
      <c r="N30" s="456"/>
      <c r="O30" s="456"/>
      <c r="P30" s="456"/>
      <c r="Q30" s="456"/>
      <c r="R30" s="456"/>
    </row>
    <row r="31" spans="3:18">
      <c r="C31" s="457" t="s">
        <v>440</v>
      </c>
      <c r="D31" s="454">
        <v>7277</v>
      </c>
      <c r="E31" s="453">
        <v>5.4182240555150182E-2</v>
      </c>
      <c r="F31" s="454">
        <v>3635</v>
      </c>
      <c r="G31" s="453">
        <v>4.4331971461674495E-2</v>
      </c>
      <c r="H31" s="454">
        <v>3642</v>
      </c>
      <c r="I31" s="453">
        <v>7.1325055814500021E-2</v>
      </c>
      <c r="J31" s="454">
        <v>0</v>
      </c>
      <c r="K31" s="458" t="s">
        <v>233</v>
      </c>
      <c r="L31" s="454">
        <v>0</v>
      </c>
      <c r="M31" s="459" t="s">
        <v>233</v>
      </c>
      <c r="N31" s="456"/>
      <c r="O31" s="456"/>
      <c r="P31" s="456"/>
      <c r="Q31" s="456"/>
      <c r="R31" s="456"/>
    </row>
    <row r="32" spans="3:18">
      <c r="C32" s="457" t="s">
        <v>441</v>
      </c>
      <c r="D32" s="454">
        <v>18</v>
      </c>
      <c r="E32" s="453">
        <v>1.3402230726847648E-4</v>
      </c>
      <c r="F32" s="454">
        <v>14</v>
      </c>
      <c r="G32" s="453">
        <v>1.7074211842185499E-4</v>
      </c>
      <c r="H32" s="454">
        <v>0</v>
      </c>
      <c r="I32" s="458" t="s">
        <v>233</v>
      </c>
      <c r="J32" s="454">
        <v>0</v>
      </c>
      <c r="K32" s="458" t="s">
        <v>233</v>
      </c>
      <c r="L32" s="454">
        <v>4</v>
      </c>
      <c r="M32" s="455">
        <v>5.1546391752577319E-3</v>
      </c>
      <c r="N32" s="456"/>
      <c r="O32" s="456"/>
      <c r="P32" s="456"/>
      <c r="Q32" s="456"/>
      <c r="R32" s="456"/>
    </row>
    <row r="33" spans="3:18">
      <c r="C33" s="457" t="s">
        <v>442</v>
      </c>
      <c r="D33" s="454">
        <v>143</v>
      </c>
      <c r="E33" s="453">
        <v>1.0647327744106741E-3</v>
      </c>
      <c r="F33" s="454">
        <v>98</v>
      </c>
      <c r="G33" s="454">
        <v>10</v>
      </c>
      <c r="H33" s="454">
        <v>10</v>
      </c>
      <c r="I33" s="453">
        <v>1.9584035094590888E-4</v>
      </c>
      <c r="J33" s="454">
        <v>24</v>
      </c>
      <c r="K33" s="458" t="s">
        <v>233</v>
      </c>
      <c r="L33" s="454">
        <v>11</v>
      </c>
      <c r="M33" s="459" t="s">
        <v>233</v>
      </c>
      <c r="N33" s="456"/>
      <c r="O33" s="456"/>
      <c r="P33" s="456"/>
      <c r="Q33" s="456"/>
      <c r="R33" s="456"/>
    </row>
    <row r="34" spans="3:18">
      <c r="C34" s="457" t="s">
        <v>443</v>
      </c>
      <c r="D34" s="454">
        <v>296</v>
      </c>
      <c r="E34" s="453">
        <v>2.2039223861927242E-3</v>
      </c>
      <c r="F34" s="454">
        <v>0</v>
      </c>
      <c r="G34" s="454">
        <v>272</v>
      </c>
      <c r="H34" s="454">
        <v>272</v>
      </c>
      <c r="I34" s="453">
        <v>5.3268575457287217E-3</v>
      </c>
      <c r="J34" s="454">
        <v>0</v>
      </c>
      <c r="K34" s="458" t="s">
        <v>233</v>
      </c>
      <c r="L34" s="454">
        <v>24</v>
      </c>
      <c r="M34" s="455">
        <v>3.0927835051546393E-2</v>
      </c>
      <c r="N34" s="456"/>
      <c r="O34" s="456"/>
      <c r="P34" s="456"/>
      <c r="Q34" s="456"/>
      <c r="R34" s="456"/>
    </row>
    <row r="35" spans="3:18">
      <c r="C35" s="457" t="s">
        <v>444</v>
      </c>
      <c r="D35" s="454">
        <v>24</v>
      </c>
      <c r="E35" s="453">
        <v>1.7869640969130196E-4</v>
      </c>
      <c r="F35" s="454">
        <v>0</v>
      </c>
      <c r="G35" s="454">
        <v>0</v>
      </c>
      <c r="H35" s="454">
        <v>0</v>
      </c>
      <c r="I35" s="458" t="s">
        <v>233</v>
      </c>
      <c r="J35" s="454">
        <v>21</v>
      </c>
      <c r="K35" s="453">
        <v>4.4397463002114168E-2</v>
      </c>
      <c r="L35" s="454">
        <v>3</v>
      </c>
      <c r="M35" s="459" t="s">
        <v>233</v>
      </c>
      <c r="N35" s="456"/>
      <c r="O35" s="456"/>
      <c r="P35" s="456"/>
      <c r="Q35" s="456"/>
      <c r="R35" s="456"/>
    </row>
    <row r="36" spans="3:18">
      <c r="C36" s="457" t="s">
        <v>445</v>
      </c>
      <c r="D36" s="454">
        <v>16</v>
      </c>
      <c r="E36" s="453">
        <v>1.191309397942013E-4</v>
      </c>
      <c r="F36" s="454">
        <v>0</v>
      </c>
      <c r="G36" s="454">
        <v>7</v>
      </c>
      <c r="H36" s="454">
        <v>7</v>
      </c>
      <c r="I36" s="453">
        <v>1.3708824566213622E-4</v>
      </c>
      <c r="J36" s="454">
        <v>0</v>
      </c>
      <c r="K36" s="458" t="s">
        <v>233</v>
      </c>
      <c r="L36" s="454">
        <v>9</v>
      </c>
      <c r="M36" s="455">
        <v>1.1597938144329897E-2</v>
      </c>
      <c r="N36" s="456"/>
      <c r="O36" s="456"/>
      <c r="P36" s="456"/>
      <c r="Q36" s="456"/>
      <c r="R36" s="456"/>
    </row>
    <row r="37" spans="3:18">
      <c r="C37" s="457" t="s">
        <v>446</v>
      </c>
      <c r="D37" s="454">
        <v>12</v>
      </c>
      <c r="E37" s="453">
        <v>8.934820484565098E-5</v>
      </c>
      <c r="F37" s="454">
        <v>0</v>
      </c>
      <c r="G37" s="454">
        <v>0</v>
      </c>
      <c r="H37" s="454">
        <v>0</v>
      </c>
      <c r="I37" s="458" t="s">
        <v>233</v>
      </c>
      <c r="J37" s="454">
        <v>0</v>
      </c>
      <c r="K37" s="458" t="s">
        <v>233</v>
      </c>
      <c r="L37" s="454">
        <v>12</v>
      </c>
      <c r="M37" s="455">
        <v>1.5463917525773196E-2</v>
      </c>
      <c r="N37" s="456"/>
      <c r="O37" s="456"/>
      <c r="P37" s="456"/>
      <c r="Q37" s="456"/>
      <c r="R37" s="456"/>
    </row>
    <row r="38" spans="3:18">
      <c r="C38" s="457" t="s">
        <v>447</v>
      </c>
      <c r="D38" s="454">
        <v>157</v>
      </c>
      <c r="E38" s="453">
        <v>1.1689723467306003E-3</v>
      </c>
      <c r="F38" s="454">
        <v>97</v>
      </c>
      <c r="G38" s="453">
        <v>1.1829989633514238E-3</v>
      </c>
      <c r="H38" s="454">
        <v>6</v>
      </c>
      <c r="I38" s="453">
        <v>1.1750421056754534E-4</v>
      </c>
      <c r="J38" s="454">
        <v>40</v>
      </c>
      <c r="K38" s="453">
        <v>8.4566596194503171E-2</v>
      </c>
      <c r="L38" s="454">
        <v>14</v>
      </c>
      <c r="M38" s="455">
        <v>1.804123711340206E-2</v>
      </c>
      <c r="N38" s="456"/>
      <c r="O38" s="456"/>
      <c r="P38" s="456"/>
      <c r="Q38" s="456"/>
      <c r="R38" s="456"/>
    </row>
    <row r="39" spans="3:18">
      <c r="C39" s="460" t="s">
        <v>448</v>
      </c>
      <c r="D39" s="461">
        <v>134306</v>
      </c>
      <c r="E39" s="462">
        <v>1</v>
      </c>
      <c r="F39" s="461">
        <v>81995</v>
      </c>
      <c r="G39" s="463">
        <v>1</v>
      </c>
      <c r="H39" s="461">
        <v>51062</v>
      </c>
      <c r="I39" s="463">
        <v>1</v>
      </c>
      <c r="J39" s="461">
        <v>473</v>
      </c>
      <c r="K39" s="463">
        <v>1</v>
      </c>
      <c r="L39" s="461">
        <v>776</v>
      </c>
      <c r="M39" s="464">
        <v>1</v>
      </c>
    </row>
    <row r="40" spans="3:18" ht="21.75" customHeight="1">
      <c r="C40" s="618" t="s">
        <v>449</v>
      </c>
      <c r="D40" s="619"/>
      <c r="E40" s="620"/>
      <c r="F40" s="619"/>
      <c r="G40" s="620"/>
      <c r="H40" s="620"/>
      <c r="I40" s="620"/>
      <c r="J40" s="620"/>
      <c r="K40" s="620"/>
      <c r="L40" s="620"/>
      <c r="M40" s="621"/>
    </row>
    <row r="41" spans="3:18">
      <c r="C41" s="465" t="s">
        <v>450</v>
      </c>
    </row>
  </sheetData>
  <mergeCells count="8">
    <mergeCell ref="C40:M40"/>
    <mergeCell ref="C5:M5"/>
    <mergeCell ref="C6:C7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colBreaks count="1" manualBreakCount="1">
    <brk id="13" max="39" man="1"/>
  </col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C6:K92"/>
  <sheetViews>
    <sheetView showGridLines="0" showRowColHeaders="0" showOutlineSymbols="0" zoomScaleNormal="100" workbookViewId="0">
      <selection activeCell="B32" sqref="B32"/>
    </sheetView>
  </sheetViews>
  <sheetFormatPr baseColWidth="10" defaultColWidth="16.5703125" defaultRowHeight="12.75"/>
  <cols>
    <col min="1" max="2" width="14.28515625" style="433" customWidth="1"/>
    <col min="3" max="3" width="25.7109375" style="433" customWidth="1"/>
    <col min="4" max="5" width="13.7109375" style="433" customWidth="1"/>
    <col min="6" max="6" width="9.7109375" style="433" customWidth="1"/>
    <col min="7" max="7" width="25.7109375" style="433" customWidth="1"/>
    <col min="8" max="9" width="13.7109375" style="433" customWidth="1"/>
    <col min="10" max="256" width="16.5703125" style="433"/>
    <col min="257" max="258" width="14.28515625" style="433" customWidth="1"/>
    <col min="259" max="259" width="25.7109375" style="433" customWidth="1"/>
    <col min="260" max="260" width="13.85546875" style="433" customWidth="1"/>
    <col min="261" max="261" width="13.7109375" style="433" customWidth="1"/>
    <col min="262" max="264" width="9.7109375" style="433" customWidth="1"/>
    <col min="265" max="512" width="16.5703125" style="433"/>
    <col min="513" max="514" width="14.28515625" style="433" customWidth="1"/>
    <col min="515" max="515" width="25.7109375" style="433" customWidth="1"/>
    <col min="516" max="516" width="13.85546875" style="433" customWidth="1"/>
    <col min="517" max="517" width="13.7109375" style="433" customWidth="1"/>
    <col min="518" max="520" width="9.7109375" style="433" customWidth="1"/>
    <col min="521" max="768" width="16.5703125" style="433"/>
    <col min="769" max="770" width="14.28515625" style="433" customWidth="1"/>
    <col min="771" max="771" width="25.7109375" style="433" customWidth="1"/>
    <col min="772" max="772" width="13.85546875" style="433" customWidth="1"/>
    <col min="773" max="773" width="13.7109375" style="433" customWidth="1"/>
    <col min="774" max="776" width="9.7109375" style="433" customWidth="1"/>
    <col min="777" max="1024" width="16.5703125" style="433"/>
    <col min="1025" max="1026" width="14.28515625" style="433" customWidth="1"/>
    <col min="1027" max="1027" width="25.7109375" style="433" customWidth="1"/>
    <col min="1028" max="1028" width="13.85546875" style="433" customWidth="1"/>
    <col min="1029" max="1029" width="13.7109375" style="433" customWidth="1"/>
    <col min="1030" max="1032" width="9.7109375" style="433" customWidth="1"/>
    <col min="1033" max="1280" width="16.5703125" style="433"/>
    <col min="1281" max="1282" width="14.28515625" style="433" customWidth="1"/>
    <col min="1283" max="1283" width="25.7109375" style="433" customWidth="1"/>
    <col min="1284" max="1284" width="13.85546875" style="433" customWidth="1"/>
    <col min="1285" max="1285" width="13.7109375" style="433" customWidth="1"/>
    <col min="1286" max="1288" width="9.7109375" style="433" customWidth="1"/>
    <col min="1289" max="1536" width="16.5703125" style="433"/>
    <col min="1537" max="1538" width="14.28515625" style="433" customWidth="1"/>
    <col min="1539" max="1539" width="25.7109375" style="433" customWidth="1"/>
    <col min="1540" max="1540" width="13.85546875" style="433" customWidth="1"/>
    <col min="1541" max="1541" width="13.7109375" style="433" customWidth="1"/>
    <col min="1542" max="1544" width="9.7109375" style="433" customWidth="1"/>
    <col min="1545" max="1792" width="16.5703125" style="433"/>
    <col min="1793" max="1794" width="14.28515625" style="433" customWidth="1"/>
    <col min="1795" max="1795" width="25.7109375" style="433" customWidth="1"/>
    <col min="1796" max="1796" width="13.85546875" style="433" customWidth="1"/>
    <col min="1797" max="1797" width="13.7109375" style="433" customWidth="1"/>
    <col min="1798" max="1800" width="9.7109375" style="433" customWidth="1"/>
    <col min="1801" max="2048" width="16.5703125" style="433"/>
    <col min="2049" max="2050" width="14.28515625" style="433" customWidth="1"/>
    <col min="2051" max="2051" width="25.7109375" style="433" customWidth="1"/>
    <col min="2052" max="2052" width="13.85546875" style="433" customWidth="1"/>
    <col min="2053" max="2053" width="13.7109375" style="433" customWidth="1"/>
    <col min="2054" max="2056" width="9.7109375" style="433" customWidth="1"/>
    <col min="2057" max="2304" width="16.5703125" style="433"/>
    <col min="2305" max="2306" width="14.28515625" style="433" customWidth="1"/>
    <col min="2307" max="2307" width="25.7109375" style="433" customWidth="1"/>
    <col min="2308" max="2308" width="13.85546875" style="433" customWidth="1"/>
    <col min="2309" max="2309" width="13.7109375" style="433" customWidth="1"/>
    <col min="2310" max="2312" width="9.7109375" style="433" customWidth="1"/>
    <col min="2313" max="2560" width="16.5703125" style="433"/>
    <col min="2561" max="2562" width="14.28515625" style="433" customWidth="1"/>
    <col min="2563" max="2563" width="25.7109375" style="433" customWidth="1"/>
    <col min="2564" max="2564" width="13.85546875" style="433" customWidth="1"/>
    <col min="2565" max="2565" width="13.7109375" style="433" customWidth="1"/>
    <col min="2566" max="2568" width="9.7109375" style="433" customWidth="1"/>
    <col min="2569" max="2816" width="16.5703125" style="433"/>
    <col min="2817" max="2818" width="14.28515625" style="433" customWidth="1"/>
    <col min="2819" max="2819" width="25.7109375" style="433" customWidth="1"/>
    <col min="2820" max="2820" width="13.85546875" style="433" customWidth="1"/>
    <col min="2821" max="2821" width="13.7109375" style="433" customWidth="1"/>
    <col min="2822" max="2824" width="9.7109375" style="433" customWidth="1"/>
    <col min="2825" max="3072" width="16.5703125" style="433"/>
    <col min="3073" max="3074" width="14.28515625" style="433" customWidth="1"/>
    <col min="3075" max="3075" width="25.7109375" style="433" customWidth="1"/>
    <col min="3076" max="3076" width="13.85546875" style="433" customWidth="1"/>
    <col min="3077" max="3077" width="13.7109375" style="433" customWidth="1"/>
    <col min="3078" max="3080" width="9.7109375" style="433" customWidth="1"/>
    <col min="3081" max="3328" width="16.5703125" style="433"/>
    <col min="3329" max="3330" width="14.28515625" style="433" customWidth="1"/>
    <col min="3331" max="3331" width="25.7109375" style="433" customWidth="1"/>
    <col min="3332" max="3332" width="13.85546875" style="433" customWidth="1"/>
    <col min="3333" max="3333" width="13.7109375" style="433" customWidth="1"/>
    <col min="3334" max="3336" width="9.7109375" style="433" customWidth="1"/>
    <col min="3337" max="3584" width="16.5703125" style="433"/>
    <col min="3585" max="3586" width="14.28515625" style="433" customWidth="1"/>
    <col min="3587" max="3587" width="25.7109375" style="433" customWidth="1"/>
    <col min="3588" max="3588" width="13.85546875" style="433" customWidth="1"/>
    <col min="3589" max="3589" width="13.7109375" style="433" customWidth="1"/>
    <col min="3590" max="3592" width="9.7109375" style="433" customWidth="1"/>
    <col min="3593" max="3840" width="16.5703125" style="433"/>
    <col min="3841" max="3842" width="14.28515625" style="433" customWidth="1"/>
    <col min="3843" max="3843" width="25.7109375" style="433" customWidth="1"/>
    <col min="3844" max="3844" width="13.85546875" style="433" customWidth="1"/>
    <col min="3845" max="3845" width="13.7109375" style="433" customWidth="1"/>
    <col min="3846" max="3848" width="9.7109375" style="433" customWidth="1"/>
    <col min="3849" max="4096" width="16.5703125" style="433"/>
    <col min="4097" max="4098" width="14.28515625" style="433" customWidth="1"/>
    <col min="4099" max="4099" width="25.7109375" style="433" customWidth="1"/>
    <col min="4100" max="4100" width="13.85546875" style="433" customWidth="1"/>
    <col min="4101" max="4101" width="13.7109375" style="433" customWidth="1"/>
    <col min="4102" max="4104" width="9.7109375" style="433" customWidth="1"/>
    <col min="4105" max="4352" width="16.5703125" style="433"/>
    <col min="4353" max="4354" width="14.28515625" style="433" customWidth="1"/>
    <col min="4355" max="4355" width="25.7109375" style="433" customWidth="1"/>
    <col min="4356" max="4356" width="13.85546875" style="433" customWidth="1"/>
    <col min="4357" max="4357" width="13.7109375" style="433" customWidth="1"/>
    <col min="4358" max="4360" width="9.7109375" style="433" customWidth="1"/>
    <col min="4361" max="4608" width="16.5703125" style="433"/>
    <col min="4609" max="4610" width="14.28515625" style="433" customWidth="1"/>
    <col min="4611" max="4611" width="25.7109375" style="433" customWidth="1"/>
    <col min="4612" max="4612" width="13.85546875" style="433" customWidth="1"/>
    <col min="4613" max="4613" width="13.7109375" style="433" customWidth="1"/>
    <col min="4614" max="4616" width="9.7109375" style="433" customWidth="1"/>
    <col min="4617" max="4864" width="16.5703125" style="433"/>
    <col min="4865" max="4866" width="14.28515625" style="433" customWidth="1"/>
    <col min="4867" max="4867" width="25.7109375" style="433" customWidth="1"/>
    <col min="4868" max="4868" width="13.85546875" style="433" customWidth="1"/>
    <col min="4869" max="4869" width="13.7109375" style="433" customWidth="1"/>
    <col min="4870" max="4872" width="9.7109375" style="433" customWidth="1"/>
    <col min="4873" max="5120" width="16.5703125" style="433"/>
    <col min="5121" max="5122" width="14.28515625" style="433" customWidth="1"/>
    <col min="5123" max="5123" width="25.7109375" style="433" customWidth="1"/>
    <col min="5124" max="5124" width="13.85546875" style="433" customWidth="1"/>
    <col min="5125" max="5125" width="13.7109375" style="433" customWidth="1"/>
    <col min="5126" max="5128" width="9.7109375" style="433" customWidth="1"/>
    <col min="5129" max="5376" width="16.5703125" style="433"/>
    <col min="5377" max="5378" width="14.28515625" style="433" customWidth="1"/>
    <col min="5379" max="5379" width="25.7109375" style="433" customWidth="1"/>
    <col min="5380" max="5380" width="13.85546875" style="433" customWidth="1"/>
    <col min="5381" max="5381" width="13.7109375" style="433" customWidth="1"/>
    <col min="5382" max="5384" width="9.7109375" style="433" customWidth="1"/>
    <col min="5385" max="5632" width="16.5703125" style="433"/>
    <col min="5633" max="5634" width="14.28515625" style="433" customWidth="1"/>
    <col min="5635" max="5635" width="25.7109375" style="433" customWidth="1"/>
    <col min="5636" max="5636" width="13.85546875" style="433" customWidth="1"/>
    <col min="5637" max="5637" width="13.7109375" style="433" customWidth="1"/>
    <col min="5638" max="5640" width="9.7109375" style="433" customWidth="1"/>
    <col min="5641" max="5888" width="16.5703125" style="433"/>
    <col min="5889" max="5890" width="14.28515625" style="433" customWidth="1"/>
    <col min="5891" max="5891" width="25.7109375" style="433" customWidth="1"/>
    <col min="5892" max="5892" width="13.85546875" style="433" customWidth="1"/>
    <col min="5893" max="5893" width="13.7109375" style="433" customWidth="1"/>
    <col min="5894" max="5896" width="9.7109375" style="433" customWidth="1"/>
    <col min="5897" max="6144" width="16.5703125" style="433"/>
    <col min="6145" max="6146" width="14.28515625" style="433" customWidth="1"/>
    <col min="6147" max="6147" width="25.7109375" style="433" customWidth="1"/>
    <col min="6148" max="6148" width="13.85546875" style="433" customWidth="1"/>
    <col min="6149" max="6149" width="13.7109375" style="433" customWidth="1"/>
    <col min="6150" max="6152" width="9.7109375" style="433" customWidth="1"/>
    <col min="6153" max="6400" width="16.5703125" style="433"/>
    <col min="6401" max="6402" width="14.28515625" style="433" customWidth="1"/>
    <col min="6403" max="6403" width="25.7109375" style="433" customWidth="1"/>
    <col min="6404" max="6404" width="13.85546875" style="433" customWidth="1"/>
    <col min="6405" max="6405" width="13.7109375" style="433" customWidth="1"/>
    <col min="6406" max="6408" width="9.7109375" style="433" customWidth="1"/>
    <col min="6409" max="6656" width="16.5703125" style="433"/>
    <col min="6657" max="6658" width="14.28515625" style="433" customWidth="1"/>
    <col min="6659" max="6659" width="25.7109375" style="433" customWidth="1"/>
    <col min="6660" max="6660" width="13.85546875" style="433" customWidth="1"/>
    <col min="6661" max="6661" width="13.7109375" style="433" customWidth="1"/>
    <col min="6662" max="6664" width="9.7109375" style="433" customWidth="1"/>
    <col min="6665" max="6912" width="16.5703125" style="433"/>
    <col min="6913" max="6914" width="14.28515625" style="433" customWidth="1"/>
    <col min="6915" max="6915" width="25.7109375" style="433" customWidth="1"/>
    <col min="6916" max="6916" width="13.85546875" style="433" customWidth="1"/>
    <col min="6917" max="6917" width="13.7109375" style="433" customWidth="1"/>
    <col min="6918" max="6920" width="9.7109375" style="433" customWidth="1"/>
    <col min="6921" max="7168" width="16.5703125" style="433"/>
    <col min="7169" max="7170" width="14.28515625" style="433" customWidth="1"/>
    <col min="7171" max="7171" width="25.7109375" style="433" customWidth="1"/>
    <col min="7172" max="7172" width="13.85546875" style="433" customWidth="1"/>
    <col min="7173" max="7173" width="13.7109375" style="433" customWidth="1"/>
    <col min="7174" max="7176" width="9.7109375" style="433" customWidth="1"/>
    <col min="7177" max="7424" width="16.5703125" style="433"/>
    <col min="7425" max="7426" width="14.28515625" style="433" customWidth="1"/>
    <col min="7427" max="7427" width="25.7109375" style="433" customWidth="1"/>
    <col min="7428" max="7428" width="13.85546875" style="433" customWidth="1"/>
    <col min="7429" max="7429" width="13.7109375" style="433" customWidth="1"/>
    <col min="7430" max="7432" width="9.7109375" style="433" customWidth="1"/>
    <col min="7433" max="7680" width="16.5703125" style="433"/>
    <col min="7681" max="7682" width="14.28515625" style="433" customWidth="1"/>
    <col min="7683" max="7683" width="25.7109375" style="433" customWidth="1"/>
    <col min="7684" max="7684" width="13.85546875" style="433" customWidth="1"/>
    <col min="7685" max="7685" width="13.7109375" style="433" customWidth="1"/>
    <col min="7686" max="7688" width="9.7109375" style="433" customWidth="1"/>
    <col min="7689" max="7936" width="16.5703125" style="433"/>
    <col min="7937" max="7938" width="14.28515625" style="433" customWidth="1"/>
    <col min="7939" max="7939" width="25.7109375" style="433" customWidth="1"/>
    <col min="7940" max="7940" width="13.85546875" style="433" customWidth="1"/>
    <col min="7941" max="7941" width="13.7109375" style="433" customWidth="1"/>
    <col min="7942" max="7944" width="9.7109375" style="433" customWidth="1"/>
    <col min="7945" max="8192" width="16.5703125" style="433"/>
    <col min="8193" max="8194" width="14.28515625" style="433" customWidth="1"/>
    <col min="8195" max="8195" width="25.7109375" style="433" customWidth="1"/>
    <col min="8196" max="8196" width="13.85546875" style="433" customWidth="1"/>
    <col min="8197" max="8197" width="13.7109375" style="433" customWidth="1"/>
    <col min="8198" max="8200" width="9.7109375" style="433" customWidth="1"/>
    <col min="8201" max="8448" width="16.5703125" style="433"/>
    <col min="8449" max="8450" width="14.28515625" style="433" customWidth="1"/>
    <col min="8451" max="8451" width="25.7109375" style="433" customWidth="1"/>
    <col min="8452" max="8452" width="13.85546875" style="433" customWidth="1"/>
    <col min="8453" max="8453" width="13.7109375" style="433" customWidth="1"/>
    <col min="8454" max="8456" width="9.7109375" style="433" customWidth="1"/>
    <col min="8457" max="8704" width="16.5703125" style="433"/>
    <col min="8705" max="8706" width="14.28515625" style="433" customWidth="1"/>
    <col min="8707" max="8707" width="25.7109375" style="433" customWidth="1"/>
    <col min="8708" max="8708" width="13.85546875" style="433" customWidth="1"/>
    <col min="8709" max="8709" width="13.7109375" style="433" customWidth="1"/>
    <col min="8710" max="8712" width="9.7109375" style="433" customWidth="1"/>
    <col min="8713" max="8960" width="16.5703125" style="433"/>
    <col min="8961" max="8962" width="14.28515625" style="433" customWidth="1"/>
    <col min="8963" max="8963" width="25.7109375" style="433" customWidth="1"/>
    <col min="8964" max="8964" width="13.85546875" style="433" customWidth="1"/>
    <col min="8965" max="8965" width="13.7109375" style="433" customWidth="1"/>
    <col min="8966" max="8968" width="9.7109375" style="433" customWidth="1"/>
    <col min="8969" max="9216" width="16.5703125" style="433"/>
    <col min="9217" max="9218" width="14.28515625" style="433" customWidth="1"/>
    <col min="9219" max="9219" width="25.7109375" style="433" customWidth="1"/>
    <col min="9220" max="9220" width="13.85546875" style="433" customWidth="1"/>
    <col min="9221" max="9221" width="13.7109375" style="433" customWidth="1"/>
    <col min="9222" max="9224" width="9.7109375" style="433" customWidth="1"/>
    <col min="9225" max="9472" width="16.5703125" style="433"/>
    <col min="9473" max="9474" width="14.28515625" style="433" customWidth="1"/>
    <col min="9475" max="9475" width="25.7109375" style="433" customWidth="1"/>
    <col min="9476" max="9476" width="13.85546875" style="433" customWidth="1"/>
    <col min="9477" max="9477" width="13.7109375" style="433" customWidth="1"/>
    <col min="9478" max="9480" width="9.7109375" style="433" customWidth="1"/>
    <col min="9481" max="9728" width="16.5703125" style="433"/>
    <col min="9729" max="9730" width="14.28515625" style="433" customWidth="1"/>
    <col min="9731" max="9731" width="25.7109375" style="433" customWidth="1"/>
    <col min="9732" max="9732" width="13.85546875" style="433" customWidth="1"/>
    <col min="9733" max="9733" width="13.7109375" style="433" customWidth="1"/>
    <col min="9734" max="9736" width="9.7109375" style="433" customWidth="1"/>
    <col min="9737" max="9984" width="16.5703125" style="433"/>
    <col min="9985" max="9986" width="14.28515625" style="433" customWidth="1"/>
    <col min="9987" max="9987" width="25.7109375" style="433" customWidth="1"/>
    <col min="9988" max="9988" width="13.85546875" style="433" customWidth="1"/>
    <col min="9989" max="9989" width="13.7109375" style="433" customWidth="1"/>
    <col min="9990" max="9992" width="9.7109375" style="433" customWidth="1"/>
    <col min="9993" max="10240" width="16.5703125" style="433"/>
    <col min="10241" max="10242" width="14.28515625" style="433" customWidth="1"/>
    <col min="10243" max="10243" width="25.7109375" style="433" customWidth="1"/>
    <col min="10244" max="10244" width="13.85546875" style="433" customWidth="1"/>
    <col min="10245" max="10245" width="13.7109375" style="433" customWidth="1"/>
    <col min="10246" max="10248" width="9.7109375" style="433" customWidth="1"/>
    <col min="10249" max="10496" width="16.5703125" style="433"/>
    <col min="10497" max="10498" width="14.28515625" style="433" customWidth="1"/>
    <col min="10499" max="10499" width="25.7109375" style="433" customWidth="1"/>
    <col min="10500" max="10500" width="13.85546875" style="433" customWidth="1"/>
    <col min="10501" max="10501" width="13.7109375" style="433" customWidth="1"/>
    <col min="10502" max="10504" width="9.7109375" style="433" customWidth="1"/>
    <col min="10505" max="10752" width="16.5703125" style="433"/>
    <col min="10753" max="10754" width="14.28515625" style="433" customWidth="1"/>
    <col min="10755" max="10755" width="25.7109375" style="433" customWidth="1"/>
    <col min="10756" max="10756" width="13.85546875" style="433" customWidth="1"/>
    <col min="10757" max="10757" width="13.7109375" style="433" customWidth="1"/>
    <col min="10758" max="10760" width="9.7109375" style="433" customWidth="1"/>
    <col min="10761" max="11008" width="16.5703125" style="433"/>
    <col min="11009" max="11010" width="14.28515625" style="433" customWidth="1"/>
    <col min="11011" max="11011" width="25.7109375" style="433" customWidth="1"/>
    <col min="11012" max="11012" width="13.85546875" style="433" customWidth="1"/>
    <col min="11013" max="11013" width="13.7109375" style="433" customWidth="1"/>
    <col min="11014" max="11016" width="9.7109375" style="433" customWidth="1"/>
    <col min="11017" max="11264" width="16.5703125" style="433"/>
    <col min="11265" max="11266" width="14.28515625" style="433" customWidth="1"/>
    <col min="11267" max="11267" width="25.7109375" style="433" customWidth="1"/>
    <col min="11268" max="11268" width="13.85546875" style="433" customWidth="1"/>
    <col min="11269" max="11269" width="13.7109375" style="433" customWidth="1"/>
    <col min="11270" max="11272" width="9.7109375" style="433" customWidth="1"/>
    <col min="11273" max="11520" width="16.5703125" style="433"/>
    <col min="11521" max="11522" width="14.28515625" style="433" customWidth="1"/>
    <col min="11523" max="11523" width="25.7109375" style="433" customWidth="1"/>
    <col min="11524" max="11524" width="13.85546875" style="433" customWidth="1"/>
    <col min="11525" max="11525" width="13.7109375" style="433" customWidth="1"/>
    <col min="11526" max="11528" width="9.7109375" style="433" customWidth="1"/>
    <col min="11529" max="11776" width="16.5703125" style="433"/>
    <col min="11777" max="11778" width="14.28515625" style="433" customWidth="1"/>
    <col min="11779" max="11779" width="25.7109375" style="433" customWidth="1"/>
    <col min="11780" max="11780" width="13.85546875" style="433" customWidth="1"/>
    <col min="11781" max="11781" width="13.7109375" style="433" customWidth="1"/>
    <col min="11782" max="11784" width="9.7109375" style="433" customWidth="1"/>
    <col min="11785" max="12032" width="16.5703125" style="433"/>
    <col min="12033" max="12034" width="14.28515625" style="433" customWidth="1"/>
    <col min="12035" max="12035" width="25.7109375" style="433" customWidth="1"/>
    <col min="12036" max="12036" width="13.85546875" style="433" customWidth="1"/>
    <col min="12037" max="12037" width="13.7109375" style="433" customWidth="1"/>
    <col min="12038" max="12040" width="9.7109375" style="433" customWidth="1"/>
    <col min="12041" max="12288" width="16.5703125" style="433"/>
    <col min="12289" max="12290" width="14.28515625" style="433" customWidth="1"/>
    <col min="12291" max="12291" width="25.7109375" style="433" customWidth="1"/>
    <col min="12292" max="12292" width="13.85546875" style="433" customWidth="1"/>
    <col min="12293" max="12293" width="13.7109375" style="433" customWidth="1"/>
    <col min="12294" max="12296" width="9.7109375" style="433" customWidth="1"/>
    <col min="12297" max="12544" width="16.5703125" style="433"/>
    <col min="12545" max="12546" width="14.28515625" style="433" customWidth="1"/>
    <col min="12547" max="12547" width="25.7109375" style="433" customWidth="1"/>
    <col min="12548" max="12548" width="13.85546875" style="433" customWidth="1"/>
    <col min="12549" max="12549" width="13.7109375" style="433" customWidth="1"/>
    <col min="12550" max="12552" width="9.7109375" style="433" customWidth="1"/>
    <col min="12553" max="12800" width="16.5703125" style="433"/>
    <col min="12801" max="12802" width="14.28515625" style="433" customWidth="1"/>
    <col min="12803" max="12803" width="25.7109375" style="433" customWidth="1"/>
    <col min="12804" max="12804" width="13.85546875" style="433" customWidth="1"/>
    <col min="12805" max="12805" width="13.7109375" style="433" customWidth="1"/>
    <col min="12806" max="12808" width="9.7109375" style="433" customWidth="1"/>
    <col min="12809" max="13056" width="16.5703125" style="433"/>
    <col min="13057" max="13058" width="14.28515625" style="433" customWidth="1"/>
    <col min="13059" max="13059" width="25.7109375" style="433" customWidth="1"/>
    <col min="13060" max="13060" width="13.85546875" style="433" customWidth="1"/>
    <col min="13061" max="13061" width="13.7109375" style="433" customWidth="1"/>
    <col min="13062" max="13064" width="9.7109375" style="433" customWidth="1"/>
    <col min="13065" max="13312" width="16.5703125" style="433"/>
    <col min="13313" max="13314" width="14.28515625" style="433" customWidth="1"/>
    <col min="13315" max="13315" width="25.7109375" style="433" customWidth="1"/>
    <col min="13316" max="13316" width="13.85546875" style="433" customWidth="1"/>
    <col min="13317" max="13317" width="13.7109375" style="433" customWidth="1"/>
    <col min="13318" max="13320" width="9.7109375" style="433" customWidth="1"/>
    <col min="13321" max="13568" width="16.5703125" style="433"/>
    <col min="13569" max="13570" width="14.28515625" style="433" customWidth="1"/>
    <col min="13571" max="13571" width="25.7109375" style="433" customWidth="1"/>
    <col min="13572" max="13572" width="13.85546875" style="433" customWidth="1"/>
    <col min="13573" max="13573" width="13.7109375" style="433" customWidth="1"/>
    <col min="13574" max="13576" width="9.7109375" style="433" customWidth="1"/>
    <col min="13577" max="13824" width="16.5703125" style="433"/>
    <col min="13825" max="13826" width="14.28515625" style="433" customWidth="1"/>
    <col min="13827" max="13827" width="25.7109375" style="433" customWidth="1"/>
    <col min="13828" max="13828" width="13.85546875" style="433" customWidth="1"/>
    <col min="13829" max="13829" width="13.7109375" style="433" customWidth="1"/>
    <col min="13830" max="13832" width="9.7109375" style="433" customWidth="1"/>
    <col min="13833" max="14080" width="16.5703125" style="433"/>
    <col min="14081" max="14082" width="14.28515625" style="433" customWidth="1"/>
    <col min="14083" max="14083" width="25.7109375" style="433" customWidth="1"/>
    <col min="14084" max="14084" width="13.85546875" style="433" customWidth="1"/>
    <col min="14085" max="14085" width="13.7109375" style="433" customWidth="1"/>
    <col min="14086" max="14088" width="9.7109375" style="433" customWidth="1"/>
    <col min="14089" max="14336" width="16.5703125" style="433"/>
    <col min="14337" max="14338" width="14.28515625" style="433" customWidth="1"/>
    <col min="14339" max="14339" width="25.7109375" style="433" customWidth="1"/>
    <col min="14340" max="14340" width="13.85546875" style="433" customWidth="1"/>
    <col min="14341" max="14341" width="13.7109375" style="433" customWidth="1"/>
    <col min="14342" max="14344" width="9.7109375" style="433" customWidth="1"/>
    <col min="14345" max="14592" width="16.5703125" style="433"/>
    <col min="14593" max="14594" width="14.28515625" style="433" customWidth="1"/>
    <col min="14595" max="14595" width="25.7109375" style="433" customWidth="1"/>
    <col min="14596" max="14596" width="13.85546875" style="433" customWidth="1"/>
    <col min="14597" max="14597" width="13.7109375" style="433" customWidth="1"/>
    <col min="14598" max="14600" width="9.7109375" style="433" customWidth="1"/>
    <col min="14601" max="14848" width="16.5703125" style="433"/>
    <col min="14849" max="14850" width="14.28515625" style="433" customWidth="1"/>
    <col min="14851" max="14851" width="25.7109375" style="433" customWidth="1"/>
    <col min="14852" max="14852" width="13.85546875" style="433" customWidth="1"/>
    <col min="14853" max="14853" width="13.7109375" style="433" customWidth="1"/>
    <col min="14854" max="14856" width="9.7109375" style="433" customWidth="1"/>
    <col min="14857" max="15104" width="16.5703125" style="433"/>
    <col min="15105" max="15106" width="14.28515625" style="433" customWidth="1"/>
    <col min="15107" max="15107" width="25.7109375" style="433" customWidth="1"/>
    <col min="15108" max="15108" width="13.85546875" style="433" customWidth="1"/>
    <col min="15109" max="15109" width="13.7109375" style="433" customWidth="1"/>
    <col min="15110" max="15112" width="9.7109375" style="433" customWidth="1"/>
    <col min="15113" max="15360" width="16.5703125" style="433"/>
    <col min="15361" max="15362" width="14.28515625" style="433" customWidth="1"/>
    <col min="15363" max="15363" width="25.7109375" style="433" customWidth="1"/>
    <col min="15364" max="15364" width="13.85546875" style="433" customWidth="1"/>
    <col min="15365" max="15365" width="13.7109375" style="433" customWidth="1"/>
    <col min="15366" max="15368" width="9.7109375" style="433" customWidth="1"/>
    <col min="15369" max="15616" width="16.5703125" style="433"/>
    <col min="15617" max="15618" width="14.28515625" style="433" customWidth="1"/>
    <col min="15619" max="15619" width="25.7109375" style="433" customWidth="1"/>
    <col min="15620" max="15620" width="13.85546875" style="433" customWidth="1"/>
    <col min="15621" max="15621" width="13.7109375" style="433" customWidth="1"/>
    <col min="15622" max="15624" width="9.7109375" style="433" customWidth="1"/>
    <col min="15625" max="15872" width="16.5703125" style="433"/>
    <col min="15873" max="15874" width="14.28515625" style="433" customWidth="1"/>
    <col min="15875" max="15875" width="25.7109375" style="433" customWidth="1"/>
    <col min="15876" max="15876" width="13.85546875" style="433" customWidth="1"/>
    <col min="15877" max="15877" width="13.7109375" style="433" customWidth="1"/>
    <col min="15878" max="15880" width="9.7109375" style="433" customWidth="1"/>
    <col min="15881" max="16128" width="16.5703125" style="433"/>
    <col min="16129" max="16130" width="14.28515625" style="433" customWidth="1"/>
    <col min="16131" max="16131" width="25.7109375" style="433" customWidth="1"/>
    <col min="16132" max="16132" width="13.85546875" style="433" customWidth="1"/>
    <col min="16133" max="16133" width="13.7109375" style="433" customWidth="1"/>
    <col min="16134" max="16136" width="9.7109375" style="433" customWidth="1"/>
    <col min="16137" max="16384" width="16.5703125" style="433"/>
  </cols>
  <sheetData>
    <row r="6" spans="3:9" ht="50.1" customHeight="1">
      <c r="C6" s="551" t="s">
        <v>451</v>
      </c>
      <c r="D6" s="552"/>
      <c r="E6" s="553"/>
      <c r="F6" s="466"/>
      <c r="G6" s="551" t="s">
        <v>452</v>
      </c>
      <c r="H6" s="552"/>
      <c r="I6" s="553"/>
    </row>
    <row r="7" spans="3:9" ht="24.95" customHeight="1">
      <c r="C7" s="467"/>
      <c r="D7" s="447" t="str">
        <f>'Cuotas Plazas Autorizadas05'!$D$7</f>
        <v>septiembre 2010</v>
      </c>
      <c r="E7" s="467" t="s">
        <v>62</v>
      </c>
      <c r="G7" s="467"/>
      <c r="H7" s="447" t="str">
        <f>'Cuotas Plazas Autorizadas05'!$D$7</f>
        <v>septiembre 2010</v>
      </c>
      <c r="I7" s="467" t="s">
        <v>62</v>
      </c>
    </row>
    <row r="8" spans="3:9" ht="15" customHeight="1">
      <c r="C8" s="468" t="s">
        <v>411</v>
      </c>
      <c r="D8" s="469">
        <v>47295</v>
      </c>
      <c r="E8" s="470">
        <f t="shared" ref="E8:E18" si="0">IFERROR(D8/$D$8,"-")</f>
        <v>1</v>
      </c>
      <c r="G8" s="468" t="s">
        <v>411</v>
      </c>
      <c r="H8" s="469">
        <v>39467</v>
      </c>
      <c r="I8" s="470">
        <f>IFERROR(H8/$H$8,"-")</f>
        <v>1</v>
      </c>
    </row>
    <row r="9" spans="3:9" ht="15" customHeight="1">
      <c r="C9" s="471" t="s">
        <v>346</v>
      </c>
      <c r="D9" s="472">
        <v>33818</v>
      </c>
      <c r="E9" s="473">
        <f t="shared" si="0"/>
        <v>0.71504387355957288</v>
      </c>
      <c r="F9" s="456"/>
      <c r="G9" s="471" t="s">
        <v>346</v>
      </c>
      <c r="H9" s="472">
        <v>16604</v>
      </c>
      <c r="I9" s="473">
        <f t="shared" ref="I9:I32" si="1">IFERROR(H9/$H$8,"-")</f>
        <v>0.42070590620011655</v>
      </c>
    </row>
    <row r="10" spans="3:9" ht="15" customHeight="1">
      <c r="C10" s="474" t="s">
        <v>453</v>
      </c>
      <c r="D10" s="475">
        <v>477</v>
      </c>
      <c r="E10" s="476">
        <f t="shared" si="0"/>
        <v>1.0085632730732635E-2</v>
      </c>
      <c r="F10" s="456"/>
      <c r="G10" s="474" t="s">
        <v>453</v>
      </c>
      <c r="H10" s="475">
        <v>190</v>
      </c>
      <c r="I10" s="473">
        <f t="shared" si="1"/>
        <v>4.8141485291509365E-3</v>
      </c>
    </row>
    <row r="11" spans="3:9" ht="15" customHeight="1">
      <c r="C11" s="474" t="s">
        <v>454</v>
      </c>
      <c r="D11" s="477">
        <v>1155</v>
      </c>
      <c r="E11" s="476">
        <f t="shared" si="0"/>
        <v>2.4421186171899777E-2</v>
      </c>
      <c r="F11" s="456"/>
      <c r="G11" s="474" t="s">
        <v>454</v>
      </c>
      <c r="H11" s="477">
        <v>96</v>
      </c>
      <c r="I11" s="476">
        <f t="shared" si="1"/>
        <v>2.4324118884131046E-3</v>
      </c>
    </row>
    <row r="12" spans="3:9" ht="15" customHeight="1">
      <c r="C12" s="474" t="s">
        <v>455</v>
      </c>
      <c r="D12" s="477">
        <v>8794</v>
      </c>
      <c r="E12" s="476">
        <f t="shared" si="0"/>
        <v>0.18593931705254255</v>
      </c>
      <c r="F12" s="456"/>
      <c r="G12" s="474" t="s">
        <v>455</v>
      </c>
      <c r="H12" s="477">
        <v>4904</v>
      </c>
      <c r="I12" s="476">
        <f t="shared" si="1"/>
        <v>0.12425570729976942</v>
      </c>
    </row>
    <row r="13" spans="3:9" ht="15" customHeight="1">
      <c r="C13" s="474" t="s">
        <v>456</v>
      </c>
      <c r="D13" s="477">
        <v>17960</v>
      </c>
      <c r="E13" s="476">
        <f t="shared" si="0"/>
        <v>0.3797441590020087</v>
      </c>
      <c r="F13" s="456"/>
      <c r="G13" s="474" t="s">
        <v>456</v>
      </c>
      <c r="H13" s="477">
        <v>9803</v>
      </c>
      <c r="I13" s="476">
        <f t="shared" si="1"/>
        <v>0.24838472648035068</v>
      </c>
    </row>
    <row r="14" spans="3:9" ht="15" customHeight="1">
      <c r="C14" s="474" t="s">
        <v>457</v>
      </c>
      <c r="D14" s="477">
        <v>5432</v>
      </c>
      <c r="E14" s="476">
        <f t="shared" si="0"/>
        <v>0.11485357860238926</v>
      </c>
      <c r="F14" s="456"/>
      <c r="G14" s="474" t="s">
        <v>457</v>
      </c>
      <c r="H14" s="477">
        <v>1611</v>
      </c>
      <c r="I14" s="476">
        <f t="shared" si="1"/>
        <v>4.0818912002432414E-2</v>
      </c>
    </row>
    <row r="15" spans="3:9" ht="15" customHeight="1">
      <c r="C15" s="474" t="s">
        <v>458</v>
      </c>
      <c r="D15" s="477" t="s">
        <v>233</v>
      </c>
      <c r="E15" s="476" t="str">
        <f t="shared" si="0"/>
        <v>-</v>
      </c>
      <c r="F15" s="456"/>
      <c r="G15" s="474" t="s">
        <v>458</v>
      </c>
      <c r="H15" s="477" t="s">
        <v>233</v>
      </c>
      <c r="I15" s="476" t="str">
        <f t="shared" si="1"/>
        <v>-</v>
      </c>
    </row>
    <row r="16" spans="3:9" ht="15" customHeight="1">
      <c r="C16" s="471" t="s">
        <v>347</v>
      </c>
      <c r="D16" s="472">
        <v>13441</v>
      </c>
      <c r="E16" s="473">
        <f t="shared" si="0"/>
        <v>0.28419494661169259</v>
      </c>
      <c r="F16" s="456"/>
      <c r="G16" s="471" t="s">
        <v>347</v>
      </c>
      <c r="H16" s="472">
        <v>22843</v>
      </c>
      <c r="I16" s="473">
        <f t="shared" si="1"/>
        <v>0.5787873413231307</v>
      </c>
    </row>
    <row r="17" spans="3:9" ht="15" customHeight="1">
      <c r="C17" s="474" t="s">
        <v>459</v>
      </c>
      <c r="D17" s="477">
        <v>1041</v>
      </c>
      <c r="E17" s="476">
        <f t="shared" si="0"/>
        <v>2.2010783380907072E-2</v>
      </c>
      <c r="F17" s="456"/>
      <c r="G17" s="474" t="s">
        <v>459</v>
      </c>
      <c r="H17" s="477">
        <v>3767</v>
      </c>
      <c r="I17" s="476">
        <f t="shared" si="1"/>
        <v>9.5446828996376715E-2</v>
      </c>
    </row>
    <row r="18" spans="3:9" ht="15" customHeight="1">
      <c r="C18" s="474" t="s">
        <v>460</v>
      </c>
      <c r="D18" s="477">
        <v>5401</v>
      </c>
      <c r="E18" s="476">
        <f t="shared" si="0"/>
        <v>0.11419811819431229</v>
      </c>
      <c r="F18" s="456"/>
      <c r="G18" s="474" t="s">
        <v>460</v>
      </c>
      <c r="H18" s="477">
        <v>5477</v>
      </c>
      <c r="I18" s="476">
        <f t="shared" si="1"/>
        <v>0.13877416575873514</v>
      </c>
    </row>
    <row r="19" spans="3:9" ht="15" customHeight="1">
      <c r="C19" s="474" t="s">
        <v>461</v>
      </c>
      <c r="D19" s="477">
        <v>6995</v>
      </c>
      <c r="E19" s="476">
        <f>IFERROR(D19/$D$8,"-")</f>
        <v>0.14790146949994715</v>
      </c>
      <c r="F19" s="456"/>
      <c r="G19" s="474" t="s">
        <v>461</v>
      </c>
      <c r="H19" s="477">
        <v>13381</v>
      </c>
      <c r="I19" s="476">
        <f t="shared" si="1"/>
        <v>0.33904274457141409</v>
      </c>
    </row>
    <row r="20" spans="3:9" ht="15" customHeight="1">
      <c r="C20" s="474" t="s">
        <v>462</v>
      </c>
      <c r="D20" s="477" t="s">
        <v>233</v>
      </c>
      <c r="E20" s="476" t="str">
        <f t="shared" ref="E20:E32" si="2">IFERROR(D20/$D$8,"-")</f>
        <v>-</v>
      </c>
      <c r="F20" s="456"/>
      <c r="G20" s="474" t="s">
        <v>462</v>
      </c>
      <c r="H20" s="477" t="s">
        <v>233</v>
      </c>
      <c r="I20" s="476" t="str">
        <f t="shared" si="1"/>
        <v>-</v>
      </c>
    </row>
    <row r="21" spans="3:9" ht="15" customHeight="1">
      <c r="C21" s="474" t="s">
        <v>463</v>
      </c>
      <c r="D21" s="477" t="s">
        <v>233</v>
      </c>
      <c r="E21" s="476" t="str">
        <f t="shared" si="2"/>
        <v>-</v>
      </c>
      <c r="F21" s="456"/>
      <c r="G21" s="474" t="s">
        <v>463</v>
      </c>
      <c r="H21" s="477">
        <v>218</v>
      </c>
      <c r="I21" s="476">
        <f t="shared" si="1"/>
        <v>5.5236019966047583E-3</v>
      </c>
    </row>
    <row r="22" spans="3:9" ht="15" customHeight="1">
      <c r="C22" s="474" t="s">
        <v>458</v>
      </c>
      <c r="D22" s="477">
        <v>4</v>
      </c>
      <c r="E22" s="476">
        <f t="shared" si="2"/>
        <v>8.4575536526059836E-5</v>
      </c>
      <c r="F22" s="456"/>
      <c r="G22" s="474" t="s">
        <v>458</v>
      </c>
      <c r="H22" s="477" t="s">
        <v>233</v>
      </c>
      <c r="I22" s="476" t="str">
        <f t="shared" si="1"/>
        <v>-</v>
      </c>
    </row>
    <row r="23" spans="3:9" ht="15" customHeight="1">
      <c r="C23" s="471" t="s">
        <v>414</v>
      </c>
      <c r="D23" s="478">
        <v>22</v>
      </c>
      <c r="E23" s="473">
        <f t="shared" si="2"/>
        <v>4.651654508933291E-4</v>
      </c>
      <c r="F23" s="456"/>
      <c r="G23" s="471" t="s">
        <v>414</v>
      </c>
      <c r="H23" s="478">
        <v>0</v>
      </c>
      <c r="I23" s="473">
        <f t="shared" si="1"/>
        <v>0</v>
      </c>
    </row>
    <row r="24" spans="3:9" ht="15" customHeight="1">
      <c r="C24" s="474" t="s">
        <v>464</v>
      </c>
      <c r="D24" s="477">
        <v>22</v>
      </c>
      <c r="E24" s="476">
        <f t="shared" si="2"/>
        <v>4.651654508933291E-4</v>
      </c>
      <c r="F24" s="456"/>
      <c r="G24" s="474" t="s">
        <v>464</v>
      </c>
      <c r="H24" s="477" t="s">
        <v>233</v>
      </c>
      <c r="I24" s="476" t="str">
        <f t="shared" si="1"/>
        <v>-</v>
      </c>
    </row>
    <row r="25" spans="3:9" ht="15" customHeight="1">
      <c r="C25" s="474" t="s">
        <v>465</v>
      </c>
      <c r="D25" s="477" t="s">
        <v>233</v>
      </c>
      <c r="E25" s="476" t="str">
        <f t="shared" si="2"/>
        <v>-</v>
      </c>
      <c r="F25" s="456"/>
      <c r="G25" s="474" t="s">
        <v>465</v>
      </c>
      <c r="H25" s="477" t="s">
        <v>233</v>
      </c>
      <c r="I25" s="476" t="str">
        <f t="shared" si="1"/>
        <v>-</v>
      </c>
    </row>
    <row r="26" spans="3:9" ht="15" customHeight="1">
      <c r="C26" s="474" t="s">
        <v>458</v>
      </c>
      <c r="D26" s="477">
        <v>0</v>
      </c>
      <c r="E26" s="476">
        <f t="shared" si="2"/>
        <v>0</v>
      </c>
      <c r="F26" s="456"/>
      <c r="G26" s="474" t="s">
        <v>458</v>
      </c>
      <c r="H26" s="477" t="s">
        <v>233</v>
      </c>
      <c r="I26" s="476" t="str">
        <f t="shared" si="1"/>
        <v>-</v>
      </c>
    </row>
    <row r="27" spans="3:9" ht="15" customHeight="1">
      <c r="C27" s="471" t="s">
        <v>415</v>
      </c>
      <c r="D27" s="479">
        <v>14</v>
      </c>
      <c r="E27" s="473">
        <f t="shared" si="2"/>
        <v>2.9601437784120943E-4</v>
      </c>
      <c r="F27" s="456"/>
      <c r="G27" s="471" t="s">
        <v>415</v>
      </c>
      <c r="H27" s="479">
        <v>20</v>
      </c>
      <c r="I27" s="473">
        <f t="shared" si="1"/>
        <v>5.0675247675273014E-4</v>
      </c>
    </row>
    <row r="28" spans="3:9" ht="15" customHeight="1">
      <c r="C28" s="474" t="s">
        <v>466</v>
      </c>
      <c r="D28" s="480" t="s">
        <v>233</v>
      </c>
      <c r="E28" s="476" t="str">
        <f t="shared" si="2"/>
        <v>-</v>
      </c>
      <c r="F28" s="456"/>
      <c r="G28" s="474" t="s">
        <v>466</v>
      </c>
      <c r="H28" s="480" t="s">
        <v>233</v>
      </c>
      <c r="I28" s="476" t="str">
        <f t="shared" si="1"/>
        <v>-</v>
      </c>
    </row>
    <row r="29" spans="3:9" ht="15" customHeight="1">
      <c r="C29" s="474" t="s">
        <v>467</v>
      </c>
      <c r="D29" s="480" t="s">
        <v>233</v>
      </c>
      <c r="E29" s="476" t="str">
        <f t="shared" si="2"/>
        <v>-</v>
      </c>
      <c r="F29" s="456"/>
      <c r="G29" s="474" t="s">
        <v>467</v>
      </c>
      <c r="H29" s="480" t="s">
        <v>233</v>
      </c>
      <c r="I29" s="476" t="str">
        <f t="shared" si="1"/>
        <v>-</v>
      </c>
    </row>
    <row r="30" spans="3:9" ht="15" customHeight="1">
      <c r="C30" s="474" t="s">
        <v>468</v>
      </c>
      <c r="D30" s="480">
        <v>5</v>
      </c>
      <c r="E30" s="476">
        <f t="shared" si="2"/>
        <v>1.057194206575748E-4</v>
      </c>
      <c r="F30" s="481"/>
      <c r="G30" s="474" t="s">
        <v>468</v>
      </c>
      <c r="H30" s="480" t="s">
        <v>233</v>
      </c>
      <c r="I30" s="476" t="str">
        <f t="shared" si="1"/>
        <v>-</v>
      </c>
    </row>
    <row r="31" spans="3:9" ht="15" customHeight="1">
      <c r="C31" s="474" t="s">
        <v>469</v>
      </c>
      <c r="D31" s="480">
        <v>9</v>
      </c>
      <c r="E31" s="476">
        <f t="shared" si="2"/>
        <v>1.9029495718363463E-4</v>
      </c>
      <c r="F31" s="481"/>
      <c r="G31" s="474" t="s">
        <v>469</v>
      </c>
      <c r="H31" s="480">
        <v>20</v>
      </c>
      <c r="I31" s="476">
        <f t="shared" si="1"/>
        <v>5.0675247675273014E-4</v>
      </c>
    </row>
    <row r="32" spans="3:9" ht="15" customHeight="1" thickBot="1">
      <c r="C32" s="474" t="s">
        <v>458</v>
      </c>
      <c r="D32" s="480">
        <v>0</v>
      </c>
      <c r="E32" s="476">
        <f t="shared" si="2"/>
        <v>0</v>
      </c>
      <c r="F32" s="456"/>
      <c r="G32" s="474" t="s">
        <v>458</v>
      </c>
      <c r="H32" s="480" t="s">
        <v>233</v>
      </c>
      <c r="I32" s="476" t="str">
        <f t="shared" si="1"/>
        <v>-</v>
      </c>
    </row>
    <row r="33" spans="3:11" ht="30" customHeight="1" thickBot="1">
      <c r="C33" s="625" t="s">
        <v>470</v>
      </c>
      <c r="D33" s="626"/>
      <c r="E33" s="627"/>
      <c r="F33" s="456"/>
      <c r="G33" s="625" t="s">
        <v>470</v>
      </c>
      <c r="H33" s="626"/>
      <c r="I33" s="627"/>
      <c r="K33" s="50" t="s">
        <v>84</v>
      </c>
    </row>
    <row r="34" spans="3:11" ht="51" customHeight="1">
      <c r="D34" s="456"/>
      <c r="E34" s="456"/>
      <c r="F34" s="456"/>
      <c r="G34" s="456"/>
      <c r="H34" s="456"/>
    </row>
    <row r="35" spans="3:11" ht="40.5" customHeight="1">
      <c r="C35" s="551" t="s">
        <v>471</v>
      </c>
      <c r="D35" s="552"/>
      <c r="E35" s="553"/>
      <c r="F35" s="466"/>
      <c r="G35" s="551" t="s">
        <v>472</v>
      </c>
      <c r="H35" s="552"/>
      <c r="I35" s="553"/>
    </row>
    <row r="36" spans="3:11" ht="24.75" customHeight="1">
      <c r="C36" s="467"/>
      <c r="D36" s="447" t="str">
        <f>'Cuotas Plazas Autorizadas05'!$D$7</f>
        <v>septiembre 2010</v>
      </c>
      <c r="E36" s="467" t="s">
        <v>62</v>
      </c>
      <c r="G36" s="467"/>
      <c r="H36" s="447" t="str">
        <f>'Cuotas Plazas Autorizadas05'!$D$7</f>
        <v>septiembre 2010</v>
      </c>
      <c r="I36" s="467" t="s">
        <v>62</v>
      </c>
    </row>
    <row r="37" spans="3:11" ht="15" customHeight="1">
      <c r="C37" s="468" t="s">
        <v>411</v>
      </c>
      <c r="D37" s="469">
        <v>22968</v>
      </c>
      <c r="E37" s="470">
        <f>IFERROR(D37/$D$37,"-")</f>
        <v>1</v>
      </c>
      <c r="G37" s="468" t="s">
        <v>411</v>
      </c>
      <c r="H37" s="469">
        <v>2687</v>
      </c>
      <c r="I37" s="470">
        <f>IFERROR(H37/$H$37,"-")</f>
        <v>1</v>
      </c>
    </row>
    <row r="38" spans="3:11" ht="15" customHeight="1">
      <c r="C38" s="471" t="s">
        <v>346</v>
      </c>
      <c r="D38" s="472">
        <v>16191</v>
      </c>
      <c r="E38" s="473">
        <f t="shared" ref="E38:E61" si="3">IFERROR(D38/$D$37,"-")</f>
        <v>0.70493730407523514</v>
      </c>
      <c r="F38" s="456"/>
      <c r="G38" s="471" t="s">
        <v>346</v>
      </c>
      <c r="H38" s="472">
        <v>2673</v>
      </c>
      <c r="I38" s="473">
        <f t="shared" ref="I38:I61" si="4">IFERROR(H38/$H$37,"-")</f>
        <v>0.99478972832154822</v>
      </c>
    </row>
    <row r="39" spans="3:11" ht="15" customHeight="1">
      <c r="C39" s="474" t="s">
        <v>453</v>
      </c>
      <c r="D39" s="475">
        <v>145</v>
      </c>
      <c r="E39" s="476">
        <f t="shared" si="3"/>
        <v>6.313131313131313E-3</v>
      </c>
      <c r="F39" s="456"/>
      <c r="G39" s="474" t="s">
        <v>453</v>
      </c>
      <c r="H39" s="475">
        <v>218</v>
      </c>
      <c r="I39" s="476">
        <f t="shared" si="4"/>
        <v>8.113137327874953E-2</v>
      </c>
    </row>
    <row r="40" spans="3:11" ht="15" customHeight="1">
      <c r="C40" s="474" t="s">
        <v>454</v>
      </c>
      <c r="D40" s="477">
        <v>317</v>
      </c>
      <c r="E40" s="476">
        <f t="shared" si="3"/>
        <v>1.380181121560432E-2</v>
      </c>
      <c r="F40" s="456"/>
      <c r="G40" s="474" t="s">
        <v>454</v>
      </c>
      <c r="H40" s="477">
        <v>680</v>
      </c>
      <c r="I40" s="476">
        <f t="shared" si="4"/>
        <v>0.2530703386676591</v>
      </c>
    </row>
    <row r="41" spans="3:11" ht="15" customHeight="1">
      <c r="C41" s="474" t="s">
        <v>455</v>
      </c>
      <c r="D41" s="477">
        <v>3374</v>
      </c>
      <c r="E41" s="476">
        <f t="shared" si="3"/>
        <v>0.14690003483106931</v>
      </c>
      <c r="F41" s="456"/>
      <c r="G41" s="474" t="s">
        <v>455</v>
      </c>
      <c r="H41" s="477">
        <v>795</v>
      </c>
      <c r="I41" s="476">
        <f t="shared" si="4"/>
        <v>0.2958689988835132</v>
      </c>
    </row>
    <row r="42" spans="3:11" ht="15" customHeight="1">
      <c r="C42" s="474" t="s">
        <v>456</v>
      </c>
      <c r="D42" s="477">
        <v>11261</v>
      </c>
      <c r="E42" s="476">
        <f t="shared" si="3"/>
        <v>0.49029083942877044</v>
      </c>
      <c r="F42" s="456"/>
      <c r="G42" s="474" t="s">
        <v>456</v>
      </c>
      <c r="H42" s="477">
        <v>408</v>
      </c>
      <c r="I42" s="476">
        <f t="shared" si="4"/>
        <v>0.15184220320059547</v>
      </c>
    </row>
    <row r="43" spans="3:11" ht="15" customHeight="1">
      <c r="C43" s="474" t="s">
        <v>457</v>
      </c>
      <c r="D43" s="477">
        <v>1094</v>
      </c>
      <c r="E43" s="476">
        <f t="shared" si="3"/>
        <v>4.7631487286659703E-2</v>
      </c>
      <c r="F43" s="456"/>
      <c r="G43" s="474" t="s">
        <v>457</v>
      </c>
      <c r="H43" s="477">
        <v>572</v>
      </c>
      <c r="I43" s="476">
        <f t="shared" si="4"/>
        <v>0.21287681429103089</v>
      </c>
    </row>
    <row r="44" spans="3:11" ht="15" customHeight="1">
      <c r="C44" s="474" t="s">
        <v>458</v>
      </c>
      <c r="D44" s="477" t="s">
        <v>233</v>
      </c>
      <c r="E44" s="476" t="str">
        <f t="shared" si="3"/>
        <v>-</v>
      </c>
      <c r="F44" s="456"/>
      <c r="G44" s="474" t="s">
        <v>458</v>
      </c>
      <c r="H44" s="477" t="s">
        <v>233</v>
      </c>
      <c r="I44" s="476" t="str">
        <f t="shared" si="4"/>
        <v>-</v>
      </c>
    </row>
    <row r="45" spans="3:11" ht="15" customHeight="1">
      <c r="C45" s="471" t="s">
        <v>347</v>
      </c>
      <c r="D45" s="472">
        <v>6777</v>
      </c>
      <c r="E45" s="473">
        <f t="shared" si="3"/>
        <v>0.29506269592476492</v>
      </c>
      <c r="F45" s="456"/>
      <c r="G45" s="471" t="s">
        <v>347</v>
      </c>
      <c r="H45" s="472">
        <v>6</v>
      </c>
      <c r="I45" s="473">
        <f t="shared" si="4"/>
        <v>2.2329735764793448E-3</v>
      </c>
    </row>
    <row r="46" spans="3:11" ht="15" customHeight="1">
      <c r="C46" s="474" t="s">
        <v>459</v>
      </c>
      <c r="D46" s="477">
        <v>182</v>
      </c>
      <c r="E46" s="476">
        <f t="shared" si="3"/>
        <v>7.9240682688958546E-3</v>
      </c>
      <c r="F46" s="456"/>
      <c r="G46" s="474" t="s">
        <v>459</v>
      </c>
      <c r="H46" s="477" t="s">
        <v>233</v>
      </c>
      <c r="I46" s="476" t="str">
        <f t="shared" si="4"/>
        <v>-</v>
      </c>
    </row>
    <row r="47" spans="3:11" ht="15" customHeight="1">
      <c r="C47" s="474" t="s">
        <v>460</v>
      </c>
      <c r="D47" s="477">
        <v>1262</v>
      </c>
      <c r="E47" s="476">
        <f t="shared" si="3"/>
        <v>5.4946011842563564E-2</v>
      </c>
      <c r="F47" s="456"/>
      <c r="G47" s="474" t="s">
        <v>460</v>
      </c>
      <c r="H47" s="477" t="s">
        <v>233</v>
      </c>
      <c r="I47" s="476" t="str">
        <f t="shared" si="4"/>
        <v>-</v>
      </c>
    </row>
    <row r="48" spans="3:11" ht="15" customHeight="1">
      <c r="C48" s="474" t="s">
        <v>461</v>
      </c>
      <c r="D48" s="477">
        <v>5333</v>
      </c>
      <c r="E48" s="476">
        <f t="shared" si="3"/>
        <v>0.23219261581330547</v>
      </c>
      <c r="F48" s="456"/>
      <c r="G48" s="474" t="s">
        <v>461</v>
      </c>
      <c r="H48" s="477" t="s">
        <v>233</v>
      </c>
      <c r="I48" s="476" t="str">
        <f t="shared" si="4"/>
        <v>-</v>
      </c>
    </row>
    <row r="49" spans="3:9" ht="15" customHeight="1">
      <c r="C49" s="474" t="s">
        <v>462</v>
      </c>
      <c r="D49" s="477" t="s">
        <v>233</v>
      </c>
      <c r="E49" s="476" t="str">
        <f t="shared" si="3"/>
        <v>-</v>
      </c>
      <c r="F49" s="456"/>
      <c r="G49" s="474" t="s">
        <v>462</v>
      </c>
      <c r="H49" s="477" t="s">
        <v>233</v>
      </c>
      <c r="I49" s="476" t="str">
        <f t="shared" si="4"/>
        <v>-</v>
      </c>
    </row>
    <row r="50" spans="3:9" ht="15" customHeight="1">
      <c r="C50" s="474" t="s">
        <v>463</v>
      </c>
      <c r="D50" s="477" t="s">
        <v>233</v>
      </c>
      <c r="E50" s="476" t="str">
        <f t="shared" si="3"/>
        <v>-</v>
      </c>
      <c r="F50" s="456"/>
      <c r="G50" s="474" t="s">
        <v>463</v>
      </c>
      <c r="H50" s="477" t="s">
        <v>233</v>
      </c>
      <c r="I50" s="476" t="str">
        <f t="shared" si="4"/>
        <v>-</v>
      </c>
    </row>
    <row r="51" spans="3:9" ht="15" customHeight="1">
      <c r="C51" s="474" t="s">
        <v>458</v>
      </c>
      <c r="D51" s="477" t="s">
        <v>233</v>
      </c>
      <c r="E51" s="476" t="str">
        <f t="shared" si="3"/>
        <v>-</v>
      </c>
      <c r="F51" s="456"/>
      <c r="G51" s="474" t="s">
        <v>458</v>
      </c>
      <c r="H51" s="477">
        <v>6</v>
      </c>
      <c r="I51" s="476">
        <f t="shared" si="4"/>
        <v>2.2329735764793448E-3</v>
      </c>
    </row>
    <row r="52" spans="3:9" ht="15" customHeight="1">
      <c r="C52" s="471" t="s">
        <v>414</v>
      </c>
      <c r="D52" s="478">
        <v>0</v>
      </c>
      <c r="E52" s="473">
        <f t="shared" si="3"/>
        <v>0</v>
      </c>
      <c r="F52" s="456"/>
      <c r="G52" s="471" t="s">
        <v>414</v>
      </c>
      <c r="H52" s="478">
        <v>0</v>
      </c>
      <c r="I52" s="473">
        <f t="shared" si="4"/>
        <v>0</v>
      </c>
    </row>
    <row r="53" spans="3:9" ht="15" customHeight="1">
      <c r="C53" s="474" t="s">
        <v>464</v>
      </c>
      <c r="D53" s="477" t="s">
        <v>233</v>
      </c>
      <c r="E53" s="476" t="str">
        <f t="shared" si="3"/>
        <v>-</v>
      </c>
      <c r="F53" s="456"/>
      <c r="G53" s="474" t="s">
        <v>464</v>
      </c>
      <c r="H53" s="477" t="s">
        <v>233</v>
      </c>
      <c r="I53" s="476" t="str">
        <f t="shared" si="4"/>
        <v>-</v>
      </c>
    </row>
    <row r="54" spans="3:9" ht="15" customHeight="1">
      <c r="C54" s="474" t="s">
        <v>465</v>
      </c>
      <c r="D54" s="477" t="s">
        <v>233</v>
      </c>
      <c r="E54" s="476" t="str">
        <f t="shared" si="3"/>
        <v>-</v>
      </c>
      <c r="F54" s="456"/>
      <c r="G54" s="474" t="s">
        <v>465</v>
      </c>
      <c r="H54" s="477" t="s">
        <v>233</v>
      </c>
      <c r="I54" s="476" t="str">
        <f t="shared" si="4"/>
        <v>-</v>
      </c>
    </row>
    <row r="55" spans="3:9" ht="15" customHeight="1">
      <c r="C55" s="474" t="s">
        <v>458</v>
      </c>
      <c r="D55" s="477" t="s">
        <v>233</v>
      </c>
      <c r="E55" s="476" t="str">
        <f t="shared" si="3"/>
        <v>-</v>
      </c>
      <c r="F55" s="456"/>
      <c r="G55" s="474" t="s">
        <v>458</v>
      </c>
      <c r="H55" s="477">
        <v>0</v>
      </c>
      <c r="I55" s="476">
        <f t="shared" si="4"/>
        <v>0</v>
      </c>
    </row>
    <row r="56" spans="3:9" ht="15" customHeight="1">
      <c r="C56" s="471" t="s">
        <v>415</v>
      </c>
      <c r="D56" s="479">
        <v>0</v>
      </c>
      <c r="E56" s="473">
        <f t="shared" si="3"/>
        <v>0</v>
      </c>
      <c r="F56" s="456"/>
      <c r="G56" s="471" t="s">
        <v>415</v>
      </c>
      <c r="H56" s="479">
        <v>8</v>
      </c>
      <c r="I56" s="473">
        <f t="shared" si="4"/>
        <v>2.9772981019724602E-3</v>
      </c>
    </row>
    <row r="57" spans="3:9" ht="15" customHeight="1">
      <c r="C57" s="474" t="s">
        <v>466</v>
      </c>
      <c r="D57" s="480" t="s">
        <v>233</v>
      </c>
      <c r="E57" s="476" t="str">
        <f t="shared" si="3"/>
        <v>-</v>
      </c>
      <c r="F57" s="456"/>
      <c r="G57" s="474" t="s">
        <v>466</v>
      </c>
      <c r="H57" s="480">
        <v>8</v>
      </c>
      <c r="I57" s="476">
        <f t="shared" si="4"/>
        <v>2.9772981019724602E-3</v>
      </c>
    </row>
    <row r="58" spans="3:9">
      <c r="C58" s="474" t="s">
        <v>467</v>
      </c>
      <c r="D58" s="480" t="s">
        <v>233</v>
      </c>
      <c r="E58" s="476" t="str">
        <f t="shared" si="3"/>
        <v>-</v>
      </c>
      <c r="F58" s="456"/>
      <c r="G58" s="474" t="s">
        <v>467</v>
      </c>
      <c r="H58" s="480" t="s">
        <v>233</v>
      </c>
      <c r="I58" s="476" t="str">
        <f t="shared" si="4"/>
        <v>-</v>
      </c>
    </row>
    <row r="59" spans="3:9">
      <c r="C59" s="474" t="s">
        <v>468</v>
      </c>
      <c r="D59" s="480" t="s">
        <v>233</v>
      </c>
      <c r="E59" s="476" t="str">
        <f t="shared" si="3"/>
        <v>-</v>
      </c>
      <c r="F59" s="481"/>
      <c r="G59" s="474" t="s">
        <v>468</v>
      </c>
      <c r="H59" s="480" t="s">
        <v>233</v>
      </c>
      <c r="I59" s="476" t="str">
        <f t="shared" si="4"/>
        <v>-</v>
      </c>
    </row>
    <row r="60" spans="3:9">
      <c r="C60" s="474" t="s">
        <v>469</v>
      </c>
      <c r="D60" s="480" t="s">
        <v>233</v>
      </c>
      <c r="E60" s="476" t="str">
        <f t="shared" si="3"/>
        <v>-</v>
      </c>
      <c r="F60" s="481"/>
      <c r="G60" s="474" t="s">
        <v>469</v>
      </c>
      <c r="H60" s="480" t="s">
        <v>233</v>
      </c>
      <c r="I60" s="476" t="str">
        <f t="shared" si="4"/>
        <v>-</v>
      </c>
    </row>
    <row r="61" spans="3:9">
      <c r="C61" s="474" t="s">
        <v>458</v>
      </c>
      <c r="D61" s="480" t="s">
        <v>233</v>
      </c>
      <c r="E61" s="476" t="str">
        <f t="shared" si="3"/>
        <v>-</v>
      </c>
      <c r="F61" s="456"/>
      <c r="G61" s="474" t="s">
        <v>458</v>
      </c>
      <c r="H61" s="480">
        <v>0</v>
      </c>
      <c r="I61" s="476">
        <f t="shared" si="4"/>
        <v>0</v>
      </c>
    </row>
    <row r="62" spans="3:9" ht="30.75" customHeight="1">
      <c r="C62" s="625" t="s">
        <v>470</v>
      </c>
      <c r="D62" s="626"/>
      <c r="E62" s="627"/>
      <c r="F62" s="456"/>
      <c r="G62" s="625" t="s">
        <v>470</v>
      </c>
      <c r="H62" s="626"/>
      <c r="I62" s="627"/>
    </row>
    <row r="63" spans="3:9" ht="18" customHeight="1"/>
    <row r="65" spans="3:5" ht="39" customHeight="1">
      <c r="C65" s="551" t="s">
        <v>473</v>
      </c>
      <c r="D65" s="552"/>
      <c r="E65" s="553"/>
    </row>
    <row r="66" spans="3:5" ht="27.75" customHeight="1">
      <c r="C66" s="467"/>
      <c r="D66" s="447" t="str">
        <f>D36</f>
        <v>septiembre 2010</v>
      </c>
      <c r="E66" s="467" t="s">
        <v>62</v>
      </c>
    </row>
    <row r="67" spans="3:5" ht="15" customHeight="1">
      <c r="C67" s="468" t="s">
        <v>411</v>
      </c>
      <c r="D67" s="469">
        <v>134306</v>
      </c>
      <c r="E67" s="470">
        <f>IFERROR(D67/$D$67,"-")</f>
        <v>1</v>
      </c>
    </row>
    <row r="68" spans="3:5" ht="15" customHeight="1">
      <c r="C68" s="471" t="s">
        <v>346</v>
      </c>
      <c r="D68" s="472">
        <v>81995</v>
      </c>
      <c r="E68" s="473">
        <f t="shared" ref="E68:E91" si="5">IFERROR(D68/$D$67,"-")</f>
        <v>0.61050883802659595</v>
      </c>
    </row>
    <row r="69" spans="3:5" ht="15" customHeight="1">
      <c r="C69" s="474" t="s">
        <v>453</v>
      </c>
      <c r="D69" s="475">
        <v>1374</v>
      </c>
      <c r="E69" s="476">
        <f t="shared" si="5"/>
        <v>1.0230369454827037E-2</v>
      </c>
    </row>
    <row r="70" spans="3:5" ht="15" customHeight="1">
      <c r="C70" s="474" t="s">
        <v>454</v>
      </c>
      <c r="D70" s="477">
        <v>2500</v>
      </c>
      <c r="E70" s="476">
        <f t="shared" si="5"/>
        <v>1.8614209342843954E-2</v>
      </c>
    </row>
    <row r="71" spans="3:5" ht="15" customHeight="1">
      <c r="C71" s="474" t="s">
        <v>455</v>
      </c>
      <c r="D71" s="477">
        <v>19782</v>
      </c>
      <c r="E71" s="476">
        <f t="shared" si="5"/>
        <v>0.14729051568805562</v>
      </c>
    </row>
    <row r="72" spans="3:5" ht="15" customHeight="1">
      <c r="C72" s="474" t="s">
        <v>456</v>
      </c>
      <c r="D72" s="477">
        <v>46788</v>
      </c>
      <c r="E72" s="476">
        <f t="shared" si="5"/>
        <v>0.34836865069319317</v>
      </c>
    </row>
    <row r="73" spans="3:5" ht="15" customHeight="1">
      <c r="C73" s="474" t="s">
        <v>457</v>
      </c>
      <c r="D73" s="477">
        <v>11551</v>
      </c>
      <c r="E73" s="476">
        <f t="shared" si="5"/>
        <v>8.6005092847676198E-2</v>
      </c>
    </row>
    <row r="74" spans="3:5" ht="15" customHeight="1">
      <c r="C74" s="474" t="s">
        <v>458</v>
      </c>
      <c r="D74" s="477" t="s">
        <v>233</v>
      </c>
      <c r="E74" s="476" t="str">
        <f t="shared" si="5"/>
        <v>-</v>
      </c>
    </row>
    <row r="75" spans="3:5" ht="15" customHeight="1">
      <c r="C75" s="471" t="s">
        <v>413</v>
      </c>
      <c r="D75" s="472">
        <v>51062</v>
      </c>
      <c r="E75" s="473">
        <f t="shared" si="5"/>
        <v>0.38019150298571919</v>
      </c>
    </row>
    <row r="76" spans="3:5" ht="15" customHeight="1">
      <c r="C76" s="474" t="s">
        <v>459</v>
      </c>
      <c r="D76" s="477">
        <v>7618</v>
      </c>
      <c r="E76" s="476">
        <f t="shared" si="5"/>
        <v>5.6721218709514097E-2</v>
      </c>
    </row>
    <row r="77" spans="3:5" ht="15" customHeight="1">
      <c r="C77" s="474" t="s">
        <v>460</v>
      </c>
      <c r="D77" s="477">
        <v>15364</v>
      </c>
      <c r="E77" s="476">
        <f t="shared" si="5"/>
        <v>0.1143954849373818</v>
      </c>
    </row>
    <row r="78" spans="3:5" ht="15" customHeight="1">
      <c r="C78" s="474" t="s">
        <v>461</v>
      </c>
      <c r="D78" s="477">
        <v>27776</v>
      </c>
      <c r="E78" s="476">
        <f t="shared" si="5"/>
        <v>0.20681131148273346</v>
      </c>
    </row>
    <row r="79" spans="3:5" ht="15" customHeight="1">
      <c r="C79" s="474" t="s">
        <v>462</v>
      </c>
      <c r="D79" s="477" t="s">
        <v>233</v>
      </c>
      <c r="E79" s="476" t="str">
        <f t="shared" si="5"/>
        <v>-</v>
      </c>
    </row>
    <row r="80" spans="3:5" ht="15" customHeight="1">
      <c r="C80" s="474" t="s">
        <v>463</v>
      </c>
      <c r="D80" s="477">
        <v>218</v>
      </c>
      <c r="E80" s="476">
        <f t="shared" si="5"/>
        <v>1.6231590546959926E-3</v>
      </c>
    </row>
    <row r="81" spans="3:5" ht="15" customHeight="1">
      <c r="C81" s="474" t="s">
        <v>458</v>
      </c>
      <c r="D81" s="477">
        <v>86</v>
      </c>
      <c r="E81" s="476">
        <f t="shared" si="5"/>
        <v>6.4032880139383195E-4</v>
      </c>
    </row>
    <row r="82" spans="3:5" ht="15" customHeight="1">
      <c r="C82" s="471" t="s">
        <v>414</v>
      </c>
      <c r="D82" s="478">
        <v>473</v>
      </c>
      <c r="E82" s="473">
        <f t="shared" si="5"/>
        <v>3.5218084076660758E-3</v>
      </c>
    </row>
    <row r="83" spans="3:5" ht="15" customHeight="1">
      <c r="C83" s="474" t="s">
        <v>464</v>
      </c>
      <c r="D83" s="477">
        <v>135</v>
      </c>
      <c r="E83" s="476">
        <f t="shared" si="5"/>
        <v>1.0051673045135734E-3</v>
      </c>
    </row>
    <row r="84" spans="3:5" ht="15" customHeight="1">
      <c r="C84" s="474" t="s">
        <v>465</v>
      </c>
      <c r="D84" s="477">
        <v>338</v>
      </c>
      <c r="E84" s="476">
        <f t="shared" si="5"/>
        <v>2.5166411031525026E-3</v>
      </c>
    </row>
    <row r="85" spans="3:5" ht="15" customHeight="1">
      <c r="C85" s="474" t="s">
        <v>458</v>
      </c>
      <c r="D85" s="477" t="s">
        <v>233</v>
      </c>
      <c r="E85" s="476" t="str">
        <f t="shared" si="5"/>
        <v>-</v>
      </c>
    </row>
    <row r="86" spans="3:5" ht="15" customHeight="1">
      <c r="C86" s="471" t="s">
        <v>415</v>
      </c>
      <c r="D86" s="479">
        <v>776</v>
      </c>
      <c r="E86" s="473">
        <f t="shared" si="5"/>
        <v>5.7778505800187632E-3</v>
      </c>
    </row>
    <row r="87" spans="3:5" ht="15" customHeight="1">
      <c r="C87" s="474" t="s">
        <v>466</v>
      </c>
      <c r="D87" s="480">
        <v>62</v>
      </c>
      <c r="E87" s="476">
        <f t="shared" si="5"/>
        <v>4.6163239170253002E-4</v>
      </c>
    </row>
    <row r="88" spans="3:5" ht="15" customHeight="1">
      <c r="C88" s="474" t="s">
        <v>467</v>
      </c>
      <c r="D88" s="480">
        <v>39</v>
      </c>
      <c r="E88" s="476">
        <f t="shared" si="5"/>
        <v>2.9038166574836565E-4</v>
      </c>
    </row>
    <row r="89" spans="3:5" ht="15" customHeight="1">
      <c r="C89" s="474" t="s">
        <v>468</v>
      </c>
      <c r="D89" s="480">
        <v>284</v>
      </c>
      <c r="E89" s="476">
        <f t="shared" si="5"/>
        <v>2.1145741813470729E-3</v>
      </c>
    </row>
    <row r="90" spans="3:5" ht="15" customHeight="1">
      <c r="C90" s="474" t="s">
        <v>469</v>
      </c>
      <c r="D90" s="480">
        <v>391</v>
      </c>
      <c r="E90" s="476">
        <f t="shared" si="5"/>
        <v>2.9112623412207942E-3</v>
      </c>
    </row>
    <row r="91" spans="3:5" ht="15" customHeight="1">
      <c r="C91" s="474" t="s">
        <v>458</v>
      </c>
      <c r="D91" s="480" t="s">
        <v>233</v>
      </c>
      <c r="E91" s="476" t="str">
        <f t="shared" si="5"/>
        <v>-</v>
      </c>
    </row>
    <row r="92" spans="3:5" ht="28.5" customHeight="1">
      <c r="C92" s="625" t="s">
        <v>470</v>
      </c>
      <c r="D92" s="626"/>
      <c r="E92" s="627"/>
    </row>
  </sheetData>
  <mergeCells count="10">
    <mergeCell ref="C62:E62"/>
    <mergeCell ref="G62:I62"/>
    <mergeCell ref="C65:E65"/>
    <mergeCell ref="C92:E92"/>
    <mergeCell ref="C6:E6"/>
    <mergeCell ref="G6:I6"/>
    <mergeCell ref="C33:E33"/>
    <mergeCell ref="G33:I33"/>
    <mergeCell ref="C35:E35"/>
    <mergeCell ref="G35:I35"/>
  </mergeCells>
  <hyperlinks>
    <hyperlink ref="K33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fitToHeight="3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rowBreaks count="1" manualBreakCount="1">
    <brk id="63" min="2" max="8" man="1"/>
  </rowBreaks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4:R65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7"/>
      <c r="C28" s="17"/>
      <c r="D28" s="17"/>
      <c r="E28" s="17"/>
      <c r="F28" s="17"/>
      <c r="G28" s="17"/>
      <c r="I28" s="17"/>
      <c r="J28" s="17"/>
      <c r="K28" s="17"/>
      <c r="L28" s="17"/>
    </row>
    <row r="29" spans="2:18" ht="14.25" customHeight="1" thickBot="1"/>
    <row r="30" spans="2:18" ht="14.25" customHeight="1" thickBot="1">
      <c r="R30" s="50" t="s">
        <v>86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&amp;RTurismo en Cifras ARONA (acumulado septiembre 2010) 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D5" sqref="D5:F5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630" t="s">
        <v>122</v>
      </c>
      <c r="B1" s="482" t="s">
        <v>136</v>
      </c>
      <c r="D1" s="483" t="s">
        <v>411</v>
      </c>
      <c r="F1" s="483" t="s">
        <v>411</v>
      </c>
    </row>
    <row r="2" spans="1:6">
      <c r="A2" s="631"/>
      <c r="B2" s="484" t="s">
        <v>249</v>
      </c>
      <c r="D2" s="483" t="s">
        <v>412</v>
      </c>
      <c r="F2" s="483" t="s">
        <v>474</v>
      </c>
    </row>
    <row r="3" spans="1:6">
      <c r="A3" s="632"/>
      <c r="B3" s="485" t="s">
        <v>255</v>
      </c>
      <c r="D3" s="483" t="s">
        <v>145</v>
      </c>
      <c r="F3" s="483" t="s">
        <v>475</v>
      </c>
    </row>
    <row r="4" spans="1:6">
      <c r="A4" s="630" t="s">
        <v>117</v>
      </c>
      <c r="B4" s="482" t="s">
        <v>136</v>
      </c>
      <c r="D4" s="483" t="s">
        <v>414</v>
      </c>
      <c r="F4" s="483" t="s">
        <v>476</v>
      </c>
    </row>
    <row r="5" spans="1:6">
      <c r="A5" s="631"/>
      <c r="B5" s="484" t="s">
        <v>249</v>
      </c>
      <c r="D5" s="483" t="s">
        <v>415</v>
      </c>
      <c r="F5" s="483"/>
    </row>
    <row r="6" spans="1:6">
      <c r="A6" s="632"/>
      <c r="B6" s="485" t="s">
        <v>255</v>
      </c>
    </row>
    <row r="7" spans="1:6">
      <c r="A7" s="630" t="s">
        <v>118</v>
      </c>
      <c r="B7" s="482" t="s">
        <v>136</v>
      </c>
    </row>
    <row r="8" spans="1:6">
      <c r="A8" s="631"/>
      <c r="B8" s="484" t="s">
        <v>249</v>
      </c>
      <c r="D8" s="486" t="s">
        <v>477</v>
      </c>
    </row>
    <row r="9" spans="1:6">
      <c r="A9" s="632"/>
      <c r="B9" s="485" t="s">
        <v>255</v>
      </c>
      <c r="D9" s="486" t="s">
        <v>478</v>
      </c>
    </row>
    <row r="10" spans="1:6">
      <c r="A10" s="630" t="s">
        <v>350</v>
      </c>
      <c r="B10" s="482" t="s">
        <v>136</v>
      </c>
      <c r="D10" s="486" t="s">
        <v>479</v>
      </c>
    </row>
    <row r="11" spans="1:6">
      <c r="A11" s="631"/>
      <c r="B11" s="484" t="s">
        <v>249</v>
      </c>
      <c r="D11" s="486" t="s">
        <v>480</v>
      </c>
    </row>
    <row r="12" spans="1:6">
      <c r="A12" s="632"/>
      <c r="B12" s="485" t="s">
        <v>255</v>
      </c>
      <c r="D12" s="486" t="s">
        <v>481</v>
      </c>
      <c r="F12" s="2">
        <v>2001</v>
      </c>
    </row>
    <row r="13" spans="1:6">
      <c r="A13" s="630" t="s">
        <v>351</v>
      </c>
      <c r="B13" s="482" t="s">
        <v>136</v>
      </c>
      <c r="D13" s="486" t="s">
        <v>482</v>
      </c>
      <c r="F13" s="2">
        <v>2002</v>
      </c>
    </row>
    <row r="14" spans="1:6">
      <c r="A14" s="631"/>
      <c r="B14" s="484" t="s">
        <v>249</v>
      </c>
      <c r="F14" s="2">
        <v>2003</v>
      </c>
    </row>
    <row r="15" spans="1:6">
      <c r="A15" s="631"/>
      <c r="B15" s="485" t="s">
        <v>255</v>
      </c>
      <c r="F15" s="2">
        <v>2004</v>
      </c>
    </row>
    <row r="18" spans="1:21">
      <c r="A18" s="628" t="s">
        <v>483</v>
      </c>
      <c r="B18" s="487" t="s">
        <v>295</v>
      </c>
    </row>
    <row r="19" spans="1:21">
      <c r="A19" s="629"/>
      <c r="B19" s="488" t="s">
        <v>484</v>
      </c>
    </row>
    <row r="20" spans="1:21">
      <c r="A20" s="628" t="s">
        <v>485</v>
      </c>
      <c r="B20" s="487" t="s">
        <v>295</v>
      </c>
    </row>
    <row r="21" spans="1:21">
      <c r="A21" s="629"/>
      <c r="B21" s="488" t="s">
        <v>484</v>
      </c>
    </row>
    <row r="22" spans="1:21">
      <c r="A22" s="628" t="s">
        <v>486</v>
      </c>
      <c r="B22" s="487" t="s">
        <v>295</v>
      </c>
    </row>
    <row r="23" spans="1:21">
      <c r="A23" s="629"/>
      <c r="B23" s="488" t="s">
        <v>484</v>
      </c>
    </row>
    <row r="25" spans="1:21">
      <c r="A25" s="630" t="s">
        <v>122</v>
      </c>
      <c r="B25" s="482" t="s">
        <v>136</v>
      </c>
      <c r="D25" s="630" t="s">
        <v>122</v>
      </c>
      <c r="E25" s="482" t="s">
        <v>136</v>
      </c>
    </row>
    <row r="26" spans="1:21">
      <c r="A26" s="631"/>
      <c r="B26" s="484" t="s">
        <v>249</v>
      </c>
      <c r="D26" s="631"/>
      <c r="E26" s="484" t="s">
        <v>249</v>
      </c>
    </row>
    <row r="27" spans="1:21">
      <c r="A27" s="632"/>
      <c r="B27" s="485" t="s">
        <v>255</v>
      </c>
      <c r="D27" s="632"/>
      <c r="E27" s="485" t="s">
        <v>255</v>
      </c>
    </row>
    <row r="28" spans="1:21">
      <c r="A28" s="630" t="s">
        <v>348</v>
      </c>
      <c r="B28" s="482" t="s">
        <v>136</v>
      </c>
      <c r="D28" s="630" t="s">
        <v>295</v>
      </c>
      <c r="E28" s="482" t="s">
        <v>136</v>
      </c>
    </row>
    <row r="29" spans="1:21">
      <c r="A29" s="631"/>
      <c r="B29" s="484" t="s">
        <v>249</v>
      </c>
      <c r="D29" s="631"/>
      <c r="E29" s="484" t="s">
        <v>249</v>
      </c>
    </row>
    <row r="30" spans="1:21">
      <c r="A30" s="632"/>
      <c r="B30" s="485" t="s">
        <v>255</v>
      </c>
      <c r="D30" s="632"/>
      <c r="E30" s="485" t="s">
        <v>255</v>
      </c>
    </row>
    <row r="31" spans="1:21">
      <c r="A31" s="630" t="s">
        <v>349</v>
      </c>
      <c r="B31" s="482" t="s">
        <v>136</v>
      </c>
      <c r="D31" s="630" t="s">
        <v>118</v>
      </c>
      <c r="E31" s="482" t="s">
        <v>136</v>
      </c>
      <c r="G31" s="633" t="s">
        <v>122</v>
      </c>
      <c r="H31" s="633"/>
      <c r="I31" s="633"/>
      <c r="J31" s="633" t="s">
        <v>348</v>
      </c>
      <c r="K31" s="633"/>
      <c r="L31" s="633"/>
      <c r="M31" s="633" t="s">
        <v>349</v>
      </c>
      <c r="N31" s="633"/>
      <c r="O31" s="633"/>
      <c r="P31" s="633" t="s">
        <v>350</v>
      </c>
      <c r="Q31" s="633"/>
      <c r="R31" s="633"/>
      <c r="S31" s="633" t="s">
        <v>351</v>
      </c>
      <c r="T31" s="633"/>
      <c r="U31" s="633"/>
    </row>
    <row r="32" spans="1:21">
      <c r="A32" s="631"/>
      <c r="B32" s="484" t="s">
        <v>249</v>
      </c>
      <c r="D32" s="631"/>
      <c r="E32" s="484" t="s">
        <v>249</v>
      </c>
      <c r="G32" s="2" t="s">
        <v>136</v>
      </c>
      <c r="H32" s="2" t="s">
        <v>249</v>
      </c>
      <c r="I32" s="2" t="s">
        <v>255</v>
      </c>
      <c r="J32" s="2" t="s">
        <v>136</v>
      </c>
      <c r="K32" s="2" t="s">
        <v>249</v>
      </c>
      <c r="L32" s="2" t="s">
        <v>255</v>
      </c>
      <c r="M32" s="2" t="s">
        <v>136</v>
      </c>
      <c r="N32" s="2" t="s">
        <v>249</v>
      </c>
      <c r="O32" s="2" t="s">
        <v>255</v>
      </c>
      <c r="P32" s="2" t="s">
        <v>136</v>
      </c>
      <c r="Q32" s="2" t="s">
        <v>249</v>
      </c>
      <c r="R32" s="2" t="s">
        <v>255</v>
      </c>
      <c r="S32" s="2" t="s">
        <v>136</v>
      </c>
      <c r="T32" s="2" t="s">
        <v>249</v>
      </c>
      <c r="U32" s="2" t="s">
        <v>255</v>
      </c>
    </row>
    <row r="33" spans="1:5">
      <c r="A33" s="632"/>
      <c r="B33" s="485" t="s">
        <v>255</v>
      </c>
      <c r="D33" s="631"/>
      <c r="E33" s="485" t="s">
        <v>255</v>
      </c>
    </row>
    <row r="34" spans="1:5">
      <c r="A34" s="630" t="s">
        <v>350</v>
      </c>
      <c r="B34" s="482" t="s">
        <v>136</v>
      </c>
      <c r="D34" s="630" t="s">
        <v>296</v>
      </c>
      <c r="E34" s="482" t="s">
        <v>136</v>
      </c>
    </row>
    <row r="35" spans="1:5">
      <c r="A35" s="631"/>
      <c r="B35" s="484" t="s">
        <v>249</v>
      </c>
      <c r="D35" s="631"/>
      <c r="E35" s="484" t="s">
        <v>249</v>
      </c>
    </row>
    <row r="36" spans="1:5">
      <c r="A36" s="632"/>
      <c r="B36" s="485" t="s">
        <v>255</v>
      </c>
      <c r="D36" s="631"/>
      <c r="E36" s="485" t="s">
        <v>255</v>
      </c>
    </row>
    <row r="37" spans="1:5">
      <c r="A37" s="630" t="s">
        <v>296</v>
      </c>
      <c r="B37" s="482" t="s">
        <v>136</v>
      </c>
      <c r="D37" s="630" t="s">
        <v>297</v>
      </c>
      <c r="E37" s="482" t="s">
        <v>136</v>
      </c>
    </row>
    <row r="38" spans="1:5">
      <c r="A38" s="631"/>
      <c r="B38" s="484" t="s">
        <v>249</v>
      </c>
      <c r="D38" s="631"/>
      <c r="E38" s="484" t="s">
        <v>249</v>
      </c>
    </row>
    <row r="39" spans="1:5">
      <c r="A39" s="631"/>
      <c r="B39" s="485" t="s">
        <v>255</v>
      </c>
      <c r="D39" s="632"/>
      <c r="E39" s="485" t="s">
        <v>255</v>
      </c>
    </row>
    <row r="40" spans="1:5">
      <c r="A40" s="630" t="s">
        <v>351</v>
      </c>
      <c r="B40" s="482" t="s">
        <v>136</v>
      </c>
    </row>
    <row r="41" spans="1:5">
      <c r="A41" s="631"/>
      <c r="B41" s="484" t="s">
        <v>249</v>
      </c>
    </row>
    <row r="42" spans="1:5">
      <c r="A42" s="631"/>
      <c r="B42" s="485" t="s">
        <v>255</v>
      </c>
    </row>
    <row r="43" spans="1:5">
      <c r="A43" s="630" t="s">
        <v>295</v>
      </c>
      <c r="B43" s="482" t="s">
        <v>136</v>
      </c>
    </row>
    <row r="44" spans="1:5">
      <c r="A44" s="631"/>
      <c r="B44" s="484" t="s">
        <v>249</v>
      </c>
    </row>
    <row r="45" spans="1:5">
      <c r="A45" s="631"/>
      <c r="B45" s="485" t="s">
        <v>255</v>
      </c>
    </row>
    <row r="46" spans="1:5">
      <c r="A46" s="630" t="s">
        <v>118</v>
      </c>
      <c r="B46" s="482" t="s">
        <v>136</v>
      </c>
    </row>
    <row r="47" spans="1:5">
      <c r="A47" s="631"/>
      <c r="B47" s="484" t="s">
        <v>249</v>
      </c>
    </row>
    <row r="48" spans="1:5">
      <c r="A48" s="631"/>
      <c r="B48" s="485" t="s">
        <v>255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D5" sqref="D5:F5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" t="s">
        <v>487</v>
      </c>
    </row>
    <row r="3" spans="1:9">
      <c r="A3" s="11" t="s">
        <v>488</v>
      </c>
    </row>
    <row r="4" spans="1:9">
      <c r="A4" s="11" t="s">
        <v>339</v>
      </c>
      <c r="B4" s="11" t="s">
        <v>341</v>
      </c>
    </row>
    <row r="5" spans="1:9">
      <c r="A5" s="11" t="s">
        <v>342</v>
      </c>
      <c r="B5" s="11" t="s">
        <v>343</v>
      </c>
    </row>
    <row r="6" spans="1:9">
      <c r="A6" s="2" t="s">
        <v>489</v>
      </c>
    </row>
    <row r="7" spans="1:9">
      <c r="A7" s="489" t="s">
        <v>490</v>
      </c>
    </row>
    <row r="8" spans="1:9" ht="54.75" customHeight="1">
      <c r="A8" s="634" t="s">
        <v>491</v>
      </c>
      <c r="B8" s="635"/>
      <c r="C8" s="635"/>
      <c r="D8" s="635"/>
      <c r="E8" s="635"/>
      <c r="F8" s="635"/>
      <c r="G8" s="636"/>
      <c r="I8" s="490" t="s">
        <v>492</v>
      </c>
    </row>
    <row r="9" spans="1:9" ht="14.25">
      <c r="I9" s="491" t="s">
        <v>493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2010-10-02T23:00:00+00:00</PublishingStartDate>
    <_dlc_DocId xmlns="8b099203-c902-4a5b-992f-1f849b15ff82">Q5F7QW3RQ55V-2054-211</_dlc_DocId>
    <_dlc_DocIdUrl xmlns="8b099203-c902-4a5b-992f-1f849b15ff82">
      <Url>http://cd102671/es/investigacion/Situacion-turistica/zonas-turisticas-tenerife/_layouts/DocIdRedir.aspx?ID=Q5F7QW3RQ55V-2054-211</Url>
      <Description>Q5F7QW3RQ55V-2054-211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0E807C-E000-4A96-B5E2-2BBD2536FFED}"/>
</file>

<file path=customXml/itemProps2.xml><?xml version="1.0" encoding="utf-8"?>
<ds:datastoreItem xmlns:ds="http://schemas.openxmlformats.org/officeDocument/2006/customXml" ds:itemID="{2A07A8E8-FE1D-4509-85C9-EB245883425F}"/>
</file>

<file path=customXml/itemProps3.xml><?xml version="1.0" encoding="utf-8"?>
<ds:datastoreItem xmlns:ds="http://schemas.openxmlformats.org/officeDocument/2006/customXml" ds:itemID="{49AD36D8-CFBA-46A3-B074-85ACF388A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96</vt:i4>
      </vt:variant>
    </vt:vector>
  </HeadingPairs>
  <TitlesOfParts>
    <vt:vector size="19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septiembre 2010)</dc:title>
  <dc:creator>marjorie</dc:creator>
  <cp:lastModifiedBy>marjorie</cp:lastModifiedBy>
  <cp:lastPrinted>2010-11-04T12:13:56Z</cp:lastPrinted>
  <dcterms:created xsi:type="dcterms:W3CDTF">2010-11-04T10:38:27Z</dcterms:created>
  <dcterms:modified xsi:type="dcterms:W3CDTF">2010-11-05T09:52:19Z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e08831b1-3d28-4367-84da-ecd801c57de6</vt:lpwstr>
  </property>
</Properties>
</file>