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3.xml" ContentType="application/vnd.openxmlformats-officedocument.drawingml.chartshapes+xml"/>
  <Override PartName="/xl/drawings/drawing6.xml" ContentType="application/vnd.openxmlformats-officedocument.drawingml.chartshapes+xml"/>
  <Override PartName="/xl/drawings/drawing11.xml" ContentType="application/vnd.openxmlformats-officedocument.drawingml.chartshape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charts/chart25.xml" ContentType="application/vnd.openxmlformats-officedocument.drawingml.chart+xml"/>
  <Override PartName="/xl/drawings/drawing12.xml" ContentType="application/vnd.openxmlformats-officedocument.drawing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worksheets/sheet4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4.xml" ContentType="application/vnd.openxmlformats-officedocument.drawing+xml"/>
  <Override PartName="/xl/pivotTables/pivotTable5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3.xml" ContentType="application/vnd.openxmlformats-officedocument.spreadsheetml.pivotTable+xml"/>
  <Override PartName="/xl/charts/chart20.xml" ContentType="application/vnd.openxmlformats-officedocument.drawingml.chart+xml"/>
  <Override PartName="/xl/worksheets/sheet1.xml" ContentType="application/vnd.openxmlformats-officedocument.spreadsheetml.worksheet+xml"/>
  <Override PartName="/xl/charts/chart19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charts/chart1.xml" ContentType="application/vnd.openxmlformats-officedocument.drawingml.chart+xml"/>
  <Override PartName="/xl/worksheets/sheet9.xml" ContentType="application/vnd.openxmlformats-officedocument.spreadsheetml.worksheet+xml"/>
  <Override PartName="/xl/charts/chart2.xml" ContentType="application/vnd.openxmlformats-officedocument.drawingml.chart+xml"/>
  <Override PartName="/xl/charts/chart8.xml" ContentType="application/vnd.openxmlformats-officedocument.drawingml.chart+xml"/>
  <Override PartName="/xl/worksheets/sheet8.xml" ContentType="application/vnd.openxmlformats-officedocument.spreadsheetml.worksheet+xml"/>
  <Override PartName="/xl/charts/chart7.xml" ContentType="application/vnd.openxmlformats-officedocument.drawingml.chart+xml"/>
  <Override PartName="/xl/worksheets/sheet5.xml" ContentType="application/vnd.openxmlformats-officedocument.spreadsheetml.workshee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7.xml" ContentType="application/vnd.openxmlformats-officedocument.spreadsheetml.workshee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4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worksheets/sheet6.xml" ContentType="application/vnd.openxmlformats-officedocument.spreadsheetml.workshee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xl/pivotCache/pivotCacheDefinition5.xml" ContentType="application/vnd.openxmlformats-officedocument.spreadsheetml.pivotCacheDefinition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3170" yWindow="-195" windowWidth="12480" windowHeight="12345" tabRatio="713"/>
  </bookViews>
  <sheets>
    <sheet name="INDICE" sheetId="24" r:id="rId1"/>
    <sheet name="Portada" sheetId="12" state="hidden" r:id="rId2"/>
    <sheet name="Alojados" sheetId="4" r:id="rId3"/>
    <sheet name="Pernoctaciones" sheetId="5" r:id="rId4"/>
    <sheet name="Ocupación" sheetId="6" r:id="rId5"/>
    <sheet name="Estancia Media" sheetId="7" r:id="rId6"/>
    <sheet name="Municipios" sheetId="8" r:id="rId7"/>
    <sheet name="Nacionalidades TFE" sheetId="15" r:id="rId8"/>
    <sheet name="Nacionalidades Adeje" sheetId="14" r:id="rId9"/>
    <sheet name="Nacionalidades  Arona" sheetId="13" r:id="rId10"/>
    <sheet name="Nacionalidades Puerto Cruz " sheetId="10" r:id="rId11"/>
    <sheet name="Nacionalidades Santa Cruz" sheetId="16" r:id="rId12"/>
    <sheet name="Oferta Alojativa Estimada 1 SEM" sheetId="9" r:id="rId13"/>
    <sheet name="Oferta Alojativa Estimada 2SEME" sheetId="22" state="hidden" r:id="rId14"/>
    <sheet name="Oferta Autoriz y Trámite" sheetId="64" r:id="rId15"/>
    <sheet name="Plazasautoriza categoTFE" sheetId="65" r:id="rId16"/>
    <sheet name="Plaza autorizadas categor Adeje" sheetId="66" r:id="rId17"/>
    <sheet name="Plaza autorizadas categor Arona" sheetId="67" r:id="rId18"/>
    <sheet name="Plaz autorizadas categor Puerto" sheetId="68" r:id="rId19"/>
    <sheet name="Plaz autorizadas categor SantaC" sheetId="69" r:id="rId20"/>
    <sheet name="indice Serie Anual" sheetId="50" r:id="rId21"/>
    <sheet name="TURISTAS ALOJADOSXTIPOLOGÍA" sheetId="51" r:id="rId22"/>
    <sheet name="TURISTAS ALOJADOSXCATEGORÍA" sheetId="52" r:id="rId23"/>
    <sheet name="TURISTAS NACIONALIDAD" sheetId="53" r:id="rId24"/>
    <sheet name="PERNOCTACIONESXTIPOLOGIA" sheetId="54" r:id="rId25"/>
    <sheet name="PERNOCTACIONESXCATEGORÍA" sheetId="55" r:id="rId26"/>
    <sheet name="OCUPACIONXTIPOLOGÍA" sheetId="56" r:id="rId27"/>
    <sheet name="OCUPACIÓNXCATEGORÍA" sheetId="57" r:id="rId28"/>
    <sheet name="ESTANCIA MEDIAXTIPOLOGÍA" sheetId="58" r:id="rId29"/>
    <sheet name="ESTANCIA MEDIAXCATEGORIA" sheetId="59" r:id="rId30"/>
    <sheet name="PLAZAS ESTIMADASXTIPOLOGÍA" sheetId="60" r:id="rId31"/>
    <sheet name="PLAZAS ESTIMADAS X CATEGORÍA" sheetId="61" r:id="rId32"/>
    <sheet name="PLAZAS AUTORIZADAS-TRAMITE" sheetId="62" r:id="rId33"/>
    <sheet name="PLAZAS AUTORIZADAS CATEGORÍA" sheetId="63" r:id="rId34"/>
    <sheet name="Originales" sheetId="1" state="hidden" r:id="rId35"/>
  </sheets>
  <definedNames>
    <definedName name="_xlnm.Print_Area" localSheetId="2">Alojados!$A$5:$N$31,Alojados!$A$34:$N$73,Alojados!$A$75:$N$115,Alojados!$A$120:$N$141</definedName>
    <definedName name="_xlnm.Print_Area" localSheetId="5">'Estancia Media'!$A$5:$L$73,'Estancia Media'!$A$76:$L$116,'Estancia Media'!$A$118:$L$138</definedName>
    <definedName name="_xlnm.Print_Area" localSheetId="0">INDICE!$B$5:$B$36</definedName>
    <definedName name="_xlnm.Print_Area" localSheetId="6">Municipios!$A$5:$F$48,Municipios!$A$50:$F$118</definedName>
    <definedName name="_xlnm.Print_Area" localSheetId="9">'Nacionalidades  Arona'!$K$5:$N$57</definedName>
    <definedName name="_xlnm.Print_Area" localSheetId="8">'Nacionalidades Adeje'!$F$5:$I$57</definedName>
    <definedName name="_xlnm.Print_Area" localSheetId="10">'Nacionalidades Puerto Cruz '!$P$5:$S$57</definedName>
    <definedName name="_xlnm.Print_Area" localSheetId="11">'Nacionalidades Santa Cruz'!$U$5:$X$57</definedName>
    <definedName name="_xlnm.Print_Area" localSheetId="7">'Nacionalidades TFE'!$A$5:$D$57</definedName>
    <definedName name="_xlnm.Print_Area" localSheetId="4">Ocupación!$A$5:$L$31,Ocupación!$A$33:$L$71,Ocupación!$A$74:$L$112,Ocupación!$A$116:$L$136</definedName>
    <definedName name="_xlnm.Print_Area" localSheetId="12">'Oferta Alojativa Estimada 1 SEM'!$A$5:$F$39,'Oferta Alojativa Estimada 1 SEM'!$A$43:$M$64</definedName>
    <definedName name="_xlnm.Print_Area" localSheetId="13">'Oferta Alojativa Estimada 2SEME'!$A$2:$F$36,'Oferta Alojativa Estimada 2SEME'!$A$40:$M$61</definedName>
    <definedName name="_xlnm.Print_Area" localSheetId="14">'Oferta Autoriz y Trámite'!$A$5:$K$41</definedName>
    <definedName name="_xlnm.Print_Area" localSheetId="34">Originales!$A$1:$Q$75,Originales!$S$1:$AH$75,Originales!$AJ$1:$AR$75</definedName>
    <definedName name="_xlnm.Print_Area" localSheetId="3">Pernoctaciones!$A$5:$N$31,Pernoctaciones!$A$33:$N$76,Pernoctaciones!$A$78:$N$121,Pernoctaciones!$A$123:$N$145</definedName>
    <definedName name="_xlnm.Print_Area" localSheetId="18">'Plaz autorizadas categor Puerto'!$A$4:$D$18</definedName>
    <definedName name="_xlnm.Print_Area" localSheetId="19">'Plaz autorizadas categor SantaC'!$A$4:$D$16</definedName>
    <definedName name="_xlnm.Print_Area" localSheetId="16">'Plaza autorizadas categor Adeje'!$A$1:$D$28</definedName>
    <definedName name="_xlnm.Print_Area" localSheetId="17">'Plaza autorizadas categor Arona'!$A$4:$D$21</definedName>
    <definedName name="_xlnm.Print_Area" localSheetId="15">'Plazasautoriza categoTFE'!$A$5:$D$33</definedName>
    <definedName name="_xlnm.Print_Area" localSheetId="1">Portada!$A$1:$L$30</definedName>
    <definedName name="_xlnm.Print_Titles" localSheetId="23">'TURISTAS NACIONALIDAD'!$A:$Z</definedName>
  </definedNames>
  <calcPr calcId="125725"/>
  <pivotCaches>
    <pivotCache cacheId="44" r:id="rId36"/>
    <pivotCache cacheId="45" r:id="rId37"/>
    <pivotCache cacheId="46" r:id="rId38"/>
    <pivotCache cacheId="47" r:id="rId39"/>
    <pivotCache cacheId="48" r:id="rId40"/>
  </pivotCaches>
</workbook>
</file>

<file path=xl/calcChain.xml><?xml version="1.0" encoding="utf-8"?>
<calcChain xmlns="http://schemas.openxmlformats.org/spreadsheetml/2006/main">
  <c r="D12" i="68"/>
  <c r="D11"/>
  <c r="D10"/>
  <c r="D9"/>
  <c r="D8"/>
  <c r="D7"/>
  <c r="D18" i="67"/>
  <c r="D17"/>
  <c r="D16"/>
  <c r="D15"/>
  <c r="D14"/>
  <c r="D13"/>
  <c r="D12"/>
  <c r="D11"/>
  <c r="D10"/>
  <c r="D9"/>
  <c r="D7"/>
  <c r="D18" i="66"/>
  <c r="D17"/>
  <c r="D16"/>
  <c r="D15"/>
  <c r="D14"/>
  <c r="D12"/>
  <c r="D11"/>
  <c r="D10"/>
  <c r="D9"/>
  <c r="D8"/>
  <c r="D7"/>
  <c r="D27" i="65"/>
  <c r="D26"/>
  <c r="D24"/>
  <c r="D23"/>
  <c r="D22"/>
  <c r="D21"/>
  <c r="D20"/>
  <c r="D19"/>
  <c r="D18"/>
  <c r="D17"/>
  <c r="D16"/>
  <c r="D15"/>
  <c r="D13"/>
  <c r="D12"/>
  <c r="D11"/>
  <c r="D10"/>
  <c r="D9"/>
  <c r="D8"/>
  <c r="K40" i="64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J93" i="63"/>
  <c r="I93"/>
  <c r="H93"/>
  <c r="G93"/>
  <c r="J92"/>
  <c r="I92"/>
  <c r="H92"/>
  <c r="G92"/>
  <c r="J91"/>
  <c r="I91"/>
  <c r="H91"/>
  <c r="G91"/>
  <c r="J90"/>
  <c r="I90"/>
  <c r="H90"/>
  <c r="G90"/>
  <c r="J89"/>
  <c r="I89"/>
  <c r="H89"/>
  <c r="G89"/>
  <c r="J88"/>
  <c r="I88"/>
  <c r="H88"/>
  <c r="G88"/>
  <c r="J87"/>
  <c r="I87"/>
  <c r="H87"/>
  <c r="G87"/>
  <c r="J86"/>
  <c r="I86"/>
  <c r="H86"/>
  <c r="G86"/>
  <c r="J85"/>
  <c r="I85"/>
  <c r="H85"/>
  <c r="G85"/>
  <c r="J78"/>
  <c r="I78"/>
  <c r="H78"/>
  <c r="G78"/>
  <c r="J77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2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1"/>
  <c r="I61"/>
  <c r="H61"/>
  <c r="G61"/>
  <c r="J60"/>
  <c r="I60"/>
  <c r="H60"/>
  <c r="G60"/>
  <c r="J59"/>
  <c r="I59"/>
  <c r="H59"/>
  <c r="G59"/>
  <c r="J58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J52"/>
  <c r="I52"/>
  <c r="H52"/>
  <c r="G52"/>
  <c r="J51"/>
  <c r="I51"/>
  <c r="H51"/>
  <c r="G51"/>
  <c r="J50"/>
  <c r="I50"/>
  <c r="H50"/>
  <c r="G50"/>
  <c r="J49"/>
  <c r="I49"/>
  <c r="H49"/>
  <c r="G49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7"/>
  <c r="I37"/>
  <c r="H37"/>
  <c r="G37"/>
  <c r="J36"/>
  <c r="I36"/>
  <c r="H36"/>
  <c r="G36"/>
  <c r="J35"/>
  <c r="I35"/>
  <c r="H35"/>
  <c r="G35"/>
  <c r="J34"/>
  <c r="I34"/>
  <c r="H34"/>
  <c r="G34"/>
  <c r="J33"/>
  <c r="I33"/>
  <c r="H33"/>
  <c r="G33"/>
  <c r="J32"/>
  <c r="I32"/>
  <c r="H32"/>
  <c r="G32"/>
  <c r="J31"/>
  <c r="I31"/>
  <c r="H31"/>
  <c r="G31"/>
  <c r="J30"/>
  <c r="I30"/>
  <c r="H30"/>
  <c r="G30"/>
  <c r="J29"/>
  <c r="I29"/>
  <c r="H29"/>
  <c r="G29"/>
  <c r="J28"/>
  <c r="I28"/>
  <c r="H28"/>
  <c r="G28"/>
  <c r="J21"/>
  <c r="I21"/>
  <c r="H21"/>
  <c r="G21"/>
  <c r="J20"/>
  <c r="I20"/>
  <c r="H20"/>
  <c r="G20"/>
  <c r="J19"/>
  <c r="I19"/>
  <c r="H19"/>
  <c r="G19"/>
  <c r="J18"/>
  <c r="I18"/>
  <c r="H18"/>
  <c r="G18"/>
  <c r="J17"/>
  <c r="I17"/>
  <c r="H17"/>
  <c r="G17"/>
  <c r="J16"/>
  <c r="I16"/>
  <c r="H16"/>
  <c r="G16"/>
  <c r="J15"/>
  <c r="I15"/>
  <c r="H15"/>
  <c r="G15"/>
  <c r="J14"/>
  <c r="I14"/>
  <c r="H14"/>
  <c r="G14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P70" i="62"/>
  <c r="O70"/>
  <c r="N70"/>
  <c r="M70"/>
  <c r="L70"/>
  <c r="K70"/>
  <c r="J70"/>
  <c r="I70"/>
  <c r="H70"/>
  <c r="G70"/>
  <c r="F70"/>
  <c r="E70"/>
  <c r="D70"/>
  <c r="C70"/>
  <c r="B70"/>
  <c r="P69"/>
  <c r="O69"/>
  <c r="N69"/>
  <c r="M69"/>
  <c r="L69"/>
  <c r="K69"/>
  <c r="J69"/>
  <c r="I69"/>
  <c r="H69"/>
  <c r="G69"/>
  <c r="F69"/>
  <c r="E69"/>
  <c r="D69"/>
  <c r="C69"/>
  <c r="B69"/>
  <c r="P68"/>
  <c r="O68"/>
  <c r="N68"/>
  <c r="M68"/>
  <c r="L68"/>
  <c r="K68"/>
  <c r="J68"/>
  <c r="I68"/>
  <c r="H68"/>
  <c r="G68"/>
  <c r="F68"/>
  <c r="E68"/>
  <c r="D68"/>
  <c r="C68"/>
  <c r="B68"/>
  <c r="O52"/>
  <c r="N52"/>
  <c r="L52"/>
  <c r="K52"/>
  <c r="I52"/>
  <c r="H52"/>
  <c r="F52"/>
  <c r="E52"/>
  <c r="C52"/>
  <c r="B52"/>
  <c r="P51"/>
  <c r="O51"/>
  <c r="N51"/>
  <c r="M51"/>
  <c r="L51"/>
  <c r="K51"/>
  <c r="J51"/>
  <c r="I51"/>
  <c r="H51"/>
  <c r="G51"/>
  <c r="F51"/>
  <c r="E51"/>
  <c r="D51"/>
  <c r="C51"/>
  <c r="B51"/>
  <c r="P50"/>
  <c r="O50"/>
  <c r="N50"/>
  <c r="M50"/>
  <c r="L50"/>
  <c r="K50"/>
  <c r="J50"/>
  <c r="I50"/>
  <c r="H50"/>
  <c r="G50"/>
  <c r="F50"/>
  <c r="E50"/>
  <c r="D50"/>
  <c r="C50"/>
  <c r="B50"/>
  <c r="P49"/>
  <c r="O49"/>
  <c r="N49"/>
  <c r="M49"/>
  <c r="L49"/>
  <c r="K49"/>
  <c r="J49"/>
  <c r="I49"/>
  <c r="H49"/>
  <c r="G49"/>
  <c r="F49"/>
  <c r="E49"/>
  <c r="D49"/>
  <c r="C49"/>
  <c r="B49"/>
  <c r="O48"/>
  <c r="N48"/>
  <c r="M48"/>
  <c r="L48"/>
  <c r="K48"/>
  <c r="I48"/>
  <c r="H48"/>
  <c r="F48"/>
  <c r="E48"/>
  <c r="C48"/>
  <c r="B48"/>
  <c r="O33"/>
  <c r="N33"/>
  <c r="M33"/>
  <c r="L33"/>
  <c r="K33"/>
  <c r="I33"/>
  <c r="H33"/>
  <c r="F33"/>
  <c r="E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O30"/>
  <c r="N30"/>
  <c r="M30"/>
  <c r="L30"/>
  <c r="K30"/>
  <c r="I30"/>
  <c r="H30"/>
  <c r="F30"/>
  <c r="E30"/>
  <c r="C30"/>
  <c r="B30"/>
  <c r="P14"/>
  <c r="P52" s="1"/>
  <c r="M14"/>
  <c r="M71" s="1"/>
  <c r="J14"/>
  <c r="I71" s="1"/>
  <c r="G14"/>
  <c r="E71" s="1"/>
  <c r="D14"/>
  <c r="D52" s="1"/>
  <c r="P10"/>
  <c r="P48" s="1"/>
  <c r="M10"/>
  <c r="M67" s="1"/>
  <c r="J10"/>
  <c r="I67" s="1"/>
  <c r="G10"/>
  <c r="E67" s="1"/>
  <c r="D10"/>
  <c r="D48" s="1"/>
  <c r="J58" i="61"/>
  <c r="I58"/>
  <c r="H58"/>
  <c r="G58"/>
  <c r="J57"/>
  <c r="I57"/>
  <c r="H57"/>
  <c r="G57"/>
  <c r="J56"/>
  <c r="I56"/>
  <c r="H56"/>
  <c r="G56"/>
  <c r="J55"/>
  <c r="I55"/>
  <c r="H55"/>
  <c r="G55"/>
  <c r="J54"/>
  <c r="I54"/>
  <c r="H54"/>
  <c r="G54"/>
  <c r="J53"/>
  <c r="I53"/>
  <c r="H53"/>
  <c r="G53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36"/>
  <c r="I36"/>
  <c r="H36"/>
  <c r="G36"/>
  <c r="J35"/>
  <c r="I35"/>
  <c r="H35"/>
  <c r="G35"/>
  <c r="J34"/>
  <c r="I34"/>
  <c r="H34"/>
  <c r="G34"/>
  <c r="J33"/>
  <c r="I33"/>
  <c r="H33"/>
  <c r="G33"/>
  <c r="J32"/>
  <c r="I32"/>
  <c r="H32"/>
  <c r="G32"/>
  <c r="I31"/>
  <c r="H31"/>
  <c r="G31"/>
  <c r="E31"/>
  <c r="J31" s="1"/>
  <c r="H30"/>
  <c r="G30"/>
  <c r="E30"/>
  <c r="I30" s="1"/>
  <c r="J24"/>
  <c r="I24"/>
  <c r="H24"/>
  <c r="G24"/>
  <c r="J23"/>
  <c r="I23"/>
  <c r="H23"/>
  <c r="G23"/>
  <c r="J22"/>
  <c r="I22"/>
  <c r="H22"/>
  <c r="G22"/>
  <c r="J21"/>
  <c r="I21"/>
  <c r="H21"/>
  <c r="G21"/>
  <c r="J20"/>
  <c r="I20"/>
  <c r="H20"/>
  <c r="G20"/>
  <c r="J19"/>
  <c r="I19"/>
  <c r="H19"/>
  <c r="G19"/>
  <c r="J18"/>
  <c r="I18"/>
  <c r="H18"/>
  <c r="G18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6"/>
  <c r="I6"/>
  <c r="H6"/>
  <c r="G6"/>
  <c r="J5"/>
  <c r="I5"/>
  <c r="H5"/>
  <c r="G5"/>
  <c r="P71" i="60"/>
  <c r="N71"/>
  <c r="M71"/>
  <c r="L71"/>
  <c r="K71"/>
  <c r="J71"/>
  <c r="I71"/>
  <c r="H71"/>
  <c r="G71"/>
  <c r="F71"/>
  <c r="E71"/>
  <c r="D71"/>
  <c r="C71"/>
  <c r="B71"/>
  <c r="P70"/>
  <c r="N70"/>
  <c r="M70"/>
  <c r="L70"/>
  <c r="K70"/>
  <c r="J70"/>
  <c r="I70"/>
  <c r="H70"/>
  <c r="G70"/>
  <c r="F70"/>
  <c r="E70"/>
  <c r="D70"/>
  <c r="C70"/>
  <c r="B70"/>
  <c r="P69"/>
  <c r="N69"/>
  <c r="M69"/>
  <c r="L69"/>
  <c r="K69"/>
  <c r="J69"/>
  <c r="I69"/>
  <c r="H69"/>
  <c r="G69"/>
  <c r="F69"/>
  <c r="E69"/>
  <c r="D69"/>
  <c r="C69"/>
  <c r="B69"/>
  <c r="P68"/>
  <c r="N68"/>
  <c r="M68"/>
  <c r="L68"/>
  <c r="K68"/>
  <c r="J68"/>
  <c r="I68"/>
  <c r="H68"/>
  <c r="G68"/>
  <c r="F68"/>
  <c r="E68"/>
  <c r="D68"/>
  <c r="C68"/>
  <c r="B68"/>
  <c r="P67"/>
  <c r="N67"/>
  <c r="M67"/>
  <c r="L67"/>
  <c r="K67"/>
  <c r="J67"/>
  <c r="I67"/>
  <c r="H67"/>
  <c r="G67"/>
  <c r="F67"/>
  <c r="E67"/>
  <c r="D67"/>
  <c r="C67"/>
  <c r="B67"/>
  <c r="P52"/>
  <c r="N52"/>
  <c r="M52"/>
  <c r="L52"/>
  <c r="K52"/>
  <c r="J52"/>
  <c r="I52"/>
  <c r="H52"/>
  <c r="G52"/>
  <c r="F52"/>
  <c r="E52"/>
  <c r="D52"/>
  <c r="C52"/>
  <c r="B52"/>
  <c r="P51"/>
  <c r="N51"/>
  <c r="M51"/>
  <c r="L51"/>
  <c r="K51"/>
  <c r="J51"/>
  <c r="I51"/>
  <c r="H51"/>
  <c r="G51"/>
  <c r="F51"/>
  <c r="E51"/>
  <c r="D51"/>
  <c r="C51"/>
  <c r="B51"/>
  <c r="P50"/>
  <c r="N50"/>
  <c r="M50"/>
  <c r="L50"/>
  <c r="K50"/>
  <c r="J50"/>
  <c r="I50"/>
  <c r="H50"/>
  <c r="G50"/>
  <c r="F50"/>
  <c r="E50"/>
  <c r="D50"/>
  <c r="C50"/>
  <c r="B50"/>
  <c r="P49"/>
  <c r="N49"/>
  <c r="M49"/>
  <c r="L49"/>
  <c r="K49"/>
  <c r="J49"/>
  <c r="I49"/>
  <c r="H49"/>
  <c r="G49"/>
  <c r="F49"/>
  <c r="E49"/>
  <c r="D49"/>
  <c r="C49"/>
  <c r="B49"/>
  <c r="P48"/>
  <c r="N48"/>
  <c r="M48"/>
  <c r="L48"/>
  <c r="K48"/>
  <c r="J48"/>
  <c r="I48"/>
  <c r="H48"/>
  <c r="G48"/>
  <c r="F48"/>
  <c r="E48"/>
  <c r="D48"/>
  <c r="C48"/>
  <c r="B48"/>
  <c r="P33"/>
  <c r="N33"/>
  <c r="M33"/>
  <c r="L33"/>
  <c r="K33"/>
  <c r="J33"/>
  <c r="I33"/>
  <c r="H33"/>
  <c r="G33"/>
  <c r="F33"/>
  <c r="E33"/>
  <c r="D33"/>
  <c r="C33"/>
  <c r="B33"/>
  <c r="P32"/>
  <c r="N32"/>
  <c r="M32"/>
  <c r="L32"/>
  <c r="K32"/>
  <c r="J32"/>
  <c r="I32"/>
  <c r="H32"/>
  <c r="G32"/>
  <c r="F32"/>
  <c r="E32"/>
  <c r="D32"/>
  <c r="C32"/>
  <c r="B32"/>
  <c r="P31"/>
  <c r="N31"/>
  <c r="M31"/>
  <c r="L31"/>
  <c r="K31"/>
  <c r="J31"/>
  <c r="I31"/>
  <c r="H31"/>
  <c r="G31"/>
  <c r="F31"/>
  <c r="E31"/>
  <c r="D31"/>
  <c r="C31"/>
  <c r="B31"/>
  <c r="P30"/>
  <c r="N30"/>
  <c r="M30"/>
  <c r="L30"/>
  <c r="K30"/>
  <c r="J30"/>
  <c r="I30"/>
  <c r="H30"/>
  <c r="G30"/>
  <c r="F30"/>
  <c r="E30"/>
  <c r="D30"/>
  <c r="C30"/>
  <c r="B30"/>
  <c r="J72" i="59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6"/>
  <c r="I66"/>
  <c r="H66"/>
  <c r="G66"/>
  <c r="J59"/>
  <c r="I59"/>
  <c r="H59"/>
  <c r="G59"/>
  <c r="J57"/>
  <c r="I57"/>
  <c r="H57"/>
  <c r="G57"/>
  <c r="J56"/>
  <c r="I56"/>
  <c r="H56"/>
  <c r="G56"/>
  <c r="J55"/>
  <c r="I55"/>
  <c r="H55"/>
  <c r="G55"/>
  <c r="J54"/>
  <c r="I54"/>
  <c r="H54"/>
  <c r="G54"/>
  <c r="J52"/>
  <c r="I52"/>
  <c r="H52"/>
  <c r="G52"/>
  <c r="J45"/>
  <c r="I45"/>
  <c r="H45"/>
  <c r="G45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7"/>
  <c r="I37"/>
  <c r="H37"/>
  <c r="G37"/>
  <c r="J30"/>
  <c r="I30"/>
  <c r="H30"/>
  <c r="G30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2"/>
  <c r="I22"/>
  <c r="H22"/>
  <c r="G22"/>
  <c r="J15"/>
  <c r="I15"/>
  <c r="H15"/>
  <c r="G15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6"/>
  <c r="I6"/>
  <c r="H6"/>
  <c r="G6"/>
  <c r="P33" i="58"/>
  <c r="N33"/>
  <c r="M33"/>
  <c r="L33"/>
  <c r="K33"/>
  <c r="J33"/>
  <c r="I33"/>
  <c r="H33"/>
  <c r="G33"/>
  <c r="F33"/>
  <c r="E33"/>
  <c r="D33"/>
  <c r="C33"/>
  <c r="B33"/>
  <c r="P32"/>
  <c r="N32"/>
  <c r="M32"/>
  <c r="L32"/>
  <c r="K32"/>
  <c r="J32"/>
  <c r="I32"/>
  <c r="H32"/>
  <c r="G32"/>
  <c r="F32"/>
  <c r="E32"/>
  <c r="D32"/>
  <c r="C32"/>
  <c r="B32"/>
  <c r="P31"/>
  <c r="N31"/>
  <c r="M31"/>
  <c r="L31"/>
  <c r="K31"/>
  <c r="J31"/>
  <c r="I31"/>
  <c r="H31"/>
  <c r="G31"/>
  <c r="F31"/>
  <c r="E31"/>
  <c r="D31"/>
  <c r="C31"/>
  <c r="B31"/>
  <c r="P30"/>
  <c r="N30"/>
  <c r="M30"/>
  <c r="L30"/>
  <c r="K30"/>
  <c r="J30"/>
  <c r="I30"/>
  <c r="H30"/>
  <c r="G30"/>
  <c r="F30"/>
  <c r="E30"/>
  <c r="D30"/>
  <c r="C30"/>
  <c r="B30"/>
  <c r="J71" i="57"/>
  <c r="I71"/>
  <c r="H71"/>
  <c r="G71"/>
  <c r="J70"/>
  <c r="I70"/>
  <c r="H70"/>
  <c r="G70"/>
  <c r="J69"/>
  <c r="I69"/>
  <c r="H69"/>
  <c r="G69"/>
  <c r="J68"/>
  <c r="I68"/>
  <c r="H68"/>
  <c r="G68"/>
  <c r="J67"/>
  <c r="I67"/>
  <c r="H67"/>
  <c r="G67"/>
  <c r="J65"/>
  <c r="I65"/>
  <c r="H65"/>
  <c r="G65"/>
  <c r="J58"/>
  <c r="I58"/>
  <c r="H58"/>
  <c r="G58"/>
  <c r="J56"/>
  <c r="I56"/>
  <c r="H56"/>
  <c r="G56"/>
  <c r="J55"/>
  <c r="I55"/>
  <c r="H55"/>
  <c r="G55"/>
  <c r="J54"/>
  <c r="I54"/>
  <c r="H54"/>
  <c r="G54"/>
  <c r="J53"/>
  <c r="I53"/>
  <c r="H53"/>
  <c r="G53"/>
  <c r="J51"/>
  <c r="I51"/>
  <c r="H51"/>
  <c r="G51"/>
  <c r="J44"/>
  <c r="I44"/>
  <c r="H44"/>
  <c r="G44"/>
  <c r="J42"/>
  <c r="I42"/>
  <c r="H42"/>
  <c r="G42"/>
  <c r="J41"/>
  <c r="I41"/>
  <c r="H41"/>
  <c r="G41"/>
  <c r="J40"/>
  <c r="I40"/>
  <c r="H40"/>
  <c r="G40"/>
  <c r="J39"/>
  <c r="I39"/>
  <c r="H39"/>
  <c r="G39"/>
  <c r="J38"/>
  <c r="I38"/>
  <c r="H38"/>
  <c r="G38"/>
  <c r="J36"/>
  <c r="I36"/>
  <c r="H36"/>
  <c r="G36"/>
  <c r="J29"/>
  <c r="I29"/>
  <c r="H29"/>
  <c r="G29"/>
  <c r="J27"/>
  <c r="I27"/>
  <c r="H27"/>
  <c r="G27"/>
  <c r="J26"/>
  <c r="I26"/>
  <c r="H26"/>
  <c r="G26"/>
  <c r="J25"/>
  <c r="I25"/>
  <c r="H25"/>
  <c r="G25"/>
  <c r="J24"/>
  <c r="I24"/>
  <c r="H24"/>
  <c r="G24"/>
  <c r="J23"/>
  <c r="I23"/>
  <c r="H23"/>
  <c r="G23"/>
  <c r="J21"/>
  <c r="I21"/>
  <c r="H21"/>
  <c r="G21"/>
  <c r="J14"/>
  <c r="I14"/>
  <c r="H14"/>
  <c r="G14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7"/>
  <c r="I7"/>
  <c r="H7"/>
  <c r="G7"/>
  <c r="J5"/>
  <c r="I5"/>
  <c r="H5"/>
  <c r="G5"/>
  <c r="P33" i="56"/>
  <c r="N33"/>
  <c r="M33"/>
  <c r="L33"/>
  <c r="K33"/>
  <c r="J33"/>
  <c r="I33"/>
  <c r="H33"/>
  <c r="G33"/>
  <c r="F33"/>
  <c r="E33"/>
  <c r="D33"/>
  <c r="C33"/>
  <c r="B33"/>
  <c r="P32"/>
  <c r="N32"/>
  <c r="M32"/>
  <c r="L32"/>
  <c r="K32"/>
  <c r="J32"/>
  <c r="I32"/>
  <c r="H32"/>
  <c r="G32"/>
  <c r="F32"/>
  <c r="E32"/>
  <c r="D32"/>
  <c r="C32"/>
  <c r="B32"/>
  <c r="P31"/>
  <c r="N31"/>
  <c r="M31"/>
  <c r="L31"/>
  <c r="K31"/>
  <c r="J31"/>
  <c r="I31"/>
  <c r="H31"/>
  <c r="G31"/>
  <c r="F31"/>
  <c r="E31"/>
  <c r="D31"/>
  <c r="C31"/>
  <c r="B31"/>
  <c r="P30"/>
  <c r="N30"/>
  <c r="M30"/>
  <c r="L30"/>
  <c r="K30"/>
  <c r="J30"/>
  <c r="I30"/>
  <c r="H30"/>
  <c r="G30"/>
  <c r="F30"/>
  <c r="E30"/>
  <c r="D30"/>
  <c r="C30"/>
  <c r="B30"/>
  <c r="J72" i="55"/>
  <c r="I72"/>
  <c r="H72"/>
  <c r="G72"/>
  <c r="J71"/>
  <c r="I71"/>
  <c r="H71"/>
  <c r="G71"/>
  <c r="J70"/>
  <c r="I70"/>
  <c r="H70"/>
  <c r="G70"/>
  <c r="J69"/>
  <c r="I69"/>
  <c r="H69"/>
  <c r="G69"/>
  <c r="J68"/>
  <c r="I68"/>
  <c r="H68"/>
  <c r="G68"/>
  <c r="J66"/>
  <c r="I66"/>
  <c r="H66"/>
  <c r="G66"/>
  <c r="J59"/>
  <c r="I59"/>
  <c r="H59"/>
  <c r="G59"/>
  <c r="J57"/>
  <c r="I57"/>
  <c r="H57"/>
  <c r="G57"/>
  <c r="J56"/>
  <c r="I56"/>
  <c r="H56"/>
  <c r="G56"/>
  <c r="J55"/>
  <c r="I55"/>
  <c r="H55"/>
  <c r="G55"/>
  <c r="J54"/>
  <c r="I54"/>
  <c r="H54"/>
  <c r="G54"/>
  <c r="J52"/>
  <c r="I52"/>
  <c r="H52"/>
  <c r="G52"/>
  <c r="J45"/>
  <c r="I45"/>
  <c r="H45"/>
  <c r="G45"/>
  <c r="J43"/>
  <c r="I43"/>
  <c r="H43"/>
  <c r="G43"/>
  <c r="J42"/>
  <c r="I42"/>
  <c r="H42"/>
  <c r="G42"/>
  <c r="J41"/>
  <c r="I41"/>
  <c r="H41"/>
  <c r="G41"/>
  <c r="J40"/>
  <c r="I40"/>
  <c r="H40"/>
  <c r="G40"/>
  <c r="J39"/>
  <c r="I39"/>
  <c r="H39"/>
  <c r="G39"/>
  <c r="J37"/>
  <c r="I37"/>
  <c r="H37"/>
  <c r="G37"/>
  <c r="J30"/>
  <c r="I30"/>
  <c r="H30"/>
  <c r="G30"/>
  <c r="J28"/>
  <c r="I28"/>
  <c r="H28"/>
  <c r="G28"/>
  <c r="J27"/>
  <c r="I27"/>
  <c r="H27"/>
  <c r="G27"/>
  <c r="J26"/>
  <c r="I26"/>
  <c r="H26"/>
  <c r="G26"/>
  <c r="J25"/>
  <c r="I25"/>
  <c r="H25"/>
  <c r="G25"/>
  <c r="J24"/>
  <c r="I24"/>
  <c r="H24"/>
  <c r="G24"/>
  <c r="J22"/>
  <c r="I22"/>
  <c r="H22"/>
  <c r="G22"/>
  <c r="J15"/>
  <c r="I15"/>
  <c r="H15"/>
  <c r="G15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6"/>
  <c r="I6"/>
  <c r="H6"/>
  <c r="G6"/>
  <c r="P74" i="54"/>
  <c r="N74"/>
  <c r="M74"/>
  <c r="L74"/>
  <c r="K74"/>
  <c r="J74"/>
  <c r="I74"/>
  <c r="H74"/>
  <c r="G74"/>
  <c r="F74"/>
  <c r="E74"/>
  <c r="D74"/>
  <c r="C74"/>
  <c r="B74"/>
  <c r="P73"/>
  <c r="N73"/>
  <c r="M73"/>
  <c r="L73"/>
  <c r="K73"/>
  <c r="J73"/>
  <c r="I73"/>
  <c r="H73"/>
  <c r="G73"/>
  <c r="F73"/>
  <c r="E73"/>
  <c r="D73"/>
  <c r="C73"/>
  <c r="B73"/>
  <c r="P72"/>
  <c r="N72"/>
  <c r="M72"/>
  <c r="L72"/>
  <c r="K72"/>
  <c r="J72"/>
  <c r="I72"/>
  <c r="H72"/>
  <c r="G72"/>
  <c r="F72"/>
  <c r="E72"/>
  <c r="D72"/>
  <c r="C72"/>
  <c r="B72"/>
  <c r="P71"/>
  <c r="N71"/>
  <c r="M71"/>
  <c r="L71"/>
  <c r="K71"/>
  <c r="J71"/>
  <c r="I71"/>
  <c r="H71"/>
  <c r="G71"/>
  <c r="F71"/>
  <c r="E71"/>
  <c r="D71"/>
  <c r="C71"/>
  <c r="B71"/>
  <c r="P70"/>
  <c r="N70"/>
  <c r="M70"/>
  <c r="L70"/>
  <c r="K70"/>
  <c r="J70"/>
  <c r="I70"/>
  <c r="H70"/>
  <c r="G70"/>
  <c r="F70"/>
  <c r="E70"/>
  <c r="D70"/>
  <c r="C70"/>
  <c r="B70"/>
  <c r="P54"/>
  <c r="N54"/>
  <c r="M54"/>
  <c r="L54"/>
  <c r="K54"/>
  <c r="J54"/>
  <c r="I54"/>
  <c r="H54"/>
  <c r="G54"/>
  <c r="F54"/>
  <c r="E54"/>
  <c r="D54"/>
  <c r="C54"/>
  <c r="B54"/>
  <c r="P53"/>
  <c r="N53"/>
  <c r="M53"/>
  <c r="L53"/>
  <c r="K53"/>
  <c r="J53"/>
  <c r="I53"/>
  <c r="H53"/>
  <c r="G53"/>
  <c r="F53"/>
  <c r="E53"/>
  <c r="D53"/>
  <c r="C53"/>
  <c r="B53"/>
  <c r="P52"/>
  <c r="N52"/>
  <c r="M52"/>
  <c r="L52"/>
  <c r="K52"/>
  <c r="J52"/>
  <c r="I52"/>
  <c r="H52"/>
  <c r="G52"/>
  <c r="F52"/>
  <c r="E52"/>
  <c r="D52"/>
  <c r="C52"/>
  <c r="B52"/>
  <c r="P51"/>
  <c r="N51"/>
  <c r="M51"/>
  <c r="L51"/>
  <c r="K51"/>
  <c r="J51"/>
  <c r="I51"/>
  <c r="H51"/>
  <c r="G51"/>
  <c r="F51"/>
  <c r="E51"/>
  <c r="D51"/>
  <c r="C51"/>
  <c r="B51"/>
  <c r="P50"/>
  <c r="N50"/>
  <c r="M50"/>
  <c r="L50"/>
  <c r="K50"/>
  <c r="J50"/>
  <c r="I50"/>
  <c r="H50"/>
  <c r="G50"/>
  <c r="F50"/>
  <c r="E50"/>
  <c r="D50"/>
  <c r="C50"/>
  <c r="B50"/>
  <c r="P34"/>
  <c r="N34"/>
  <c r="M34"/>
  <c r="L34"/>
  <c r="K34"/>
  <c r="J34"/>
  <c r="I34"/>
  <c r="H34"/>
  <c r="G34"/>
  <c r="F34"/>
  <c r="E34"/>
  <c r="D34"/>
  <c r="C34"/>
  <c r="B34"/>
  <c r="P33"/>
  <c r="N33"/>
  <c r="M33"/>
  <c r="L33"/>
  <c r="K33"/>
  <c r="J33"/>
  <c r="I33"/>
  <c r="H33"/>
  <c r="G33"/>
  <c r="F33"/>
  <c r="E33"/>
  <c r="D33"/>
  <c r="C33"/>
  <c r="B33"/>
  <c r="P32"/>
  <c r="N32"/>
  <c r="M32"/>
  <c r="L32"/>
  <c r="K32"/>
  <c r="J32"/>
  <c r="I32"/>
  <c r="H32"/>
  <c r="G32"/>
  <c r="F32"/>
  <c r="E32"/>
  <c r="D32"/>
  <c r="C32"/>
  <c r="B32"/>
  <c r="P31"/>
  <c r="N31"/>
  <c r="M31"/>
  <c r="L31"/>
  <c r="K31"/>
  <c r="J31"/>
  <c r="I31"/>
  <c r="H31"/>
  <c r="G31"/>
  <c r="F31"/>
  <c r="E31"/>
  <c r="D31"/>
  <c r="C31"/>
  <c r="B31"/>
  <c r="Z114" i="53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Z56"/>
  <c r="Y56"/>
  <c r="X56"/>
  <c r="W56"/>
  <c r="U56"/>
  <c r="T56"/>
  <c r="S56"/>
  <c r="R56"/>
  <c r="P56"/>
  <c r="O56"/>
  <c r="N56"/>
  <c r="M56"/>
  <c r="K56"/>
  <c r="J56"/>
  <c r="I56"/>
  <c r="H56"/>
  <c r="F56"/>
  <c r="E56"/>
  <c r="D56"/>
  <c r="C56"/>
  <c r="Z55"/>
  <c r="Y55"/>
  <c r="X55"/>
  <c r="W55"/>
  <c r="U55"/>
  <c r="T55"/>
  <c r="S55"/>
  <c r="R55"/>
  <c r="P55"/>
  <c r="O55"/>
  <c r="N55"/>
  <c r="M55"/>
  <c r="K55"/>
  <c r="J55"/>
  <c r="I55"/>
  <c r="H55"/>
  <c r="F55"/>
  <c r="E55"/>
  <c r="D55"/>
  <c r="C55"/>
  <c r="Z54"/>
  <c r="Y54"/>
  <c r="X54"/>
  <c r="W54"/>
  <c r="U54"/>
  <c r="T54"/>
  <c r="S54"/>
  <c r="R54"/>
  <c r="P54"/>
  <c r="O54"/>
  <c r="N54"/>
  <c r="M54"/>
  <c r="K54"/>
  <c r="J54"/>
  <c r="I54"/>
  <c r="H54"/>
  <c r="F54"/>
  <c r="E54"/>
  <c r="D54"/>
  <c r="C54"/>
  <c r="Z53"/>
  <c r="Y53"/>
  <c r="X53"/>
  <c r="W53"/>
  <c r="U53"/>
  <c r="T53"/>
  <c r="S53"/>
  <c r="R53"/>
  <c r="P53"/>
  <c r="O53"/>
  <c r="N53"/>
  <c r="M53"/>
  <c r="K53"/>
  <c r="J53"/>
  <c r="I53"/>
  <c r="H53"/>
  <c r="F53"/>
  <c r="E53"/>
  <c r="D53"/>
  <c r="C53"/>
  <c r="Z52"/>
  <c r="Y52"/>
  <c r="X52"/>
  <c r="W52"/>
  <c r="U52"/>
  <c r="T52"/>
  <c r="S52"/>
  <c r="R52"/>
  <c r="P52"/>
  <c r="O52"/>
  <c r="N52"/>
  <c r="M52"/>
  <c r="K52"/>
  <c r="J52"/>
  <c r="I52"/>
  <c r="H52"/>
  <c r="F52"/>
  <c r="E52"/>
  <c r="D52"/>
  <c r="C52"/>
  <c r="Z51"/>
  <c r="Y51"/>
  <c r="X51"/>
  <c r="W51"/>
  <c r="U51"/>
  <c r="T51"/>
  <c r="S51"/>
  <c r="R51"/>
  <c r="P51"/>
  <c r="O51"/>
  <c r="N51"/>
  <c r="M51"/>
  <c r="K51"/>
  <c r="J51"/>
  <c r="I51"/>
  <c r="H51"/>
  <c r="F51"/>
  <c r="E51"/>
  <c r="D51"/>
  <c r="C51"/>
  <c r="Z50"/>
  <c r="Y50"/>
  <c r="X50"/>
  <c r="W50"/>
  <c r="U50"/>
  <c r="T50"/>
  <c r="S50"/>
  <c r="R50"/>
  <c r="P50"/>
  <c r="O50"/>
  <c r="N50"/>
  <c r="M50"/>
  <c r="K50"/>
  <c r="J50"/>
  <c r="I50"/>
  <c r="H50"/>
  <c r="F50"/>
  <c r="E50"/>
  <c r="D50"/>
  <c r="C50"/>
  <c r="Z49"/>
  <c r="Y49"/>
  <c r="X49"/>
  <c r="W49"/>
  <c r="U49"/>
  <c r="T49"/>
  <c r="S49"/>
  <c r="R49"/>
  <c r="P49"/>
  <c r="O49"/>
  <c r="N49"/>
  <c r="M49"/>
  <c r="K49"/>
  <c r="J49"/>
  <c r="I49"/>
  <c r="H49"/>
  <c r="F49"/>
  <c r="E49"/>
  <c r="D49"/>
  <c r="C49"/>
  <c r="Z48"/>
  <c r="Y48"/>
  <c r="X48"/>
  <c r="W48"/>
  <c r="U48"/>
  <c r="T48"/>
  <c r="S48"/>
  <c r="R48"/>
  <c r="P48"/>
  <c r="O48"/>
  <c r="N48"/>
  <c r="M48"/>
  <c r="K48"/>
  <c r="J48"/>
  <c r="I48"/>
  <c r="H48"/>
  <c r="F48"/>
  <c r="E48"/>
  <c r="D48"/>
  <c r="C48"/>
  <c r="Z47"/>
  <c r="Y47"/>
  <c r="X47"/>
  <c r="W47"/>
  <c r="U47"/>
  <c r="T47"/>
  <c r="S47"/>
  <c r="R47"/>
  <c r="P47"/>
  <c r="O47"/>
  <c r="N47"/>
  <c r="M47"/>
  <c r="K47"/>
  <c r="J47"/>
  <c r="I47"/>
  <c r="H47"/>
  <c r="F47"/>
  <c r="E47"/>
  <c r="D47"/>
  <c r="C47"/>
  <c r="Z46"/>
  <c r="Y46"/>
  <c r="X46"/>
  <c r="W46"/>
  <c r="U46"/>
  <c r="T46"/>
  <c r="S46"/>
  <c r="R46"/>
  <c r="P46"/>
  <c r="O46"/>
  <c r="N46"/>
  <c r="M46"/>
  <c r="K46"/>
  <c r="J46"/>
  <c r="I46"/>
  <c r="H46"/>
  <c r="F46"/>
  <c r="E46"/>
  <c r="D46"/>
  <c r="C46"/>
  <c r="Z45"/>
  <c r="Y45"/>
  <c r="X45"/>
  <c r="W45"/>
  <c r="U45"/>
  <c r="T45"/>
  <c r="S45"/>
  <c r="R45"/>
  <c r="P45"/>
  <c r="O45"/>
  <c r="N45"/>
  <c r="M45"/>
  <c r="K45"/>
  <c r="J45"/>
  <c r="I45"/>
  <c r="H45"/>
  <c r="F45"/>
  <c r="E45"/>
  <c r="D45"/>
  <c r="C45"/>
  <c r="Z44"/>
  <c r="Y44"/>
  <c r="X44"/>
  <c r="W44"/>
  <c r="U44"/>
  <c r="T44"/>
  <c r="S44"/>
  <c r="R44"/>
  <c r="P44"/>
  <c r="O44"/>
  <c r="N44"/>
  <c r="M44"/>
  <c r="K44"/>
  <c r="J44"/>
  <c r="I44"/>
  <c r="H44"/>
  <c r="F44"/>
  <c r="E44"/>
  <c r="D44"/>
  <c r="C44"/>
  <c r="Z43"/>
  <c r="Y43"/>
  <c r="X43"/>
  <c r="W43"/>
  <c r="U43"/>
  <c r="T43"/>
  <c r="S43"/>
  <c r="R43"/>
  <c r="P43"/>
  <c r="O43"/>
  <c r="N43"/>
  <c r="M43"/>
  <c r="K43"/>
  <c r="J43"/>
  <c r="I43"/>
  <c r="H43"/>
  <c r="F43"/>
  <c r="E43"/>
  <c r="D43"/>
  <c r="C43"/>
  <c r="Z42"/>
  <c r="Y42"/>
  <c r="X42"/>
  <c r="W42"/>
  <c r="U42"/>
  <c r="T42"/>
  <c r="S42"/>
  <c r="R42"/>
  <c r="P42"/>
  <c r="O42"/>
  <c r="N42"/>
  <c r="M42"/>
  <c r="K42"/>
  <c r="J42"/>
  <c r="I42"/>
  <c r="H42"/>
  <c r="F42"/>
  <c r="E42"/>
  <c r="D42"/>
  <c r="C42"/>
  <c r="Z41"/>
  <c r="Y41"/>
  <c r="X41"/>
  <c r="W41"/>
  <c r="U41"/>
  <c r="T41"/>
  <c r="S41"/>
  <c r="R41"/>
  <c r="P41"/>
  <c r="O41"/>
  <c r="N41"/>
  <c r="M41"/>
  <c r="K41"/>
  <c r="J41"/>
  <c r="I41"/>
  <c r="H41"/>
  <c r="F41"/>
  <c r="E41"/>
  <c r="D41"/>
  <c r="C41"/>
  <c r="Z40"/>
  <c r="Y40"/>
  <c r="X40"/>
  <c r="W40"/>
  <c r="U40"/>
  <c r="T40"/>
  <c r="S40"/>
  <c r="R40"/>
  <c r="P40"/>
  <c r="O40"/>
  <c r="N40"/>
  <c r="M40"/>
  <c r="K40"/>
  <c r="J40"/>
  <c r="I40"/>
  <c r="H40"/>
  <c r="F40"/>
  <c r="E40"/>
  <c r="D40"/>
  <c r="C40"/>
  <c r="Z39"/>
  <c r="Y39"/>
  <c r="X39"/>
  <c r="W39"/>
  <c r="U39"/>
  <c r="T39"/>
  <c r="S39"/>
  <c r="R39"/>
  <c r="P39"/>
  <c r="O39"/>
  <c r="N39"/>
  <c r="M39"/>
  <c r="K39"/>
  <c r="J39"/>
  <c r="I39"/>
  <c r="H39"/>
  <c r="F39"/>
  <c r="E39"/>
  <c r="D39"/>
  <c r="C39"/>
  <c r="Z38"/>
  <c r="Y38"/>
  <c r="X38"/>
  <c r="W38"/>
  <c r="U38"/>
  <c r="T38"/>
  <c r="S38"/>
  <c r="R38"/>
  <c r="P38"/>
  <c r="O38"/>
  <c r="N38"/>
  <c r="M38"/>
  <c r="K38"/>
  <c r="J38"/>
  <c r="I38"/>
  <c r="H38"/>
  <c r="F38"/>
  <c r="E38"/>
  <c r="D38"/>
  <c r="C38"/>
  <c r="Z37"/>
  <c r="Y37"/>
  <c r="X37"/>
  <c r="W37"/>
  <c r="U37"/>
  <c r="T37"/>
  <c r="S37"/>
  <c r="R37"/>
  <c r="P37"/>
  <c r="O37"/>
  <c r="N37"/>
  <c r="M37"/>
  <c r="K37"/>
  <c r="J37"/>
  <c r="I37"/>
  <c r="H37"/>
  <c r="F37"/>
  <c r="E37"/>
  <c r="D37"/>
  <c r="C37"/>
  <c r="Z36"/>
  <c r="Y36"/>
  <c r="X36"/>
  <c r="W36"/>
  <c r="U36"/>
  <c r="T36"/>
  <c r="S36"/>
  <c r="R36"/>
  <c r="P36"/>
  <c r="O36"/>
  <c r="N36"/>
  <c r="M36"/>
  <c r="K36"/>
  <c r="J36"/>
  <c r="I36"/>
  <c r="H36"/>
  <c r="F36"/>
  <c r="E36"/>
  <c r="D36"/>
  <c r="C36"/>
  <c r="Z35"/>
  <c r="Y35"/>
  <c r="X35"/>
  <c r="W35"/>
  <c r="U35"/>
  <c r="T35"/>
  <c r="S35"/>
  <c r="R35"/>
  <c r="P35"/>
  <c r="O35"/>
  <c r="N35"/>
  <c r="M35"/>
  <c r="K35"/>
  <c r="J35"/>
  <c r="I35"/>
  <c r="H35"/>
  <c r="F35"/>
  <c r="E35"/>
  <c r="D35"/>
  <c r="C35"/>
  <c r="Z34"/>
  <c r="Y34"/>
  <c r="X34"/>
  <c r="W34"/>
  <c r="U34"/>
  <c r="T34"/>
  <c r="S34"/>
  <c r="R34"/>
  <c r="P34"/>
  <c r="O34"/>
  <c r="N34"/>
  <c r="M34"/>
  <c r="K34"/>
  <c r="J34"/>
  <c r="I34"/>
  <c r="H34"/>
  <c r="F34"/>
  <c r="E34"/>
  <c r="D34"/>
  <c r="C34"/>
  <c r="J77" i="52"/>
  <c r="I77"/>
  <c r="H77"/>
  <c r="G77"/>
  <c r="J76"/>
  <c r="I76"/>
  <c r="H76"/>
  <c r="G76"/>
  <c r="J75"/>
  <c r="I75"/>
  <c r="H75"/>
  <c r="G75"/>
  <c r="J74"/>
  <c r="I74"/>
  <c r="H74"/>
  <c r="G74"/>
  <c r="J73"/>
  <c r="I73"/>
  <c r="H73"/>
  <c r="G73"/>
  <c r="J71"/>
  <c r="I71"/>
  <c r="H71"/>
  <c r="G71"/>
  <c r="J63"/>
  <c r="I63"/>
  <c r="H63"/>
  <c r="G63"/>
  <c r="J61"/>
  <c r="I61"/>
  <c r="H61"/>
  <c r="G61"/>
  <c r="J60"/>
  <c r="I60"/>
  <c r="H60"/>
  <c r="G60"/>
  <c r="J59"/>
  <c r="I59"/>
  <c r="H59"/>
  <c r="G59"/>
  <c r="J58"/>
  <c r="I58"/>
  <c r="H58"/>
  <c r="G58"/>
  <c r="J56"/>
  <c r="I56"/>
  <c r="H56"/>
  <c r="G56"/>
  <c r="J48"/>
  <c r="I48"/>
  <c r="H48"/>
  <c r="G48"/>
  <c r="J46"/>
  <c r="I46"/>
  <c r="H46"/>
  <c r="G46"/>
  <c r="J45"/>
  <c r="I45"/>
  <c r="H45"/>
  <c r="G45"/>
  <c r="J44"/>
  <c r="I44"/>
  <c r="H44"/>
  <c r="G44"/>
  <c r="J43"/>
  <c r="I43"/>
  <c r="H43"/>
  <c r="G43"/>
  <c r="J42"/>
  <c r="I42"/>
  <c r="H42"/>
  <c r="G42"/>
  <c r="J40"/>
  <c r="I40"/>
  <c r="H40"/>
  <c r="G40"/>
  <c r="J32"/>
  <c r="I32"/>
  <c r="H32"/>
  <c r="G32"/>
  <c r="J30"/>
  <c r="I30"/>
  <c r="H30"/>
  <c r="G30"/>
  <c r="J29"/>
  <c r="I29"/>
  <c r="H29"/>
  <c r="G29"/>
  <c r="J28"/>
  <c r="I28"/>
  <c r="H28"/>
  <c r="G28"/>
  <c r="J27"/>
  <c r="I27"/>
  <c r="H27"/>
  <c r="G27"/>
  <c r="J26"/>
  <c r="I26"/>
  <c r="H26"/>
  <c r="G26"/>
  <c r="J24"/>
  <c r="I24"/>
  <c r="H24"/>
  <c r="G24"/>
  <c r="J15"/>
  <c r="I15"/>
  <c r="H15"/>
  <c r="G15"/>
  <c r="J13"/>
  <c r="I13"/>
  <c r="H13"/>
  <c r="G13"/>
  <c r="J12"/>
  <c r="I12"/>
  <c r="H12"/>
  <c r="G12"/>
  <c r="J11"/>
  <c r="I11"/>
  <c r="H11"/>
  <c r="G11"/>
  <c r="J10"/>
  <c r="I10"/>
  <c r="H10"/>
  <c r="G10"/>
  <c r="J9"/>
  <c r="I9"/>
  <c r="H9"/>
  <c r="G9"/>
  <c r="J8"/>
  <c r="I8"/>
  <c r="H8"/>
  <c r="G8"/>
  <c r="J6"/>
  <c r="I6"/>
  <c r="H6"/>
  <c r="G6"/>
  <c r="P68" i="51"/>
  <c r="N68"/>
  <c r="M68"/>
  <c r="L68"/>
  <c r="K68"/>
  <c r="J68"/>
  <c r="I68"/>
  <c r="H68"/>
  <c r="G68"/>
  <c r="F68"/>
  <c r="E68"/>
  <c r="D68"/>
  <c r="C68"/>
  <c r="B68"/>
  <c r="P67"/>
  <c r="N67"/>
  <c r="M67"/>
  <c r="L67"/>
  <c r="K67"/>
  <c r="J67"/>
  <c r="I67"/>
  <c r="H67"/>
  <c r="G67"/>
  <c r="F67"/>
  <c r="E67"/>
  <c r="D67"/>
  <c r="C67"/>
  <c r="B67"/>
  <c r="P66"/>
  <c r="N66"/>
  <c r="M66"/>
  <c r="L66"/>
  <c r="K66"/>
  <c r="J66"/>
  <c r="I66"/>
  <c r="H66"/>
  <c r="G66"/>
  <c r="F66"/>
  <c r="E66"/>
  <c r="D66"/>
  <c r="C66"/>
  <c r="B66"/>
  <c r="P65"/>
  <c r="N65"/>
  <c r="M65"/>
  <c r="L65"/>
  <c r="K65"/>
  <c r="J65"/>
  <c r="I65"/>
  <c r="H65"/>
  <c r="G65"/>
  <c r="F65"/>
  <c r="E65"/>
  <c r="D65"/>
  <c r="C65"/>
  <c r="B65"/>
  <c r="P64"/>
  <c r="N64"/>
  <c r="M64"/>
  <c r="L64"/>
  <c r="K64"/>
  <c r="J64"/>
  <c r="I64"/>
  <c r="H64"/>
  <c r="G64"/>
  <c r="F64"/>
  <c r="E64"/>
  <c r="D64"/>
  <c r="C64"/>
  <c r="B64"/>
  <c r="P50"/>
  <c r="N50"/>
  <c r="M50"/>
  <c r="L50"/>
  <c r="K50"/>
  <c r="J50"/>
  <c r="I50"/>
  <c r="H50"/>
  <c r="G50"/>
  <c r="F50"/>
  <c r="E50"/>
  <c r="D50"/>
  <c r="C50"/>
  <c r="B50"/>
  <c r="P49"/>
  <c r="N49"/>
  <c r="M49"/>
  <c r="L49"/>
  <c r="K49"/>
  <c r="J49"/>
  <c r="I49"/>
  <c r="H49"/>
  <c r="G49"/>
  <c r="F49"/>
  <c r="E49"/>
  <c r="D49"/>
  <c r="C49"/>
  <c r="B49"/>
  <c r="P48"/>
  <c r="N48"/>
  <c r="M48"/>
  <c r="L48"/>
  <c r="K48"/>
  <c r="J48"/>
  <c r="I48"/>
  <c r="H48"/>
  <c r="G48"/>
  <c r="F48"/>
  <c r="E48"/>
  <c r="D48"/>
  <c r="C48"/>
  <c r="B48"/>
  <c r="P47"/>
  <c r="N47"/>
  <c r="M47"/>
  <c r="L47"/>
  <c r="K47"/>
  <c r="J47"/>
  <c r="I47"/>
  <c r="H47"/>
  <c r="G47"/>
  <c r="F47"/>
  <c r="E47"/>
  <c r="D47"/>
  <c r="C47"/>
  <c r="B47"/>
  <c r="P46"/>
  <c r="N46"/>
  <c r="M46"/>
  <c r="L46"/>
  <c r="K46"/>
  <c r="J46"/>
  <c r="I46"/>
  <c r="H46"/>
  <c r="G46"/>
  <c r="F46"/>
  <c r="E46"/>
  <c r="D46"/>
  <c r="C46"/>
  <c r="B46"/>
  <c r="P32"/>
  <c r="N32"/>
  <c r="M32"/>
  <c r="L32"/>
  <c r="K32"/>
  <c r="J32"/>
  <c r="I32"/>
  <c r="H32"/>
  <c r="G32"/>
  <c r="F32"/>
  <c r="E32"/>
  <c r="D32"/>
  <c r="C32"/>
  <c r="B32"/>
  <c r="P31"/>
  <c r="N31"/>
  <c r="M31"/>
  <c r="L31"/>
  <c r="K31"/>
  <c r="J31"/>
  <c r="I31"/>
  <c r="H31"/>
  <c r="G31"/>
  <c r="F31"/>
  <c r="E31"/>
  <c r="D31"/>
  <c r="C31"/>
  <c r="B31"/>
  <c r="P30"/>
  <c r="N30"/>
  <c r="M30"/>
  <c r="L30"/>
  <c r="K30"/>
  <c r="J30"/>
  <c r="I30"/>
  <c r="H30"/>
  <c r="G30"/>
  <c r="F30"/>
  <c r="E30"/>
  <c r="D30"/>
  <c r="C30"/>
  <c r="B30"/>
  <c r="P29"/>
  <c r="N29"/>
  <c r="M29"/>
  <c r="L29"/>
  <c r="K29"/>
  <c r="J29"/>
  <c r="I29"/>
  <c r="H29"/>
  <c r="G29"/>
  <c r="F29"/>
  <c r="E29"/>
  <c r="D29"/>
  <c r="C29"/>
  <c r="B29"/>
  <c r="D22" i="8"/>
  <c r="B22"/>
  <c r="B6" i="24"/>
  <c r="AR76" i="1"/>
  <c r="C104" i="6"/>
  <c r="C103"/>
  <c r="AR37" i="1"/>
  <c r="D59" i="22"/>
  <c r="D57"/>
  <c r="D60"/>
  <c r="E60" s="1"/>
  <c r="D56"/>
  <c r="D55"/>
  <c r="E55" s="1"/>
  <c r="D58"/>
  <c r="B92" i="8"/>
  <c r="B90"/>
  <c r="B89"/>
  <c r="B88"/>
  <c r="B86"/>
  <c r="B85"/>
  <c r="B84"/>
  <c r="B83"/>
  <c r="B82"/>
  <c r="B80"/>
  <c r="B79"/>
  <c r="B78"/>
  <c r="B77"/>
  <c r="B76"/>
  <c r="D92"/>
  <c r="D90"/>
  <c r="D89"/>
  <c r="D88"/>
  <c r="D86"/>
  <c r="D85"/>
  <c r="D84"/>
  <c r="D83"/>
  <c r="D82"/>
  <c r="D80"/>
  <c r="D79"/>
  <c r="D78"/>
  <c r="D77"/>
  <c r="D76"/>
  <c r="C26" i="7"/>
  <c r="C25"/>
  <c r="C24"/>
  <c r="C26" i="6"/>
  <c r="C25"/>
  <c r="C24"/>
  <c r="D26" i="5"/>
  <c r="D25"/>
  <c r="D24"/>
  <c r="D26" i="4"/>
  <c r="D25"/>
  <c r="D24"/>
  <c r="D63" i="9"/>
  <c r="D62"/>
  <c r="D61"/>
  <c r="D60"/>
  <c r="D59"/>
  <c r="D58"/>
  <c r="E60" s="1"/>
  <c r="D22"/>
  <c r="D21"/>
  <c r="D20"/>
  <c r="R27" i="10"/>
  <c r="R26"/>
  <c r="R25"/>
  <c r="R24"/>
  <c r="R23"/>
  <c r="R22"/>
  <c r="R21"/>
  <c r="R20"/>
  <c r="R19"/>
  <c r="R18"/>
  <c r="R17"/>
  <c r="R16"/>
  <c r="R14"/>
  <c r="R13"/>
  <c r="R12"/>
  <c r="R11"/>
  <c r="R10"/>
  <c r="R9"/>
  <c r="R8"/>
  <c r="R7"/>
  <c r="D67" i="8"/>
  <c r="D61"/>
  <c r="D55"/>
  <c r="D45"/>
  <c r="D39"/>
  <c r="D33"/>
  <c r="D16"/>
  <c r="D10"/>
  <c r="B10"/>
  <c r="C109" i="7"/>
  <c r="C107"/>
  <c r="C106"/>
  <c r="C104"/>
  <c r="C102"/>
  <c r="C106" i="6"/>
  <c r="C101"/>
  <c r="C99"/>
  <c r="D114" i="5"/>
  <c r="D112"/>
  <c r="D111"/>
  <c r="D110"/>
  <c r="D109"/>
  <c r="D107"/>
  <c r="D106" i="4"/>
  <c r="D104"/>
  <c r="D102"/>
  <c r="D101"/>
  <c r="D99"/>
  <c r="D103"/>
  <c r="D20" i="8"/>
  <c r="D24"/>
  <c r="D19" i="22"/>
  <c r="D18"/>
  <c r="D17"/>
  <c r="D35"/>
  <c r="D34"/>
  <c r="D33"/>
  <c r="D32"/>
  <c r="D31"/>
  <c r="D30"/>
  <c r="D29"/>
  <c r="D28"/>
  <c r="B35"/>
  <c r="B34"/>
  <c r="C34" s="1"/>
  <c r="B33"/>
  <c r="B32"/>
  <c r="B31"/>
  <c r="B30"/>
  <c r="C30" s="1"/>
  <c r="B29"/>
  <c r="B28"/>
  <c r="C28" s="1"/>
  <c r="D10" i="9"/>
  <c r="D9"/>
  <c r="D8"/>
  <c r="E10" s="1"/>
  <c r="B10"/>
  <c r="B9"/>
  <c r="B8"/>
  <c r="D7" i="22"/>
  <c r="D6"/>
  <c r="D5"/>
  <c r="B7"/>
  <c r="B6"/>
  <c r="B5"/>
  <c r="C5" s="1"/>
  <c r="D38" i="9"/>
  <c r="D37"/>
  <c r="D36"/>
  <c r="D35"/>
  <c r="D34"/>
  <c r="D33"/>
  <c r="D32"/>
  <c r="D31"/>
  <c r="E31"/>
  <c r="B38"/>
  <c r="B37"/>
  <c r="B36"/>
  <c r="B35"/>
  <c r="B34"/>
  <c r="B33"/>
  <c r="B32"/>
  <c r="B31"/>
  <c r="D69" i="8"/>
  <c r="B69"/>
  <c r="D63"/>
  <c r="B63"/>
  <c r="C63" s="1"/>
  <c r="D57"/>
  <c r="B57"/>
  <c r="C57" s="1"/>
  <c r="M7" i="13"/>
  <c r="M8"/>
  <c r="M9"/>
  <c r="M10"/>
  <c r="M11"/>
  <c r="M12"/>
  <c r="M13"/>
  <c r="M14"/>
  <c r="M16"/>
  <c r="M17"/>
  <c r="M18"/>
  <c r="M19"/>
  <c r="M20"/>
  <c r="M21"/>
  <c r="M22"/>
  <c r="M23"/>
  <c r="M24"/>
  <c r="M25"/>
  <c r="M26"/>
  <c r="M27"/>
  <c r="B8" i="4"/>
  <c r="B58" i="9"/>
  <c r="K63"/>
  <c r="I63"/>
  <c r="I62"/>
  <c r="I61"/>
  <c r="I60"/>
  <c r="J60" s="1"/>
  <c r="I59"/>
  <c r="I58"/>
  <c r="K62"/>
  <c r="K61"/>
  <c r="K60"/>
  <c r="K58"/>
  <c r="K59" s="1"/>
  <c r="B63"/>
  <c r="F63" s="1"/>
  <c r="B62"/>
  <c r="B61"/>
  <c r="B60"/>
  <c r="F60" s="1"/>
  <c r="B59"/>
  <c r="I50"/>
  <c r="I49"/>
  <c r="I48"/>
  <c r="I47"/>
  <c r="I51"/>
  <c r="J51" s="1"/>
  <c r="I46"/>
  <c r="I45"/>
  <c r="J45" s="1"/>
  <c r="K50"/>
  <c r="K49"/>
  <c r="K48"/>
  <c r="K47"/>
  <c r="K51"/>
  <c r="K46"/>
  <c r="K45"/>
  <c r="L45" s="1"/>
  <c r="B50"/>
  <c r="B49"/>
  <c r="F49" s="1"/>
  <c r="B48"/>
  <c r="B47"/>
  <c r="B51"/>
  <c r="B46"/>
  <c r="B45"/>
  <c r="C45" s="1"/>
  <c r="D50"/>
  <c r="D49"/>
  <c r="D48"/>
  <c r="D47"/>
  <c r="D51"/>
  <c r="D46"/>
  <c r="D45"/>
  <c r="E46" s="1"/>
  <c r="D25"/>
  <c r="D24"/>
  <c r="D18"/>
  <c r="D17"/>
  <c r="D16"/>
  <c r="E18" s="1"/>
  <c r="B25"/>
  <c r="B24"/>
  <c r="B22"/>
  <c r="B21"/>
  <c r="F21" s="1"/>
  <c r="B20"/>
  <c r="B18"/>
  <c r="B17"/>
  <c r="B16"/>
  <c r="B14"/>
  <c r="B13"/>
  <c r="B12"/>
  <c r="C14" s="1"/>
  <c r="D14"/>
  <c r="D13"/>
  <c r="D12"/>
  <c r="B3" i="22"/>
  <c r="D3"/>
  <c r="E5"/>
  <c r="F6"/>
  <c r="E7"/>
  <c r="B9"/>
  <c r="C9" s="1"/>
  <c r="D9"/>
  <c r="B10"/>
  <c r="D10"/>
  <c r="B11"/>
  <c r="D11"/>
  <c r="B13"/>
  <c r="C13" s="1"/>
  <c r="D13"/>
  <c r="E13" s="1"/>
  <c r="B14"/>
  <c r="D14"/>
  <c r="B15"/>
  <c r="C15" s="1"/>
  <c r="D15"/>
  <c r="B17"/>
  <c r="E17"/>
  <c r="B18"/>
  <c r="B19"/>
  <c r="B21"/>
  <c r="C21" s="1"/>
  <c r="D21"/>
  <c r="E21" s="1"/>
  <c r="B22"/>
  <c r="D22"/>
  <c r="E22" s="1"/>
  <c r="B27"/>
  <c r="D27"/>
  <c r="C29"/>
  <c r="F29"/>
  <c r="C31"/>
  <c r="F31"/>
  <c r="C32"/>
  <c r="E32"/>
  <c r="C33"/>
  <c r="F33"/>
  <c r="C35"/>
  <c r="F35"/>
  <c r="B41"/>
  <c r="D41"/>
  <c r="I41"/>
  <c r="K41"/>
  <c r="B42"/>
  <c r="D42"/>
  <c r="I42"/>
  <c r="K42"/>
  <c r="L42" s="1"/>
  <c r="B43"/>
  <c r="D43"/>
  <c r="I43"/>
  <c r="K43"/>
  <c r="B44"/>
  <c r="D44"/>
  <c r="I44"/>
  <c r="K44"/>
  <c r="L44" s="1"/>
  <c r="B45"/>
  <c r="D45"/>
  <c r="I45"/>
  <c r="K45"/>
  <c r="L45" s="1"/>
  <c r="B46"/>
  <c r="D46"/>
  <c r="E46" s="1"/>
  <c r="I46"/>
  <c r="K46"/>
  <c r="B47"/>
  <c r="D47"/>
  <c r="I47"/>
  <c r="J47" s="1"/>
  <c r="K47"/>
  <c r="B48"/>
  <c r="C48" s="1"/>
  <c r="D48"/>
  <c r="E48" s="1"/>
  <c r="I48"/>
  <c r="J48" s="1"/>
  <c r="K48"/>
  <c r="B54"/>
  <c r="D54"/>
  <c r="I54"/>
  <c r="K54"/>
  <c r="B55"/>
  <c r="C55" s="1"/>
  <c r="I55"/>
  <c r="K55"/>
  <c r="L55" s="1"/>
  <c r="B56"/>
  <c r="F56" s="1"/>
  <c r="I56"/>
  <c r="K56"/>
  <c r="B57"/>
  <c r="I57"/>
  <c r="K57"/>
  <c r="B58"/>
  <c r="F58" s="1"/>
  <c r="I58"/>
  <c r="K58"/>
  <c r="B59"/>
  <c r="I59"/>
  <c r="K59"/>
  <c r="B60"/>
  <c r="I60"/>
  <c r="K60"/>
  <c r="E88" i="8"/>
  <c r="E90"/>
  <c r="E92"/>
  <c r="E89"/>
  <c r="E82"/>
  <c r="E85"/>
  <c r="E86"/>
  <c r="E83"/>
  <c r="E76"/>
  <c r="E77"/>
  <c r="E78"/>
  <c r="E80"/>
  <c r="E79"/>
  <c r="C79"/>
  <c r="C84"/>
  <c r="C88"/>
  <c r="C90"/>
  <c r="C92"/>
  <c r="C89"/>
  <c r="C86"/>
  <c r="C85"/>
  <c r="C82"/>
  <c r="C83"/>
  <c r="C78"/>
  <c r="C80"/>
  <c r="C76"/>
  <c r="C77"/>
  <c r="F92"/>
  <c r="F90"/>
  <c r="F88"/>
  <c r="F86"/>
  <c r="F80"/>
  <c r="F78"/>
  <c r="F76"/>
  <c r="D74"/>
  <c r="B74"/>
  <c r="C18" i="7"/>
  <c r="B18"/>
  <c r="B7" i="15"/>
  <c r="B8"/>
  <c r="B9"/>
  <c r="B10"/>
  <c r="B11"/>
  <c r="B12"/>
  <c r="B13"/>
  <c r="B14"/>
  <c r="B16"/>
  <c r="B17"/>
  <c r="B18"/>
  <c r="B19"/>
  <c r="B20"/>
  <c r="B21"/>
  <c r="B22"/>
  <c r="B23"/>
  <c r="B24"/>
  <c r="B25"/>
  <c r="B26"/>
  <c r="B27"/>
  <c r="C7"/>
  <c r="C8"/>
  <c r="C9"/>
  <c r="C10"/>
  <c r="C11"/>
  <c r="D11" s="1"/>
  <c r="C12"/>
  <c r="C13"/>
  <c r="D13" s="1"/>
  <c r="C14"/>
  <c r="D14" s="1"/>
  <c r="C16"/>
  <c r="C17"/>
  <c r="C18"/>
  <c r="D18" s="1"/>
  <c r="C19"/>
  <c r="C20"/>
  <c r="C21"/>
  <c r="D21" s="1"/>
  <c r="C22"/>
  <c r="D22" s="1"/>
  <c r="C23"/>
  <c r="D23" s="1"/>
  <c r="C24"/>
  <c r="C25"/>
  <c r="C26"/>
  <c r="C27"/>
  <c r="D27" s="1"/>
  <c r="H16" i="14"/>
  <c r="H17"/>
  <c r="H18"/>
  <c r="H19"/>
  <c r="G16"/>
  <c r="G17"/>
  <c r="G18"/>
  <c r="G19"/>
  <c r="L7" i="13"/>
  <c r="L8"/>
  <c r="N8" s="1"/>
  <c r="L9"/>
  <c r="L10"/>
  <c r="L11"/>
  <c r="L12"/>
  <c r="N12" s="1"/>
  <c r="L13"/>
  <c r="L14"/>
  <c r="L16"/>
  <c r="L17"/>
  <c r="N17" s="1"/>
  <c r="L18"/>
  <c r="L19"/>
  <c r="L20"/>
  <c r="L21"/>
  <c r="N21" s="1"/>
  <c r="L22"/>
  <c r="L23"/>
  <c r="L24"/>
  <c r="L25"/>
  <c r="L26"/>
  <c r="L27"/>
  <c r="V16" i="16"/>
  <c r="X16" s="1"/>
  <c r="V17"/>
  <c r="V18"/>
  <c r="V19"/>
  <c r="V7"/>
  <c r="V8"/>
  <c r="V9"/>
  <c r="V10"/>
  <c r="V11"/>
  <c r="V12"/>
  <c r="V13"/>
  <c r="V14"/>
  <c r="V20"/>
  <c r="X20" s="1"/>
  <c r="V21"/>
  <c r="V22"/>
  <c r="V23"/>
  <c r="V24"/>
  <c r="X24" s="1"/>
  <c r="V25"/>
  <c r="V26"/>
  <c r="V27"/>
  <c r="W9"/>
  <c r="W7"/>
  <c r="W8"/>
  <c r="W10"/>
  <c r="W11"/>
  <c r="X11" s="1"/>
  <c r="W12"/>
  <c r="W13"/>
  <c r="W14"/>
  <c r="W16"/>
  <c r="W17"/>
  <c r="W18"/>
  <c r="W19"/>
  <c r="W20"/>
  <c r="W21"/>
  <c r="W22"/>
  <c r="W23"/>
  <c r="W24"/>
  <c r="W25"/>
  <c r="X25" s="1"/>
  <c r="W26"/>
  <c r="W27"/>
  <c r="Q16" i="10"/>
  <c r="Q17"/>
  <c r="Q18"/>
  <c r="S18" s="1"/>
  <c r="Q19"/>
  <c r="Q7"/>
  <c r="Q8"/>
  <c r="Q9"/>
  <c r="Q10"/>
  <c r="Q11"/>
  <c r="S11" s="1"/>
  <c r="Q12"/>
  <c r="Q13"/>
  <c r="S13" s="1"/>
  <c r="Q14"/>
  <c r="S14" s="1"/>
  <c r="Q20"/>
  <c r="Q21"/>
  <c r="S21" s="1"/>
  <c r="Q22"/>
  <c r="S22" s="1"/>
  <c r="Q23"/>
  <c r="S23" s="1"/>
  <c r="Q24"/>
  <c r="Q25"/>
  <c r="S25" s="1"/>
  <c r="Q26"/>
  <c r="S26" s="1"/>
  <c r="Q27"/>
  <c r="S27" s="1"/>
  <c r="D17" i="15"/>
  <c r="D25"/>
  <c r="D26"/>
  <c r="H7" i="14"/>
  <c r="H8"/>
  <c r="H9"/>
  <c r="H10"/>
  <c r="H11"/>
  <c r="H12"/>
  <c r="H13"/>
  <c r="H14"/>
  <c r="H20"/>
  <c r="H21"/>
  <c r="H22"/>
  <c r="H23"/>
  <c r="H24"/>
  <c r="H25"/>
  <c r="H26"/>
  <c r="H27"/>
  <c r="G7"/>
  <c r="I7" s="1"/>
  <c r="G8"/>
  <c r="G9"/>
  <c r="I9" s="1"/>
  <c r="G10"/>
  <c r="G11"/>
  <c r="I11" s="1"/>
  <c r="G12"/>
  <c r="I12" s="1"/>
  <c r="G13"/>
  <c r="G14"/>
  <c r="G20"/>
  <c r="I20" s="1"/>
  <c r="G21"/>
  <c r="G22"/>
  <c r="I22" s="1"/>
  <c r="G23"/>
  <c r="G24"/>
  <c r="I24" s="1"/>
  <c r="G25"/>
  <c r="G26"/>
  <c r="G27"/>
  <c r="I27" s="1"/>
  <c r="I19"/>
  <c r="S17" i="10"/>
  <c r="D10" i="5"/>
  <c r="B6" i="16"/>
  <c r="C6"/>
  <c r="G6"/>
  <c r="H6"/>
  <c r="L6"/>
  <c r="M6"/>
  <c r="Q6"/>
  <c r="R6"/>
  <c r="V6"/>
  <c r="W6"/>
  <c r="B7"/>
  <c r="C7"/>
  <c r="G7"/>
  <c r="H7"/>
  <c r="L7"/>
  <c r="M7"/>
  <c r="Q7"/>
  <c r="Q29" s="1"/>
  <c r="R7"/>
  <c r="B8"/>
  <c r="C8"/>
  <c r="G8"/>
  <c r="H8"/>
  <c r="L8"/>
  <c r="M8"/>
  <c r="Q8"/>
  <c r="S8" s="1"/>
  <c r="R8"/>
  <c r="B9"/>
  <c r="C9"/>
  <c r="G9"/>
  <c r="H9"/>
  <c r="L9"/>
  <c r="M9"/>
  <c r="Q9"/>
  <c r="S9" s="1"/>
  <c r="R9"/>
  <c r="B10"/>
  <c r="C10"/>
  <c r="G10"/>
  <c r="H10"/>
  <c r="L10"/>
  <c r="N10" s="1"/>
  <c r="M10"/>
  <c r="Q10"/>
  <c r="R10"/>
  <c r="B11"/>
  <c r="C11"/>
  <c r="G11"/>
  <c r="H11"/>
  <c r="L11"/>
  <c r="N11" s="1"/>
  <c r="M11"/>
  <c r="Q11"/>
  <c r="R11"/>
  <c r="B12"/>
  <c r="C12"/>
  <c r="G12"/>
  <c r="H12"/>
  <c r="L12"/>
  <c r="M12"/>
  <c r="Q12"/>
  <c r="S12" s="1"/>
  <c r="R12"/>
  <c r="B13"/>
  <c r="C13"/>
  <c r="G13"/>
  <c r="H13"/>
  <c r="L13"/>
  <c r="N13" s="1"/>
  <c r="M13"/>
  <c r="Q13"/>
  <c r="R13"/>
  <c r="B14"/>
  <c r="C14"/>
  <c r="G14"/>
  <c r="H14"/>
  <c r="L14"/>
  <c r="N14" s="1"/>
  <c r="M14"/>
  <c r="Q14"/>
  <c r="R14"/>
  <c r="B15"/>
  <c r="C15"/>
  <c r="G15"/>
  <c r="H15"/>
  <c r="L15"/>
  <c r="N15" s="1"/>
  <c r="M15"/>
  <c r="Q15"/>
  <c r="S15" s="1"/>
  <c r="R15"/>
  <c r="B16"/>
  <c r="C16"/>
  <c r="G16"/>
  <c r="H16"/>
  <c r="L16"/>
  <c r="M16"/>
  <c r="Q16"/>
  <c r="R16"/>
  <c r="B17"/>
  <c r="C17"/>
  <c r="G17"/>
  <c r="H17"/>
  <c r="L17"/>
  <c r="M17"/>
  <c r="Q17"/>
  <c r="R17"/>
  <c r="B18"/>
  <c r="C18"/>
  <c r="G18"/>
  <c r="H18"/>
  <c r="L18"/>
  <c r="M18"/>
  <c r="Q18"/>
  <c r="R18"/>
  <c r="B19"/>
  <c r="C19"/>
  <c r="G19"/>
  <c r="H19"/>
  <c r="L19"/>
  <c r="N19" s="1"/>
  <c r="M19"/>
  <c r="Q19"/>
  <c r="R19"/>
  <c r="B20"/>
  <c r="C20"/>
  <c r="G20"/>
  <c r="H20"/>
  <c r="L20"/>
  <c r="N20" s="1"/>
  <c r="M20"/>
  <c r="Q20"/>
  <c r="S20" s="1"/>
  <c r="R20"/>
  <c r="B21"/>
  <c r="C21"/>
  <c r="G21"/>
  <c r="H21"/>
  <c r="L21"/>
  <c r="N21" s="1"/>
  <c r="M21"/>
  <c r="Q21"/>
  <c r="R21"/>
  <c r="B22"/>
  <c r="C22"/>
  <c r="G22"/>
  <c r="H22"/>
  <c r="L22"/>
  <c r="M22"/>
  <c r="Q22"/>
  <c r="R22"/>
  <c r="B23"/>
  <c r="C23"/>
  <c r="G23"/>
  <c r="H23"/>
  <c r="L23"/>
  <c r="N23" s="1"/>
  <c r="M23"/>
  <c r="Q23"/>
  <c r="S23" s="1"/>
  <c r="R23"/>
  <c r="B24"/>
  <c r="C24"/>
  <c r="G24"/>
  <c r="H24"/>
  <c r="L24"/>
  <c r="M24"/>
  <c r="Q24"/>
  <c r="R24"/>
  <c r="B25"/>
  <c r="C25"/>
  <c r="G25"/>
  <c r="H25"/>
  <c r="L25"/>
  <c r="M25"/>
  <c r="Q25"/>
  <c r="R25"/>
  <c r="B26"/>
  <c r="C26"/>
  <c r="G26"/>
  <c r="H26"/>
  <c r="L26"/>
  <c r="M26"/>
  <c r="Q26"/>
  <c r="R26"/>
  <c r="B27"/>
  <c r="C27"/>
  <c r="G27"/>
  <c r="H27"/>
  <c r="L27"/>
  <c r="N27" s="1"/>
  <c r="M27"/>
  <c r="Q27"/>
  <c r="Q54" s="1"/>
  <c r="R27"/>
  <c r="B33"/>
  <c r="C33"/>
  <c r="G33"/>
  <c r="H33"/>
  <c r="L33"/>
  <c r="M33"/>
  <c r="Q33"/>
  <c r="R33"/>
  <c r="V33"/>
  <c r="W33"/>
  <c r="B6" i="15"/>
  <c r="C6"/>
  <c r="G6"/>
  <c r="H6"/>
  <c r="L6"/>
  <c r="M6"/>
  <c r="Q6"/>
  <c r="R6"/>
  <c r="V6"/>
  <c r="W6"/>
  <c r="G7"/>
  <c r="H7"/>
  <c r="L7"/>
  <c r="M7"/>
  <c r="Q7"/>
  <c r="R7"/>
  <c r="V7"/>
  <c r="W7"/>
  <c r="G8"/>
  <c r="H8"/>
  <c r="L8"/>
  <c r="N8" s="1"/>
  <c r="M8"/>
  <c r="Q8"/>
  <c r="R8"/>
  <c r="V8"/>
  <c r="W8"/>
  <c r="D9"/>
  <c r="G9"/>
  <c r="H9"/>
  <c r="L9"/>
  <c r="M9"/>
  <c r="Q9"/>
  <c r="R9"/>
  <c r="V9"/>
  <c r="W9"/>
  <c r="D10"/>
  <c r="G10"/>
  <c r="H10"/>
  <c r="L10"/>
  <c r="M10"/>
  <c r="Q10"/>
  <c r="S10" s="1"/>
  <c r="R10"/>
  <c r="V10"/>
  <c r="V29" s="1"/>
  <c r="W10"/>
  <c r="G11"/>
  <c r="H11"/>
  <c r="L11"/>
  <c r="M11"/>
  <c r="Q11"/>
  <c r="S11" s="1"/>
  <c r="R11"/>
  <c r="V11"/>
  <c r="W11"/>
  <c r="G12"/>
  <c r="H12"/>
  <c r="L12"/>
  <c r="N12" s="1"/>
  <c r="M12"/>
  <c r="Q12"/>
  <c r="R12"/>
  <c r="V12"/>
  <c r="W12"/>
  <c r="G13"/>
  <c r="H13"/>
  <c r="L13"/>
  <c r="N13" s="1"/>
  <c r="M13"/>
  <c r="Q13"/>
  <c r="S13" s="1"/>
  <c r="R13"/>
  <c r="V13"/>
  <c r="W13"/>
  <c r="G14"/>
  <c r="H14"/>
  <c r="L14"/>
  <c r="N14" s="1"/>
  <c r="M14"/>
  <c r="Q14"/>
  <c r="R14"/>
  <c r="V14"/>
  <c r="W14"/>
  <c r="G15"/>
  <c r="H15"/>
  <c r="L15"/>
  <c r="N15" s="1"/>
  <c r="M15"/>
  <c r="Q15"/>
  <c r="S15" s="1"/>
  <c r="R15"/>
  <c r="V15"/>
  <c r="X15" s="1"/>
  <c r="W15"/>
  <c r="G16"/>
  <c r="H16"/>
  <c r="L16"/>
  <c r="N16" s="1"/>
  <c r="M16"/>
  <c r="Q16"/>
  <c r="S16" s="1"/>
  <c r="R16"/>
  <c r="V16"/>
  <c r="W16"/>
  <c r="G17"/>
  <c r="H17"/>
  <c r="L17"/>
  <c r="M17"/>
  <c r="Q17"/>
  <c r="S17" s="1"/>
  <c r="R17"/>
  <c r="V17"/>
  <c r="V44" s="1"/>
  <c r="W17"/>
  <c r="G18"/>
  <c r="H18"/>
  <c r="L18"/>
  <c r="N18" s="1"/>
  <c r="M18"/>
  <c r="Q18"/>
  <c r="R18"/>
  <c r="V18"/>
  <c r="X18" s="1"/>
  <c r="W18"/>
  <c r="G19"/>
  <c r="H19"/>
  <c r="L19"/>
  <c r="N19" s="1"/>
  <c r="M19"/>
  <c r="Q19"/>
  <c r="R19"/>
  <c r="V19"/>
  <c r="V46" s="1"/>
  <c r="W19"/>
  <c r="G20"/>
  <c r="H20"/>
  <c r="L20"/>
  <c r="N20" s="1"/>
  <c r="M20"/>
  <c r="Q20"/>
  <c r="S20" s="1"/>
  <c r="R20"/>
  <c r="V20"/>
  <c r="V47" s="1"/>
  <c r="W20"/>
  <c r="G21"/>
  <c r="H21"/>
  <c r="L21"/>
  <c r="N21" s="1"/>
  <c r="M21"/>
  <c r="Q21"/>
  <c r="S21" s="1"/>
  <c r="R21"/>
  <c r="V21"/>
  <c r="V48" s="1"/>
  <c r="W21"/>
  <c r="G22"/>
  <c r="H22"/>
  <c r="L22"/>
  <c r="N22" s="1"/>
  <c r="M22"/>
  <c r="Q22"/>
  <c r="S22" s="1"/>
  <c r="R22"/>
  <c r="V22"/>
  <c r="V49" s="1"/>
  <c r="W22"/>
  <c r="G23"/>
  <c r="H23"/>
  <c r="L23"/>
  <c r="N23" s="1"/>
  <c r="M23"/>
  <c r="Q23"/>
  <c r="R23"/>
  <c r="V23"/>
  <c r="X23" s="1"/>
  <c r="W23"/>
  <c r="G24"/>
  <c r="H24"/>
  <c r="L24"/>
  <c r="N24" s="1"/>
  <c r="M24"/>
  <c r="Q24"/>
  <c r="S24" s="1"/>
  <c r="R24"/>
  <c r="V24"/>
  <c r="V51" s="1"/>
  <c r="W24"/>
  <c r="G25"/>
  <c r="H25"/>
  <c r="L25"/>
  <c r="N25" s="1"/>
  <c r="M25"/>
  <c r="Q25"/>
  <c r="S25" s="1"/>
  <c r="R25"/>
  <c r="V25"/>
  <c r="V52" s="1"/>
  <c r="W25"/>
  <c r="G26"/>
  <c r="H26"/>
  <c r="L26"/>
  <c r="N26" s="1"/>
  <c r="M26"/>
  <c r="Q26"/>
  <c r="S26" s="1"/>
  <c r="R26"/>
  <c r="V26"/>
  <c r="V53" s="1"/>
  <c r="W26"/>
  <c r="G27"/>
  <c r="H27"/>
  <c r="L27"/>
  <c r="N27" s="1"/>
  <c r="M27"/>
  <c r="Q27"/>
  <c r="R27"/>
  <c r="V27"/>
  <c r="X27" s="1"/>
  <c r="W27"/>
  <c r="B33"/>
  <c r="C33"/>
  <c r="G33"/>
  <c r="H33"/>
  <c r="L33"/>
  <c r="M33"/>
  <c r="Q33"/>
  <c r="R33"/>
  <c r="V33"/>
  <c r="W33"/>
  <c r="B6" i="14"/>
  <c r="C6"/>
  <c r="G6"/>
  <c r="H6"/>
  <c r="L6"/>
  <c r="M6"/>
  <c r="Q6"/>
  <c r="R6"/>
  <c r="V6"/>
  <c r="W6"/>
  <c r="B7"/>
  <c r="C7"/>
  <c r="L7"/>
  <c r="M7"/>
  <c r="Q7"/>
  <c r="Q29" s="1"/>
  <c r="R7"/>
  <c r="V7"/>
  <c r="V29" s="1"/>
  <c r="W7"/>
  <c r="B8"/>
  <c r="C8"/>
  <c r="L8"/>
  <c r="N8" s="1"/>
  <c r="M8"/>
  <c r="Q8"/>
  <c r="S8" s="1"/>
  <c r="R8"/>
  <c r="V8"/>
  <c r="W8"/>
  <c r="B9"/>
  <c r="C9"/>
  <c r="L9"/>
  <c r="N9" s="1"/>
  <c r="M9"/>
  <c r="Q9"/>
  <c r="S9" s="1"/>
  <c r="R9"/>
  <c r="V9"/>
  <c r="W9"/>
  <c r="B10"/>
  <c r="C10"/>
  <c r="L10"/>
  <c r="M10"/>
  <c r="Q10"/>
  <c r="S10" s="1"/>
  <c r="R10"/>
  <c r="V10"/>
  <c r="W10"/>
  <c r="B11"/>
  <c r="C11"/>
  <c r="L11"/>
  <c r="M11"/>
  <c r="Q11"/>
  <c r="S11" s="1"/>
  <c r="R11"/>
  <c r="V11"/>
  <c r="W11"/>
  <c r="B12"/>
  <c r="C12"/>
  <c r="L12"/>
  <c r="N12" s="1"/>
  <c r="M12"/>
  <c r="Q12"/>
  <c r="Q39" s="1"/>
  <c r="R12"/>
  <c r="V12"/>
  <c r="V39" s="1"/>
  <c r="W12"/>
  <c r="B13"/>
  <c r="C13"/>
  <c r="L13"/>
  <c r="N13" s="1"/>
  <c r="M13"/>
  <c r="Q13"/>
  <c r="Q40" s="1"/>
  <c r="R13"/>
  <c r="V13"/>
  <c r="X13" s="1"/>
  <c r="W13"/>
  <c r="B14"/>
  <c r="C14"/>
  <c r="L14"/>
  <c r="N14" s="1"/>
  <c r="M14"/>
  <c r="Q14"/>
  <c r="S14" s="1"/>
  <c r="R14"/>
  <c r="V14"/>
  <c r="X14" s="1"/>
  <c r="W14"/>
  <c r="B15"/>
  <c r="C15"/>
  <c r="L15"/>
  <c r="N15" s="1"/>
  <c r="M15"/>
  <c r="Q15"/>
  <c r="S15" s="1"/>
  <c r="R15"/>
  <c r="V15"/>
  <c r="W15"/>
  <c r="B16"/>
  <c r="C16"/>
  <c r="L16"/>
  <c r="N16" s="1"/>
  <c r="M16"/>
  <c r="Q16"/>
  <c r="Q43" s="1"/>
  <c r="R16"/>
  <c r="V16"/>
  <c r="V43" s="1"/>
  <c r="W16"/>
  <c r="B17"/>
  <c r="C17"/>
  <c r="L17"/>
  <c r="N17" s="1"/>
  <c r="M17"/>
  <c r="Q17"/>
  <c r="S17" s="1"/>
  <c r="R17"/>
  <c r="V17"/>
  <c r="V44" s="1"/>
  <c r="W17"/>
  <c r="B18"/>
  <c r="C18"/>
  <c r="L18"/>
  <c r="N18" s="1"/>
  <c r="M18"/>
  <c r="Q18"/>
  <c r="R18"/>
  <c r="V18"/>
  <c r="W18"/>
  <c r="B19"/>
  <c r="C19"/>
  <c r="L19"/>
  <c r="N19" s="1"/>
  <c r="M19"/>
  <c r="Q19"/>
  <c r="S19" s="1"/>
  <c r="R19"/>
  <c r="V19"/>
  <c r="X19" s="1"/>
  <c r="W19"/>
  <c r="B20"/>
  <c r="C20"/>
  <c r="L20"/>
  <c r="N20" s="1"/>
  <c r="M20"/>
  <c r="Q20"/>
  <c r="S20" s="1"/>
  <c r="R20"/>
  <c r="V20"/>
  <c r="V47" s="1"/>
  <c r="W20"/>
  <c r="B21"/>
  <c r="C21"/>
  <c r="L21"/>
  <c r="N21" s="1"/>
  <c r="M21"/>
  <c r="Q21"/>
  <c r="S21" s="1"/>
  <c r="R21"/>
  <c r="V21"/>
  <c r="W21"/>
  <c r="B22"/>
  <c r="C22"/>
  <c r="L22"/>
  <c r="N22" s="1"/>
  <c r="M22"/>
  <c r="Q22"/>
  <c r="S22" s="1"/>
  <c r="R22"/>
  <c r="V22"/>
  <c r="X22" s="1"/>
  <c r="W22"/>
  <c r="B23"/>
  <c r="C23"/>
  <c r="L23"/>
  <c r="N23" s="1"/>
  <c r="M23"/>
  <c r="Q23"/>
  <c r="S23" s="1"/>
  <c r="R23"/>
  <c r="V23"/>
  <c r="X23" s="1"/>
  <c r="W23"/>
  <c r="B24"/>
  <c r="C24"/>
  <c r="L24"/>
  <c r="N24" s="1"/>
  <c r="M24"/>
  <c r="Q24"/>
  <c r="S24" s="1"/>
  <c r="R24"/>
  <c r="V24"/>
  <c r="V51" s="1"/>
  <c r="W24"/>
  <c r="B25"/>
  <c r="C25"/>
  <c r="L25"/>
  <c r="M25"/>
  <c r="Q25"/>
  <c r="R25"/>
  <c r="V25"/>
  <c r="V52" s="1"/>
  <c r="W25"/>
  <c r="B26"/>
  <c r="C26"/>
  <c r="L26"/>
  <c r="N26" s="1"/>
  <c r="M26"/>
  <c r="Q26"/>
  <c r="Q53" s="1"/>
  <c r="R26"/>
  <c r="V26"/>
  <c r="W26"/>
  <c r="B27"/>
  <c r="C27"/>
  <c r="L27"/>
  <c r="N27" s="1"/>
  <c r="M27"/>
  <c r="Q27"/>
  <c r="S27" s="1"/>
  <c r="R27"/>
  <c r="V27"/>
  <c r="V54" s="1"/>
  <c r="W27"/>
  <c r="B33"/>
  <c r="C33"/>
  <c r="G33"/>
  <c r="H33"/>
  <c r="L33"/>
  <c r="M33"/>
  <c r="Q33"/>
  <c r="R33"/>
  <c r="V33"/>
  <c r="W33"/>
  <c r="B6" i="13"/>
  <c r="C6"/>
  <c r="G6"/>
  <c r="H6"/>
  <c r="L6"/>
  <c r="M6"/>
  <c r="Q6"/>
  <c r="R6"/>
  <c r="V6"/>
  <c r="W6"/>
  <c r="B7"/>
  <c r="C7"/>
  <c r="G7"/>
  <c r="H7"/>
  <c r="Q7"/>
  <c r="S7" s="1"/>
  <c r="R7"/>
  <c r="V7"/>
  <c r="X7" s="1"/>
  <c r="W7"/>
  <c r="B8"/>
  <c r="C8"/>
  <c r="G8"/>
  <c r="H8"/>
  <c r="Q8"/>
  <c r="R8"/>
  <c r="V8"/>
  <c r="X8" s="1"/>
  <c r="W8"/>
  <c r="B9"/>
  <c r="C9"/>
  <c r="G9"/>
  <c r="H9"/>
  <c r="Q9"/>
  <c r="R9"/>
  <c r="V9"/>
  <c r="X9" s="1"/>
  <c r="W9"/>
  <c r="B10"/>
  <c r="C10"/>
  <c r="G10"/>
  <c r="H10"/>
  <c r="Q10"/>
  <c r="S10" s="1"/>
  <c r="R10"/>
  <c r="V10"/>
  <c r="W10"/>
  <c r="B11"/>
  <c r="C11"/>
  <c r="G11"/>
  <c r="H11"/>
  <c r="Q11"/>
  <c r="S11" s="1"/>
  <c r="R11"/>
  <c r="V11"/>
  <c r="W11"/>
  <c r="B12"/>
  <c r="C12"/>
  <c r="G12"/>
  <c r="H12"/>
  <c r="Q12"/>
  <c r="R12"/>
  <c r="V12"/>
  <c r="X12" s="1"/>
  <c r="W12"/>
  <c r="B13"/>
  <c r="C13"/>
  <c r="G13"/>
  <c r="H13"/>
  <c r="Q13"/>
  <c r="R13"/>
  <c r="V13"/>
  <c r="X13" s="1"/>
  <c r="W13"/>
  <c r="B14"/>
  <c r="C14"/>
  <c r="G14"/>
  <c r="H14"/>
  <c r="Q14"/>
  <c r="R14"/>
  <c r="V14"/>
  <c r="W14"/>
  <c r="B15"/>
  <c r="C15"/>
  <c r="G15"/>
  <c r="H15"/>
  <c r="Q15"/>
  <c r="S15" s="1"/>
  <c r="R15"/>
  <c r="V15"/>
  <c r="X15" s="1"/>
  <c r="W15"/>
  <c r="B16"/>
  <c r="C16"/>
  <c r="G16"/>
  <c r="H16"/>
  <c r="Q16"/>
  <c r="R16"/>
  <c r="V16"/>
  <c r="X16" s="1"/>
  <c r="W16"/>
  <c r="B17"/>
  <c r="C17"/>
  <c r="G17"/>
  <c r="H17"/>
  <c r="Q17"/>
  <c r="R17"/>
  <c r="V17"/>
  <c r="X17" s="1"/>
  <c r="W17"/>
  <c r="B18"/>
  <c r="C18"/>
  <c r="G18"/>
  <c r="H18"/>
  <c r="Q18"/>
  <c r="R18"/>
  <c r="V18"/>
  <c r="X18" s="1"/>
  <c r="W18"/>
  <c r="B19"/>
  <c r="C19"/>
  <c r="G19"/>
  <c r="H19"/>
  <c r="Q19"/>
  <c r="R19"/>
  <c r="V19"/>
  <c r="X19" s="1"/>
  <c r="W19"/>
  <c r="B20"/>
  <c r="C20"/>
  <c r="G20"/>
  <c r="H20"/>
  <c r="N20"/>
  <c r="Q20"/>
  <c r="R20"/>
  <c r="V20"/>
  <c r="W20"/>
  <c r="B21"/>
  <c r="C21"/>
  <c r="G21"/>
  <c r="H21"/>
  <c r="Q21"/>
  <c r="R21"/>
  <c r="V21"/>
  <c r="W21"/>
  <c r="B22"/>
  <c r="C22"/>
  <c r="G22"/>
  <c r="H22"/>
  <c r="Q22"/>
  <c r="R22"/>
  <c r="V22"/>
  <c r="W22"/>
  <c r="B23"/>
  <c r="C23"/>
  <c r="G23"/>
  <c r="H23"/>
  <c r="Q23"/>
  <c r="R23"/>
  <c r="V23"/>
  <c r="W23"/>
  <c r="B24"/>
  <c r="C24"/>
  <c r="G24"/>
  <c r="H24"/>
  <c r="N24"/>
  <c r="Q24"/>
  <c r="R24"/>
  <c r="V24"/>
  <c r="W24"/>
  <c r="B25"/>
  <c r="C25"/>
  <c r="G25"/>
  <c r="H25"/>
  <c r="N25"/>
  <c r="Q25"/>
  <c r="R25"/>
  <c r="V25"/>
  <c r="W25"/>
  <c r="B26"/>
  <c r="C26"/>
  <c r="G26"/>
  <c r="H26"/>
  <c r="Q26"/>
  <c r="R26"/>
  <c r="V26"/>
  <c r="W26"/>
  <c r="B27"/>
  <c r="C27"/>
  <c r="G27"/>
  <c r="H27"/>
  <c r="Q27"/>
  <c r="R27"/>
  <c r="V27"/>
  <c r="W27"/>
  <c r="B33"/>
  <c r="C33"/>
  <c r="G33"/>
  <c r="H33"/>
  <c r="L33"/>
  <c r="M33"/>
  <c r="Q33"/>
  <c r="R33"/>
  <c r="V33"/>
  <c r="W33"/>
  <c r="W6" i="10"/>
  <c r="W33"/>
  <c r="R33"/>
  <c r="R6"/>
  <c r="M33"/>
  <c r="M6"/>
  <c r="H33"/>
  <c r="H6"/>
  <c r="C33"/>
  <c r="C6"/>
  <c r="V33"/>
  <c r="V6"/>
  <c r="Q33"/>
  <c r="Q6"/>
  <c r="L33"/>
  <c r="L6"/>
  <c r="G33"/>
  <c r="G6"/>
  <c r="B33"/>
  <c r="B6"/>
  <c r="I57" i="9"/>
  <c r="I44"/>
  <c r="B57"/>
  <c r="B44"/>
  <c r="B30"/>
  <c r="B6"/>
  <c r="D44"/>
  <c r="D57"/>
  <c r="K57"/>
  <c r="K44"/>
  <c r="D30"/>
  <c r="D6"/>
  <c r="D51" i="8"/>
  <c r="D29"/>
  <c r="D6"/>
  <c r="B51"/>
  <c r="B29"/>
  <c r="B6"/>
  <c r="B120" i="7"/>
  <c r="B100"/>
  <c r="B79"/>
  <c r="B55"/>
  <c r="B34"/>
  <c r="B14"/>
  <c r="B6"/>
  <c r="C120"/>
  <c r="C100"/>
  <c r="C79"/>
  <c r="C55"/>
  <c r="C34"/>
  <c r="C14"/>
  <c r="C6"/>
  <c r="C118" i="6"/>
  <c r="C97"/>
  <c r="C76"/>
  <c r="C53"/>
  <c r="C35"/>
  <c r="C14"/>
  <c r="C6"/>
  <c r="B118"/>
  <c r="B97"/>
  <c r="B76"/>
  <c r="B53"/>
  <c r="B35"/>
  <c r="B14"/>
  <c r="B6"/>
  <c r="B125" i="5"/>
  <c r="B105"/>
  <c r="B81"/>
  <c r="B57"/>
  <c r="B34"/>
  <c r="B14"/>
  <c r="B6"/>
  <c r="D125"/>
  <c r="D105"/>
  <c r="D81"/>
  <c r="D57"/>
  <c r="D34"/>
  <c r="D14"/>
  <c r="D6"/>
  <c r="D121" i="4"/>
  <c r="D97"/>
  <c r="D77"/>
  <c r="D55"/>
  <c r="D35"/>
  <c r="B121"/>
  <c r="B97"/>
  <c r="B77"/>
  <c r="B55"/>
  <c r="B35"/>
  <c r="D14"/>
  <c r="B14"/>
  <c r="D6"/>
  <c r="B6"/>
  <c r="B18"/>
  <c r="B16"/>
  <c r="M62" i="9"/>
  <c r="L58"/>
  <c r="L60"/>
  <c r="L62"/>
  <c r="J61"/>
  <c r="J62"/>
  <c r="J63"/>
  <c r="J58"/>
  <c r="J59"/>
  <c r="E58"/>
  <c r="E61"/>
  <c r="C58"/>
  <c r="C61"/>
  <c r="C63"/>
  <c r="L47"/>
  <c r="L50"/>
  <c r="J49"/>
  <c r="M58"/>
  <c r="M51"/>
  <c r="F61"/>
  <c r="F46"/>
  <c r="E14"/>
  <c r="V7" i="10"/>
  <c r="V8"/>
  <c r="V9"/>
  <c r="X9" s="1"/>
  <c r="V10"/>
  <c r="V11"/>
  <c r="V12"/>
  <c r="V13"/>
  <c r="X13" s="1"/>
  <c r="V14"/>
  <c r="V15"/>
  <c r="V20"/>
  <c r="V21"/>
  <c r="X21" s="1"/>
  <c r="V22"/>
  <c r="V23"/>
  <c r="V24"/>
  <c r="V25"/>
  <c r="V26"/>
  <c r="V27"/>
  <c r="W7"/>
  <c r="W8"/>
  <c r="W9"/>
  <c r="W10"/>
  <c r="W11"/>
  <c r="W12"/>
  <c r="W13"/>
  <c r="W14"/>
  <c r="W15"/>
  <c r="W20"/>
  <c r="W21"/>
  <c r="W22"/>
  <c r="W23"/>
  <c r="W24"/>
  <c r="W25"/>
  <c r="W26"/>
  <c r="W27"/>
  <c r="V16"/>
  <c r="X16" s="1"/>
  <c r="W16"/>
  <c r="V17"/>
  <c r="W17"/>
  <c r="V18"/>
  <c r="V45" s="1"/>
  <c r="W18"/>
  <c r="V19"/>
  <c r="W19"/>
  <c r="L7"/>
  <c r="N7" s="1"/>
  <c r="L8"/>
  <c r="L9"/>
  <c r="L10"/>
  <c r="L11"/>
  <c r="N11" s="1"/>
  <c r="L12"/>
  <c r="L13"/>
  <c r="L14"/>
  <c r="L15"/>
  <c r="N15" s="1"/>
  <c r="L20"/>
  <c r="L21"/>
  <c r="L22"/>
  <c r="L23"/>
  <c r="N23" s="1"/>
  <c r="L24"/>
  <c r="L25"/>
  <c r="L26"/>
  <c r="L27"/>
  <c r="N27" s="1"/>
  <c r="M7"/>
  <c r="M8"/>
  <c r="M9"/>
  <c r="M10"/>
  <c r="M11"/>
  <c r="M12"/>
  <c r="M13"/>
  <c r="M14"/>
  <c r="M15"/>
  <c r="M20"/>
  <c r="M21"/>
  <c r="M22"/>
  <c r="M23"/>
  <c r="M24"/>
  <c r="M25"/>
  <c r="M26"/>
  <c r="M27"/>
  <c r="L16"/>
  <c r="M16"/>
  <c r="L17"/>
  <c r="N17" s="1"/>
  <c r="M17"/>
  <c r="L18"/>
  <c r="M18"/>
  <c r="L19"/>
  <c r="M19"/>
  <c r="G7"/>
  <c r="G8"/>
  <c r="G9"/>
  <c r="G10"/>
  <c r="G11"/>
  <c r="G12"/>
  <c r="G13"/>
  <c r="G14"/>
  <c r="G15"/>
  <c r="G20"/>
  <c r="G21"/>
  <c r="G22"/>
  <c r="G23"/>
  <c r="G24"/>
  <c r="G25"/>
  <c r="G26"/>
  <c r="G27"/>
  <c r="H7"/>
  <c r="H8"/>
  <c r="H9"/>
  <c r="H10"/>
  <c r="H11"/>
  <c r="H12"/>
  <c r="H13"/>
  <c r="H14"/>
  <c r="H15"/>
  <c r="H20"/>
  <c r="H21"/>
  <c r="H22"/>
  <c r="H23"/>
  <c r="H24"/>
  <c r="H25"/>
  <c r="H26"/>
  <c r="H27"/>
  <c r="B7"/>
  <c r="B8"/>
  <c r="B9"/>
  <c r="B10"/>
  <c r="B11"/>
  <c r="B12"/>
  <c r="B13"/>
  <c r="B14"/>
  <c r="B15"/>
  <c r="B20"/>
  <c r="B21"/>
  <c r="B22"/>
  <c r="B23"/>
  <c r="B24"/>
  <c r="B25"/>
  <c r="B26"/>
  <c r="B27"/>
  <c r="C7"/>
  <c r="C8"/>
  <c r="C9"/>
  <c r="C10"/>
  <c r="C11"/>
  <c r="C12"/>
  <c r="C13"/>
  <c r="C14"/>
  <c r="C15"/>
  <c r="C20"/>
  <c r="C21"/>
  <c r="C22"/>
  <c r="C23"/>
  <c r="C24"/>
  <c r="C25"/>
  <c r="C26"/>
  <c r="C27"/>
  <c r="G16"/>
  <c r="H16"/>
  <c r="G17"/>
  <c r="H17"/>
  <c r="G18"/>
  <c r="H18"/>
  <c r="G19"/>
  <c r="H19"/>
  <c r="C16"/>
  <c r="C17"/>
  <c r="C18"/>
  <c r="C19"/>
  <c r="B16"/>
  <c r="B17"/>
  <c r="B18"/>
  <c r="D18" s="1"/>
  <c r="B19"/>
  <c r="D65" i="8"/>
  <c r="E65" s="1"/>
  <c r="B65"/>
  <c r="D66"/>
  <c r="E66" s="1"/>
  <c r="D60"/>
  <c r="E60" s="1"/>
  <c r="B67"/>
  <c r="F67" s="1"/>
  <c r="B66"/>
  <c r="D62"/>
  <c r="D59"/>
  <c r="E59" s="1"/>
  <c r="B61"/>
  <c r="F61" s="1"/>
  <c r="B62"/>
  <c r="C62" s="1"/>
  <c r="B60"/>
  <c r="C60" s="1"/>
  <c r="B59"/>
  <c r="C59" s="1"/>
  <c r="D56"/>
  <c r="D54"/>
  <c r="E54" s="1"/>
  <c r="D53"/>
  <c r="B56"/>
  <c r="C56" s="1"/>
  <c r="B55"/>
  <c r="F55" s="1"/>
  <c r="B54"/>
  <c r="B53"/>
  <c r="B45"/>
  <c r="F45" s="1"/>
  <c r="D43"/>
  <c r="D47"/>
  <c r="E44" s="1"/>
  <c r="B43"/>
  <c r="B47"/>
  <c r="C47" s="1"/>
  <c r="D44"/>
  <c r="B44"/>
  <c r="D41"/>
  <c r="D40"/>
  <c r="D38"/>
  <c r="D37"/>
  <c r="B41"/>
  <c r="B40"/>
  <c r="C40" s="1"/>
  <c r="B39"/>
  <c r="F39" s="1"/>
  <c r="B38"/>
  <c r="B37"/>
  <c r="C37" s="1"/>
  <c r="D35"/>
  <c r="B35"/>
  <c r="D34"/>
  <c r="B34"/>
  <c r="B33"/>
  <c r="F33" s="1"/>
  <c r="D32"/>
  <c r="B32"/>
  <c r="D31"/>
  <c r="B31"/>
  <c r="B24"/>
  <c r="F22"/>
  <c r="D21"/>
  <c r="B21"/>
  <c r="B20"/>
  <c r="C20" s="1"/>
  <c r="D18"/>
  <c r="E16" s="1"/>
  <c r="B18"/>
  <c r="D17"/>
  <c r="B17"/>
  <c r="B16"/>
  <c r="D15"/>
  <c r="B15"/>
  <c r="D14"/>
  <c r="B14"/>
  <c r="B8"/>
  <c r="B12"/>
  <c r="C12" s="1"/>
  <c r="D12"/>
  <c r="E12" s="1"/>
  <c r="D11"/>
  <c r="B11"/>
  <c r="D9"/>
  <c r="B9"/>
  <c r="D8"/>
  <c r="C128" i="7"/>
  <c r="B128"/>
  <c r="D128" s="1"/>
  <c r="C127"/>
  <c r="B127"/>
  <c r="C126"/>
  <c r="D126" s="1"/>
  <c r="B126"/>
  <c r="C125"/>
  <c r="B125"/>
  <c r="C124"/>
  <c r="B124"/>
  <c r="C122"/>
  <c r="B122"/>
  <c r="B109"/>
  <c r="D109" s="1"/>
  <c r="B107"/>
  <c r="D107" s="1"/>
  <c r="B106"/>
  <c r="C105"/>
  <c r="B105"/>
  <c r="B104"/>
  <c r="B102"/>
  <c r="C89"/>
  <c r="B89"/>
  <c r="C87"/>
  <c r="B87"/>
  <c r="C86"/>
  <c r="B86"/>
  <c r="C85"/>
  <c r="B85"/>
  <c r="C84"/>
  <c r="B84"/>
  <c r="C83"/>
  <c r="B83"/>
  <c r="C81"/>
  <c r="B81"/>
  <c r="C65"/>
  <c r="B65"/>
  <c r="C63"/>
  <c r="B63"/>
  <c r="C62"/>
  <c r="B62"/>
  <c r="C61"/>
  <c r="B61"/>
  <c r="C60"/>
  <c r="B60"/>
  <c r="C59"/>
  <c r="B59"/>
  <c r="C57"/>
  <c r="B57"/>
  <c r="C45"/>
  <c r="C43"/>
  <c r="C42"/>
  <c r="C41"/>
  <c r="C40"/>
  <c r="C39"/>
  <c r="C38"/>
  <c r="C36"/>
  <c r="B45"/>
  <c r="B43"/>
  <c r="B42"/>
  <c r="B41"/>
  <c r="B40"/>
  <c r="B39"/>
  <c r="B38"/>
  <c r="B36"/>
  <c r="C29"/>
  <c r="C28"/>
  <c r="B29"/>
  <c r="B28"/>
  <c r="B26"/>
  <c r="D26" s="1"/>
  <c r="B25"/>
  <c r="B24"/>
  <c r="D24" s="1"/>
  <c r="C22"/>
  <c r="C21"/>
  <c r="C20"/>
  <c r="B22"/>
  <c r="B21"/>
  <c r="B20"/>
  <c r="D20" s="1"/>
  <c r="C17"/>
  <c r="C16"/>
  <c r="B17"/>
  <c r="B16"/>
  <c r="C10"/>
  <c r="C9"/>
  <c r="C8"/>
  <c r="B10"/>
  <c r="B9"/>
  <c r="B8"/>
  <c r="C126" i="6"/>
  <c r="C125"/>
  <c r="C124"/>
  <c r="D124" s="1"/>
  <c r="C123"/>
  <c r="C122"/>
  <c r="C120"/>
  <c r="B120"/>
  <c r="D120" s="1"/>
  <c r="B122"/>
  <c r="B123"/>
  <c r="B124"/>
  <c r="B125"/>
  <c r="B126"/>
  <c r="B104"/>
  <c r="D104" s="1"/>
  <c r="C102"/>
  <c r="B106"/>
  <c r="D106" s="1"/>
  <c r="B103"/>
  <c r="D103" s="1"/>
  <c r="B102"/>
  <c r="B101"/>
  <c r="D101" s="1"/>
  <c r="B99"/>
  <c r="D99" s="1"/>
  <c r="C86"/>
  <c r="C84"/>
  <c r="C83"/>
  <c r="C82"/>
  <c r="C81"/>
  <c r="C80"/>
  <c r="C78"/>
  <c r="B86"/>
  <c r="B84"/>
  <c r="B83"/>
  <c r="B82"/>
  <c r="D82" s="1"/>
  <c r="B81"/>
  <c r="B80"/>
  <c r="B78"/>
  <c r="B63"/>
  <c r="C63"/>
  <c r="C61"/>
  <c r="C60"/>
  <c r="C59"/>
  <c r="C58"/>
  <c r="C57"/>
  <c r="C55"/>
  <c r="B61"/>
  <c r="B60"/>
  <c r="B59"/>
  <c r="B58"/>
  <c r="B57"/>
  <c r="B55"/>
  <c r="C46"/>
  <c r="C44"/>
  <c r="C43"/>
  <c r="C42"/>
  <c r="C41"/>
  <c r="C40"/>
  <c r="C39"/>
  <c r="C37"/>
  <c r="B46"/>
  <c r="B44"/>
  <c r="B43"/>
  <c r="B42"/>
  <c r="D42" s="1"/>
  <c r="B41"/>
  <c r="B40"/>
  <c r="D40" s="1"/>
  <c r="B39"/>
  <c r="B37"/>
  <c r="C29"/>
  <c r="D29" s="1"/>
  <c r="C28"/>
  <c r="B29"/>
  <c r="B28"/>
  <c r="D28" s="1"/>
  <c r="B26"/>
  <c r="D26" s="1"/>
  <c r="B25"/>
  <c r="D25" s="1"/>
  <c r="B24"/>
  <c r="C22"/>
  <c r="C21"/>
  <c r="C20"/>
  <c r="B22"/>
  <c r="B21"/>
  <c r="B20"/>
  <c r="D20" s="1"/>
  <c r="C18"/>
  <c r="B18"/>
  <c r="C17"/>
  <c r="C16"/>
  <c r="B17"/>
  <c r="B16"/>
  <c r="C10"/>
  <c r="C9"/>
  <c r="D9" s="1"/>
  <c r="C8"/>
  <c r="B10"/>
  <c r="B9"/>
  <c r="B8"/>
  <c r="E22" i="8"/>
  <c r="E24"/>
  <c r="E39"/>
  <c r="E55"/>
  <c r="E57"/>
  <c r="E61"/>
  <c r="E63"/>
  <c r="F63"/>
  <c r="E67"/>
  <c r="E69"/>
  <c r="C32" i="9"/>
  <c r="F33"/>
  <c r="C34"/>
  <c r="F35"/>
  <c r="C38"/>
  <c r="F38"/>
  <c r="C8"/>
  <c r="E8"/>
  <c r="C12"/>
  <c r="E12"/>
  <c r="F12"/>
  <c r="C17"/>
  <c r="F17"/>
  <c r="C20"/>
  <c r="E20"/>
  <c r="F20"/>
  <c r="E22"/>
  <c r="F22"/>
  <c r="C24"/>
  <c r="E24"/>
  <c r="F24"/>
  <c r="C25"/>
  <c r="D129" i="5"/>
  <c r="B129"/>
  <c r="D133"/>
  <c r="E133" s="1"/>
  <c r="B133"/>
  <c r="D127"/>
  <c r="D132"/>
  <c r="D131"/>
  <c r="E131" s="1"/>
  <c r="D130"/>
  <c r="E129"/>
  <c r="B127"/>
  <c r="B132"/>
  <c r="F132" s="1"/>
  <c r="B131"/>
  <c r="B130"/>
  <c r="C127"/>
  <c r="B114"/>
  <c r="F114" s="1"/>
  <c r="E114"/>
  <c r="E112"/>
  <c r="E111"/>
  <c r="E109"/>
  <c r="E107"/>
  <c r="B107"/>
  <c r="B112"/>
  <c r="B111"/>
  <c r="C111" s="1"/>
  <c r="B110"/>
  <c r="F110" s="1"/>
  <c r="B109"/>
  <c r="F109" s="1"/>
  <c r="D91"/>
  <c r="D83"/>
  <c r="E83" s="1"/>
  <c r="D89"/>
  <c r="D88"/>
  <c r="D87"/>
  <c r="D86"/>
  <c r="D85"/>
  <c r="B91"/>
  <c r="B83"/>
  <c r="B89"/>
  <c r="B88"/>
  <c r="F88" s="1"/>
  <c r="B87"/>
  <c r="B86"/>
  <c r="C86" s="1"/>
  <c r="B85"/>
  <c r="D67"/>
  <c r="D59"/>
  <c r="E59" s="1"/>
  <c r="D65"/>
  <c r="D64"/>
  <c r="D63"/>
  <c r="E63" s="1"/>
  <c r="D62"/>
  <c r="E62" s="1"/>
  <c r="D61"/>
  <c r="B67"/>
  <c r="B59"/>
  <c r="C59" s="1"/>
  <c r="B65"/>
  <c r="B64"/>
  <c r="B63"/>
  <c r="B62"/>
  <c r="F62" s="1"/>
  <c r="B61"/>
  <c r="D36"/>
  <c r="B36"/>
  <c r="C36"/>
  <c r="B38"/>
  <c r="D42"/>
  <c r="D45"/>
  <c r="D43"/>
  <c r="D41"/>
  <c r="E41" s="1"/>
  <c r="D40"/>
  <c r="D39"/>
  <c r="D38"/>
  <c r="E38" s="1"/>
  <c r="B45"/>
  <c r="C45" s="1"/>
  <c r="B43"/>
  <c r="B42"/>
  <c r="B41"/>
  <c r="C41" s="1"/>
  <c r="B40"/>
  <c r="C40" s="1"/>
  <c r="B39"/>
  <c r="D29"/>
  <c r="D28"/>
  <c r="E28" s="1"/>
  <c r="B29"/>
  <c r="B28"/>
  <c r="B26"/>
  <c r="B25"/>
  <c r="F25" s="1"/>
  <c r="B24"/>
  <c r="D22"/>
  <c r="D20"/>
  <c r="D21"/>
  <c r="B22"/>
  <c r="B21"/>
  <c r="B20"/>
  <c r="F20" s="1"/>
  <c r="D18"/>
  <c r="B18"/>
  <c r="D16"/>
  <c r="D17"/>
  <c r="B16"/>
  <c r="B17"/>
  <c r="D9"/>
  <c r="D8"/>
  <c r="E8" s="1"/>
  <c r="B10"/>
  <c r="B8"/>
  <c r="B9"/>
  <c r="E24"/>
  <c r="E25"/>
  <c r="E26"/>
  <c r="D129" i="4"/>
  <c r="B129"/>
  <c r="C129" s="1"/>
  <c r="D128"/>
  <c r="B128"/>
  <c r="D123"/>
  <c r="D126"/>
  <c r="D127"/>
  <c r="D125"/>
  <c r="B123"/>
  <c r="C123" s="1"/>
  <c r="B126"/>
  <c r="B127"/>
  <c r="B125"/>
  <c r="F125" s="1"/>
  <c r="B99"/>
  <c r="E99"/>
  <c r="E103"/>
  <c r="E104"/>
  <c r="B106"/>
  <c r="B102"/>
  <c r="F102" s="1"/>
  <c r="B103"/>
  <c r="B104"/>
  <c r="B101"/>
  <c r="D79"/>
  <c r="B79"/>
  <c r="C79" s="1"/>
  <c r="F104"/>
  <c r="B22"/>
  <c r="B21"/>
  <c r="B20"/>
  <c r="D22"/>
  <c r="D21"/>
  <c r="D20"/>
  <c r="D29"/>
  <c r="D28"/>
  <c r="D87"/>
  <c r="D84"/>
  <c r="D85"/>
  <c r="D82"/>
  <c r="D83"/>
  <c r="E83" s="1"/>
  <c r="D81"/>
  <c r="B87"/>
  <c r="B82"/>
  <c r="B83"/>
  <c r="F83" s="1"/>
  <c r="B84"/>
  <c r="B85"/>
  <c r="B81"/>
  <c r="D65"/>
  <c r="D57"/>
  <c r="D63"/>
  <c r="D62"/>
  <c r="D61"/>
  <c r="D60"/>
  <c r="E60" s="1"/>
  <c r="D59"/>
  <c r="B65"/>
  <c r="B57"/>
  <c r="B60"/>
  <c r="F60" s="1"/>
  <c r="B61"/>
  <c r="B62"/>
  <c r="B63"/>
  <c r="B59"/>
  <c r="D37"/>
  <c r="B37"/>
  <c r="C37" s="1"/>
  <c r="D46"/>
  <c r="D44"/>
  <c r="D43"/>
  <c r="E43" s="1"/>
  <c r="D42"/>
  <c r="D41"/>
  <c r="D40"/>
  <c r="B46"/>
  <c r="B44"/>
  <c r="B43"/>
  <c r="B42"/>
  <c r="B41"/>
  <c r="F41" s="1"/>
  <c r="B40"/>
  <c r="D39"/>
  <c r="B39"/>
  <c r="B29"/>
  <c r="B28"/>
  <c r="B24"/>
  <c r="F24" s="1"/>
  <c r="B26"/>
  <c r="F26" s="1"/>
  <c r="B25"/>
  <c r="F25" s="1"/>
  <c r="D18"/>
  <c r="D16"/>
  <c r="E16" s="1"/>
  <c r="D17"/>
  <c r="B17"/>
  <c r="B9"/>
  <c r="C9" s="1"/>
  <c r="C8"/>
  <c r="B10"/>
  <c r="D10"/>
  <c r="D9"/>
  <c r="D8"/>
  <c r="C16"/>
  <c r="E24"/>
  <c r="E25"/>
  <c r="E26"/>
  <c r="F60" i="22"/>
  <c r="D26" i="10"/>
  <c r="D22"/>
  <c r="D14"/>
  <c r="D10"/>
  <c r="E35" i="9"/>
  <c r="E29" i="22"/>
  <c r="F25" i="9"/>
  <c r="F35" i="8"/>
  <c r="F47"/>
  <c r="F32" i="22"/>
  <c r="E38" i="9"/>
  <c r="E28" i="22"/>
  <c r="F69" i="8"/>
  <c r="E33" i="9"/>
  <c r="E37"/>
  <c r="E35" i="22"/>
  <c r="E33"/>
  <c r="F28"/>
  <c r="E31"/>
  <c r="N10" i="13"/>
  <c r="E106" i="4"/>
  <c r="E45" i="8"/>
  <c r="C42" i="5"/>
  <c r="R29" i="14"/>
  <c r="R28" s="1"/>
  <c r="C29"/>
  <c r="C48" i="9"/>
  <c r="E101" i="4"/>
  <c r="C21" i="9"/>
  <c r="C16"/>
  <c r="C69" i="8"/>
  <c r="F57"/>
  <c r="C9"/>
  <c r="E32"/>
  <c r="S24" i="10"/>
  <c r="S20"/>
  <c r="S7"/>
  <c r="S16"/>
  <c r="E34" i="22"/>
  <c r="F7"/>
  <c r="E50" i="9"/>
  <c r="E25"/>
  <c r="C10"/>
  <c r="F8"/>
  <c r="C66" i="8"/>
  <c r="E63" i="9"/>
  <c r="C53" i="8"/>
  <c r="D15" i="10"/>
  <c r="D11"/>
  <c r="C67" i="5"/>
  <c r="C14" i="8"/>
  <c r="E37"/>
  <c r="C41"/>
  <c r="N13" i="10"/>
  <c r="C64" i="5"/>
  <c r="M29" i="13"/>
  <c r="M52" s="1"/>
  <c r="D39" i="7"/>
  <c r="I14" i="10"/>
  <c r="E17" i="8"/>
  <c r="C51" i="9"/>
  <c r="N19" i="10"/>
  <c r="X20"/>
  <c r="C60" i="9"/>
  <c r="C10" i="5"/>
  <c r="X8" i="16"/>
  <c r="C14" i="22"/>
  <c r="F36" i="5"/>
  <c r="F21" i="22"/>
  <c r="X25" i="10"/>
  <c r="C50" i="9"/>
  <c r="D20" i="15"/>
  <c r="D16"/>
  <c r="X26" i="10"/>
  <c r="F41" i="8"/>
  <c r="D38" i="7"/>
  <c r="F31" i="8"/>
  <c r="F59"/>
  <c r="F53"/>
  <c r="F50" i="9"/>
  <c r="F51"/>
  <c r="I25" i="14"/>
  <c r="X23" i="13"/>
  <c r="S18" i="14"/>
  <c r="L47" i="22"/>
  <c r="C62" i="5"/>
  <c r="E53" i="8"/>
  <c r="E41"/>
  <c r="E38"/>
  <c r="C22"/>
  <c r="I10" i="10"/>
  <c r="X22"/>
  <c r="X27"/>
  <c r="F12" i="8"/>
  <c r="N17" i="15"/>
  <c r="D40" i="7"/>
  <c r="D45"/>
  <c r="D20" i="16"/>
  <c r="D7" i="10"/>
  <c r="C133" i="5"/>
  <c r="D29" i="7"/>
  <c r="V29" i="10"/>
  <c r="V56" s="1"/>
  <c r="X14"/>
  <c r="X10"/>
  <c r="E88" i="5"/>
  <c r="C18" i="4"/>
  <c r="R56" i="14"/>
  <c r="C46"/>
  <c r="F101" i="4"/>
  <c r="C39" i="5"/>
  <c r="C43"/>
  <c r="C24" i="8"/>
  <c r="I8" i="14"/>
  <c r="R43"/>
  <c r="D10" i="7"/>
  <c r="F20" i="8"/>
  <c r="I26" i="10"/>
  <c r="I22"/>
  <c r="X8" i="15"/>
  <c r="M60" i="22"/>
  <c r="L56"/>
  <c r="D39" i="6"/>
  <c r="S13" i="13"/>
  <c r="S25"/>
  <c r="D59" i="6"/>
  <c r="D61"/>
  <c r="C41" i="4"/>
  <c r="C83"/>
  <c r="C104"/>
  <c r="C102"/>
  <c r="C106"/>
  <c r="F127"/>
  <c r="E16" i="5"/>
  <c r="F40"/>
  <c r="F42"/>
  <c r="E39"/>
  <c r="E45"/>
  <c r="F65"/>
  <c r="I9" i="10"/>
  <c r="N18"/>
  <c r="N22"/>
  <c r="D15" i="13"/>
  <c r="X14"/>
  <c r="D14"/>
  <c r="N10" i="14"/>
  <c r="M29" i="16"/>
  <c r="M35" s="1"/>
  <c r="D15"/>
  <c r="D7"/>
  <c r="F85" i="8"/>
  <c r="J60" i="22"/>
  <c r="C60"/>
  <c r="J58"/>
  <c r="C58"/>
  <c r="F48"/>
  <c r="F46"/>
  <c r="E45"/>
  <c r="F44"/>
  <c r="J43"/>
  <c r="E43"/>
  <c r="E15"/>
  <c r="F14"/>
  <c r="F9"/>
  <c r="D37" i="6"/>
  <c r="B29" i="16"/>
  <c r="B41" s="1"/>
  <c r="R29" i="10"/>
  <c r="R34" s="1"/>
  <c r="C43" i="4"/>
  <c r="C28"/>
  <c r="C63"/>
  <c r="C61"/>
  <c r="C81"/>
  <c r="C128"/>
  <c r="E125"/>
  <c r="F128"/>
  <c r="F45" i="5"/>
  <c r="E132"/>
  <c r="D127" i="7"/>
  <c r="C10" i="8"/>
  <c r="E11"/>
  <c r="F8"/>
  <c r="C15"/>
  <c r="F17"/>
  <c r="C21"/>
  <c r="E31"/>
  <c r="F37"/>
  <c r="E40"/>
  <c r="I7" i="10"/>
  <c r="I21"/>
  <c r="X19"/>
  <c r="S22" i="13"/>
  <c r="D19"/>
  <c r="D18"/>
  <c r="B29" i="14"/>
  <c r="D29" s="1"/>
  <c r="S12"/>
  <c r="N11"/>
  <c r="D24" i="16"/>
  <c r="D9"/>
  <c r="F77" i="8"/>
  <c r="L60" i="22"/>
  <c r="L59"/>
  <c r="L58"/>
  <c r="L57"/>
  <c r="M56"/>
  <c r="C56"/>
  <c r="F55"/>
  <c r="M47"/>
  <c r="M46"/>
  <c r="M45"/>
  <c r="M42"/>
  <c r="F22"/>
  <c r="C22"/>
  <c r="F19"/>
  <c r="F18"/>
  <c r="F15"/>
  <c r="F13"/>
  <c r="F10"/>
  <c r="C10"/>
  <c r="E65" i="4"/>
  <c r="E57"/>
  <c r="C126"/>
  <c r="F126"/>
  <c r="C109" i="5"/>
  <c r="F111"/>
  <c r="C107"/>
  <c r="B48" i="16"/>
  <c r="R45" i="10"/>
  <c r="D17" i="6"/>
  <c r="E22" i="5"/>
  <c r="E20"/>
  <c r="C24"/>
  <c r="C38"/>
  <c r="E36"/>
  <c r="E85"/>
  <c r="F85"/>
  <c r="E87"/>
  <c r="E89"/>
  <c r="E127"/>
  <c r="F127"/>
  <c r="E20" i="4"/>
  <c r="F107" i="5"/>
  <c r="C130"/>
  <c r="C62" i="4"/>
  <c r="E63"/>
  <c r="E91" i="5"/>
  <c r="F129"/>
  <c r="E47" i="8"/>
  <c r="E35"/>
  <c r="E33"/>
  <c r="F21"/>
  <c r="F10"/>
  <c r="D10" i="6"/>
  <c r="D86"/>
  <c r="D102" i="7"/>
  <c r="D17" i="13"/>
  <c r="D12"/>
  <c r="D10"/>
  <c r="S9" i="15"/>
  <c r="S7"/>
  <c r="N22" i="16"/>
  <c r="D18"/>
  <c r="N17"/>
  <c r="I10"/>
  <c r="F83" i="8"/>
  <c r="F89"/>
  <c r="M59" i="22"/>
  <c r="S26" i="13"/>
  <c r="S27"/>
  <c r="S21"/>
  <c r="S9"/>
  <c r="S16" i="14"/>
  <c r="N24" i="16"/>
  <c r="N16"/>
  <c r="N25" i="14"/>
  <c r="N7"/>
  <c r="I8" i="15"/>
  <c r="I25" i="16"/>
  <c r="I17"/>
  <c r="I9"/>
  <c r="E9" i="5"/>
  <c r="D125" i="6"/>
  <c r="R29" i="13"/>
  <c r="R51" s="1"/>
  <c r="D59" i="7"/>
  <c r="D60"/>
  <c r="D63"/>
  <c r="E20" i="8"/>
  <c r="M58" i="22"/>
  <c r="M57"/>
  <c r="F82" i="4"/>
  <c r="C9" i="5"/>
  <c r="D9" i="7"/>
  <c r="D85"/>
  <c r="D106"/>
  <c r="D27" i="13"/>
  <c r="S20"/>
  <c r="I17"/>
  <c r="X11"/>
  <c r="D7"/>
  <c r="M29" i="14"/>
  <c r="M28" s="1"/>
  <c r="D26"/>
  <c r="X25"/>
  <c r="S25"/>
  <c r="D24"/>
  <c r="D22"/>
  <c r="D20"/>
  <c r="D18"/>
  <c r="D16"/>
  <c r="D14"/>
  <c r="S13"/>
  <c r="D12"/>
  <c r="D10"/>
  <c r="D8"/>
  <c r="I26" i="15"/>
  <c r="I24"/>
  <c r="I22"/>
  <c r="I20"/>
  <c r="I18"/>
  <c r="X9"/>
  <c r="X7"/>
  <c r="S27" i="16"/>
  <c r="S24"/>
  <c r="S19"/>
  <c r="S16"/>
  <c r="S11"/>
  <c r="D26" i="13"/>
  <c r="D22"/>
  <c r="D11"/>
  <c r="D9"/>
  <c r="D27" i="14"/>
  <c r="D25"/>
  <c r="D23"/>
  <c r="D21"/>
  <c r="D19"/>
  <c r="D17"/>
  <c r="D15"/>
  <c r="D13"/>
  <c r="D11"/>
  <c r="D9"/>
  <c r="D7"/>
  <c r="B34" i="16"/>
  <c r="X27" i="13"/>
  <c r="X24"/>
  <c r="X22"/>
  <c r="X21"/>
  <c r="X24" i="14"/>
  <c r="X8"/>
  <c r="D125" i="7"/>
  <c r="D122"/>
  <c r="W29" i="14"/>
  <c r="S24" i="13"/>
  <c r="S27" i="15"/>
  <c r="S23"/>
  <c r="S19"/>
  <c r="S18"/>
  <c r="S14"/>
  <c r="S12"/>
  <c r="S8"/>
  <c r="N11"/>
  <c r="N7"/>
  <c r="D87" i="7"/>
  <c r="I16" i="15"/>
  <c r="I14"/>
  <c r="I12"/>
  <c r="I8" i="16"/>
  <c r="I21" i="13"/>
  <c r="I9" i="15"/>
  <c r="E43" i="8"/>
  <c r="D18" i="7"/>
  <c r="W29" i="10"/>
  <c r="W44" s="1"/>
  <c r="R15"/>
  <c r="F65" i="4"/>
  <c r="C29" i="5"/>
  <c r="F39"/>
  <c r="F91"/>
  <c r="D122" i="6"/>
  <c r="L29" i="10"/>
  <c r="L35" s="1"/>
  <c r="B29" i="13"/>
  <c r="B56" s="1"/>
  <c r="Q15" i="10"/>
  <c r="F9" i="4"/>
  <c r="E9"/>
  <c r="C39"/>
  <c r="F39"/>
  <c r="E21"/>
  <c r="F62"/>
  <c r="F87"/>
  <c r="F106"/>
  <c r="E42" i="5"/>
  <c r="E40"/>
  <c r="F24"/>
  <c r="F16"/>
  <c r="C16"/>
  <c r="C129"/>
  <c r="C43" i="8"/>
  <c r="V52" i="10"/>
  <c r="R47" i="13"/>
  <c r="R45"/>
  <c r="R39"/>
  <c r="R37"/>
  <c r="F79" i="8"/>
  <c r="F82"/>
  <c r="F84"/>
  <c r="F57" i="22"/>
  <c r="R29" i="15"/>
  <c r="R36" s="1"/>
  <c r="M40" i="16"/>
  <c r="B39"/>
  <c r="B38"/>
  <c r="B37"/>
  <c r="B36"/>
  <c r="C41" i="14"/>
  <c r="C51"/>
  <c r="C54"/>
  <c r="C44"/>
  <c r="C48"/>
  <c r="C37"/>
  <c r="C47"/>
  <c r="C40"/>
  <c r="C39"/>
  <c r="C34"/>
  <c r="C53"/>
  <c r="C52"/>
  <c r="C56"/>
  <c r="C49"/>
  <c r="C50"/>
  <c r="R36" i="13"/>
  <c r="R38"/>
  <c r="R46"/>
  <c r="R48"/>
  <c r="R54"/>
  <c r="R35" i="10"/>
  <c r="R52"/>
  <c r="R48"/>
  <c r="R44"/>
  <c r="R39"/>
  <c r="R54"/>
  <c r="R50"/>
  <c r="R46"/>
  <c r="R41"/>
  <c r="R36"/>
  <c r="R44" i="13"/>
  <c r="B34" i="14"/>
  <c r="B44"/>
  <c r="B45"/>
  <c r="B54"/>
  <c r="B43" i="16"/>
  <c r="R42" i="10"/>
  <c r="B53" i="13"/>
  <c r="B45"/>
  <c r="B48" i="14"/>
  <c r="B36"/>
  <c r="B47"/>
  <c r="B37"/>
  <c r="B51"/>
  <c r="B40"/>
  <c r="B49"/>
  <c r="B39"/>
  <c r="B40" i="16"/>
  <c r="B51"/>
  <c r="B45"/>
  <c r="B53" i="14"/>
  <c r="B42"/>
  <c r="B52"/>
  <c r="B41"/>
  <c r="B28"/>
  <c r="B52" i="16"/>
  <c r="B47"/>
  <c r="B28"/>
  <c r="B55" s="1"/>
  <c r="W34" i="10"/>
  <c r="W38"/>
  <c r="M46" i="14"/>
  <c r="B35" i="13"/>
  <c r="B37"/>
  <c r="R28" i="10"/>
  <c r="L52"/>
  <c r="M45" i="16"/>
  <c r="W48" i="10"/>
  <c r="B56" i="14"/>
  <c r="B46"/>
  <c r="B38"/>
  <c r="B50"/>
  <c r="B43"/>
  <c r="B35"/>
  <c r="B54" i="16"/>
  <c r="B50"/>
  <c r="B46"/>
  <c r="M41"/>
  <c r="R55" i="10"/>
  <c r="R28" i="13"/>
  <c r="R55" s="1"/>
  <c r="R34"/>
  <c r="R56"/>
  <c r="W34" i="14"/>
  <c r="W35"/>
  <c r="W36"/>
  <c r="W37"/>
  <c r="W38"/>
  <c r="W39"/>
  <c r="W40"/>
  <c r="W49"/>
  <c r="W51"/>
  <c r="W53"/>
  <c r="W56"/>
  <c r="W28"/>
  <c r="W55" s="1"/>
  <c r="W41"/>
  <c r="W42"/>
  <c r="W43"/>
  <c r="W44"/>
  <c r="W45"/>
  <c r="W46"/>
  <c r="W47"/>
  <c r="W48"/>
  <c r="W50"/>
  <c r="W52"/>
  <c r="W54"/>
  <c r="W35" i="10"/>
  <c r="W37"/>
  <c r="W39"/>
  <c r="W41"/>
  <c r="W43"/>
  <c r="W45"/>
  <c r="W47"/>
  <c r="W49"/>
  <c r="W51"/>
  <c r="W53"/>
  <c r="W56"/>
  <c r="W28"/>
  <c r="W55" s="1"/>
  <c r="B28" i="13"/>
  <c r="B55" s="1"/>
  <c r="B38"/>
  <c r="B40"/>
  <c r="B46"/>
  <c r="B48"/>
  <c r="B54"/>
  <c r="R34" i="15"/>
  <c r="R37"/>
  <c r="R38"/>
  <c r="R41"/>
  <c r="R56"/>
  <c r="R43"/>
  <c r="R44"/>
  <c r="R47"/>
  <c r="R48"/>
  <c r="R51"/>
  <c r="R52"/>
  <c r="M55" i="14"/>
  <c r="B55"/>
  <c r="L45" i="10"/>
  <c r="R43"/>
  <c r="M37" i="13"/>
  <c r="M56"/>
  <c r="C26" i="4"/>
  <c r="E44" i="22"/>
  <c r="C62" i="9"/>
  <c r="C7" i="22"/>
  <c r="D7" i="15"/>
  <c r="L48" i="9"/>
  <c r="C28" i="14"/>
  <c r="D28" s="1"/>
  <c r="E42" i="22"/>
  <c r="R53" i="10"/>
  <c r="R56"/>
  <c r="M54" i="13"/>
  <c r="E84" i="4"/>
  <c r="C40"/>
  <c r="C44"/>
  <c r="I26" i="14"/>
  <c r="C49" i="9"/>
  <c r="D24" i="10"/>
  <c r="C35" i="14"/>
  <c r="C42"/>
  <c r="X22" i="16"/>
  <c r="V47" i="10"/>
  <c r="X18" i="16"/>
  <c r="X26"/>
  <c r="X13"/>
  <c r="W52" i="10"/>
  <c r="W36"/>
  <c r="X21" i="16"/>
  <c r="X12"/>
  <c r="W42" i="10"/>
  <c r="V43"/>
  <c r="V51"/>
  <c r="W54"/>
  <c r="W40"/>
  <c r="R55" i="14"/>
  <c r="R49" i="10"/>
  <c r="R40"/>
  <c r="R34" i="14"/>
  <c r="R47" i="10"/>
  <c r="R38"/>
  <c r="R51" i="14"/>
  <c r="R38"/>
  <c r="M35"/>
  <c r="I16"/>
  <c r="F14" i="9"/>
  <c r="E47" i="22"/>
  <c r="C16" i="68"/>
  <c r="C14"/>
  <c r="C19" i="67"/>
  <c r="C8"/>
  <c r="C23" i="66"/>
  <c r="C21"/>
  <c r="C19"/>
  <c r="C17" i="68"/>
  <c r="C15"/>
  <c r="C13"/>
  <c r="C20" i="67"/>
  <c r="C13" i="66"/>
  <c r="C28" i="65"/>
  <c r="C25"/>
  <c r="C14"/>
  <c r="C22" i="66"/>
  <c r="C20"/>
  <c r="D20" l="1"/>
  <c r="D22"/>
  <c r="D14" i="65"/>
  <c r="D25"/>
  <c r="D28"/>
  <c r="D13" i="66"/>
  <c r="D20" i="67"/>
  <c r="D13" i="68"/>
  <c r="D15"/>
  <c r="D17"/>
  <c r="D19" i="66"/>
  <c r="D21"/>
  <c r="D23"/>
  <c r="D8" i="67"/>
  <c r="D19"/>
  <c r="D14" i="68"/>
  <c r="D16"/>
  <c r="D46" i="6"/>
  <c r="D42" i="7"/>
  <c r="D8" i="6"/>
  <c r="D36" i="7"/>
  <c r="D41"/>
  <c r="F10" i="5"/>
  <c r="C46" i="4"/>
  <c r="C8" i="8"/>
  <c r="F38" i="5"/>
  <c r="E10"/>
  <c r="F41"/>
  <c r="C55" i="14"/>
  <c r="C132" i="5"/>
  <c r="V40" i="15"/>
  <c r="V38"/>
  <c r="V43"/>
  <c r="V35"/>
  <c r="V28"/>
  <c r="V55" s="1"/>
  <c r="V37"/>
  <c r="V34"/>
  <c r="V36"/>
  <c r="V56"/>
  <c r="V50"/>
  <c r="V38" i="14"/>
  <c r="V45"/>
  <c r="X29"/>
  <c r="V42"/>
  <c r="V35"/>
  <c r="V28"/>
  <c r="V55" s="1"/>
  <c r="V56"/>
  <c r="V41"/>
  <c r="V36"/>
  <c r="V40"/>
  <c r="V53"/>
  <c r="V46"/>
  <c r="V41" i="15"/>
  <c r="V39"/>
  <c r="C125" i="4"/>
  <c r="X14" i="15"/>
  <c r="X10"/>
  <c r="V40" i="10"/>
  <c r="V42"/>
  <c r="V36"/>
  <c r="X25" i="15"/>
  <c r="V41" i="10"/>
  <c r="V28"/>
  <c r="V55" s="1"/>
  <c r="V45" i="15"/>
  <c r="V38" i="10"/>
  <c r="V39"/>
  <c r="X16" i="14"/>
  <c r="X11"/>
  <c r="X21" i="15"/>
  <c r="F129" i="4"/>
  <c r="X18" i="10"/>
  <c r="V44"/>
  <c r="V49" i="14"/>
  <c r="V34" i="10"/>
  <c r="V46"/>
  <c r="V54" i="15"/>
  <c r="V50" i="14"/>
  <c r="V54" i="10"/>
  <c r="F133" i="5"/>
  <c r="W46" i="10"/>
  <c r="X27" i="14"/>
  <c r="X26"/>
  <c r="X20"/>
  <c r="X18"/>
  <c r="X17"/>
  <c r="X15"/>
  <c r="X12"/>
  <c r="X10"/>
  <c r="X9"/>
  <c r="X7"/>
  <c r="X26" i="15"/>
  <c r="X24"/>
  <c r="X22"/>
  <c r="X20"/>
  <c r="X19"/>
  <c r="X13"/>
  <c r="X29" i="10"/>
  <c r="W50"/>
  <c r="X26" i="13"/>
  <c r="Q41" i="14"/>
  <c r="Q51"/>
  <c r="Q35"/>
  <c r="Q38"/>
  <c r="Q36"/>
  <c r="Q28"/>
  <c r="Q55" s="1"/>
  <c r="Q47"/>
  <c r="Q34"/>
  <c r="Q52"/>
  <c r="Q56"/>
  <c r="Q48"/>
  <c r="Q44"/>
  <c r="Q49"/>
  <c r="Q45"/>
  <c r="Q34" i="16"/>
  <c r="Q35"/>
  <c r="Q42"/>
  <c r="Q51"/>
  <c r="Q45"/>
  <c r="Q39"/>
  <c r="Q38"/>
  <c r="Q36"/>
  <c r="Q47"/>
  <c r="Q46"/>
  <c r="Q28"/>
  <c r="Q55" s="1"/>
  <c r="Q41"/>
  <c r="Q49"/>
  <c r="Q50"/>
  <c r="Q56"/>
  <c r="Q43"/>
  <c r="Q48"/>
  <c r="Q37"/>
  <c r="Q52"/>
  <c r="Q53"/>
  <c r="Q46" i="14"/>
  <c r="Q50"/>
  <c r="Q37"/>
  <c r="S26"/>
  <c r="C61" i="8"/>
  <c r="Q42" i="14"/>
  <c r="Q54"/>
  <c r="S7"/>
  <c r="C55" i="8"/>
  <c r="Q29" i="13"/>
  <c r="C67" i="8"/>
  <c r="R35" i="14"/>
  <c r="R53"/>
  <c r="R40"/>
  <c r="N26" i="13"/>
  <c r="F85" i="4"/>
  <c r="C22"/>
  <c r="N12" i="10"/>
  <c r="L40"/>
  <c r="N23" i="13"/>
  <c r="N14"/>
  <c r="D55" i="6"/>
  <c r="D60"/>
  <c r="D18"/>
  <c r="E62" i="4"/>
  <c r="X28" i="10"/>
  <c r="M39" i="14"/>
  <c r="B49" i="16"/>
  <c r="C82" i="4"/>
  <c r="C17" i="5"/>
  <c r="C18"/>
  <c r="C61"/>
  <c r="C65"/>
  <c r="C87"/>
  <c r="D80" i="6"/>
  <c r="D84"/>
  <c r="D123"/>
  <c r="D83" i="7"/>
  <c r="E34" i="8"/>
  <c r="H29" i="13"/>
  <c r="H44" s="1"/>
  <c r="D13" i="16"/>
  <c r="D12"/>
  <c r="D11"/>
  <c r="D8"/>
  <c r="M48" i="9"/>
  <c r="E6" i="22"/>
  <c r="F61" i="4"/>
  <c r="L46" i="10"/>
  <c r="L38"/>
  <c r="C59" i="4"/>
  <c r="F57"/>
  <c r="C84"/>
  <c r="C21"/>
  <c r="C26" i="5"/>
  <c r="F89"/>
  <c r="D81" i="6"/>
  <c r="D61" i="7"/>
  <c r="D23" i="10"/>
  <c r="G15" i="14"/>
  <c r="L46" i="9"/>
  <c r="M49"/>
  <c r="M60"/>
  <c r="L48" i="10"/>
  <c r="L29" i="16"/>
  <c r="L52" s="1"/>
  <c r="D8" i="7"/>
  <c r="C32" i="8"/>
  <c r="C38"/>
  <c r="C44"/>
  <c r="D10" i="16"/>
  <c r="C42" i="4"/>
  <c r="F9" i="9"/>
  <c r="E40" i="4"/>
  <c r="E44"/>
  <c r="C15" i="15"/>
  <c r="D126" i="6"/>
  <c r="V53" i="10"/>
  <c r="F123" i="4"/>
  <c r="E123"/>
  <c r="X17" i="15"/>
  <c r="E129" i="4"/>
  <c r="F26" i="5"/>
  <c r="C110"/>
  <c r="C25"/>
  <c r="C114"/>
  <c r="C45" i="8"/>
  <c r="C33"/>
  <c r="Q47" i="13"/>
  <c r="S29"/>
  <c r="Q53"/>
  <c r="Q38"/>
  <c r="Q35"/>
  <c r="Q48"/>
  <c r="C25" i="4"/>
  <c r="C103"/>
  <c r="S28" i="14"/>
  <c r="Q44" i="13"/>
  <c r="Q56"/>
  <c r="Q46"/>
  <c r="Q51"/>
  <c r="Q42"/>
  <c r="C22" i="9"/>
  <c r="E110" i="5"/>
  <c r="R45" i="14"/>
  <c r="R36"/>
  <c r="R47"/>
  <c r="R42"/>
  <c r="R49"/>
  <c r="R41"/>
  <c r="S19" i="13"/>
  <c r="S18"/>
  <c r="S17"/>
  <c r="S14"/>
  <c r="S8"/>
  <c r="S26" i="16"/>
  <c r="S25"/>
  <c r="S22"/>
  <c r="S21"/>
  <c r="C22" i="5"/>
  <c r="L34" i="16"/>
  <c r="L51"/>
  <c r="L44"/>
  <c r="L56"/>
  <c r="L37"/>
  <c r="L46"/>
  <c r="L36"/>
  <c r="L39" i="10"/>
  <c r="L34"/>
  <c r="L36"/>
  <c r="L38" i="16"/>
  <c r="L54"/>
  <c r="L48"/>
  <c r="L40"/>
  <c r="L41"/>
  <c r="N7"/>
  <c r="N9"/>
  <c r="N12"/>
  <c r="N18"/>
  <c r="N26"/>
  <c r="N8"/>
  <c r="F60" i="8"/>
  <c r="L15" i="13"/>
  <c r="J50" i="9"/>
  <c r="L37" i="10"/>
  <c r="L54"/>
  <c r="L49"/>
  <c r="L50" i="16"/>
  <c r="N25"/>
  <c r="F21" i="4"/>
  <c r="L29" i="13"/>
  <c r="L44" s="1"/>
  <c r="J48" i="9"/>
  <c r="L50" i="10"/>
  <c r="L42" i="16"/>
  <c r="L56" i="10"/>
  <c r="M45" i="9"/>
  <c r="J46"/>
  <c r="F22" i="5"/>
  <c r="D78" i="6"/>
  <c r="D83"/>
  <c r="D21" i="7"/>
  <c r="F44" i="8"/>
  <c r="D84" i="7"/>
  <c r="D89"/>
  <c r="F17" i="5"/>
  <c r="D63" i="6"/>
  <c r="F18" i="5"/>
  <c r="D16" i="6"/>
  <c r="D57"/>
  <c r="D16" i="7"/>
  <c r="D57"/>
  <c r="D62"/>
  <c r="D65"/>
  <c r="I27" i="15"/>
  <c r="I25"/>
  <c r="I23"/>
  <c r="I21"/>
  <c r="I19"/>
  <c r="I17"/>
  <c r="I15"/>
  <c r="I13"/>
  <c r="I11"/>
  <c r="I10"/>
  <c r="I26" i="16"/>
  <c r="I24"/>
  <c r="I18"/>
  <c r="I16"/>
  <c r="I12"/>
  <c r="I25" i="10"/>
  <c r="I13"/>
  <c r="I19" i="13"/>
  <c r="I18"/>
  <c r="I16"/>
  <c r="I14"/>
  <c r="I9"/>
  <c r="I7" i="15"/>
  <c r="F63" i="5"/>
  <c r="D58" i="6"/>
  <c r="E18" i="5"/>
  <c r="H48" i="13"/>
  <c r="H53"/>
  <c r="H56"/>
  <c r="H50"/>
  <c r="H51"/>
  <c r="H36"/>
  <c r="H49"/>
  <c r="H43"/>
  <c r="H37"/>
  <c r="H46"/>
  <c r="E45" i="9"/>
  <c r="H34" i="13"/>
  <c r="H41"/>
  <c r="H45"/>
  <c r="I15"/>
  <c r="I20"/>
  <c r="F45" i="9"/>
  <c r="I8" i="13"/>
  <c r="E61" i="4"/>
  <c r="F16"/>
  <c r="I18" i="10"/>
  <c r="I16"/>
  <c r="I23"/>
  <c r="I27" i="13"/>
  <c r="I13"/>
  <c r="I11"/>
  <c r="E13" i="9"/>
  <c r="E18" i="4"/>
  <c r="I25" i="13"/>
  <c r="I27" i="16"/>
  <c r="I23"/>
  <c r="I22"/>
  <c r="I20"/>
  <c r="C127" i="4"/>
  <c r="I19" i="16"/>
  <c r="S18"/>
  <c r="I15"/>
  <c r="S14"/>
  <c r="I14"/>
  <c r="I13"/>
  <c r="I11"/>
  <c r="S10"/>
  <c r="X23"/>
  <c r="X10"/>
  <c r="M53" i="13"/>
  <c r="R37" i="10"/>
  <c r="C24" i="4"/>
  <c r="C20" i="5"/>
  <c r="D22" i="7"/>
  <c r="F47" i="9"/>
  <c r="D104" i="7"/>
  <c r="D24" i="6"/>
  <c r="R53" i="15"/>
  <c r="R49"/>
  <c r="R45"/>
  <c r="R28"/>
  <c r="R55" s="1"/>
  <c r="R39"/>
  <c r="R35"/>
  <c r="L41" i="10"/>
  <c r="B50" i="13"/>
  <c r="B42"/>
  <c r="B34"/>
  <c r="L51" i="10"/>
  <c r="L47"/>
  <c r="V34" i="14"/>
  <c r="V42" i="15"/>
  <c r="B51" i="13"/>
  <c r="B39"/>
  <c r="R50"/>
  <c r="R40"/>
  <c r="R41"/>
  <c r="R49"/>
  <c r="V49" i="10"/>
  <c r="S29" i="14"/>
  <c r="R37"/>
  <c r="R54"/>
  <c r="C20" i="4"/>
  <c r="R48" i="14"/>
  <c r="R39"/>
  <c r="C21" i="5"/>
  <c r="E17" i="4"/>
  <c r="F44"/>
  <c r="C65"/>
  <c r="E126"/>
  <c r="E128"/>
  <c r="C89" i="5"/>
  <c r="D22" i="6"/>
  <c r="N24" i="10"/>
  <c r="N20"/>
  <c r="N8"/>
  <c r="N9" i="15"/>
  <c r="E18" i="22"/>
  <c r="E102" i="4"/>
  <c r="E59" i="22"/>
  <c r="R54" i="15"/>
  <c r="R50"/>
  <c r="R46"/>
  <c r="R42"/>
  <c r="R40"/>
  <c r="L44" i="10"/>
  <c r="L42"/>
  <c r="B52" i="13"/>
  <c r="B44"/>
  <c r="B36"/>
  <c r="L43" i="10"/>
  <c r="L53"/>
  <c r="V37" i="14"/>
  <c r="L28" i="10"/>
  <c r="L55" s="1"/>
  <c r="B43" i="13"/>
  <c r="B49"/>
  <c r="B47"/>
  <c r="R52"/>
  <c r="R42"/>
  <c r="R43"/>
  <c r="R50" i="14"/>
  <c r="R52"/>
  <c r="R44"/>
  <c r="C63" i="5"/>
  <c r="R46" i="14"/>
  <c r="E41" i="4"/>
  <c r="F81"/>
  <c r="F20"/>
  <c r="E127"/>
  <c r="D21" i="6"/>
  <c r="D105" i="7"/>
  <c r="C29" i="10"/>
  <c r="C42" s="1"/>
  <c r="I27"/>
  <c r="I15"/>
  <c r="I11"/>
  <c r="I24"/>
  <c r="I20"/>
  <c r="I12"/>
  <c r="I8"/>
  <c r="N16"/>
  <c r="N25"/>
  <c r="N21"/>
  <c r="C29" i="13"/>
  <c r="C43" s="1"/>
  <c r="I24"/>
  <c r="I23"/>
  <c r="I22"/>
  <c r="G29" i="15"/>
  <c r="H29"/>
  <c r="C29" i="16"/>
  <c r="C51" s="1"/>
  <c r="L51" i="9"/>
  <c r="M50"/>
  <c r="E34"/>
  <c r="D41" i="6"/>
  <c r="F9" i="5"/>
  <c r="D44" i="6"/>
  <c r="D43"/>
  <c r="C9" i="9"/>
  <c r="F10"/>
  <c r="D19" i="10"/>
  <c r="B42" i="16"/>
  <c r="B53"/>
  <c r="D16" i="10"/>
  <c r="D20"/>
  <c r="D12"/>
  <c r="D8"/>
  <c r="D23" i="13"/>
  <c r="D21"/>
  <c r="B15" i="15"/>
  <c r="D15" s="1"/>
  <c r="B35" i="16"/>
  <c r="B56"/>
  <c r="B44"/>
  <c r="F42" i="4"/>
  <c r="D17" i="10"/>
  <c r="D27" i="16"/>
  <c r="D25"/>
  <c r="D23"/>
  <c r="D22"/>
  <c r="D21"/>
  <c r="D19"/>
  <c r="D17"/>
  <c r="D16"/>
  <c r="D14"/>
  <c r="F24" i="8"/>
  <c r="F34" i="9"/>
  <c r="E9"/>
  <c r="C38" i="10"/>
  <c r="C53"/>
  <c r="C45"/>
  <c r="C44"/>
  <c r="C43"/>
  <c r="C28"/>
  <c r="C55" s="1"/>
  <c r="C53" i="13"/>
  <c r="C37"/>
  <c r="C49" i="16"/>
  <c r="D19" i="15"/>
  <c r="C52" i="16"/>
  <c r="E15" i="8"/>
  <c r="F43" i="4"/>
  <c r="E21" i="8"/>
  <c r="D20" i="13"/>
  <c r="D16"/>
  <c r="D24" i="15"/>
  <c r="C39" i="16"/>
  <c r="D26"/>
  <c r="E18" i="8"/>
  <c r="E10"/>
  <c r="E8"/>
  <c r="D12" i="15"/>
  <c r="E9" i="8"/>
  <c r="D25" i="10"/>
  <c r="D13"/>
  <c r="D25" i="13"/>
  <c r="D28" i="7"/>
  <c r="D124"/>
  <c r="X28" i="14"/>
  <c r="X17" i="10"/>
  <c r="X23"/>
  <c r="X15"/>
  <c r="X11"/>
  <c r="X7"/>
  <c r="X11" i="15"/>
  <c r="X19" i="16"/>
  <c r="X14"/>
  <c r="X27"/>
  <c r="V15"/>
  <c r="X16" i="15"/>
  <c r="X12"/>
  <c r="X24" i="10"/>
  <c r="X12"/>
  <c r="C39" i="8"/>
  <c r="D102" i="6"/>
  <c r="S12" i="13"/>
  <c r="S19" i="10"/>
  <c r="F62" i="9"/>
  <c r="S15" i="10"/>
  <c r="S23" i="13"/>
  <c r="C101" i="4"/>
  <c r="Q29" i="15"/>
  <c r="D25" i="7"/>
  <c r="E62" i="9"/>
  <c r="S10" i="10"/>
  <c r="E21" i="9"/>
  <c r="E59"/>
  <c r="S12" i="10"/>
  <c r="S8"/>
  <c r="F58" i="9"/>
  <c r="L47" i="16"/>
  <c r="C85" i="4"/>
  <c r="C87"/>
  <c r="L29" i="15"/>
  <c r="N27" i="13"/>
  <c r="F22" i="4"/>
  <c r="F15" i="8"/>
  <c r="N11" i="13"/>
  <c r="N7"/>
  <c r="F84" i="4"/>
  <c r="N26" i="10"/>
  <c r="N22" i="13"/>
  <c r="N18"/>
  <c r="N13"/>
  <c r="N9"/>
  <c r="F38" i="8"/>
  <c r="F87" i="5"/>
  <c r="D81" i="7"/>
  <c r="D86"/>
  <c r="F32" i="8"/>
  <c r="M47" i="13"/>
  <c r="M34"/>
  <c r="M38"/>
  <c r="M49" i="16"/>
  <c r="M42" i="14"/>
  <c r="M56"/>
  <c r="M46" i="16"/>
  <c r="M37" i="14"/>
  <c r="M53"/>
  <c r="M44"/>
  <c r="N29" i="16"/>
  <c r="M54"/>
  <c r="M48" i="14"/>
  <c r="M34" i="16"/>
  <c r="M37"/>
  <c r="M39"/>
  <c r="M38" i="14"/>
  <c r="F66" i="8"/>
  <c r="E81" i="4"/>
  <c r="E22"/>
  <c r="M45" i="13"/>
  <c r="M46" i="9"/>
  <c r="F16"/>
  <c r="E16"/>
  <c r="L49"/>
  <c r="M47" i="14"/>
  <c r="M48" i="13"/>
  <c r="M39"/>
  <c r="M34" i="14"/>
  <c r="M50"/>
  <c r="M53" i="16"/>
  <c r="M50"/>
  <c r="M45" i="14"/>
  <c r="M52"/>
  <c r="M51" i="16"/>
  <c r="M44"/>
  <c r="M47"/>
  <c r="M51" i="14"/>
  <c r="M49"/>
  <c r="M43" i="13"/>
  <c r="M41" i="14"/>
  <c r="M48" i="16"/>
  <c r="M54" i="14"/>
  <c r="M43" i="16"/>
  <c r="M56"/>
  <c r="M36" i="14"/>
  <c r="M43"/>
  <c r="M42" i="16"/>
  <c r="M52"/>
  <c r="M28"/>
  <c r="M36"/>
  <c r="M38"/>
  <c r="F9" i="8"/>
  <c r="N14" i="10"/>
  <c r="N10"/>
  <c r="E17" i="9"/>
  <c r="E84" i="8"/>
  <c r="F5" i="22"/>
  <c r="C6"/>
  <c r="C59"/>
  <c r="C57"/>
  <c r="F59"/>
  <c r="F17"/>
  <c r="E58"/>
  <c r="E57"/>
  <c r="E56"/>
  <c r="E19"/>
  <c r="L46"/>
  <c r="E14"/>
  <c r="F43" i="8"/>
  <c r="G36" i="15"/>
  <c r="G42"/>
  <c r="G46"/>
  <c r="G39"/>
  <c r="C60" i="4"/>
  <c r="C57"/>
  <c r="C47" i="9"/>
  <c r="F18" i="4"/>
  <c r="F63"/>
  <c r="I10" i="13"/>
  <c r="I21" i="14"/>
  <c r="G40" i="15"/>
  <c r="G47"/>
  <c r="G56"/>
  <c r="G48"/>
  <c r="G43"/>
  <c r="I26" i="13"/>
  <c r="I13" i="14"/>
  <c r="I17"/>
  <c r="C46" i="9"/>
  <c r="G35" i="15"/>
  <c r="G38"/>
  <c r="G52"/>
  <c r="G51"/>
  <c r="G50"/>
  <c r="G29" i="14"/>
  <c r="G34" s="1"/>
  <c r="I10"/>
  <c r="E17" i="5"/>
  <c r="F59"/>
  <c r="D17" i="7"/>
  <c r="I12" i="13"/>
  <c r="G30" i="62"/>
  <c r="J33"/>
  <c r="G48"/>
  <c r="G52"/>
  <c r="D67"/>
  <c r="H67"/>
  <c r="L67"/>
  <c r="P67"/>
  <c r="D71"/>
  <c r="H71"/>
  <c r="L71"/>
  <c r="P71"/>
  <c r="J30" i="61"/>
  <c r="J30" i="62"/>
  <c r="J48"/>
  <c r="J52"/>
  <c r="C67"/>
  <c r="G67"/>
  <c r="K67"/>
  <c r="O67"/>
  <c r="C71"/>
  <c r="G71"/>
  <c r="K71"/>
  <c r="O71"/>
  <c r="D33"/>
  <c r="P33"/>
  <c r="M52"/>
  <c r="B67"/>
  <c r="F67"/>
  <c r="J67"/>
  <c r="N67"/>
  <c r="B71"/>
  <c r="F71"/>
  <c r="J71"/>
  <c r="N71"/>
  <c r="D30"/>
  <c r="P30"/>
  <c r="G33"/>
  <c r="C34" i="16"/>
  <c r="C35"/>
  <c r="C43" i="14"/>
  <c r="C45"/>
  <c r="C36"/>
  <c r="F28" i="4"/>
  <c r="E29"/>
  <c r="E28"/>
  <c r="F21" i="5"/>
  <c r="E21"/>
  <c r="F61"/>
  <c r="E61"/>
  <c r="C85"/>
  <c r="F83"/>
  <c r="C88"/>
  <c r="C91"/>
  <c r="C83"/>
  <c r="C16" i="8"/>
  <c r="F16"/>
  <c r="C35"/>
  <c r="C31"/>
  <c r="F62"/>
  <c r="E62"/>
  <c r="I19" i="10"/>
  <c r="I17"/>
  <c r="C54"/>
  <c r="D27"/>
  <c r="X25" i="13"/>
  <c r="D24"/>
  <c r="D8"/>
  <c r="S7" i="16"/>
  <c r="R29"/>
  <c r="I7"/>
  <c r="H29"/>
  <c r="Q29" i="10"/>
  <c r="Q42" s="1"/>
  <c r="S9"/>
  <c r="H15" i="14"/>
  <c r="I18"/>
  <c r="J56" i="22"/>
  <c r="M55"/>
  <c r="J59"/>
  <c r="J57"/>
  <c r="J55"/>
  <c r="M48"/>
  <c r="L48"/>
  <c r="F47"/>
  <c r="C47"/>
  <c r="F11"/>
  <c r="C11"/>
  <c r="M61" i="9"/>
  <c r="L61"/>
  <c r="L63"/>
  <c r="M63"/>
  <c r="F30" i="22"/>
  <c r="E30"/>
  <c r="C50" i="13"/>
  <c r="F34" i="22"/>
  <c r="M36" i="13"/>
  <c r="M44"/>
  <c r="M41"/>
  <c r="M40"/>
  <c r="M28"/>
  <c r="M51"/>
  <c r="M49"/>
  <c r="E10" i="4"/>
  <c r="E8"/>
  <c r="F8"/>
  <c r="C29"/>
  <c r="F29"/>
  <c r="F79"/>
  <c r="E79"/>
  <c r="E82"/>
  <c r="E87"/>
  <c r="F28" i="5"/>
  <c r="C28"/>
  <c r="E64"/>
  <c r="F64"/>
  <c r="F86"/>
  <c r="E86"/>
  <c r="F18" i="8"/>
  <c r="C17"/>
  <c r="C18"/>
  <c r="D9" i="10"/>
  <c r="B29"/>
  <c r="X20" i="13"/>
  <c r="S16"/>
  <c r="Q43"/>
  <c r="D13"/>
  <c r="I7"/>
  <c r="G29"/>
  <c r="X21" i="14"/>
  <c r="V48"/>
  <c r="I14"/>
  <c r="W15" i="16"/>
  <c r="X17"/>
  <c r="M44" i="22"/>
  <c r="J44"/>
  <c r="J45"/>
  <c r="J42"/>
  <c r="E10"/>
  <c r="E11"/>
  <c r="E9"/>
  <c r="N19" i="13"/>
  <c r="M46"/>
  <c r="F37" i="9"/>
  <c r="C37"/>
  <c r="F32"/>
  <c r="E32"/>
  <c r="F36"/>
  <c r="E36"/>
  <c r="B41" i="13"/>
  <c r="L29" i="14"/>
  <c r="I23"/>
  <c r="C29" i="15"/>
  <c r="M50" i="13"/>
  <c r="R53"/>
  <c r="R35"/>
  <c r="V37" i="10"/>
  <c r="V48"/>
  <c r="V50"/>
  <c r="C41" i="13"/>
  <c r="C39"/>
  <c r="C49"/>
  <c r="F10" i="4"/>
  <c r="C10"/>
  <c r="F46"/>
  <c r="E46"/>
  <c r="E29" i="5"/>
  <c r="F29"/>
  <c r="F67"/>
  <c r="E67"/>
  <c r="C112"/>
  <c r="F112"/>
  <c r="C131"/>
  <c r="F131"/>
  <c r="E130"/>
  <c r="F130"/>
  <c r="C11" i="8"/>
  <c r="F11"/>
  <c r="E56"/>
  <c r="F56"/>
  <c r="F65"/>
  <c r="C65"/>
  <c r="M29" i="10"/>
  <c r="N9"/>
  <c r="X8"/>
  <c r="V35"/>
  <c r="V29" i="13"/>
  <c r="W29" i="15"/>
  <c r="M29"/>
  <c r="M37" s="1"/>
  <c r="N10"/>
  <c r="Q34"/>
  <c r="Q38"/>
  <c r="G49"/>
  <c r="G44"/>
  <c r="G54"/>
  <c r="G34"/>
  <c r="D8"/>
  <c r="B29"/>
  <c r="B35" s="1"/>
  <c r="M43" i="22"/>
  <c r="L43"/>
  <c r="L59" i="9"/>
  <c r="M59"/>
  <c r="M15" i="13"/>
  <c r="N16"/>
  <c r="M40" i="14"/>
  <c r="R51" i="10"/>
  <c r="M35" i="13"/>
  <c r="D43" i="7"/>
  <c r="F40" i="8"/>
  <c r="D21" i="10"/>
  <c r="H29"/>
  <c r="H46" s="1"/>
  <c r="G29"/>
  <c r="B48" i="15"/>
  <c r="J46" i="22"/>
  <c r="C40" i="10"/>
  <c r="C36"/>
  <c r="H28" i="13"/>
  <c r="H54"/>
  <c r="C17" i="4"/>
  <c r="F17"/>
  <c r="E39"/>
  <c r="E42"/>
  <c r="F37"/>
  <c r="E37"/>
  <c r="E59"/>
  <c r="F59"/>
  <c r="F8" i="5"/>
  <c r="C8"/>
  <c r="F43"/>
  <c r="E43"/>
  <c r="E14" i="8"/>
  <c r="F14"/>
  <c r="C34"/>
  <c r="F34"/>
  <c r="C54"/>
  <c r="F54"/>
  <c r="X10" i="13"/>
  <c r="I21" i="16"/>
  <c r="Q44"/>
  <c r="S17"/>
  <c r="S13"/>
  <c r="Q40"/>
  <c r="G29"/>
  <c r="G39" s="1"/>
  <c r="H29" i="14"/>
  <c r="W29" i="16"/>
  <c r="X9"/>
  <c r="V29"/>
  <c r="X7"/>
  <c r="F45" i="22"/>
  <c r="C45"/>
  <c r="F43"/>
  <c r="C43"/>
  <c r="F42"/>
  <c r="C46"/>
  <c r="C44"/>
  <c r="C42"/>
  <c r="C18"/>
  <c r="C19"/>
  <c r="C17"/>
  <c r="C13" i="9"/>
  <c r="F13"/>
  <c r="C18"/>
  <c r="F18"/>
  <c r="E49"/>
  <c r="E51"/>
  <c r="E47"/>
  <c r="F48"/>
  <c r="E48"/>
  <c r="J47"/>
  <c r="M47"/>
  <c r="F59"/>
  <c r="C59"/>
  <c r="C31"/>
  <c r="C35"/>
  <c r="C33"/>
  <c r="F31"/>
  <c r="C36"/>
  <c r="C38" i="14"/>
  <c r="E85" i="4"/>
  <c r="W29" i="13"/>
  <c r="W47" s="1"/>
  <c r="F103" i="4"/>
  <c r="F40"/>
  <c r="E65" i="5"/>
  <c r="C99" i="4"/>
  <c r="F99"/>
  <c r="C45" i="16" l="1"/>
  <c r="C47"/>
  <c r="C48"/>
  <c r="C37"/>
  <c r="C28"/>
  <c r="C36"/>
  <c r="C44"/>
  <c r="C56"/>
  <c r="C54"/>
  <c r="C50"/>
  <c r="C41"/>
  <c r="C42"/>
  <c r="C40"/>
  <c r="C43"/>
  <c r="C38"/>
  <c r="C46"/>
  <c r="D29"/>
  <c r="Q41" i="13"/>
  <c r="Q36"/>
  <c r="Q52"/>
  <c r="Q34"/>
  <c r="Q37"/>
  <c r="Q45"/>
  <c r="Q50"/>
  <c r="Q28"/>
  <c r="Q49"/>
  <c r="Q54"/>
  <c r="Q40"/>
  <c r="Q39"/>
  <c r="L28" i="16"/>
  <c r="L55" s="1"/>
  <c r="I29" i="15"/>
  <c r="H52" i="13"/>
  <c r="L35" i="16"/>
  <c r="L49"/>
  <c r="H35" i="13"/>
  <c r="H42"/>
  <c r="L45" i="16"/>
  <c r="H40" i="13"/>
  <c r="L43" i="16"/>
  <c r="L53"/>
  <c r="H39" i="13"/>
  <c r="H47"/>
  <c r="C48" i="10"/>
  <c r="C49"/>
  <c r="C39"/>
  <c r="L39" i="16"/>
  <c r="H38" i="13"/>
  <c r="C38"/>
  <c r="C54"/>
  <c r="C56"/>
  <c r="C40"/>
  <c r="C36"/>
  <c r="C47"/>
  <c r="C45"/>
  <c r="C35"/>
  <c r="D29"/>
  <c r="C34"/>
  <c r="C34" i="10"/>
  <c r="C35"/>
  <c r="C51"/>
  <c r="C47"/>
  <c r="C28" i="13"/>
  <c r="C55" s="1"/>
  <c r="C42"/>
  <c r="C48"/>
  <c r="C46"/>
  <c r="C52"/>
  <c r="C51"/>
  <c r="C44"/>
  <c r="C56" i="10"/>
  <c r="C37"/>
  <c r="C41"/>
  <c r="C50"/>
  <c r="W37" i="13"/>
  <c r="L28"/>
  <c r="L55" s="1"/>
  <c r="L46"/>
  <c r="L49"/>
  <c r="L41"/>
  <c r="L43"/>
  <c r="L39"/>
  <c r="N29"/>
  <c r="L48"/>
  <c r="L45"/>
  <c r="L40"/>
  <c r="L37"/>
  <c r="L53"/>
  <c r="L51"/>
  <c r="L56"/>
  <c r="L36"/>
  <c r="L34"/>
  <c r="L38"/>
  <c r="L50"/>
  <c r="L54"/>
  <c r="L47"/>
  <c r="L42"/>
  <c r="L35"/>
  <c r="L52"/>
  <c r="G28" i="15"/>
  <c r="G55" s="1"/>
  <c r="G53"/>
  <c r="G41"/>
  <c r="G37"/>
  <c r="G45"/>
  <c r="G43" i="16"/>
  <c r="G35"/>
  <c r="C52" i="10"/>
  <c r="H52" i="15"/>
  <c r="H53"/>
  <c r="H56"/>
  <c r="H43"/>
  <c r="H39"/>
  <c r="H36"/>
  <c r="H40"/>
  <c r="H46"/>
  <c r="H50"/>
  <c r="H47"/>
  <c r="H28"/>
  <c r="H51"/>
  <c r="H41"/>
  <c r="H48"/>
  <c r="H34"/>
  <c r="H35"/>
  <c r="H54"/>
  <c r="H38"/>
  <c r="H45"/>
  <c r="H44"/>
  <c r="H37"/>
  <c r="H42"/>
  <c r="H49"/>
  <c r="C53" i="16"/>
  <c r="G52"/>
  <c r="C46" i="10"/>
  <c r="W52" i="13"/>
  <c r="Q42" i="15"/>
  <c r="Q44"/>
  <c r="Q46"/>
  <c r="Q49"/>
  <c r="Q39"/>
  <c r="Q51"/>
  <c r="Q37"/>
  <c r="Q36"/>
  <c r="Q48"/>
  <c r="Q45"/>
  <c r="Q56"/>
  <c r="Q35"/>
  <c r="Q47"/>
  <c r="Q52"/>
  <c r="Q43"/>
  <c r="Q54"/>
  <c r="Q40"/>
  <c r="Q50"/>
  <c r="Q53"/>
  <c r="Q28"/>
  <c r="Q41"/>
  <c r="S29"/>
  <c r="L42"/>
  <c r="L38"/>
  <c r="L52"/>
  <c r="L48"/>
  <c r="L28"/>
  <c r="L55" s="1"/>
  <c r="L51"/>
  <c r="L56"/>
  <c r="L45"/>
  <c r="L49"/>
  <c r="L34"/>
  <c r="L53"/>
  <c r="L35"/>
  <c r="L43"/>
  <c r="L54"/>
  <c r="L36"/>
  <c r="L44"/>
  <c r="L40"/>
  <c r="L41"/>
  <c r="L39"/>
  <c r="L50"/>
  <c r="L47"/>
  <c r="L46"/>
  <c r="L37"/>
  <c r="N28" i="16"/>
  <c r="M55"/>
  <c r="G42" i="14"/>
  <c r="G44"/>
  <c r="G52"/>
  <c r="G28"/>
  <c r="G55" s="1"/>
  <c r="G41"/>
  <c r="G49"/>
  <c r="G54"/>
  <c r="G51"/>
  <c r="G40"/>
  <c r="G50"/>
  <c r="G56"/>
  <c r="G39"/>
  <c r="G36"/>
  <c r="G43"/>
  <c r="G48"/>
  <c r="G37"/>
  <c r="G45"/>
  <c r="G53"/>
  <c r="G35"/>
  <c r="G46"/>
  <c r="G47"/>
  <c r="G38"/>
  <c r="H47"/>
  <c r="H51"/>
  <c r="H48"/>
  <c r="H49"/>
  <c r="H54"/>
  <c r="H37"/>
  <c r="H36"/>
  <c r="H44"/>
  <c r="H40"/>
  <c r="H46"/>
  <c r="H39"/>
  <c r="H45"/>
  <c r="H56"/>
  <c r="I29"/>
  <c r="H43"/>
  <c r="H52"/>
  <c r="H50"/>
  <c r="H28"/>
  <c r="H34"/>
  <c r="G42" i="10"/>
  <c r="G48"/>
  <c r="G52"/>
  <c r="G43"/>
  <c r="G44"/>
  <c r="G56"/>
  <c r="G49"/>
  <c r="G41"/>
  <c r="G36"/>
  <c r="G51"/>
  <c r="G46"/>
  <c r="G40"/>
  <c r="G47"/>
  <c r="G53"/>
  <c r="G37"/>
  <c r="G45"/>
  <c r="G50"/>
  <c r="G39"/>
  <c r="G35"/>
  <c r="G38"/>
  <c r="G28"/>
  <c r="G55" s="1"/>
  <c r="G54"/>
  <c r="G34"/>
  <c r="R38" i="16"/>
  <c r="R48"/>
  <c r="R51"/>
  <c r="R43"/>
  <c r="R35"/>
  <c r="R28"/>
  <c r="R42"/>
  <c r="R54"/>
  <c r="R52"/>
  <c r="R36"/>
  <c r="R53"/>
  <c r="R45"/>
  <c r="R37"/>
  <c r="R50"/>
  <c r="R46"/>
  <c r="R40"/>
  <c r="R56"/>
  <c r="R39"/>
  <c r="S29"/>
  <c r="R44"/>
  <c r="R41"/>
  <c r="R47"/>
  <c r="R49"/>
  <c r="H55" i="13"/>
  <c r="M42"/>
  <c r="N15"/>
  <c r="M51" i="15"/>
  <c r="M56"/>
  <c r="M48"/>
  <c r="M40"/>
  <c r="M41"/>
  <c r="M35"/>
  <c r="M50"/>
  <c r="M42"/>
  <c r="M34"/>
  <c r="M49"/>
  <c r="M53"/>
  <c r="M28"/>
  <c r="M45"/>
  <c r="M52"/>
  <c r="M36"/>
  <c r="N29"/>
  <c r="M54"/>
  <c r="M38"/>
  <c r="M47"/>
  <c r="M44"/>
  <c r="M43"/>
  <c r="M39"/>
  <c r="M46"/>
  <c r="V40" i="13"/>
  <c r="V46"/>
  <c r="V44"/>
  <c r="V47"/>
  <c r="V37"/>
  <c r="V53"/>
  <c r="V42"/>
  <c r="V28"/>
  <c r="V55" s="1"/>
  <c r="V43"/>
  <c r="V56"/>
  <c r="V49"/>
  <c r="V36"/>
  <c r="V52"/>
  <c r="V39"/>
  <c r="V45"/>
  <c r="V34"/>
  <c r="V50"/>
  <c r="V35"/>
  <c r="V51"/>
  <c r="V41"/>
  <c r="M36" i="10"/>
  <c r="M40"/>
  <c r="M44"/>
  <c r="M48"/>
  <c r="M52"/>
  <c r="M28"/>
  <c r="M35"/>
  <c r="M39"/>
  <c r="M43"/>
  <c r="M47"/>
  <c r="M51"/>
  <c r="M56"/>
  <c r="N29"/>
  <c r="M38"/>
  <c r="M42"/>
  <c r="M46"/>
  <c r="M50"/>
  <c r="M54"/>
  <c r="M34"/>
  <c r="M37"/>
  <c r="M41"/>
  <c r="M45"/>
  <c r="M49"/>
  <c r="M53"/>
  <c r="M55" i="13"/>
  <c r="N28"/>
  <c r="H42" i="14"/>
  <c r="I15"/>
  <c r="H41"/>
  <c r="R34" i="16"/>
  <c r="V50"/>
  <c r="V52"/>
  <c r="V44"/>
  <c r="V37"/>
  <c r="V43"/>
  <c r="V36"/>
  <c r="V42"/>
  <c r="V35"/>
  <c r="V34"/>
  <c r="V51"/>
  <c r="V40"/>
  <c r="V45"/>
  <c r="V56"/>
  <c r="V28"/>
  <c r="V55" s="1"/>
  <c r="V54"/>
  <c r="V48"/>
  <c r="V38"/>
  <c r="V41"/>
  <c r="V47"/>
  <c r="V49"/>
  <c r="V53"/>
  <c r="V46"/>
  <c r="V39"/>
  <c r="W35" i="15"/>
  <c r="W34"/>
  <c r="W40"/>
  <c r="W45"/>
  <c r="W46"/>
  <c r="W47"/>
  <c r="W42"/>
  <c r="W44"/>
  <c r="W28"/>
  <c r="W54"/>
  <c r="W51"/>
  <c r="W50"/>
  <c r="W48"/>
  <c r="W56"/>
  <c r="W39"/>
  <c r="W41"/>
  <c r="W43"/>
  <c r="W38"/>
  <c r="W53"/>
  <c r="W49"/>
  <c r="W36"/>
  <c r="X29"/>
  <c r="W52"/>
  <c r="G48" i="13"/>
  <c r="G53"/>
  <c r="I29"/>
  <c r="G40"/>
  <c r="G44"/>
  <c r="G39"/>
  <c r="G52"/>
  <c r="G34"/>
  <c r="G43"/>
  <c r="G54"/>
  <c r="G42"/>
  <c r="G50"/>
  <c r="G37"/>
  <c r="G51"/>
  <c r="G35"/>
  <c r="G41"/>
  <c r="G47"/>
  <c r="G45"/>
  <c r="G46"/>
  <c r="G38"/>
  <c r="G28"/>
  <c r="G55" s="1"/>
  <c r="G49"/>
  <c r="G56"/>
  <c r="G36"/>
  <c r="B34" i="10"/>
  <c r="B36"/>
  <c r="B44"/>
  <c r="B52"/>
  <c r="B39"/>
  <c r="B47"/>
  <c r="B56"/>
  <c r="B42"/>
  <c r="B50"/>
  <c r="B37"/>
  <c r="B45"/>
  <c r="B53"/>
  <c r="B28"/>
  <c r="B40"/>
  <c r="B48"/>
  <c r="B35"/>
  <c r="B43"/>
  <c r="B51"/>
  <c r="B38"/>
  <c r="B46"/>
  <c r="B54"/>
  <c r="B41"/>
  <c r="B49"/>
  <c r="D29"/>
  <c r="W36" i="16"/>
  <c r="W40"/>
  <c r="W45"/>
  <c r="W49"/>
  <c r="W53"/>
  <c r="W35"/>
  <c r="W39"/>
  <c r="W44"/>
  <c r="W48"/>
  <c r="W52"/>
  <c r="W34"/>
  <c r="W28"/>
  <c r="W38"/>
  <c r="W43"/>
  <c r="W47"/>
  <c r="W51"/>
  <c r="X29"/>
  <c r="W37"/>
  <c r="W41"/>
  <c r="W46"/>
  <c r="W50"/>
  <c r="W54"/>
  <c r="W56"/>
  <c r="G38"/>
  <c r="G53"/>
  <c r="G50"/>
  <c r="G44"/>
  <c r="G41"/>
  <c r="G28"/>
  <c r="G55" s="1"/>
  <c r="G36"/>
  <c r="G54"/>
  <c r="G47"/>
  <c r="G45"/>
  <c r="G37"/>
  <c r="G42"/>
  <c r="G40"/>
  <c r="G51"/>
  <c r="G49"/>
  <c r="G46"/>
  <c r="G34"/>
  <c r="G56"/>
  <c r="H37" i="10"/>
  <c r="H56"/>
  <c r="H39"/>
  <c r="H47"/>
  <c r="H34"/>
  <c r="I29"/>
  <c r="H52"/>
  <c r="H43"/>
  <c r="H45"/>
  <c r="H40"/>
  <c r="H36"/>
  <c r="H28"/>
  <c r="H49"/>
  <c r="H38"/>
  <c r="H41"/>
  <c r="H50"/>
  <c r="H35"/>
  <c r="H51"/>
  <c r="H53"/>
  <c r="H48"/>
  <c r="H42"/>
  <c r="H54"/>
  <c r="C35" i="15"/>
  <c r="C44"/>
  <c r="C52"/>
  <c r="C38"/>
  <c r="C47"/>
  <c r="C34"/>
  <c r="C28"/>
  <c r="C42"/>
  <c r="C50"/>
  <c r="C36"/>
  <c r="C45"/>
  <c r="C53"/>
  <c r="C40"/>
  <c r="C39"/>
  <c r="C48"/>
  <c r="D29"/>
  <c r="C43"/>
  <c r="C51"/>
  <c r="C37"/>
  <c r="C46"/>
  <c r="C54"/>
  <c r="C41"/>
  <c r="C49"/>
  <c r="C56"/>
  <c r="H53" i="16"/>
  <c r="H50"/>
  <c r="H56"/>
  <c r="H39"/>
  <c r="H28"/>
  <c r="H36"/>
  <c r="H54"/>
  <c r="H38"/>
  <c r="H43"/>
  <c r="H37"/>
  <c r="H44"/>
  <c r="H42"/>
  <c r="H47"/>
  <c r="H45"/>
  <c r="H40"/>
  <c r="H41"/>
  <c r="H49"/>
  <c r="H48"/>
  <c r="H52"/>
  <c r="I29"/>
  <c r="H35"/>
  <c r="H46"/>
  <c r="H51"/>
  <c r="V38" i="13"/>
  <c r="V48"/>
  <c r="Q41" i="10"/>
  <c r="Q34"/>
  <c r="Q39"/>
  <c r="Q54"/>
  <c r="Q43"/>
  <c r="Q38"/>
  <c r="Q53"/>
  <c r="Q45"/>
  <c r="Q48"/>
  <c r="Q50"/>
  <c r="Q51"/>
  <c r="Q52"/>
  <c r="Q44"/>
  <c r="Q56"/>
  <c r="Q37"/>
  <c r="Q36"/>
  <c r="Q28"/>
  <c r="Q35"/>
  <c r="Q40"/>
  <c r="S29"/>
  <c r="Q47"/>
  <c r="Q49"/>
  <c r="Q46"/>
  <c r="W35" i="13"/>
  <c r="W41"/>
  <c r="W42"/>
  <c r="W56"/>
  <c r="W39"/>
  <c r="W45"/>
  <c r="W49"/>
  <c r="W46"/>
  <c r="W43"/>
  <c r="W53"/>
  <c r="W40"/>
  <c r="W50"/>
  <c r="W34"/>
  <c r="W48"/>
  <c r="W36"/>
  <c r="W44"/>
  <c r="W38"/>
  <c r="X29"/>
  <c r="W28"/>
  <c r="W54"/>
  <c r="W51"/>
  <c r="B43" i="15"/>
  <c r="B28"/>
  <c r="B55" s="1"/>
  <c r="B46"/>
  <c r="B41"/>
  <c r="B39"/>
  <c r="B51"/>
  <c r="B45"/>
  <c r="B52"/>
  <c r="B37"/>
  <c r="B49"/>
  <c r="B53"/>
  <c r="B42"/>
  <c r="B38"/>
  <c r="B40"/>
  <c r="B34"/>
  <c r="B50"/>
  <c r="B47"/>
  <c r="B54"/>
  <c r="B36"/>
  <c r="B56"/>
  <c r="B44"/>
  <c r="L28" i="14"/>
  <c r="L56"/>
  <c r="L45"/>
  <c r="L41"/>
  <c r="L37"/>
  <c r="L50"/>
  <c r="L54"/>
  <c r="L49"/>
  <c r="L46"/>
  <c r="L42"/>
  <c r="L38"/>
  <c r="L34"/>
  <c r="L53"/>
  <c r="N29"/>
  <c r="L47"/>
  <c r="L43"/>
  <c r="L39"/>
  <c r="L35"/>
  <c r="L52"/>
  <c r="L48"/>
  <c r="L44"/>
  <c r="L40"/>
  <c r="L36"/>
  <c r="L51"/>
  <c r="X15" i="16"/>
  <c r="W42"/>
  <c r="H53" i="14"/>
  <c r="H35"/>
  <c r="G48" i="16"/>
  <c r="H38" i="14"/>
  <c r="W37" i="15"/>
  <c r="V54" i="13"/>
  <c r="H34" i="16"/>
  <c r="H44" i="10"/>
  <c r="D28" i="16" l="1"/>
  <c r="C55"/>
  <c r="D28" i="13"/>
  <c r="Q55"/>
  <c r="S28"/>
  <c r="H55" i="15"/>
  <c r="I28"/>
  <c r="Q55"/>
  <c r="S28"/>
  <c r="C55"/>
  <c r="D28"/>
  <c r="W55"/>
  <c r="X28"/>
  <c r="N28" i="10"/>
  <c r="M55"/>
  <c r="H55" i="14"/>
  <c r="I28"/>
  <c r="I28" i="13"/>
  <c r="B55" i="10"/>
  <c r="D28"/>
  <c r="N28" i="15"/>
  <c r="M55"/>
  <c r="S28" i="10"/>
  <c r="Q55"/>
  <c r="H55"/>
  <c r="I28"/>
  <c r="N28" i="14"/>
  <c r="L55"/>
  <c r="W55" i="13"/>
  <c r="X28"/>
  <c r="H55" i="16"/>
  <c r="I28"/>
  <c r="X28"/>
  <c r="W55"/>
  <c r="S28"/>
  <c r="R55"/>
</calcChain>
</file>

<file path=xl/connections.xml><?xml version="1.0" encoding="utf-8"?>
<connections xmlns="http://schemas.openxmlformats.org/spreadsheetml/2006/main">
  <connection id="1" sourceFile="I:\Plazas y Establecimientos Turísticos\Policía Turística\Evolución de Plazas y Establecimientos Turisticos Autorizados 2009.xlsx" keepAlive="1" name="Evolución de Plazas y Establecimientos Turisticos Autorizados 2009" type="5" refreshedVersion="3">
    <dbPr connection="Provider=Microsoft.ACE.OLEDB.12.0;User ID=Admin;Data Source=I:\Plazas y Establecimientos Turísticos\Policía Turística\Evolución de Plazas y Establecimientos Turisticos Autorizados 2009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NºEstHabPlaSEPTIEMBRE09$" commandType="3"/>
  </connection>
  <connection id="2" sourceFile="I:\Plazas y Establecimientos Turísticos\Policía Turística\Evolución de Plazas y Establecimientos Turisticos Autorizados 2009.xlsx" keepAlive="1" name="Evolución de Plazas y Establecimientos Turisticos Autorizados 20091" type="5" refreshedVersion="3">
    <dbPr connection="Provider=Microsoft.ACE.OLEDB.12.0;User ID=Admin;Data Source=I:\Plazas y Establecimientos Turísticos\Policía Turística\Evolución de Plazas y Establecimientos Turisticos Autorizados 2009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NºEstHabPlaOCTUBRE09$" commandType="3"/>
  </connection>
  <connection id="3" sourceFile="I:\Plazas y Establecimientos Turísticos\Policía Turística\Evolución de Plazas y Establecimientos Turisticos Autorizados 2009.xlsx" keepAlive="1" name="Evolución de Plazas y Establecimientos Turisticos Autorizados 20092" type="5" refreshedVersion="3">
    <dbPr connection="Provider=Microsoft.ACE.OLEDB.12.0;User ID=Admin;Data Source=I:\Plazas y Establecimientos Turísticos\Policía Turística\Evolución de Plazas y Establecimientos Turisticos Autorizados 2009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NºEstHabPlaOCTUBRE09$" commandType="3"/>
  </connection>
  <connection id="4" sourceFile="I:\Plazas y Establecimientos Turísticos\Policía Turística\Evolución de Plazas y Establecimientos Turisticos Autorizados 2009.xlsx" keepAlive="1" name="Evolución de Plazas y Establecimientos Turisticos Autorizados 20093" type="5" refreshedVersion="3">
    <dbPr connection="Provider=Microsoft.ACE.OLEDB.12.0;User ID=Admin;Data Source=I:\Plazas y Establecimientos Turísticos\Policía Turística\Evolución de Plazas y Establecimientos Turisticos Autorizados 2009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NºEstHabPlaOCTUBRE09$" commandType="3"/>
  </connection>
  <connection id="5" sourceFile="I:\Plazas y Establecimientos Turísticos\Policía Turística\Evolución de Plazas y Establecimientos Turisticos Autorizados 2009.xlsx" keepAlive="1" name="Evolución de Plazas y Establecimientos Turisticos Autorizados 20094" type="5" refreshedVersion="3">
    <dbPr connection="Provider=Microsoft.ACE.OLEDB.12.0;User ID=Admin;Data Source=I:\Plazas y Establecimientos Turísticos\Policía Turística\Evolución de Plazas y Establecimientos Turisticos Autorizados 2009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NºEstHabPlaOCTUBRE09$" commandType="3"/>
  </connection>
  <connection id="6" sourceFile="I:\Plazas y Establecimientos Turísticos\Policía Turística\Evolución de Plazas y Establecimientos Turisticos Autorizados 2009.xlsx" keepAlive="1" name="Evolución de Plazas y Establecimientos Turisticos Autorizados 20095" type="5" refreshedVersion="3">
    <dbPr connection="Provider=Microsoft.ACE.OLEDB.12.0;User ID=Admin;Data Source=I:\Plazas y Establecimientos Turísticos\Policía Turística\Evolución de Plazas y Establecimientos Turisticos Autorizados 2009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NºEstHabPlaOCTUBRE09$" commandType="3"/>
  </connection>
</connections>
</file>

<file path=xl/sharedStrings.xml><?xml version="1.0" encoding="utf-8"?>
<sst xmlns="http://schemas.openxmlformats.org/spreadsheetml/2006/main" count="4539" uniqueCount="452">
  <si>
    <t xml:space="preserve"> </t>
  </si>
  <si>
    <t>turistas alojados en establecimientos hoteleros y extrahoteleros por categorias</t>
  </si>
  <si>
    <t>ESTABLECIMIENTOS HOTELEROS</t>
  </si>
  <si>
    <t>Establecimientos</t>
  </si>
  <si>
    <t>TOTAL</t>
  </si>
  <si>
    <t>5 *</t>
  </si>
  <si>
    <t>4 *</t>
  </si>
  <si>
    <t>3 *</t>
  </si>
  <si>
    <t>1* y 2 *</t>
  </si>
  <si>
    <t>Extrahoteleros</t>
  </si>
  <si>
    <t>GENERAL</t>
  </si>
  <si>
    <t>España</t>
  </si>
  <si>
    <t>Holanda</t>
  </si>
  <si>
    <t>Bélgica</t>
  </si>
  <si>
    <t>Alemania</t>
  </si>
  <si>
    <t>Francia</t>
  </si>
  <si>
    <t>Reino Unido</t>
  </si>
  <si>
    <t>Irlanda</t>
  </si>
  <si>
    <t>Italia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</si>
  <si>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</si>
  <si>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</si>
  <si>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</si>
  <si>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</si>
  <si>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</si>
  <si>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</si>
  <si>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</si>
  <si>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</si>
  <si>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</si>
  <si>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</si>
  <si>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</si>
  <si>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</si>
  <si>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Pernoctaciones</t>
  </si>
  <si>
    <t>Índice Ocupación</t>
  </si>
  <si>
    <t>Estancia Media</t>
  </si>
  <si>
    <t>4* y 5*</t>
  </si>
  <si>
    <t>4* Y 5*</t>
  </si>
  <si>
    <t>3*</t>
  </si>
  <si>
    <t>2*</t>
  </si>
  <si>
    <t>1*</t>
  </si>
  <si>
    <t>2 *</t>
  </si>
  <si>
    <t>1 *</t>
  </si>
  <si>
    <t>ESPAÑA</t>
  </si>
  <si>
    <t>HOLANDA</t>
  </si>
  <si>
    <t>BELGICA</t>
  </si>
  <si>
    <t>ALEMANIA</t>
  </si>
  <si>
    <t>FRANCIA</t>
  </si>
  <si>
    <t>REINO UNIDO</t>
  </si>
  <si>
    <t>IRLANDA</t>
  </si>
  <si>
    <t>ITALIA</t>
  </si>
  <si>
    <t>SUECIA</t>
  </si>
  <si>
    <t>NORUEGA</t>
  </si>
  <si>
    <t>DINAMARCA</t>
  </si>
  <si>
    <t>FINLANDIA</t>
  </si>
  <si>
    <t>SUIZA</t>
  </si>
  <si>
    <t>AUSTRIA</t>
  </si>
  <si>
    <t>RUSIA</t>
  </si>
  <si>
    <t>PAISES DEL ESTE</t>
  </si>
  <si>
    <t>RESTO DE EUROPA</t>
  </si>
  <si>
    <t>RESTO DE AMERICA</t>
  </si>
  <si>
    <t>RESTO DEL MUNDO</t>
  </si>
  <si>
    <t>PERNOCTACIONES</t>
  </si>
  <si>
    <t>INDICE OCUPACION</t>
  </si>
  <si>
    <t>ESTANCIA MEDIA</t>
  </si>
  <si>
    <t>Datos definitivos</t>
  </si>
  <si>
    <t>Elaborado por el Servicio Técnico de Desarrollo Económico del Cabildo Insular de Tenerife</t>
  </si>
  <si>
    <t>Total</t>
  </si>
  <si>
    <t>TIPOLOGÍA</t>
  </si>
  <si>
    <t>%/s total</t>
  </si>
  <si>
    <t>var. interanual</t>
  </si>
  <si>
    <t>Total Alojados</t>
  </si>
  <si>
    <t>Alojados Establecimientos Hoteleros</t>
  </si>
  <si>
    <t>Alojados Establecimientos Extrahoteleros</t>
  </si>
  <si>
    <t>Hotelera</t>
  </si>
  <si>
    <t>Extrahotelera</t>
  </si>
  <si>
    <t>-</t>
  </si>
  <si>
    <t>CATEGORIAS</t>
  </si>
  <si>
    <t>TOTAL CATEGORÍAS</t>
  </si>
  <si>
    <t>CATEGORÍA HOTELERA</t>
  </si>
  <si>
    <t>5*</t>
  </si>
  <si>
    <t>4*</t>
  </si>
  <si>
    <t>CATEGORÍA EXTRAHOTELERA</t>
  </si>
  <si>
    <t>Pernoctaciones Hoteleras</t>
  </si>
  <si>
    <t>Pernoctaciones Totales</t>
  </si>
  <si>
    <t>Pernoctaciones Extrahoteleras</t>
  </si>
  <si>
    <t>PERNOCTACIONES SEGÚN TIPOLOGÍA DE ESTABLECIMIENTO</t>
  </si>
  <si>
    <t>Totales</t>
  </si>
  <si>
    <t>ADEJE</t>
  </si>
  <si>
    <t>ARONA</t>
  </si>
  <si>
    <t>PUERTO DE LA CRUZ</t>
  </si>
  <si>
    <t>SANTA CRUZ</t>
  </si>
  <si>
    <t>TURISMO ALOJADO POR MUNICIPIOS Y TIPOLOGÍA DE ESTABLECIMIENTO</t>
  </si>
  <si>
    <t>PUERTO CRUZ</t>
  </si>
  <si>
    <t>TURISMO ALOJADO EN ADEJE SEGÚN TIPOLOGÍA Y CATEGORÍA DE ESTABLECIMIENTO</t>
  </si>
  <si>
    <t>1* y  2*</t>
  </si>
  <si>
    <t>TURISMO ALOJADO EN ARONA SEGÚN TIPOLOGÍA Y CATEGORÍA DE ESTABLECIMIENTO</t>
  </si>
  <si>
    <t>TURISMO ALOJADO EN EL PUERTO DE LA CRUZ SEGÚN TIPOLOGÍA Y CATEGORÍA DE ESTABLECIMIENTO</t>
  </si>
  <si>
    <t>5* y 4*</t>
  </si>
  <si>
    <t>TURISMO ALOJADO EN SANTA CRUZ DE LA CRUZ SEGÚN TIPOLOGÍA Y CATEGORÍA DE ESTABLECIMIENTO</t>
  </si>
  <si>
    <t xml:space="preserve">1* </t>
  </si>
  <si>
    <t>MUNICIPIOS</t>
  </si>
  <si>
    <t>PERNOCTACIONES EN ADEJE SEGÚN TIPOLOGÍA Y CATEGORÍA DE ESTABLECIMIENTO</t>
  </si>
  <si>
    <t>PERNOCTACIONES EN ARONA SEGÚN TIPOLOGÍA Y CATEGORÍA DE ESTABLECIMIENTO</t>
  </si>
  <si>
    <t>PERNOCTACIONES EN EL PUERTO DE LA CRUZ SEGÚN TIPOLOGÍA Y CATEGORÍA DE ESTABLECIMIENTO</t>
  </si>
  <si>
    <t>PERNOCTACIONES EN SANTA CRUZ SEGÚN TIPOLOGÍA Y CATEGORÍA DE ESTABLECIMIENTO</t>
  </si>
  <si>
    <t>2*y 1*</t>
  </si>
  <si>
    <t>2* y  1*</t>
  </si>
  <si>
    <t>5*y 4*</t>
  </si>
  <si>
    <t>Var(%)</t>
  </si>
  <si>
    <t>Ocupación Total</t>
  </si>
  <si>
    <t>Ocupación Hotelera</t>
  </si>
  <si>
    <t>Ocupación Extrahotelera</t>
  </si>
  <si>
    <t>Dif. interanual</t>
  </si>
  <si>
    <t>Estancia Media Total</t>
  </si>
  <si>
    <t>Estancia Media Hotelera</t>
  </si>
  <si>
    <t>Estancia Media Extrahotelera</t>
  </si>
  <si>
    <t>TIPOLOGÍAS</t>
  </si>
  <si>
    <t>%/s tipología</t>
  </si>
  <si>
    <t>TOTAL TURISMO ALOJADO</t>
  </si>
  <si>
    <t>ALOJADOS HOTELEROS</t>
  </si>
  <si>
    <t>ALOJADOS EXTRAHOTELEROS</t>
  </si>
  <si>
    <t>PERNOCTACIONES TOTALES</t>
  </si>
  <si>
    <t>PERNOCTACIONES HOTELERAS</t>
  </si>
  <si>
    <t>PERNOCTACIONES EXTRAHOTELERAS</t>
  </si>
  <si>
    <t>TOTAL PLAZAS</t>
  </si>
  <si>
    <t>PLAZAS HOTELERAS</t>
  </si>
  <si>
    <t>PLAZAS EXTRAHOTELERAS</t>
  </si>
  <si>
    <t>HOTELERAS</t>
  </si>
  <si>
    <t>5 estrellas</t>
  </si>
  <si>
    <t>4 estrellas</t>
  </si>
  <si>
    <t>3 estrellas</t>
  </si>
  <si>
    <t>2 estrellas</t>
  </si>
  <si>
    <t>1 estrellas</t>
  </si>
  <si>
    <t>EXTRAHOTELERAS</t>
  </si>
  <si>
    <t>%/s total zona</t>
  </si>
  <si>
    <t>Total plazas</t>
  </si>
  <si>
    <t>Hoteleras</t>
  </si>
  <si>
    <t>Extrahoteleras</t>
  </si>
  <si>
    <t>NACIONALIDAD</t>
  </si>
  <si>
    <t>Países Nórdicos</t>
  </si>
  <si>
    <t>Usa</t>
  </si>
  <si>
    <t>Total turismo extranjero</t>
  </si>
  <si>
    <t>FUENTE: STDE Cabildo Insular de Tenerife.
ELABORACIÓN: Centro de Investigación Turística de Tenerife</t>
  </si>
  <si>
    <t>DISTRIBUCIÓN DEL TURISMO ALOJADO EN ESTABLECIMIENTOS TURÍSTICOS SEGÚN NACIONALIDAD</t>
  </si>
  <si>
    <t>INDICES DE OCUPACIÓN POR MUNICIPIOS Y TIPOLOGÍA DE ESTABLECIMIENTO</t>
  </si>
  <si>
    <t>PERNOCTACIONES POR MUNICIPIOS Y TIPOLOGÍA DE ESTABLECIMIENTO</t>
  </si>
  <si>
    <t>INDICES DE OCUPACIÓN EN ADEJE SEGÚN TIPOLOGÍA Y CATEGORÍA DE ESTABLECIMIENTO</t>
  </si>
  <si>
    <t>INDICES DE OCUPACIÓN EN ARONA SEGÚN TIPOLOGÍA Y CATEGORÍA DE ESTABLECIMIENTO</t>
  </si>
  <si>
    <t>INDICES DE OCUPACIÓN EN EL PUERTO DE LA CRUZ SEGÚN TIPOLOGÍA Y CATEGORÍA DE ESTABLECIMIENTO</t>
  </si>
  <si>
    <t>INDICES DE OCUPACIÓN EN SANTA CRUZ SEGÚN TIPOLOGÍA Y CATEGORÍA DE ESTABLECIMIENTO</t>
  </si>
  <si>
    <t>ESTANCIAS MEDIAS POR MUNICIPIOS Y TIPOLOGÍA DE ESTABLECIMIENTO</t>
  </si>
  <si>
    <t>ESTANCIAS MEDIAS EN ADEJE SEGÚN TIPOLOGÍA Y CATEGORÍA DE ESTABLECIMIENTO</t>
  </si>
  <si>
    <t>ESTANCIAS MEDIAS EN ARONA SEGÚN TIPOLOGÍA Y CATEGORÍA DE ESTABLECIMIENTO</t>
  </si>
  <si>
    <t>2* y 1*</t>
  </si>
  <si>
    <t>Adeje</t>
  </si>
  <si>
    <t>Arona</t>
  </si>
  <si>
    <t>Puerto de La Cruz</t>
  </si>
  <si>
    <t>Santa Cruz</t>
  </si>
  <si>
    <t>Total Tenerife</t>
  </si>
  <si>
    <t>DISTRIBUCIÓN DE PERNOCTACIONES POR MUNICIPIOS SEGÚN TIPOLOGÍA DEL ALOJAMIENTO</t>
  </si>
  <si>
    <t>Puerto Cruz</t>
  </si>
  <si>
    <t>TURISTAS ALOJADOS EN ESTABLECIMIENTOS TURÍSTICOS EN TENERIFE SEGÚN NACIONALIDAD</t>
  </si>
  <si>
    <t>TURISTAS ALOJADOS EN ESTABLECIMIENTOS TURÍSTICOS EN ADEJE SEGÚN NACIONALIDAD</t>
  </si>
  <si>
    <t>TURISTAS ALOJADOS EN ESTABLECIMIENTOS TURÍSTICOS EN ARONA SEGÚN NACIONALIDAD</t>
  </si>
  <si>
    <t>DISTRIBUCIÓN DEL TURISMO ALOJADO EN ESTABLECIMIENTOS TURÍSTICOS DE ADEJE SEGÚN NACIONALIDAD</t>
  </si>
  <si>
    <t>DISTRIBUCIÓN DEL TURISMO ALOJADO EN ESTABLECIMIENTOS TURÍSTICOS DE ARONA SEGÚN NACIONALIDAD</t>
  </si>
  <si>
    <t>TURISTAS ALOJADOS EN ESTABLECIMIENTOS TURÍSTICOS EN EL PUERTO CRUZ SEGÚN NACIONALIDAD</t>
  </si>
  <si>
    <t>DISTRIBUCIÓN DEL TURISMO ALOJADO EN ESTABLECIMIENTOS TURÍSTICOS DEL PUERTO CRUZ SEGÚN NACIONALIDAD</t>
  </si>
  <si>
    <t>TURISTAS ALOJADOS EN ESTABLECIMIENTOS TURÍSTICOS EN SANTA CRUZ SEGÚN NACIONALIDAD</t>
  </si>
  <si>
    <t>DISTRIBUCIÓN DEL TURISMO ALOJADO EN ESTABLECIMIENTOS TURÍSTICOS DE SANTA CRUZ SEGÚN NACIONALIDAD</t>
  </si>
  <si>
    <t>Turismo Extranjero</t>
  </si>
  <si>
    <t>TOTAL TENERIFE</t>
  </si>
  <si>
    <t>2 y 1 estrellas</t>
  </si>
  <si>
    <t>5 y 4 estrellas</t>
  </si>
  <si>
    <t>Turismo de Tenerife</t>
  </si>
  <si>
    <t>HOTELES</t>
  </si>
  <si>
    <t>APARTAMENTOS</t>
  </si>
  <si>
    <t>HOTELES RURALES</t>
  </si>
  <si>
    <t>CASAS RURALES</t>
  </si>
  <si>
    <t>Trámite</t>
  </si>
  <si>
    <t>ARAFO</t>
  </si>
  <si>
    <t>ARICO</t>
  </si>
  <si>
    <t>BUENAVISTA DEL NORTE</t>
  </si>
  <si>
    <t>CANDELARIA</t>
  </si>
  <si>
    <t>FASNIA</t>
  </si>
  <si>
    <t>GARACHICO</t>
  </si>
  <si>
    <t>GRANADILLA DE ABONA</t>
  </si>
  <si>
    <t>GUANCHA (LA)</t>
  </si>
  <si>
    <t>GUIA DE ISORA</t>
  </si>
  <si>
    <t>GUIMAR</t>
  </si>
  <si>
    <t>ICOD DE LOS VINOS</t>
  </si>
  <si>
    <t>LAGUNA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</si>
  <si>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</si>
  <si>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</si>
  <si>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</si>
  <si>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</si>
  <si>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</si>
  <si>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</si>
  <si>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</si>
  <si>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</si>
  <si>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</si>
  <si>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SAUZAL (EL)</t>
  </si>
  <si>
    <t>SILOS (LOS)</t>
  </si>
  <si>
    <t>TACORONTE</t>
  </si>
  <si>
    <t>TANQUE (EL)</t>
  </si>
  <si>
    <t>TEGUESTE</t>
  </si>
  <si>
    <t>VICTORIA DE ACENTEJO (LA)</t>
  </si>
  <si>
    <t>VILAFLOR</t>
  </si>
  <si>
    <t>Total Trámite</t>
  </si>
  <si>
    <t>TOTAL TIPOLOGÍAS</t>
  </si>
  <si>
    <t>Autorizadas</t>
  </si>
  <si>
    <t>Total Autorizadas</t>
  </si>
  <si>
    <t>TENERIFE</t>
  </si>
  <si>
    <t>TURISMO ALOJADO SEGÚN TIPOLOGÍA DE ESTABLECIMIENTO</t>
  </si>
  <si>
    <t>INDICES DE OCUPACIÓN SEGÚN TIPOLOGÍA DE ESTABLECIMIENTO</t>
  </si>
  <si>
    <t>Hoteleros</t>
  </si>
  <si>
    <t>1 Estrellas</t>
  </si>
  <si>
    <t>2 Estrellas</t>
  </si>
  <si>
    <t>3 Estrellas</t>
  </si>
  <si>
    <t>4 Estrellas</t>
  </si>
  <si>
    <t>5 Estrellas</t>
  </si>
  <si>
    <t>1 Llave</t>
  </si>
  <si>
    <t>2 Llaves</t>
  </si>
  <si>
    <t>3 Llaves</t>
  </si>
  <si>
    <t>5 Llaves</t>
  </si>
  <si>
    <t>Sin categoría</t>
  </si>
  <si>
    <t>Hoteles Rurales</t>
  </si>
  <si>
    <t>1 Palmera</t>
  </si>
  <si>
    <t>Casas Rurales</t>
  </si>
  <si>
    <t>Exclusivo</t>
  </si>
  <si>
    <t>Compartido con usuarios</t>
  </si>
  <si>
    <t>ESTANCIAS MEDIAS SEGÚN TIPOLOGÍA DE ESTABLECIMIENTO</t>
  </si>
  <si>
    <t>Turismo extranjero</t>
  </si>
  <si>
    <t>ESTANCIAS MEDIAS EN EL PUERTO DE LA CRUZ SEGÚN TIPOLOGÍA Y CATEGORÍA DE ESTABLECIMIENTO</t>
  </si>
  <si>
    <t xml:space="preserve">PLAZAS ALOJATIVAS ESTIMADAS SEGÚN MUNICIPIOS Y TIPOLOGÍAS (*)
 2º SEMESTRE </t>
  </si>
  <si>
    <t>PLAZAS ALOJATIVAS ESTIMADAS EN EL PUERTO DE LA CRUZ SEGÚN TIPOLOGÍA Y CATEGORÍA (*) 2º SEMESTRE</t>
  </si>
  <si>
    <t>1 estrella</t>
  </si>
  <si>
    <t>ESTANCIAS MEDIAS EN SANTA CRUZ SEGÚN TIPOLOGÍA Y CATEGORÍA DE ESTABLECIMIENTO</t>
  </si>
  <si>
    <t>PLAZAS ALOJATIVAS ESTIMADAS EN TENERIFE SEGÚN TIPOLOGÍA Y CATEGORÍA (*) 2º SEMESTRE</t>
  </si>
  <si>
    <t>PLAZAS ALOJATIVAS ESTIMADAS EN ADEJE SEGÚN TIPOLOGÍA Y CATEGORÍA (*)  2º SEMESTRE</t>
  </si>
  <si>
    <t>PLAZAS ALOJATIVAS ESTIMADAS EN ARONA SEGÚN TIPOLOGÍA Y CATEGORÍA (*) 2º SEMESTRE</t>
  </si>
  <si>
    <t>PLAZAS ALOJATIVAS ESTIMADAS EN SANTA CRUZ SEGÚN TIPOLOGÍA Y CATEGORÍA (*) 2º SEMESTRE</t>
  </si>
  <si>
    <t>INDICE</t>
  </si>
  <si>
    <t xml:space="preserve">TURISTAS ALOJADOS EN ESTABLECIMIENTOS TURÍSTICOS EN EL MUNICIPIO DE ARONA SEGÚN NACIONALIDAD </t>
  </si>
  <si>
    <t>DISTRIBUCIÓN DEL TURISMO ALOJADO EN ESTABLECIMIENTOS TURÍSTICOS EN EL MUNICIPIO DE ARONA SEGÚN NACIONALIDAD</t>
  </si>
  <si>
    <t xml:space="preserve">TURISTAS ALOJADOS EN ESTABLECIMIENTOS TURÍSTICOS EN EL MUNICIPIO DE SANTA CRUZ SEGÚN NACIONALIDAD </t>
  </si>
  <si>
    <t>DISTRIBUCIÓN DEL TURISMO ALOJADO EN ESTABLECIMIENTOS TURÍSTICOS EN EL MUNICIPIO DE SANTA CRUZ SEGÚN NACIONALIDAD</t>
  </si>
  <si>
    <t>TURISMO ALOJADO EN TENERIFE SEGÚN TIPOLOGÍA Y CATEGORÍA DE ESTABLECIMIENTO</t>
  </si>
  <si>
    <t>DISTRIBUCIÓN DEL TURISMO ALOJADO POR MUNICIPIOS SEGÚN TIPOLOGÍA DEL ALOJAMIENTO</t>
  </si>
  <si>
    <t xml:space="preserve">TURISTAS ALOJADOS EN ESTABLECIMIENTOS  EN TENERIFE SEGÚN NACIONALIDAD </t>
  </si>
  <si>
    <t>DISTRIBUCIÓN DEL TURISMO ALOJADO EN ESTABLECIMIENTOS  EN TENERIFE SEGÚN NACIONALIDAD</t>
  </si>
  <si>
    <t xml:space="preserve">TURISTAS ALOJADOS EN ESTABLECIMIENTOS  EN EL MUNICIPIO DE ADEJE SEGÚN NACIONALIDAD </t>
  </si>
  <si>
    <t>DISTRIBUCIÓN DEL TURISMO ALOJADO EN ESTABLECIMIENTOS  EN EL MUNICIPIO DE ADEJE SEGÚN NACIONALIDAD</t>
  </si>
  <si>
    <t>TURISTAS ALOJADOS EN TENERIFE Y POR MUNICIPIO, SEGÚN TIPOLOGÍA Y CATEGORÍA DEL ALOJAMIENTO</t>
  </si>
  <si>
    <t xml:space="preserve">TURISTAS ALOJADOS EN ESTABLECIMIENTOS TURÍSTICOS EN EL MUNICIPIO DEL PUERTO DE LA CRUZ SEGÚN NACIONALIDAD </t>
  </si>
  <si>
    <t>NÚMERO DE PERNOCTACIONES EN TENERIFE Y POR MUNICIPIO SEGÚN TIPOLOGÍA Y CATEGORÍA DEL ALOJAMIENTO</t>
  </si>
  <si>
    <t>INDICES DE OCUPACIÓN EN TENERIFE Y POR MUNICIPIOS  SEGÚN TIPOLOGÍA Y CATEGORÍA DEL ALOJAMIENTO</t>
  </si>
  <si>
    <t>ESTANCIA MEDIA EN TENERIFE Y POR MINICIPIOS  SEGÚN TIPOLOGÍA Y CATEGORÍA DEL ALOJAMIENTO</t>
  </si>
  <si>
    <t>PERNOCTACIONES EN TENERIFE SEGÚN TIPOLOGÍA Y CATEGORÍA DE ESTABLECIMIENTO</t>
  </si>
  <si>
    <t>INDICES DE OCUPACIÓN EN TENERIFE SEGÚN TIPOLOGÍA Y CATEGORÍA DE ESTABLECIMIENTO</t>
  </si>
  <si>
    <t>Total Plazas</t>
  </si>
  <si>
    <t>2 Palmeras</t>
  </si>
  <si>
    <t>Conjunto inmueble</t>
  </si>
  <si>
    <t>Compartido con propietarios</t>
  </si>
  <si>
    <t>DISTRIBUCIÓN DEL TURISMO ALOJADO POR MUNICIPIO SEGÚN TIPOLOGÍA DEL ALOJAMIENTO</t>
  </si>
  <si>
    <t>DISTRIBUCIÓN DE PERNOCTACIONES POR MUNICIPIO SEGÚN TIPOLOGÍA DEL ALOJAMIENTO</t>
  </si>
  <si>
    <t>PLAZAS ALOJATIVAS ESTIMADAS SEGÚN TIPOLOGÍA  Y MUNICIPIOS</t>
  </si>
  <si>
    <t xml:space="preserve">PLAZAS TURÍSTICAS AUTORIZADAS Y EN TRÁMITE SEGÚN TIPOLOGÍA ALOJATIVA. DISTRIBUCIÓN POR MUNICIPIOS </t>
  </si>
  <si>
    <t xml:space="preserve">PLAZAS ALOJATIVAS ESTIMADAS SEGÚN MUNICIPIOS Y TIPOLOGÍA ALOJATIVA (*)
(Plazas estimadas para el primer semestre**) </t>
  </si>
  <si>
    <t>PLAZAS ALOJATIVAS ESTIMADAS EN TENERIFE SEGÚN TIPOLOGÍA Y CATEGORÍA ALOJATIVA (*)
(Plazas estimadas para el primer semestre**)</t>
  </si>
  <si>
    <t>PLAZAS ALOJATIVAS ESTIMADAS EN ADEJE SEGÚN TIPOLOGÍA Y CATEGORÍA ALOJATIVA(*)  
(Plazas estimadas para el primer semestre**)</t>
  </si>
  <si>
    <t>PLAZAS ALOJATIVAS ESTIMADAS EN ARONA SEGÚN TIPOLOGÍA Y CATEGORÍA ALOJATIVA (*) 
(Plazas estimadas para el primer semestre**)</t>
  </si>
  <si>
    <t>PLAZAS ALOJATIVAS ESTIMADAS EN EL PUERTO DE LA CRUZ SEGÚN TIPOLOGÍA Y CATEGORÍA ALOJATIVA (*) 
(Plazas estimadas para el primer semestre**)</t>
  </si>
  <si>
    <t>PLAZAS ALOJATIVAS ESTIMADAS EN SANTA CRUZ SEGÚN TIPOLOGÍA Y CATEGORÍA ALOJATIVA (*) 
(Plazas estimadas para el primer semestre**)</t>
  </si>
  <si>
    <t>DISTRIBUCIÓN DE LAS PLAZAS TURÍSTICAS AUTORIZADAS EN TENERIFE SEGÚN TIPOLOGÍA Y CATEGORÍA ALOJATIVA</t>
  </si>
  <si>
    <t>DISTRIBUCIÓN DE LAS PLAZAS TURÍSTICAS AUTORIZADAS DE ADEJE SEGÚN TIPOLOGÍA Y CATEGORÍA ALOJATIVA</t>
  </si>
  <si>
    <t>DISTRIBUCIÓN DE LAS PLAZAS TURÍSTICAS AUTORIZADAS DE ARONA SEGÚN TIPOLOGÍA Y CATEGORÍA ALOJATIVA</t>
  </si>
  <si>
    <t>DISTRIBUCIÓN DE LAS PLAZAS TURÍSTICAS AUTORIZADAS DEL PUERTO DE LA CRUZ SEGÚN TIPOLOGÍA Y CATEGORÍA ALOJATIVA</t>
  </si>
  <si>
    <t>DISTRIBUCIÓN DE LAS PLAZAS TURÍSTICAS AUTORIZADAS EN SANTA CRUZ SEGÚN TIPOLOGÍA Y CATEGORÍA ALOJATIVA</t>
  </si>
  <si>
    <t>DISTRIBUCIÓN DE LAS PLAZAS TURÍSTICAS AUTORIZADAS EN EL MUNICIPIO DE ADEJE SEGÚN TIPOLOGÍA Y CATEGORÍA ALOJATIVA</t>
  </si>
  <si>
    <t>DISTRIBUCIÓN DE LAS PLAZAS TURÍSTICAS AUTORIZADAS EN EL MUNICIPIO DE ARONA SEGÚN TIPOLOGÍA Y CATEGORÍA ALOJATIVA</t>
  </si>
  <si>
    <t>DISTRIBUCIÓN DE LAS PLAZAS TURÍSTICAS AUTORIZADAS EN EL MUNICIPIO DEL PUERTO DE LA CRUZ SEGÚN TIPOLOGÍA Y CATEGORÍA ALOJATIVA</t>
  </si>
  <si>
    <t>DISTRIBUCIÓN DEL TURISMO ALOJADO EN ESTABLECIMIENTOS TURÍSTICOS EN EL MUNICIPIO DEL PUERTO DE LA CRUZ SEGÚN NACIONALIDAD</t>
  </si>
  <si>
    <t>DISTRIBUCIÓN DE LAS PLAZAS TURÍSTICAS AUTORIZADAS EN EL MUNICIPIO DE SANTA CRUZ SEGÚN TIPOLOGÍA Y CATEGORÍA ALOJATIVA</t>
  </si>
  <si>
    <t>ESTANCIAS MEDIAS EN TENERIFE SEGÚN TIPOLOGÍA Y CATEGORÍA DE ESTABLECIMIENTO</t>
  </si>
  <si>
    <t xml:space="preserve">*Los Datos relativos a plazas son una estimación y no debe ser tomada como cifra de plazas autorizadas. 
**Las Plazas estimadas se revisan semestralmente.
FUENTE: STDE del Cabildo Insular de Tenerife. ELABORACIÓN: Turismo de Tenerife </t>
  </si>
  <si>
    <t xml:space="preserve">*Los datos relativos a plazas son una estimación y no debe ser tomada como cifra de plazas autorizadas. 
**Las Plazas estimadas se revisan semestralmente, actualizándose al inicio de cada semestre
FUENTE: STDE del Cabildo Insular de Tenerife. ELABORACIÓN: Turismo de Tenerife </t>
  </si>
  <si>
    <t xml:space="preserve">*Los Datos relativos a plazas son una estimación y no debe ser tomada como cifra de plazas autorizadas. 
**Las Plazas estimadas se revisan semestralmente, actualizándose al inicio de cada semestre
FUENTE: STDE del Cabildo Insular de Tenerife. ELABORACIÓN: Turismo de Tenerife </t>
  </si>
  <si>
    <t xml:space="preserve">*Los Datos relativos a plazas son una estimación y no debe ser tomada como cifra de plazas autorizadas. 
**Las Plazas estimadas se revisan semestralmente, al inicio de cada semestre
FUENTE: STDE del Cabildo Insular de Tenerife. ELABORACIÓN: Turismo de Tenerife </t>
  </si>
  <si>
    <t xml:space="preserve">FUENTE: STDE Cabildo Insular de Tenerife. ELABORACIÓN: Turismo de Tenerife </t>
  </si>
  <si>
    <t xml:space="preserve">FUENTE: STDE Cabildo Insular de Tenerife.
ELABORACIÓN: Turismo de Tenerife </t>
  </si>
  <si>
    <t xml:space="preserve">*Los datos relativos a plazas son una estimación y no debe ser tomada como cifra de plazas autorizadas
** Las plazas estimadas se revisan semestralmente, actualizándose al inicio de cada semestre
FUENTE: STDE Cabildo Insular de Tenerife. ELABORACIÓN: Turismo de Tenerife </t>
  </si>
  <si>
    <t>(*) Plazas Autorizadas conforme a Policía Turística.
FUENTE: Policía Turística. Cabildo Insular de Tenerife.
ELABORACIÓN: Turismo de Tenerife .</t>
  </si>
  <si>
    <t xml:space="preserve">(*) Plazas Autorizadas conforme a Policía Turística.
FUENTE: Policía Turística. Cabildo Insular de Tenerife.
ELABORACIÓN: Turismo de Tenerife </t>
  </si>
  <si>
    <t xml:space="preserve">FUENTE: Policía Turística. Cabildo Insular de Tenerife.
ELABORACIÓN: Turismo de Tenerife </t>
  </si>
  <si>
    <t xml:space="preserve">Fuente: Policía Turística. Cabildo Insular de Tenerife. Elaboración: Turismo de Tenerife </t>
  </si>
  <si>
    <t>PLAZAS ALOJATIVAS ESTIMADAS SEGÚN MUNICIPIOS Y TIPOLOGÍA ALOJATIVA ( 1º SEMESTRE)</t>
  </si>
  <si>
    <t>PLAZAS ALOJATIVAS ESTIMADAS SEGÚN MUNICIPIOS Y TIPOLOGÍA ALOJATIVA  (2º SEMESTRE)</t>
  </si>
  <si>
    <t>PLAZAS ALOJATIVAS ESTIMADAS SEGÚN TIPOLOGÍA  Y MUNICIPIOS(*)
(Plazas estimadas para el primer semestre del año 2009**)</t>
  </si>
  <si>
    <t>PLAZAS ALOJATIVAS ESTIMADAS SEGÚN TIPOLOGÍA  Y MUNICIPIOS(*)
(Plazas estimadas para el segundo semestre del año 2009**)</t>
  </si>
  <si>
    <t>Plazas I  semestre</t>
  </si>
  <si>
    <t>Plazas II semestre</t>
  </si>
  <si>
    <t>Suma de Plazas</t>
  </si>
  <si>
    <t>Rótulos de columna</t>
  </si>
  <si>
    <t>Total general</t>
  </si>
  <si>
    <t>Rótulos de fila</t>
  </si>
  <si>
    <t>A</t>
  </si>
  <si>
    <t>T</t>
  </si>
  <si>
    <t>GÜIMAR</t>
  </si>
  <si>
    <t>1 ESTRELLA</t>
  </si>
  <si>
    <t>2 ESTRELLAS</t>
  </si>
  <si>
    <t>3 ESTRELLAS</t>
  </si>
  <si>
    <t>4 ESTRELLAS</t>
  </si>
  <si>
    <t>5 ESTRELLAS</t>
  </si>
  <si>
    <t>5 ESTRELLAS LUJO</t>
  </si>
  <si>
    <t>Total HOTELES</t>
  </si>
  <si>
    <t>1 LLAVE</t>
  </si>
  <si>
    <t>2 LLAVES</t>
  </si>
  <si>
    <t>3 LLAVES</t>
  </si>
  <si>
    <t>5 LLAVES</t>
  </si>
  <si>
    <t>SIN DATO</t>
  </si>
  <si>
    <t>Total APARTAMENTOS</t>
  </si>
  <si>
    <t>1 PALMERA</t>
  </si>
  <si>
    <t>2 PALMERAS</t>
  </si>
  <si>
    <t>Total HOTELES RURALES</t>
  </si>
  <si>
    <t>COMPARTIDO OTROS USUARIOS</t>
  </si>
  <si>
    <t>COMPARTIDO PROPIETARIO</t>
  </si>
  <si>
    <t>CONJUNTO INMUEBLES</t>
  </si>
  <si>
    <t>EXCLUSIVO</t>
  </si>
  <si>
    <t>Total CASAS RURALES</t>
  </si>
  <si>
    <t>NombreMunicipio</t>
  </si>
  <si>
    <t>estadísticas de turismo receptivo</t>
  </si>
  <si>
    <t>PLAZAS</t>
  </si>
  <si>
    <t>ÍNDICE DE CONTENIDOS DEL BOLETÍN DE ESTADÍSTICAS DE TURISMO MUNICIPALES</t>
  </si>
  <si>
    <t>Plazas I semestre</t>
  </si>
  <si>
    <t>Plazas segundo II semestre</t>
  </si>
  <si>
    <t>PLAZAS (2º sem)</t>
  </si>
  <si>
    <t>AÑO 2008</t>
  </si>
  <si>
    <t>AÑO 2009</t>
  </si>
  <si>
    <t>Tablas</t>
  </si>
  <si>
    <t xml:space="preserve">Turismo de Tenerife </t>
  </si>
  <si>
    <t>Series anuales 2005-2009</t>
  </si>
  <si>
    <t>NÚMERO DE TURISTAS ALOJADOS EN TENERIFE Y MUNICIPIOS TURÍSTICOS SEGÚN LA TIPOLOGÍA DEL ESTABLECIMIENTO</t>
  </si>
  <si>
    <t>NÚMERO DE TURISTAS ALOJADOS EN TENERIFE Y MUNICIPIOS TURÍSTICOS SEGÚN LA CATEGORÍA ALOJATIVA</t>
  </si>
  <si>
    <t>NÚMERO DE TURISTAS ALOJADOS EN TENERIFE Y MUNICIPIOS TURÍSTICOS POR NACIONALIDAD</t>
  </si>
  <si>
    <t>NÚMERO DE PERNOCTACIONES EN TENERIFE Y MUNICIPIOS TURÍSTICOS SEGÚN LA TIPOLOGÍA DEL ESTABLECIMIENTO</t>
  </si>
  <si>
    <t>NÚMERO DE PERNOCTACIONES EN TENERIFE Y MUNICIPIOS TURÍSTICOS SEGÚN LA CATEGORÍA ALOJATIVA</t>
  </si>
  <si>
    <t>ÍNDICE DE OCUPACIÓN EN TENERIFE Y MUNICIPIOS TURÍSTICOS SEGÚN LA TIPOLOGÍA ALOJATIVA</t>
  </si>
  <si>
    <t>ÍNDICE DE OCUPACIÓN EN TENERIFE Y MUNICIPIOS TURÍSTICOS SEGÚN LA CATEGORÍA ALOJATIVA</t>
  </si>
  <si>
    <t>ESTANCIA MEDIA EN TENERIFE Y MUNICIPIOS TURÍSTICOS SEGÚN LA TIPOLOGÍA ALOJATIVA</t>
  </si>
  <si>
    <t>ESTANCIA MEDIA EN TENERIFE Y MUNICIPIOS TURÍSTICOS SEGÚN LA CATEGORÍA ALOJATIVA</t>
  </si>
  <si>
    <t>PLAZAS ALOJATIVAS ESTIMADAS EN TENERIFE Y MUNICIPIOS TURÍSTICOS SEGÚN TIPOLOGÍA ALOJATIVA</t>
  </si>
  <si>
    <t xml:space="preserve">PLAZAS ALOJATIVAS ESTIMADAS EN TENERIFE Y MUNICIPIOS TURÍSTICOS SEGÚN CATEGORÍA ALOJATIVA </t>
  </si>
  <si>
    <t xml:space="preserve">PLAZAS ALOJATIVAS AUTORIZADAS Y EN TRÁMITE EN TENERIFE Y MUNICIPIOS TURÍSTICOS </t>
  </si>
  <si>
    <t>PLAZAS ALOJATIVAS AUTORIZADAS Y EN TRÁMITE EN TENERIFE Y MUNICIPIOS TURÍSTICOS POR TIPOLOGÍA Y CATEGORÍA ALOJATIVA</t>
  </si>
  <si>
    <t>EVOLUCIÓN ANUAL PRINCIPALES INDICADORES TURÍSTICOS MUNICIPALES</t>
  </si>
  <si>
    <t xml:space="preserve">EVOLUCIÓN DE LOS TURISTAS ALOJADOS EN TENERIFE Y MUNICIPIOS TURÍSTICOS (2005-2009) </t>
  </si>
  <si>
    <t>Hotel</t>
  </si>
  <si>
    <t>Extra-H</t>
  </si>
  <si>
    <t>FUENTE: STDE Cabildo Insular de Tenerife.ELABORACIÓN: Turismo de Tenerife</t>
  </si>
  <si>
    <t xml:space="preserve">VARIACIONES INTERANUALES  DE LOS TURISTAS ALOJADOS EN TENERIFE Y MUNICIPIOS TURÍSTICOS (2005-2009) </t>
  </si>
  <si>
    <t xml:space="preserve">CUOTA  TURISTAS ALOJADOS EN LOS MUNICIPIOS TURÍSTICOS SOBRE EL TOTAL DE TURISTAS ALOJADOS EN LA ISLA  (2005-2009) </t>
  </si>
  <si>
    <t xml:space="preserve">FUENTE: STDE Cabildo Insular de Tenerife.ELABORACIÓN: Turismo de Tenerife </t>
  </si>
  <si>
    <t>DISTRIBUCIÓN DEL NÚMERO DE ALOJADOS SEGÚN TIPOLOGÍA ALOJATIVA PARA CADA MUNICIPIO Y TOTAL ISLA (2005-2008)</t>
  </si>
  <si>
    <t>EVOLUCIÓN TURISMO ALOJADO EN TENERIFE SEGÚN TIPOLOGÍA Y CATEGORÍA DE ESTABLECIMIENTO</t>
  </si>
  <si>
    <t>AÑO 2005</t>
  </si>
  <si>
    <t>AÑO 2006</t>
  </si>
  <si>
    <t>AÑO 2007</t>
  </si>
  <si>
    <t>var. 06/05</t>
  </si>
  <si>
    <t>var. 07/06</t>
  </si>
  <si>
    <t>var. 08/07</t>
  </si>
  <si>
    <t>var. 09/08</t>
  </si>
  <si>
    <t>EVOLUCIÓN TURISMO ALOJADO EN ADEJE SEGÚN TIPOLOGÍA Y CATEGORÍA DE ESTABLECIMIENTO</t>
  </si>
  <si>
    <t>FUENTE: STDE Cabildo Insular de Tenerife. ELABORACIÓN: Turismo de Tenerife</t>
  </si>
  <si>
    <t>EVOLUCIÓN TURISMO ALOJADO EN ARONA SEGÚN TIPOLOGÍA Y CATEGORÍA DE ESTABLECIMIENTO</t>
  </si>
  <si>
    <t>EVOLUCIÓN TURISMO ALOJADO EN EL PUERTO DE LA CRUZ SEGÚN TIPOLOGÍA Y CATEGORÍA DE ESTABLECIMIENTO</t>
  </si>
  <si>
    <t>EVOLUCIÓN TURISMO ALOJADO EN SANTA CRUZ DE LA CRUZ SEGÚN TIPOLOGÍA Y CATEGORÍA DE ESTABLECIMIENTO</t>
  </si>
  <si>
    <t xml:space="preserve">EVOLUCIÓN DE LOS TURISTAS ALOJADOS EN TENERIFE Y MUNICIPIOS TURÍSTICOS POR NACIONALIDAD (2005-2009) </t>
  </si>
  <si>
    <t xml:space="preserve">VARIACIONES INTERANUALES DE LOS TURISTAS ALOJADOS EN TENERIFE Y MUNICIPIOS TURÍSTICOS POR NACIONALIDAD (2005-2009) </t>
  </si>
  <si>
    <t xml:space="preserve">CUOTA MUNICIPAL POR NACIONALIDAD  (2005-2009) </t>
  </si>
  <si>
    <t xml:space="preserve">DISTRIBUCIÓN DE NACIONALIDADES POR MUNICIPIO Y TOTAL ISLA  (2005-2009) </t>
  </si>
  <si>
    <t xml:space="preserve">EVOLUCIÓN DE LAS PERNOCTACIONES EN TENERIFE Y MUNICIPIOS TURÍSTICOS (2005-2009) </t>
  </si>
  <si>
    <t xml:space="preserve">VARIACIONES INTERANUALES (%) DE LAS PERNOCTACIONES EN TENERIFE Y MUNICIPIOS TURÍSTICOS (2005-2009) </t>
  </si>
  <si>
    <t xml:space="preserve">CUOTA DE CADA MUNICIPIO SOBRE EL TOTA DE  PERNOCTACIONES EN TENERIFE (2005-2009) </t>
  </si>
  <si>
    <t>DISTRIBUCIÓN DE LAS PERNOCTACIONES  SEGÚN TIPOLOGÍA ALOJATIVA PARA CADA MUNICIPIO Y TOTAL ISLA (2005-2009)</t>
  </si>
  <si>
    <t>EVOLUCIÓN PERNOCTACIONES EN TENERIFE SEGÚN TIPOLOGÍA Y CATEGORÍA DE ESTABLECIMIENTO</t>
  </si>
  <si>
    <t>var.06/05</t>
  </si>
  <si>
    <t>var.07/06</t>
  </si>
  <si>
    <t>var.08/07</t>
  </si>
  <si>
    <t>var.09/08</t>
  </si>
  <si>
    <t>Pernoctaciones totales</t>
  </si>
  <si>
    <t>EVOLUCIÓN PERNOCTACIONES EN ADEJE SEGÚN TIPOLOGÍA Y CATEGORÍA DE ESTABLECIMIENTO</t>
  </si>
  <si>
    <t>EVOLUCIÓN PERNOCTACIONES EN ARONA SEGÚN TIPOLOGÍA Y CATEGORÍA DE ESTABLECIMIENTO</t>
  </si>
  <si>
    <t>EVOLUCIÓN PERNOCTACIONES EN EL PUERTO DE LA CRUZ SEGÚN TIPOLOGÍA Y CATEGORÍA DE ESTABLECIMIENTO</t>
  </si>
  <si>
    <t>EVOLUCIÓN PERNOCTACIONES EN SANTA CRUZ SEGÚN TIPOLOGÍA Y CATEGORÍA DE ESTABLECIMIENTO</t>
  </si>
  <si>
    <t xml:space="preserve">EVOLUCIÓN DE LOS ÍNDICES DE OCUPACIÓN EN TENERIFE Y MUNICIPIOS TURÍSTICOS (2005-2009 </t>
  </si>
  <si>
    <t xml:space="preserve">VARIACIONES INTERANUALES (%) DE LOS ÍNDICES DE OCUPACIÓN EN TENERIFE Y MUNICIPIOS TURÍSTICOS (2005-2009 </t>
  </si>
  <si>
    <t>EVOLUCIÓN ÍNDICES DE OCUPACIÓN EN TENERIFE SEGÚN TIPOLOGÍA Y CATEGORÍA DE ESTABLECIMIENTO</t>
  </si>
  <si>
    <t>var 07/06</t>
  </si>
  <si>
    <t>var 08/07</t>
  </si>
  <si>
    <t>var 09/08</t>
  </si>
  <si>
    <t>EVOLUCIÓN ÍNDICES DE OCUPACIÓN EN ADEJE SEGÚN TIPOLOGÍA Y CATEGORÍA DE ESTABLECIMIENTO</t>
  </si>
  <si>
    <t>EVOLUCIÓN ÍNDICES DE OCUPACIÓN EN ARONA SEGÚN TIPOLOGÍA Y CATEGORÍA DE ESTABLECIMIENTO</t>
  </si>
  <si>
    <t>EVOLUCIÓN ÍNDICES DE OCUPACIÓN EN EL PUERTO DE LA CRUZ SEGÚN TIPOLOGÍA Y CATEGORÍA DE ESTABLECIMIENTO</t>
  </si>
  <si>
    <t>FUENTE: STDE Cabildo Insular de Tenerife.
ELABORACIÓN: Turismo de Tenerife</t>
  </si>
  <si>
    <t>EVOLUCIÓN ÍNDICES DE OCUPACIÓN EN SANTA CRUZ SEGÚN TIPOLOGÍA Y CATEGORÍA DE ESTABLECIMIENTO</t>
  </si>
  <si>
    <t xml:space="preserve">EVOLUCIÓN DE ESTANCIA MEDIA EN TENERIFE Y MUNICIPIOS  TURÍSTICOS (2005-2009) </t>
  </si>
  <si>
    <t xml:space="preserve">DIFERENCIAS INTERANUALES DE LA ESTANCIA MEDIA EN TENERIFE Y MUNICIPIOS  TURÍSTICOS (2005-2009) </t>
  </si>
  <si>
    <t>EVOLUCIÓN ESTANCIAS MEDIAS EN TENERIFE SEGÚN TIPOLOGÍA Y CATEGORÍA DE ESTABLECIMIENTO</t>
  </si>
  <si>
    <t>DIF 06/05</t>
  </si>
  <si>
    <t>DIF 07/06</t>
  </si>
  <si>
    <t>DIF 08/07</t>
  </si>
  <si>
    <t>DIF 09/08</t>
  </si>
  <si>
    <t>EVOLUCIÓN ESTANCIAS MEDIAS EN ADEJE SEGÚN TIPOLOGÍA Y CATEGORÍA DE ESTABLECIMIENTO</t>
  </si>
  <si>
    <t>EVOLUCIÓN ESTANCIAS MEDIAS EN ARONA SEGÚN TIPOLOGÍA Y CATEGORÍA DE ESTABLECIMIENTO</t>
  </si>
  <si>
    <t>EVOLUCIÓN ESTANCIAS MEDIAS EN EL PUERTO DE LA CRUZ SEGÚN TIPOLOGÍA Y CATEGORÍA DE ESTABLECIMIENTO</t>
  </si>
  <si>
    <t>EVOLUCIÓN ESTANCIAS MEDIAS EN SANTA CRUZ SEGÚN TIPOLOGÍA Y CATEGORÍA DE ESTABLECIMIENTO</t>
  </si>
  <si>
    <t xml:space="preserve">EVOLUCIÓN DE PLAZAS ESTIMADAS EN TENERIFE Y MUNICIPIOS TURÍSTICOS  (2005-2009) </t>
  </si>
  <si>
    <t>FUENTE: STDE Cabildo Insular de Tenerife.ELABORACIÓN: Turismo de Tenerife - Investigación Turística</t>
  </si>
  <si>
    <t xml:space="preserve">VARIACIONES INTERANUALES (%)  DE PLAZAS ESTIMADAS EN TENERIFE Y MUNICIPIOS TURÍSTICOS  (2005-2009) </t>
  </si>
  <si>
    <t xml:space="preserve">CUOTA  MUNICIPAL DE PLAZAS ESTIMADAS SOBRE EL TOTAL INSULAR  (2005-2009) </t>
  </si>
  <si>
    <t xml:space="preserve">DISTRIBUCIÓN  DE PLAZAS ESTIMADAS SEGÚN TIPOLOGÍA PARA CADA MUNICIPIO Y TOTAL ISLA  (2005-2009) </t>
  </si>
  <si>
    <t xml:space="preserve">PLAZAS ALOJATIVAS ESTIMADAS EN TENERIFE SEGÚN TIPOLOGÍA Y CATEGORÍA </t>
  </si>
  <si>
    <t>*Los Datos relativos a plazas son una estimación y no debe ser tomada como cifra de plazas autorizadas. 
**Las Plazas estimadas se revisan semestralmente.
*** Plazas correspondientes al segundo semestre del año
FUENTE: STDE del Cabildo Insular de Tenerife. ELABORACIÓN: Turismo de Tenerife - Investigación turística</t>
  </si>
  <si>
    <t xml:space="preserve">PLAZAS ALOJATIVAS ESTIMADAS EN ADEJE SEGÚN TIPOLOGÍA Y CATEGORÍA </t>
  </si>
  <si>
    <t xml:space="preserve">PLAZAS ALOJATIVAS ESTIMADAS EN ARONA SEGÚN TIPOLOGÍA Y CATEGORÍA </t>
  </si>
  <si>
    <t xml:space="preserve">PLAZAS ALOJATIVAS ESTIMADAS EN EL PUERTO DE LA CRUZ SEGÚN TIPOLOGÍA Y CATEGORÍA </t>
  </si>
  <si>
    <t>PLAZAS ALOJATIVAS ESTIMADAS EN SANTA CRUZ SEGÚN TIPOLOGÍA Y CATEGORÍA</t>
  </si>
  <si>
    <t xml:space="preserve">EVOLUCIÓN DE PLAZAS AUTORIZADAS Y EN TRÁMITE,  EN TENERIFE Y MUNICIPIOS TURÍSTICOS (2005-2009) </t>
  </si>
  <si>
    <t>FUENTE: Policía Turística-Cabildo Insular de Tenerife.ELABORACIÓN: Turismo de Tenerife - Investigación Turística</t>
  </si>
  <si>
    <t xml:space="preserve">VARIACIONES INTERANUALES (%)  PLAZAS AUTORIZADAS Y EN TRÁMITE,  EN TENERIFE Y MUNICIPIOS TURÍSTICOS (2005-2009) </t>
  </si>
  <si>
    <t xml:space="preserve">CUOTA DE CADA MUNICIPIO DE PLAZAS AUTORIZADAS Y TRÁMITE SOBRE EL TOTAL INSULAR (2005-2009) </t>
  </si>
  <si>
    <t>DISTRIBUCIÓN  PLAZAS AUTORIZADAS Y EN TRÁMITE DE CADA MUNICIPIO Y TOTAL INSULAR (2005-2009)</t>
  </si>
  <si>
    <t xml:space="preserve"> 2007</t>
  </si>
  <si>
    <t xml:space="preserve"> 2008</t>
  </si>
  <si>
    <t>2009</t>
  </si>
  <si>
    <t>var 06/05</t>
  </si>
  <si>
    <t>(*) Plazas Autorizadas conforme a Policía Turística.
FUENTE: Policía Turística. Cabildo Insular de Tenerife.
ELABORACIÓN: Turismo de Tenerife - Investigación Turística.</t>
  </si>
  <si>
    <t>(*) Plazas Autorizadas conforme a Policía Turística.
FUENTE: Policía Turística. Cabildo Insular de Tenerife.
ELABORACIÓN: Turismo de Tenerife - Investigación turística</t>
  </si>
  <si>
    <t>Acum. febrero 2010</t>
  </si>
  <si>
    <t>Acum. febrero 2009</t>
  </si>
  <si>
    <t xml:space="preserve">                                                        ADEJE     ac. febrero 2010</t>
  </si>
  <si>
    <t xml:space="preserve">                                                        ADEJE    ac. febrero 2009</t>
  </si>
  <si>
    <t xml:space="preserve">                                                                  ARONA    ac febrero 2010</t>
  </si>
  <si>
    <t xml:space="preserve">                                                                  ARONA   ac febrero 2009</t>
  </si>
  <si>
    <t xml:space="preserve">                                                          PUERTO DE LA CRUZ    ac febrero 2010</t>
  </si>
  <si>
    <t xml:space="preserve">                                                          PUERTO DE LA CRUZ   ac   febrero 2009</t>
  </si>
  <si>
    <t xml:space="preserve">                                                                  SANTA CRUZ DE TENERIFE     ac febrero 2010</t>
  </si>
  <si>
    <t xml:space="preserve">                                                                  SANTA CRUZ DE TENERIFE     ac febrero 2009</t>
  </si>
  <si>
    <t>ac febrero 2010</t>
  </si>
  <si>
    <t>ac febrero 2009</t>
  </si>
  <si>
    <t>PLAZAS TURÍSTICAS AUTORIZADAS Y EN TRÁMITE SEGÚN TIPOLOGÍA ALOJATIVA
DISTRIBUCIÓN POR MUNICIPIOS 
(febrero 2010)</t>
  </si>
  <si>
    <t>febrero 2010</t>
  </si>
</sst>
</file>

<file path=xl/styles.xml><?xml version="1.0" encoding="utf-8"?>
<styleSheet xmlns="http://schemas.openxmlformats.org/spreadsheetml/2006/main">
  <numFmts count="8">
    <numFmt numFmtId="164" formatCode="#,##0_)"/>
    <numFmt numFmtId="165" formatCode="0.0%"/>
    <numFmt numFmtId="166" formatCode="#,##0.0"/>
    <numFmt numFmtId="167" formatCode="#,##0.00_)"/>
    <numFmt numFmtId="168" formatCode="_-* #,##0.00\ [$€-1]_-;\-* #,##0.00\ [$€-1]_-;_-* &quot;-&quot;??\ [$€-1]_-"/>
    <numFmt numFmtId="169" formatCode="0.000%"/>
    <numFmt numFmtId="170" formatCode="0.00_)"/>
    <numFmt numFmtId="171" formatCode="0.0"/>
  </numFmts>
  <fonts count="54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6"/>
      <name val="Arial"/>
      <family val="2"/>
    </font>
    <font>
      <sz val="8"/>
      <name val="Arial"/>
      <family val="2"/>
    </font>
    <font>
      <sz val="14"/>
      <name val="Braggadocio"/>
      <family val="5"/>
    </font>
    <font>
      <sz val="12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2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25"/>
      <name val="Arial"/>
      <family val="2"/>
    </font>
    <font>
      <b/>
      <sz val="10"/>
      <color indexed="10"/>
      <name val="Arial"/>
      <family val="2"/>
    </font>
    <font>
      <sz val="25"/>
      <name val="Frutiger LT 65 Bold"/>
      <family val="2"/>
    </font>
    <font>
      <b/>
      <sz val="12"/>
      <name val="Frutiger LT 45 Light"/>
      <family val="2"/>
    </font>
    <font>
      <b/>
      <sz val="10"/>
      <color indexed="18"/>
      <name val="Frutiger LT 55 Roman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0"/>
      <color indexed="8"/>
      <name val="MS Sans Serif"/>
      <family val="2"/>
    </font>
    <font>
      <b/>
      <sz val="10"/>
      <color indexed="56"/>
      <name val="Arial"/>
      <family val="2"/>
    </font>
    <font>
      <b/>
      <u/>
      <sz val="10"/>
      <color indexed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8"/>
      <name val="Braggadocio"/>
      <family val="5"/>
    </font>
    <font>
      <b/>
      <sz val="14"/>
      <color indexed="9"/>
      <name val="Arial"/>
      <family val="2"/>
    </font>
    <font>
      <b/>
      <sz val="14"/>
      <color indexed="18"/>
      <name val="Arial"/>
      <family val="2"/>
    </font>
    <font>
      <u/>
      <sz val="7.5"/>
      <color indexed="12"/>
      <name val="Arial"/>
      <family val="2"/>
    </font>
    <font>
      <b/>
      <sz val="10"/>
      <color indexed="18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color theme="3" tint="-0.249977111117893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u/>
      <sz val="14"/>
      <color theme="0"/>
      <name val="Arial"/>
      <family val="2"/>
    </font>
    <font>
      <b/>
      <u/>
      <sz val="10"/>
      <color theme="0"/>
      <name val="Arial"/>
      <family val="2"/>
    </font>
    <font>
      <b/>
      <sz val="11"/>
      <color indexed="9"/>
      <name val="Arial"/>
      <family val="2"/>
    </font>
    <font>
      <sz val="10"/>
      <color indexed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26">
    <xf numFmtId="0" fontId="0" fillId="0" borderId="0"/>
    <xf numFmtId="0" fontId="1" fillId="0" borderId="0"/>
    <xf numFmtId="16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" fillId="0" borderId="0"/>
    <xf numFmtId="3" fontId="1" fillId="0" borderId="0">
      <alignment vertical="center"/>
    </xf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3" fontId="1" fillId="0" borderId="0">
      <alignment vertical="center"/>
    </xf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Protection="0">
      <alignment vertical="center"/>
    </xf>
    <xf numFmtId="9" fontId="30" fillId="0" borderId="0" applyFont="0" applyFill="0" applyBorder="0" applyAlignment="0" applyProtection="0"/>
    <xf numFmtId="0" fontId="29" fillId="0" borderId="0" applyNumberFormat="0" applyFont="0" applyFill="0" applyBorder="0" applyAlignment="0" applyProtection="0"/>
    <xf numFmtId="3" fontId="1" fillId="0" borderId="0">
      <alignment vertical="center"/>
    </xf>
    <xf numFmtId="3" fontId="1" fillId="0" borderId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Protection="0">
      <alignment vertical="center"/>
    </xf>
    <xf numFmtId="0" fontId="29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</cellStyleXfs>
  <cellXfs count="903">
    <xf numFmtId="0" fontId="0" fillId="0" borderId="0" xfId="0"/>
    <xf numFmtId="0" fontId="0" fillId="0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/>
    <xf numFmtId="0" fontId="1" fillId="0" borderId="0" xfId="0" applyFont="1"/>
    <xf numFmtId="0" fontId="0" fillId="0" borderId="0" xfId="0" applyBorder="1"/>
    <xf numFmtId="0" fontId="4" fillId="3" borderId="0" xfId="0" applyFont="1" applyFill="1" applyBorder="1" applyAlignment="1">
      <alignment horizontal="center"/>
    </xf>
    <xf numFmtId="3" fontId="0" fillId="0" borderId="0" xfId="0" applyNumberFormat="1"/>
    <xf numFmtId="4" fontId="0" fillId="0" borderId="0" xfId="0" applyNumberFormat="1"/>
    <xf numFmtId="2" fontId="3" fillId="0" borderId="0" xfId="0" applyNumberFormat="1" applyFont="1" applyFill="1" applyBorder="1" applyAlignment="1" applyProtection="1"/>
    <xf numFmtId="3" fontId="1" fillId="0" borderId="0" xfId="7" applyFont="1">
      <alignment vertical="center"/>
    </xf>
    <xf numFmtId="3" fontId="13" fillId="0" borderId="1" xfId="7" applyFont="1" applyBorder="1" applyAlignment="1" applyProtection="1">
      <alignment horizontal="left"/>
    </xf>
    <xf numFmtId="164" fontId="13" fillId="0" borderId="2" xfId="7" applyNumberFormat="1" applyFont="1" applyBorder="1" applyProtection="1">
      <alignment vertical="center"/>
    </xf>
    <xf numFmtId="3" fontId="13" fillId="0" borderId="3" xfId="7" applyFont="1" applyBorder="1" applyAlignment="1" applyProtection="1">
      <alignment horizontal="left"/>
    </xf>
    <xf numFmtId="164" fontId="13" fillId="0" borderId="4" xfId="7" applyNumberFormat="1" applyFont="1" applyBorder="1" applyProtection="1">
      <alignment vertical="center"/>
    </xf>
    <xf numFmtId="164" fontId="13" fillId="0" borderId="1" xfId="7" applyNumberFormat="1" applyFont="1" applyBorder="1" applyProtection="1">
      <alignment vertical="center"/>
    </xf>
    <xf numFmtId="10" fontId="13" fillId="0" borderId="5" xfId="17" applyNumberFormat="1" applyFont="1" applyBorder="1" applyProtection="1">
      <alignment vertical="center"/>
    </xf>
    <xf numFmtId="164" fontId="13" fillId="0" borderId="3" xfId="7" applyNumberFormat="1" applyFont="1" applyBorder="1" applyProtection="1">
      <alignment vertical="center"/>
    </xf>
    <xf numFmtId="10" fontId="13" fillId="0" borderId="6" xfId="17" applyNumberFormat="1" applyFont="1" applyBorder="1" applyProtection="1">
      <alignment vertical="center"/>
    </xf>
    <xf numFmtId="164" fontId="13" fillId="0" borderId="7" xfId="7" applyNumberFormat="1" applyFont="1" applyBorder="1" applyProtection="1">
      <alignment vertical="center"/>
    </xf>
    <xf numFmtId="164" fontId="13" fillId="0" borderId="0" xfId="7" applyNumberFormat="1" applyFont="1" applyBorder="1" applyProtection="1">
      <alignment vertical="center"/>
    </xf>
    <xf numFmtId="3" fontId="13" fillId="0" borderId="2" xfId="7" applyFont="1" applyBorder="1" applyAlignment="1" applyProtection="1">
      <alignment horizontal="left"/>
    </xf>
    <xf numFmtId="3" fontId="13" fillId="0" borderId="4" xfId="7" applyFont="1" applyBorder="1" applyAlignment="1" applyProtection="1">
      <alignment horizontal="left"/>
    </xf>
    <xf numFmtId="3" fontId="1" fillId="0" borderId="0" xfId="7">
      <alignment vertical="center"/>
    </xf>
    <xf numFmtId="3" fontId="1" fillId="0" borderId="0" xfId="7" applyAlignment="1">
      <alignment vertical="center" wrapText="1"/>
    </xf>
    <xf numFmtId="3" fontId="13" fillId="0" borderId="1" xfId="7" applyFont="1" applyFill="1" applyBorder="1" applyAlignment="1">
      <alignment horizontal="left" vertical="center" wrapText="1"/>
    </xf>
    <xf numFmtId="3" fontId="6" fillId="4" borderId="8" xfId="7" applyFont="1" applyFill="1" applyBorder="1" applyAlignment="1">
      <alignment vertical="center" wrapText="1"/>
    </xf>
    <xf numFmtId="3" fontId="20" fillId="4" borderId="9" xfId="7" applyFont="1" applyFill="1" applyBorder="1" applyAlignment="1">
      <alignment vertical="center" wrapText="1"/>
    </xf>
    <xf numFmtId="3" fontId="20" fillId="4" borderId="10" xfId="7" applyFont="1" applyFill="1" applyBorder="1" applyAlignment="1">
      <alignment vertical="center" wrapText="1"/>
    </xf>
    <xf numFmtId="3" fontId="13" fillId="0" borderId="3" xfId="7" applyFont="1" applyFill="1" applyBorder="1" applyAlignment="1">
      <alignment horizontal="left" vertical="center" wrapText="1"/>
    </xf>
    <xf numFmtId="164" fontId="13" fillId="0" borderId="4" xfId="7" applyNumberFormat="1" applyFont="1" applyBorder="1" applyAlignment="1" applyProtection="1">
      <alignment vertical="center" wrapText="1"/>
    </xf>
    <xf numFmtId="165" fontId="13" fillId="0" borderId="4" xfId="17" applyNumberFormat="1" applyFont="1" applyBorder="1" applyAlignment="1" applyProtection="1">
      <alignment vertical="center" wrapText="1"/>
    </xf>
    <xf numFmtId="165" fontId="13" fillId="0" borderId="11" xfId="17" applyNumberFormat="1" applyFont="1" applyBorder="1" applyAlignment="1" applyProtection="1">
      <alignment vertical="center" wrapText="1"/>
    </xf>
    <xf numFmtId="3" fontId="1" fillId="0" borderId="0" xfId="7" applyBorder="1" applyAlignment="1">
      <alignment vertical="center" wrapText="1"/>
    </xf>
    <xf numFmtId="3" fontId="13" fillId="0" borderId="0" xfId="7" applyFont="1" applyFill="1" applyBorder="1" applyAlignment="1">
      <alignment horizontal="left" vertical="center" wrapText="1"/>
    </xf>
    <xf numFmtId="3" fontId="1" fillId="0" borderId="0" xfId="7" applyFont="1" applyAlignment="1">
      <alignment vertical="center" wrapText="1"/>
    </xf>
    <xf numFmtId="3" fontId="20" fillId="4" borderId="5" xfId="7" applyFont="1" applyFill="1" applyBorder="1" applyAlignment="1">
      <alignment vertical="center" wrapText="1"/>
    </xf>
    <xf numFmtId="164" fontId="13" fillId="0" borderId="3" xfId="7" applyNumberFormat="1" applyFont="1" applyBorder="1" applyAlignment="1" applyProtection="1">
      <alignment vertical="center" wrapText="1"/>
    </xf>
    <xf numFmtId="164" fontId="13" fillId="0" borderId="12" xfId="7" applyNumberFormat="1" applyFont="1" applyBorder="1" applyAlignment="1" applyProtection="1">
      <alignment vertical="center" wrapText="1"/>
    </xf>
    <xf numFmtId="3" fontId="20" fillId="4" borderId="13" xfId="7" applyFont="1" applyFill="1" applyBorder="1" applyAlignment="1">
      <alignment vertical="center" wrapText="1"/>
    </xf>
    <xf numFmtId="165" fontId="13" fillId="0" borderId="6" xfId="17" applyNumberFormat="1" applyFont="1" applyBorder="1" applyAlignment="1" applyProtection="1">
      <alignment vertical="center" wrapText="1"/>
    </xf>
    <xf numFmtId="3" fontId="6" fillId="4" borderId="2" xfId="7" applyFont="1" applyFill="1" applyBorder="1" applyAlignment="1">
      <alignment horizontal="left" vertical="center"/>
    </xf>
    <xf numFmtId="3" fontId="4" fillId="4" borderId="4" xfId="7" applyFont="1" applyFill="1" applyBorder="1" applyAlignment="1" applyProtection="1">
      <alignment horizontal="center" vertical="center" wrapText="1"/>
    </xf>
    <xf numFmtId="166" fontId="13" fillId="0" borderId="3" xfId="7" applyNumberFormat="1" applyFont="1" applyBorder="1" applyAlignment="1" applyProtection="1">
      <alignment horizontal="left"/>
    </xf>
    <xf numFmtId="3" fontId="21" fillId="0" borderId="3" xfId="7" applyFont="1" applyBorder="1" applyAlignment="1" applyProtection="1">
      <alignment horizontal="left" indent="1"/>
    </xf>
    <xf numFmtId="3" fontId="1" fillId="0" borderId="3" xfId="7" applyBorder="1">
      <alignment vertical="center"/>
    </xf>
    <xf numFmtId="3" fontId="6" fillId="0" borderId="12" xfId="7" applyFont="1" applyBorder="1" applyAlignment="1" applyProtection="1">
      <alignment horizontal="left"/>
    </xf>
    <xf numFmtId="164" fontId="6" fillId="0" borderId="11" xfId="7" applyNumberFormat="1" applyFont="1" applyBorder="1" applyProtection="1">
      <alignment vertical="center"/>
    </xf>
    <xf numFmtId="164" fontId="6" fillId="0" borderId="14" xfId="7" applyNumberFormat="1" applyFont="1" applyBorder="1" applyProtection="1">
      <alignment vertical="center"/>
    </xf>
    <xf numFmtId="3" fontId="6" fillId="0" borderId="8" xfId="7" applyFont="1" applyBorder="1" applyAlignment="1" applyProtection="1">
      <alignment horizontal="left"/>
    </xf>
    <xf numFmtId="10" fontId="6" fillId="0" borderId="10" xfId="17" applyNumberFormat="1" applyFont="1" applyBorder="1" applyProtection="1">
      <alignment vertical="center"/>
    </xf>
    <xf numFmtId="165" fontId="13" fillId="0" borderId="2" xfId="17" applyNumberFormat="1" applyFont="1" applyBorder="1" applyAlignment="1" applyProtection="1">
      <alignment horizontal="center"/>
    </xf>
    <xf numFmtId="165" fontId="13" fillId="0" borderId="5" xfId="17" applyNumberFormat="1" applyFont="1" applyBorder="1" applyAlignment="1" applyProtection="1">
      <alignment horizontal="center"/>
    </xf>
    <xf numFmtId="165" fontId="1" fillId="0" borderId="0" xfId="17" applyNumberFormat="1">
      <alignment vertical="center"/>
    </xf>
    <xf numFmtId="165" fontId="13" fillId="0" borderId="4" xfId="17" applyNumberFormat="1" applyFont="1" applyBorder="1" applyAlignment="1" applyProtection="1">
      <alignment horizontal="center"/>
    </xf>
    <xf numFmtId="165" fontId="13" fillId="0" borderId="6" xfId="17" applyNumberFormat="1" applyFont="1" applyBorder="1" applyAlignment="1" applyProtection="1">
      <alignment horizontal="center"/>
    </xf>
    <xf numFmtId="10" fontId="0" fillId="0" borderId="0" xfId="0" applyNumberFormat="1"/>
    <xf numFmtId="164" fontId="13" fillId="0" borderId="4" xfId="7" applyNumberFormat="1" applyFont="1" applyBorder="1" applyAlignment="1" applyProtection="1">
      <alignment horizontal="right" vertical="center" wrapText="1"/>
    </xf>
    <xf numFmtId="164" fontId="13" fillId="0" borderId="4" xfId="7" quotePrefix="1" applyNumberFormat="1" applyFont="1" applyBorder="1" applyAlignment="1" applyProtection="1">
      <alignment horizontal="right" vertical="center" wrapText="1"/>
    </xf>
    <xf numFmtId="165" fontId="6" fillId="0" borderId="4" xfId="17" applyNumberFormat="1" applyFont="1" applyBorder="1" applyAlignment="1" applyProtection="1">
      <alignment horizontal="center"/>
    </xf>
    <xf numFmtId="165" fontId="6" fillId="0" borderId="6" xfId="17" applyNumberFormat="1" applyFont="1" applyBorder="1" applyAlignment="1" applyProtection="1">
      <alignment horizontal="center"/>
    </xf>
    <xf numFmtId="3" fontId="1" fillId="0" borderId="3" xfId="7" applyFont="1" applyBorder="1" applyAlignment="1">
      <alignment horizontal="right" vertical="center"/>
    </xf>
    <xf numFmtId="10" fontId="6" fillId="0" borderId="13" xfId="17" applyNumberFormat="1" applyFont="1" applyBorder="1" applyProtection="1">
      <alignment vertical="center"/>
    </xf>
    <xf numFmtId="164" fontId="6" fillId="0" borderId="12" xfId="7" applyNumberFormat="1" applyFont="1" applyBorder="1" applyProtection="1">
      <alignment vertical="center"/>
    </xf>
    <xf numFmtId="3" fontId="1" fillId="0" borderId="4" xfId="7" applyBorder="1">
      <alignment vertical="center"/>
    </xf>
    <xf numFmtId="3" fontId="1" fillId="0" borderId="0" xfId="14">
      <alignment vertical="center"/>
    </xf>
    <xf numFmtId="3" fontId="7" fillId="0" borderId="0" xfId="14" applyFont="1" applyAlignment="1">
      <alignment horizontal="left" vertical="center"/>
    </xf>
    <xf numFmtId="3" fontId="6" fillId="0" borderId="0" xfId="14" applyFont="1" applyAlignment="1">
      <alignment horizontal="center" vertical="center"/>
    </xf>
    <xf numFmtId="2" fontId="4" fillId="4" borderId="15" xfId="7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49" fontId="23" fillId="2" borderId="0" xfId="0" applyNumberFormat="1" applyFont="1" applyFill="1"/>
    <xf numFmtId="3" fontId="22" fillId="0" borderId="0" xfId="14" applyFont="1" applyAlignment="1">
      <alignment vertical="center" wrapText="1"/>
    </xf>
    <xf numFmtId="3" fontId="24" fillId="0" borderId="0" xfId="14" applyFont="1" applyAlignment="1">
      <alignment horizontal="center" vertical="center"/>
    </xf>
    <xf numFmtId="3" fontId="26" fillId="0" borderId="0" xfId="14" applyFont="1" applyAlignment="1">
      <alignment horizontal="right" vertical="center"/>
    </xf>
    <xf numFmtId="2" fontId="4" fillId="4" borderId="2" xfId="7" applyNumberFormat="1" applyFont="1" applyFill="1" applyBorder="1" applyAlignment="1">
      <alignment horizontal="center" vertical="center" wrapText="1"/>
    </xf>
    <xf numFmtId="165" fontId="13" fillId="0" borderId="1" xfId="17" applyNumberFormat="1" applyFont="1" applyBorder="1" applyAlignment="1" applyProtection="1">
      <alignment horizontal="center"/>
    </xf>
    <xf numFmtId="165" fontId="13" fillId="0" borderId="3" xfId="17" applyNumberFormat="1" applyFont="1" applyBorder="1" applyAlignment="1" applyProtection="1">
      <alignment horizontal="center"/>
    </xf>
    <xf numFmtId="166" fontId="13" fillId="0" borderId="4" xfId="7" applyNumberFormat="1" applyFont="1" applyBorder="1" applyAlignment="1" applyProtection="1">
      <alignment horizontal="left"/>
    </xf>
    <xf numFmtId="3" fontId="21" fillId="0" borderId="4" xfId="7" applyFont="1" applyBorder="1" applyAlignment="1" applyProtection="1">
      <alignment horizontal="left" indent="1"/>
    </xf>
    <xf numFmtId="3" fontId="17" fillId="0" borderId="0" xfId="7" applyFont="1" applyAlignment="1">
      <alignment vertical="center" wrapText="1"/>
    </xf>
    <xf numFmtId="3" fontId="13" fillId="0" borderId="1" xfId="7" applyFont="1" applyBorder="1" applyAlignment="1" applyProtection="1">
      <alignment horizontal="left" vertical="center" wrapText="1"/>
    </xf>
    <xf numFmtId="3" fontId="13" fillId="0" borderId="3" xfId="7" applyFont="1" applyBorder="1" applyAlignment="1" applyProtection="1">
      <alignment horizontal="left" vertical="center" wrapText="1"/>
    </xf>
    <xf numFmtId="3" fontId="13" fillId="0" borderId="12" xfId="7" applyFont="1" applyBorder="1" applyAlignment="1" applyProtection="1">
      <alignment horizontal="left" vertical="center" wrapText="1"/>
    </xf>
    <xf numFmtId="164" fontId="13" fillId="0" borderId="0" xfId="7" applyNumberFormat="1" applyFont="1" applyBorder="1" applyAlignment="1" applyProtection="1">
      <alignment vertical="center" wrapText="1"/>
    </xf>
    <xf numFmtId="164" fontId="13" fillId="0" borderId="14" xfId="7" applyNumberFormat="1" applyFont="1" applyBorder="1" applyAlignment="1" applyProtection="1">
      <alignment vertical="center" wrapText="1"/>
    </xf>
    <xf numFmtId="4" fontId="1" fillId="0" borderId="0" xfId="7" applyNumberFormat="1" applyFont="1" applyAlignment="1">
      <alignment vertical="center" wrapText="1"/>
    </xf>
    <xf numFmtId="3" fontId="19" fillId="0" borderId="0" xfId="7" applyFont="1" applyBorder="1" applyAlignment="1">
      <alignment vertical="center" wrapText="1"/>
    </xf>
    <xf numFmtId="3" fontId="13" fillId="0" borderId="0" xfId="7" applyFont="1" applyBorder="1" applyAlignment="1">
      <alignment vertical="center" wrapText="1"/>
    </xf>
    <xf numFmtId="3" fontId="18" fillId="0" borderId="0" xfId="7" applyFont="1" applyFill="1" applyBorder="1" applyAlignment="1">
      <alignment horizontal="center" vertical="center" wrapText="1"/>
    </xf>
    <xf numFmtId="3" fontId="18" fillId="0" borderId="0" xfId="7" applyFont="1" applyFill="1" applyBorder="1" applyAlignment="1">
      <alignment vertical="center" wrapText="1"/>
    </xf>
    <xf numFmtId="3" fontId="1" fillId="4" borderId="15" xfId="7" applyFont="1" applyFill="1" applyBorder="1" applyAlignment="1">
      <alignment vertical="center" wrapText="1"/>
    </xf>
    <xf numFmtId="164" fontId="13" fillId="0" borderId="6" xfId="7" applyNumberFormat="1" applyFont="1" applyBorder="1" applyAlignment="1" applyProtection="1">
      <alignment vertical="center" wrapText="1"/>
    </xf>
    <xf numFmtId="3" fontId="1" fillId="0" borderId="3" xfId="7" applyFont="1" applyFill="1" applyBorder="1" applyAlignment="1" applyProtection="1">
      <alignment horizontal="left" vertical="center" wrapText="1"/>
    </xf>
    <xf numFmtId="164" fontId="13" fillId="0" borderId="13" xfId="7" applyNumberFormat="1" applyFont="1" applyBorder="1" applyAlignment="1" applyProtection="1">
      <alignment vertical="center" wrapText="1"/>
    </xf>
    <xf numFmtId="3" fontId="6" fillId="0" borderId="3" xfId="7" applyFont="1" applyFill="1" applyBorder="1" applyAlignment="1">
      <alignment horizontal="left" vertical="center" wrapText="1"/>
    </xf>
    <xf numFmtId="3" fontId="6" fillId="0" borderId="12" xfId="7" applyFont="1" applyFill="1" applyBorder="1" applyAlignment="1">
      <alignment horizontal="left" vertical="center" wrapText="1"/>
    </xf>
    <xf numFmtId="3" fontId="1" fillId="0" borderId="4" xfId="7" applyBorder="1" applyAlignment="1">
      <alignment vertical="center" wrapText="1"/>
    </xf>
    <xf numFmtId="3" fontId="13" fillId="0" borderId="3" xfId="7" applyFont="1" applyFill="1" applyBorder="1" applyAlignment="1">
      <alignment horizontal="left" vertical="center" wrapText="1" indent="1"/>
    </xf>
    <xf numFmtId="3" fontId="1" fillId="0" borderId="3" xfId="7" applyFont="1" applyFill="1" applyBorder="1" applyAlignment="1" applyProtection="1">
      <alignment horizontal="left" vertical="center" wrapText="1" indent="1"/>
    </xf>
    <xf numFmtId="2" fontId="28" fillId="4" borderId="15" xfId="7" applyNumberFormat="1" applyFont="1" applyFill="1" applyBorder="1" applyAlignment="1">
      <alignment horizontal="center" vertical="center" wrapText="1"/>
    </xf>
    <xf numFmtId="0" fontId="28" fillId="4" borderId="4" xfId="7" applyNumberFormat="1" applyFont="1" applyFill="1" applyBorder="1" applyAlignment="1" applyProtection="1">
      <alignment horizontal="center" vertical="center" wrapText="1"/>
    </xf>
    <xf numFmtId="0" fontId="28" fillId="4" borderId="11" xfId="7" applyNumberFormat="1" applyFont="1" applyFill="1" applyBorder="1" applyAlignment="1" applyProtection="1">
      <alignment horizontal="center" vertical="center" wrapText="1"/>
    </xf>
    <xf numFmtId="3" fontId="28" fillId="4" borderId="4" xfId="7" applyFont="1" applyFill="1" applyBorder="1" applyAlignment="1" applyProtection="1">
      <alignment horizontal="center" vertical="center" wrapText="1"/>
    </xf>
    <xf numFmtId="0" fontId="6" fillId="4" borderId="11" xfId="7" applyNumberFormat="1" applyFont="1" applyFill="1" applyBorder="1" applyAlignment="1" applyProtection="1">
      <alignment horizontal="center" vertical="center" wrapText="1"/>
    </xf>
    <xf numFmtId="0" fontId="29" fillId="0" borderId="0" xfId="8"/>
    <xf numFmtId="3" fontId="31" fillId="0" borderId="4" xfId="13" applyNumberFormat="1" applyFont="1" applyBorder="1" applyAlignment="1">
      <alignment vertical="center" wrapText="1"/>
    </xf>
    <xf numFmtId="165" fontId="31" fillId="0" borderId="4" xfId="18" applyNumberFormat="1" applyFont="1" applyFill="1" applyBorder="1" applyAlignment="1">
      <alignment vertical="center" wrapText="1"/>
    </xf>
    <xf numFmtId="3" fontId="32" fillId="0" borderId="4" xfId="13" applyNumberFormat="1" applyFont="1" applyBorder="1" applyAlignment="1">
      <alignment vertical="center" wrapText="1"/>
    </xf>
    <xf numFmtId="165" fontId="32" fillId="0" borderId="4" xfId="18" applyNumberFormat="1" applyFont="1" applyFill="1" applyBorder="1" applyAlignment="1">
      <alignment vertical="center" wrapText="1"/>
    </xf>
    <xf numFmtId="3" fontId="13" fillId="0" borderId="2" xfId="7" applyNumberFormat="1" applyFont="1" applyBorder="1" applyProtection="1">
      <alignment vertical="center"/>
    </xf>
    <xf numFmtId="3" fontId="13" fillId="0" borderId="7" xfId="7" applyNumberFormat="1" applyFont="1" applyBorder="1" applyProtection="1">
      <alignment vertical="center"/>
    </xf>
    <xf numFmtId="3" fontId="13" fillId="0" borderId="4" xfId="7" applyNumberFormat="1" applyFont="1" applyBorder="1" applyProtection="1">
      <alignment vertical="center"/>
    </xf>
    <xf numFmtId="3" fontId="13" fillId="0" borderId="0" xfId="7" applyNumberFormat="1" applyFont="1" applyBorder="1" applyProtection="1">
      <alignment vertical="center"/>
    </xf>
    <xf numFmtId="3" fontId="1" fillId="0" borderId="4" xfId="7" applyNumberFormat="1" applyBorder="1">
      <alignment vertical="center"/>
    </xf>
    <xf numFmtId="3" fontId="1" fillId="0" borderId="0" xfId="7" applyNumberFormat="1" applyBorder="1">
      <alignment vertical="center"/>
    </xf>
    <xf numFmtId="17" fontId="8" fillId="5" borderId="0" xfId="0" applyNumberFormat="1" applyFont="1" applyFill="1" applyBorder="1" applyAlignment="1">
      <alignment horizontal="left" vertical="center"/>
    </xf>
    <xf numFmtId="165" fontId="13" fillId="0" borderId="13" xfId="17" applyNumberFormat="1" applyFont="1" applyBorder="1" applyAlignment="1" applyProtection="1">
      <alignment vertical="center" wrapText="1"/>
    </xf>
    <xf numFmtId="165" fontId="13" fillId="0" borderId="5" xfId="17" applyNumberFormat="1" applyFont="1" applyBorder="1" applyProtection="1">
      <alignment vertical="center"/>
    </xf>
    <xf numFmtId="165" fontId="13" fillId="0" borderId="6" xfId="17" applyNumberFormat="1" applyFont="1" applyBorder="1" applyProtection="1">
      <alignment vertical="center"/>
    </xf>
    <xf numFmtId="165" fontId="13" fillId="0" borderId="2" xfId="17" applyNumberFormat="1" applyFont="1" applyBorder="1" applyProtection="1">
      <alignment vertical="center"/>
    </xf>
    <xf numFmtId="165" fontId="13" fillId="0" borderId="4" xfId="17" applyNumberFormat="1" applyFont="1" applyBorder="1" applyProtection="1">
      <alignment vertical="center"/>
    </xf>
    <xf numFmtId="0" fontId="1" fillId="0" borderId="0" xfId="10"/>
    <xf numFmtId="165" fontId="1" fillId="0" borderId="0" xfId="15" applyNumberFormat="1" applyAlignment="1">
      <alignment vertical="center" wrapText="1"/>
    </xf>
    <xf numFmtId="2" fontId="28" fillId="4" borderId="2" xfId="7" applyNumberFormat="1" applyFont="1" applyFill="1" applyBorder="1" applyAlignment="1">
      <alignment horizontal="center" vertical="center" wrapText="1"/>
    </xf>
    <xf numFmtId="3" fontId="1" fillId="0" borderId="0" xfId="7" applyBorder="1">
      <alignment vertical="center"/>
    </xf>
    <xf numFmtId="3" fontId="36" fillId="6" borderId="0" xfId="3" applyNumberFormat="1" applyFont="1" applyFill="1" applyAlignment="1" applyProtection="1">
      <alignment horizontal="center" vertical="center" wrapText="1"/>
    </xf>
    <xf numFmtId="3" fontId="3" fillId="0" borderId="15" xfId="0" applyNumberFormat="1" applyFont="1" applyBorder="1"/>
    <xf numFmtId="2" fontId="3" fillId="0" borderId="15" xfId="0" applyNumberFormat="1" applyFont="1" applyBorder="1"/>
    <xf numFmtId="165" fontId="0" fillId="0" borderId="0" xfId="15" applyNumberFormat="1" applyFont="1"/>
    <xf numFmtId="3" fontId="13" fillId="0" borderId="1" xfId="7" applyNumberFormat="1" applyFont="1" applyBorder="1" applyProtection="1">
      <alignment vertical="center"/>
    </xf>
    <xf numFmtId="3" fontId="13" fillId="0" borderId="3" xfId="7" applyNumberFormat="1" applyFont="1" applyBorder="1" applyProtection="1">
      <alignment vertical="center"/>
    </xf>
    <xf numFmtId="3" fontId="1" fillId="0" borderId="3" xfId="7" applyNumberFormat="1" applyBorder="1">
      <alignment vertical="center"/>
    </xf>
    <xf numFmtId="0" fontId="1" fillId="0" borderId="0" xfId="11" applyBorder="1"/>
    <xf numFmtId="0" fontId="1" fillId="0" borderId="0" xfId="11" applyBorder="1" applyAlignment="1">
      <alignment vertical="center"/>
    </xf>
    <xf numFmtId="0" fontId="34" fillId="0" borderId="11" xfId="8" applyFont="1" applyBorder="1"/>
    <xf numFmtId="169" fontId="1" fillId="0" borderId="0" xfId="15" applyNumberFormat="1" applyFont="1" applyAlignment="1">
      <alignment vertical="center" wrapText="1"/>
    </xf>
    <xf numFmtId="3" fontId="6" fillId="4" borderId="8" xfId="7" applyFont="1" applyFill="1" applyBorder="1" applyAlignment="1" applyProtection="1">
      <alignment horizontal="center" vertical="center" wrapText="1"/>
      <protection hidden="1"/>
    </xf>
    <xf numFmtId="2" fontId="4" fillId="4" borderId="15" xfId="7" applyNumberFormat="1" applyFont="1" applyFill="1" applyBorder="1" applyAlignment="1" applyProtection="1">
      <alignment horizontal="center" vertical="center" wrapText="1"/>
      <protection hidden="1"/>
    </xf>
    <xf numFmtId="49" fontId="4" fillId="4" borderId="15" xfId="7" applyNumberFormat="1" applyFont="1" applyFill="1" applyBorder="1" applyAlignment="1" applyProtection="1">
      <alignment horizontal="center" vertical="center" wrapText="1"/>
      <protection hidden="1"/>
    </xf>
    <xf numFmtId="3" fontId="6" fillId="4" borderId="8" xfId="7" applyFont="1" applyFill="1" applyBorder="1" applyAlignment="1" applyProtection="1">
      <alignment vertical="center" wrapText="1"/>
      <protection hidden="1"/>
    </xf>
    <xf numFmtId="3" fontId="1" fillId="4" borderId="9" xfId="7" applyFont="1" applyFill="1" applyBorder="1" applyAlignment="1" applyProtection="1">
      <alignment vertical="center" wrapText="1"/>
      <protection hidden="1"/>
    </xf>
    <xf numFmtId="3" fontId="1" fillId="4" borderId="10" xfId="7" applyFont="1" applyFill="1" applyBorder="1" applyAlignment="1" applyProtection="1">
      <alignment vertical="center" wrapText="1"/>
      <protection hidden="1"/>
    </xf>
    <xf numFmtId="164" fontId="13" fillId="0" borderId="2" xfId="7" applyNumberFormat="1" applyFont="1" applyBorder="1" applyAlignment="1" applyProtection="1">
      <alignment vertical="center" wrapText="1"/>
      <protection hidden="1"/>
    </xf>
    <xf numFmtId="165" fontId="13" fillId="0" borderId="2" xfId="17" applyNumberFormat="1" applyFont="1" applyBorder="1" applyAlignment="1" applyProtection="1">
      <alignment vertical="center" wrapText="1"/>
      <protection hidden="1"/>
    </xf>
    <xf numFmtId="3" fontId="13" fillId="0" borderId="4" xfId="7" applyFont="1" applyBorder="1" applyAlignment="1" applyProtection="1">
      <alignment horizontal="left" vertical="center" wrapText="1"/>
      <protection hidden="1"/>
    </xf>
    <xf numFmtId="164" fontId="13" fillId="0" borderId="4" xfId="7" applyNumberFormat="1" applyFont="1" applyBorder="1" applyAlignment="1" applyProtection="1">
      <alignment vertical="center" wrapText="1"/>
      <protection hidden="1"/>
    </xf>
    <xf numFmtId="165" fontId="1" fillId="0" borderId="4" xfId="17" applyNumberFormat="1" applyFont="1" applyBorder="1" applyAlignment="1" applyProtection="1">
      <alignment vertical="center" wrapText="1"/>
      <protection hidden="1"/>
    </xf>
    <xf numFmtId="165" fontId="13" fillId="0" borderId="4" xfId="17" applyNumberFormat="1" applyFont="1" applyBorder="1" applyAlignment="1" applyProtection="1">
      <alignment vertical="center" wrapText="1"/>
      <protection hidden="1"/>
    </xf>
    <xf numFmtId="3" fontId="13" fillId="0" borderId="11" xfId="7" applyFont="1" applyBorder="1" applyAlignment="1" applyProtection="1">
      <alignment horizontal="left" vertical="center" wrapText="1"/>
      <protection hidden="1"/>
    </xf>
    <xf numFmtId="164" fontId="13" fillId="0" borderId="11" xfId="7" applyNumberFormat="1" applyFont="1" applyBorder="1" applyAlignment="1" applyProtection="1">
      <alignment vertical="center" wrapText="1"/>
      <protection hidden="1"/>
    </xf>
    <xf numFmtId="165" fontId="1" fillId="0" borderId="11" xfId="17" applyNumberFormat="1" applyFont="1" applyBorder="1" applyAlignment="1" applyProtection="1">
      <alignment vertical="center" wrapText="1"/>
      <protection hidden="1"/>
    </xf>
    <xf numFmtId="165" fontId="13" fillId="0" borderId="11" xfId="17" applyNumberFormat="1" applyFont="1" applyBorder="1" applyAlignment="1" applyProtection="1">
      <alignment vertical="center" wrapText="1"/>
      <protection hidden="1"/>
    </xf>
    <xf numFmtId="3" fontId="1" fillId="0" borderId="0" xfId="7" applyFont="1" applyAlignment="1" applyProtection="1">
      <alignment vertical="center" wrapText="1"/>
      <protection hidden="1"/>
    </xf>
    <xf numFmtId="164" fontId="13" fillId="0" borderId="1" xfId="7" applyNumberFormat="1" applyFont="1" applyBorder="1" applyAlignment="1" applyProtection="1">
      <alignment vertical="center" wrapText="1"/>
      <protection hidden="1"/>
    </xf>
    <xf numFmtId="165" fontId="13" fillId="0" borderId="5" xfId="17" applyNumberFormat="1" applyFont="1" applyBorder="1" applyAlignment="1" applyProtection="1">
      <alignment vertical="center" wrapText="1"/>
      <protection hidden="1"/>
    </xf>
    <xf numFmtId="3" fontId="1" fillId="0" borderId="4" xfId="7" applyFont="1" applyBorder="1" applyAlignment="1" applyProtection="1">
      <alignment horizontal="left" vertical="center" wrapText="1"/>
      <protection hidden="1"/>
    </xf>
    <xf numFmtId="164" fontId="13" fillId="0" borderId="3" xfId="7" applyNumberFormat="1" applyFont="1" applyBorder="1" applyAlignment="1" applyProtection="1">
      <alignment vertical="center" wrapText="1"/>
      <protection hidden="1"/>
    </xf>
    <xf numFmtId="165" fontId="13" fillId="0" borderId="6" xfId="17" applyNumberFormat="1" applyFont="1" applyBorder="1" applyAlignment="1" applyProtection="1">
      <alignment vertical="center" wrapText="1"/>
      <protection hidden="1"/>
    </xf>
    <xf numFmtId="164" fontId="13" fillId="0" borderId="4" xfId="7" quotePrefix="1" applyNumberFormat="1" applyFont="1" applyBorder="1" applyAlignment="1" applyProtection="1">
      <alignment horizontal="center" vertical="center" wrapText="1"/>
      <protection hidden="1"/>
    </xf>
    <xf numFmtId="3" fontId="36" fillId="6" borderId="0" xfId="3" applyNumberFormat="1" applyFont="1" applyFill="1" applyAlignment="1" applyProtection="1">
      <alignment horizontal="center" vertical="center" wrapText="1"/>
      <protection hidden="1"/>
    </xf>
    <xf numFmtId="3" fontId="1" fillId="4" borderId="7" xfId="7" applyFont="1" applyFill="1" applyBorder="1" applyAlignment="1" applyProtection="1">
      <alignment vertical="center" wrapText="1"/>
      <protection hidden="1"/>
    </xf>
    <xf numFmtId="3" fontId="1" fillId="4" borderId="5" xfId="7" applyFont="1" applyFill="1" applyBorder="1" applyAlignment="1" applyProtection="1">
      <alignment vertical="center" wrapText="1"/>
      <protection hidden="1"/>
    </xf>
    <xf numFmtId="164" fontId="13" fillId="0" borderId="7" xfId="7" applyNumberFormat="1" applyFont="1" applyBorder="1" applyAlignment="1" applyProtection="1">
      <alignment vertical="center" wrapText="1"/>
      <protection hidden="1"/>
    </xf>
    <xf numFmtId="164" fontId="13" fillId="0" borderId="0" xfId="7" applyNumberFormat="1" applyFont="1" applyBorder="1" applyAlignment="1" applyProtection="1">
      <alignment vertical="center" wrapText="1"/>
      <protection hidden="1"/>
    </xf>
    <xf numFmtId="3" fontId="1" fillId="0" borderId="11" xfId="7" applyFont="1" applyBorder="1" applyAlignment="1" applyProtection="1">
      <alignment horizontal="left" vertical="center" wrapText="1"/>
      <protection hidden="1"/>
    </xf>
    <xf numFmtId="164" fontId="13" fillId="0" borderId="12" xfId="7" applyNumberFormat="1" applyFont="1" applyBorder="1" applyAlignment="1" applyProtection="1">
      <alignment vertical="center" wrapText="1"/>
      <protection hidden="1"/>
    </xf>
    <xf numFmtId="164" fontId="13" fillId="0" borderId="14" xfId="7" applyNumberFormat="1" applyFont="1" applyBorder="1" applyAlignment="1" applyProtection="1">
      <alignment vertical="center" wrapText="1"/>
      <protection hidden="1"/>
    </xf>
    <xf numFmtId="165" fontId="13" fillId="0" borderId="13" xfId="17" applyNumberFormat="1" applyFont="1" applyBorder="1" applyAlignment="1" applyProtection="1">
      <alignment vertical="center" wrapText="1"/>
      <protection hidden="1"/>
    </xf>
    <xf numFmtId="3" fontId="1" fillId="4" borderId="14" xfId="7" applyFont="1" applyFill="1" applyBorder="1" applyAlignment="1" applyProtection="1">
      <alignment vertical="center" wrapText="1"/>
      <protection hidden="1"/>
    </xf>
    <xf numFmtId="3" fontId="13" fillId="0" borderId="12" xfId="7" applyFont="1" applyBorder="1" applyAlignment="1" applyProtection="1">
      <alignment horizontal="left" vertical="center" wrapText="1"/>
      <protection hidden="1"/>
    </xf>
    <xf numFmtId="3" fontId="1" fillId="0" borderId="4" xfId="7" applyFont="1" applyBorder="1" applyAlignment="1" applyProtection="1">
      <alignment horizontal="left" vertical="center" wrapText="1" indent="1"/>
      <protection hidden="1"/>
    </xf>
    <xf numFmtId="3" fontId="13" fillId="0" borderId="12" xfId="7" applyFont="1" applyBorder="1" applyAlignment="1" applyProtection="1">
      <alignment horizontal="left" vertical="center" wrapText="1" indent="1"/>
      <protection hidden="1"/>
    </xf>
    <xf numFmtId="2" fontId="28" fillId="4" borderId="15" xfId="7" applyNumberFormat="1" applyFont="1" applyFill="1" applyBorder="1" applyAlignment="1" applyProtection="1">
      <alignment horizontal="center" vertical="center" wrapText="1"/>
      <protection hidden="1"/>
    </xf>
    <xf numFmtId="164" fontId="13" fillId="0" borderId="11" xfId="7" quotePrefix="1" applyNumberFormat="1" applyFont="1" applyBorder="1" applyAlignment="1" applyProtection="1">
      <alignment horizontal="center" vertical="center" wrapText="1"/>
      <protection hidden="1"/>
    </xf>
    <xf numFmtId="1" fontId="4" fillId="4" borderId="2" xfId="7" applyNumberFormat="1" applyFont="1" applyFill="1" applyBorder="1" applyAlignment="1" applyProtection="1">
      <alignment horizontal="center" vertical="center" wrapText="1"/>
      <protection hidden="1"/>
    </xf>
    <xf numFmtId="3" fontId="13" fillId="0" borderId="1" xfId="7" applyFont="1" applyBorder="1" applyAlignment="1" applyProtection="1">
      <alignment horizontal="left" vertical="center" wrapText="1"/>
      <protection hidden="1"/>
    </xf>
    <xf numFmtId="10" fontId="13" fillId="0" borderId="2" xfId="17" applyNumberFormat="1" applyFont="1" applyBorder="1" applyAlignment="1" applyProtection="1">
      <alignment horizontal="center" vertical="center" wrapText="1"/>
      <protection hidden="1"/>
    </xf>
    <xf numFmtId="3" fontId="13" fillId="0" borderId="3" xfId="7" applyFont="1" applyBorder="1" applyAlignment="1" applyProtection="1">
      <alignment horizontal="left" vertical="center" wrapText="1"/>
      <protection hidden="1"/>
    </xf>
    <xf numFmtId="167" fontId="13" fillId="0" borderId="4" xfId="7" applyNumberFormat="1" applyFont="1" applyBorder="1" applyAlignment="1" applyProtection="1">
      <alignment horizontal="center" vertical="center" wrapText="1"/>
      <protection hidden="1"/>
    </xf>
    <xf numFmtId="167" fontId="13" fillId="0" borderId="3" xfId="7" applyNumberFormat="1" applyFont="1" applyBorder="1" applyAlignment="1" applyProtection="1">
      <alignment horizontal="center" vertical="center" wrapText="1"/>
      <protection hidden="1"/>
    </xf>
    <xf numFmtId="10" fontId="13" fillId="0" borderId="4" xfId="17" applyNumberFormat="1" applyFont="1" applyBorder="1" applyAlignment="1" applyProtection="1">
      <alignment horizontal="center" vertical="center" wrapText="1"/>
      <protection hidden="1"/>
    </xf>
    <xf numFmtId="167" fontId="13" fillId="0" borderId="11" xfId="7" applyNumberFormat="1" applyFont="1" applyBorder="1" applyAlignment="1" applyProtection="1">
      <alignment horizontal="center" vertical="center" wrapText="1"/>
      <protection hidden="1"/>
    </xf>
    <xf numFmtId="167" fontId="13" fillId="0" borderId="12" xfId="7" applyNumberFormat="1" applyFont="1" applyBorder="1" applyAlignment="1" applyProtection="1">
      <alignment horizontal="center" vertical="center" wrapText="1"/>
      <protection hidden="1"/>
    </xf>
    <xf numFmtId="10" fontId="13" fillId="0" borderId="11" xfId="17" applyNumberFormat="1" applyFont="1" applyBorder="1" applyAlignment="1" applyProtection="1">
      <alignment horizontal="center" vertical="center" wrapText="1"/>
      <protection hidden="1"/>
    </xf>
    <xf numFmtId="3" fontId="1" fillId="0" borderId="0" xfId="7" applyAlignment="1" applyProtection="1">
      <alignment vertical="center" wrapText="1"/>
      <protection hidden="1"/>
    </xf>
    <xf numFmtId="3" fontId="1" fillId="4" borderId="9" xfId="7" applyFont="1" applyFill="1" applyBorder="1" applyAlignment="1" applyProtection="1">
      <alignment horizontal="center" vertical="center" wrapText="1"/>
      <protection hidden="1"/>
    </xf>
    <xf numFmtId="3" fontId="1" fillId="4" borderId="10" xfId="7" applyFont="1" applyFill="1" applyBorder="1" applyAlignment="1" applyProtection="1">
      <alignment horizontal="center" vertical="center" wrapText="1"/>
      <protection hidden="1"/>
    </xf>
    <xf numFmtId="3" fontId="1" fillId="4" borderId="7" xfId="7" applyFont="1" applyFill="1" applyBorder="1" applyAlignment="1" applyProtection="1">
      <alignment horizontal="center" vertical="center" wrapText="1"/>
      <protection hidden="1"/>
    </xf>
    <xf numFmtId="167" fontId="13" fillId="0" borderId="11" xfId="7" quotePrefix="1" applyNumberFormat="1" applyFont="1" applyBorder="1" applyAlignment="1" applyProtection="1">
      <alignment horizontal="center" vertical="center" wrapText="1"/>
      <protection hidden="1"/>
    </xf>
    <xf numFmtId="167" fontId="13" fillId="0" borderId="12" xfId="7" quotePrefix="1" applyNumberFormat="1" applyFont="1" applyBorder="1" applyAlignment="1" applyProtection="1">
      <alignment horizontal="center" vertical="center" wrapText="1"/>
      <protection hidden="1"/>
    </xf>
    <xf numFmtId="10" fontId="13" fillId="0" borderId="11" xfId="17" quotePrefix="1" applyNumberFormat="1" applyFont="1" applyBorder="1" applyAlignment="1" applyProtection="1">
      <alignment horizontal="center" vertical="center" wrapText="1"/>
      <protection hidden="1"/>
    </xf>
    <xf numFmtId="3" fontId="19" fillId="0" borderId="0" xfId="7" applyFont="1" applyBorder="1" applyAlignment="1" applyProtection="1">
      <alignment vertical="center" wrapText="1"/>
      <protection hidden="1"/>
    </xf>
    <xf numFmtId="3" fontId="13" fillId="0" borderId="0" xfId="7" applyFont="1" applyBorder="1" applyAlignment="1" applyProtection="1">
      <alignment vertical="center" wrapText="1"/>
      <protection hidden="1"/>
    </xf>
    <xf numFmtId="167" fontId="13" fillId="0" borderId="2" xfId="7" applyNumberFormat="1" applyFont="1" applyBorder="1" applyAlignment="1" applyProtection="1">
      <alignment vertical="center" wrapText="1"/>
      <protection hidden="1"/>
    </xf>
    <xf numFmtId="167" fontId="13" fillId="0" borderId="1" xfId="7" applyNumberFormat="1" applyFont="1" applyBorder="1" applyAlignment="1" applyProtection="1">
      <alignment vertical="center" wrapText="1"/>
      <protection hidden="1"/>
    </xf>
    <xf numFmtId="10" fontId="13" fillId="0" borderId="2" xfId="17" applyNumberFormat="1" applyFont="1" applyBorder="1" applyAlignment="1" applyProtection="1">
      <alignment vertical="center" wrapText="1"/>
      <protection hidden="1"/>
    </xf>
    <xf numFmtId="167" fontId="13" fillId="0" borderId="4" xfId="7" applyNumberFormat="1" applyFont="1" applyBorder="1" applyAlignment="1" applyProtection="1">
      <alignment vertical="center" wrapText="1"/>
      <protection hidden="1"/>
    </xf>
    <xf numFmtId="167" fontId="13" fillId="0" borderId="3" xfId="7" applyNumberFormat="1" applyFont="1" applyBorder="1" applyAlignment="1" applyProtection="1">
      <alignment vertical="center" wrapText="1"/>
      <protection hidden="1"/>
    </xf>
    <xf numFmtId="10" fontId="13" fillId="0" borderId="4" xfId="17" applyNumberFormat="1" applyFont="1" applyBorder="1" applyAlignment="1" applyProtection="1">
      <alignment vertical="center" wrapText="1"/>
      <protection hidden="1"/>
    </xf>
    <xf numFmtId="167" fontId="13" fillId="0" borderId="11" xfId="7" applyNumberFormat="1" applyFont="1" applyBorder="1" applyAlignment="1" applyProtection="1">
      <alignment vertical="center" wrapText="1"/>
      <protection hidden="1"/>
    </xf>
    <xf numFmtId="167" fontId="13" fillId="0" borderId="12" xfId="7" applyNumberFormat="1" applyFont="1" applyBorder="1" applyAlignment="1" applyProtection="1">
      <alignment vertical="center" wrapText="1"/>
      <protection hidden="1"/>
    </xf>
    <xf numFmtId="10" fontId="13" fillId="0" borderId="11" xfId="17" applyNumberFormat="1" applyFont="1" applyBorder="1" applyAlignment="1" applyProtection="1">
      <alignment vertical="center" wrapText="1"/>
      <protection hidden="1"/>
    </xf>
    <xf numFmtId="3" fontId="13" fillId="0" borderId="8" xfId="7" applyFont="1" applyBorder="1" applyAlignment="1" applyProtection="1">
      <alignment horizontal="left" vertical="center" wrapText="1"/>
      <protection hidden="1"/>
    </xf>
    <xf numFmtId="167" fontId="13" fillId="0" borderId="15" xfId="7" applyNumberFormat="1" applyFont="1" applyBorder="1" applyAlignment="1" applyProtection="1">
      <alignment vertical="center" wrapText="1"/>
      <protection hidden="1"/>
    </xf>
    <xf numFmtId="167" fontId="13" fillId="0" borderId="8" xfId="7" applyNumberFormat="1" applyFont="1" applyBorder="1" applyAlignment="1" applyProtection="1">
      <alignment vertical="center" wrapText="1"/>
      <protection hidden="1"/>
    </xf>
    <xf numFmtId="2" fontId="13" fillId="0" borderId="2" xfId="7" applyNumberFormat="1" applyFont="1" applyBorder="1" applyAlignment="1" applyProtection="1">
      <alignment horizontal="center" vertical="center" wrapText="1"/>
      <protection hidden="1"/>
    </xf>
    <xf numFmtId="2" fontId="1" fillId="4" borderId="9" xfId="7" applyNumberFormat="1" applyFont="1" applyFill="1" applyBorder="1" applyAlignment="1" applyProtection="1">
      <alignment horizontal="center" vertical="center" wrapText="1"/>
      <protection hidden="1"/>
    </xf>
    <xf numFmtId="2" fontId="13" fillId="0" borderId="4" xfId="7" applyNumberFormat="1" applyFont="1" applyBorder="1" applyAlignment="1" applyProtection="1">
      <alignment horizontal="center" vertical="center" wrapText="1"/>
      <protection hidden="1"/>
    </xf>
    <xf numFmtId="2" fontId="13" fillId="0" borderId="11" xfId="7" applyNumberFormat="1" applyFont="1" applyBorder="1" applyAlignment="1" applyProtection="1">
      <alignment horizontal="center" vertical="center" wrapText="1"/>
      <protection hidden="1"/>
    </xf>
    <xf numFmtId="2" fontId="13" fillId="0" borderId="15" xfId="7" applyNumberFormat="1" applyFont="1" applyBorder="1" applyAlignment="1" applyProtection="1">
      <alignment horizontal="center" vertical="center" wrapText="1"/>
      <protection hidden="1"/>
    </xf>
    <xf numFmtId="2" fontId="13" fillId="0" borderId="1" xfId="7" applyNumberFormat="1" applyFont="1" applyBorder="1" applyAlignment="1" applyProtection="1">
      <alignment horizontal="center" vertical="center" wrapText="1"/>
      <protection hidden="1"/>
    </xf>
    <xf numFmtId="2" fontId="13" fillId="0" borderId="3" xfId="7" applyNumberFormat="1" applyFont="1" applyBorder="1" applyAlignment="1" applyProtection="1">
      <alignment horizontal="center" vertical="center" wrapText="1"/>
      <protection hidden="1"/>
    </xf>
    <xf numFmtId="3" fontId="13" fillId="0" borderId="3" xfId="7" applyFont="1" applyBorder="1" applyAlignment="1" applyProtection="1">
      <alignment horizontal="left" vertical="center" wrapText="1" indent="1"/>
      <protection hidden="1"/>
    </xf>
    <xf numFmtId="2" fontId="13" fillId="0" borderId="2" xfId="7" applyNumberFormat="1" applyFont="1" applyBorder="1" applyAlignment="1" applyProtection="1">
      <alignment vertical="center" wrapText="1"/>
      <protection hidden="1"/>
    </xf>
    <xf numFmtId="2" fontId="1" fillId="4" borderId="9" xfId="7" applyNumberFormat="1" applyFont="1" applyFill="1" applyBorder="1" applyAlignment="1" applyProtection="1">
      <alignment vertical="center" wrapText="1"/>
      <protection hidden="1"/>
    </xf>
    <xf numFmtId="2" fontId="13" fillId="0" borderId="5" xfId="7" applyNumberFormat="1" applyFont="1" applyBorder="1" applyAlignment="1" applyProtection="1">
      <alignment vertical="center" wrapText="1"/>
      <protection hidden="1"/>
    </xf>
    <xf numFmtId="10" fontId="13" fillId="0" borderId="5" xfId="17" applyNumberFormat="1" applyFont="1" applyBorder="1" applyAlignment="1" applyProtection="1">
      <alignment vertical="center" wrapText="1"/>
      <protection hidden="1"/>
    </xf>
    <xf numFmtId="2" fontId="13" fillId="0" borderId="4" xfId="7" applyNumberFormat="1" applyFont="1" applyBorder="1" applyAlignment="1" applyProtection="1">
      <alignment vertical="center" wrapText="1"/>
      <protection hidden="1"/>
    </xf>
    <xf numFmtId="2" fontId="13" fillId="0" borderId="6" xfId="7" applyNumberFormat="1" applyFont="1" applyBorder="1" applyAlignment="1" applyProtection="1">
      <alignment vertical="center" wrapText="1"/>
      <protection hidden="1"/>
    </xf>
    <xf numFmtId="10" fontId="13" fillId="0" borderId="6" xfId="17" applyNumberFormat="1" applyFont="1" applyBorder="1" applyAlignment="1" applyProtection="1">
      <alignment vertical="center" wrapText="1"/>
      <protection hidden="1"/>
    </xf>
    <xf numFmtId="2" fontId="13" fillId="0" borderId="11" xfId="7" applyNumberFormat="1" applyFont="1" applyBorder="1" applyAlignment="1" applyProtection="1">
      <alignment vertical="center" wrapText="1"/>
      <protection hidden="1"/>
    </xf>
    <xf numFmtId="2" fontId="13" fillId="0" borderId="13" xfId="7" applyNumberFormat="1" applyFont="1" applyBorder="1" applyAlignment="1" applyProtection="1">
      <alignment vertical="center" wrapText="1"/>
      <protection hidden="1"/>
    </xf>
    <xf numFmtId="10" fontId="13" fillId="0" borderId="13" xfId="17" applyNumberFormat="1" applyFont="1" applyBorder="1" applyAlignment="1" applyProtection="1">
      <alignment vertical="center" wrapText="1"/>
      <protection hidden="1"/>
    </xf>
    <xf numFmtId="164" fontId="13" fillId="0" borderId="15" xfId="7" quotePrefix="1" applyNumberFormat="1" applyFont="1" applyBorder="1" applyAlignment="1" applyProtection="1">
      <alignment horizontal="center" vertical="center" wrapText="1"/>
      <protection hidden="1"/>
    </xf>
    <xf numFmtId="1" fontId="4" fillId="4" borderId="15" xfId="7" applyNumberFormat="1" applyFont="1" applyFill="1" applyBorder="1" applyAlignment="1" applyProtection="1">
      <alignment horizontal="center" vertical="center" wrapText="1"/>
      <protection hidden="1"/>
    </xf>
    <xf numFmtId="167" fontId="13" fillId="0" borderId="4" xfId="17" applyNumberFormat="1" applyFont="1" applyBorder="1" applyAlignment="1" applyProtection="1">
      <alignment horizontal="center" vertical="center" wrapText="1"/>
      <protection hidden="1"/>
    </xf>
    <xf numFmtId="167" fontId="13" fillId="0" borderId="11" xfId="17" applyNumberFormat="1" applyFont="1" applyBorder="1" applyAlignment="1" applyProtection="1">
      <alignment horizontal="center" vertical="center" wrapText="1"/>
      <protection hidden="1"/>
    </xf>
    <xf numFmtId="167" fontId="13" fillId="0" borderId="4" xfId="17" applyNumberFormat="1" applyFont="1" applyBorder="1" applyAlignment="1" applyProtection="1">
      <alignment vertical="center" wrapText="1"/>
      <protection hidden="1"/>
    </xf>
    <xf numFmtId="167" fontId="13" fillId="0" borderId="11" xfId="17" applyNumberFormat="1" applyFont="1" applyBorder="1" applyAlignment="1" applyProtection="1">
      <alignment horizontal="right" vertical="center" wrapText="1"/>
      <protection hidden="1"/>
    </xf>
    <xf numFmtId="3" fontId="6" fillId="4" borderId="15" xfId="7" applyFont="1" applyFill="1" applyBorder="1" applyAlignment="1" applyProtection="1">
      <alignment vertical="center" wrapText="1"/>
      <protection hidden="1"/>
    </xf>
    <xf numFmtId="167" fontId="13" fillId="0" borderId="11" xfId="17" applyNumberFormat="1" applyFont="1" applyBorder="1" applyAlignment="1" applyProtection="1">
      <alignment vertical="center" wrapText="1"/>
      <protection hidden="1"/>
    </xf>
    <xf numFmtId="167" fontId="13" fillId="0" borderId="4" xfId="7" applyNumberFormat="1" applyFont="1" applyBorder="1" applyAlignment="1" applyProtection="1">
      <alignment horizontal="right" vertical="center" wrapText="1"/>
      <protection hidden="1"/>
    </xf>
    <xf numFmtId="167" fontId="13" fillId="0" borderId="3" xfId="7" applyNumberFormat="1" applyFont="1" applyBorder="1" applyAlignment="1" applyProtection="1">
      <alignment horizontal="right" vertical="center" wrapText="1"/>
      <protection hidden="1"/>
    </xf>
    <xf numFmtId="167" fontId="13" fillId="0" borderId="4" xfId="17" applyNumberFormat="1" applyFont="1" applyBorder="1" applyAlignment="1" applyProtection="1">
      <alignment horizontal="right" vertical="center" wrapText="1"/>
      <protection hidden="1"/>
    </xf>
    <xf numFmtId="167" fontId="13" fillId="0" borderId="11" xfId="7" applyNumberFormat="1" applyFont="1" applyBorder="1" applyAlignment="1" applyProtection="1">
      <alignment horizontal="right" vertical="center" wrapText="1"/>
      <protection hidden="1"/>
    </xf>
    <xf numFmtId="167" fontId="13" fillId="0" borderId="12" xfId="7" applyNumberFormat="1" applyFont="1" applyBorder="1" applyAlignment="1" applyProtection="1">
      <alignment horizontal="right" vertical="center" wrapText="1"/>
      <protection hidden="1"/>
    </xf>
    <xf numFmtId="167" fontId="13" fillId="0" borderId="11" xfId="7" quotePrefix="1" applyNumberFormat="1" applyFont="1" applyBorder="1" applyAlignment="1" applyProtection="1">
      <alignment horizontal="right" vertical="center" wrapText="1"/>
      <protection hidden="1"/>
    </xf>
    <xf numFmtId="167" fontId="13" fillId="0" borderId="15" xfId="17" applyNumberFormat="1" applyFont="1" applyBorder="1" applyAlignment="1" applyProtection="1">
      <alignment vertical="center" wrapText="1"/>
      <protection hidden="1"/>
    </xf>
    <xf numFmtId="3" fontId="11" fillId="0" borderId="0" xfId="7" applyFont="1" applyAlignment="1" applyProtection="1">
      <alignment vertical="center" wrapText="1"/>
      <protection hidden="1"/>
    </xf>
    <xf numFmtId="167" fontId="13" fillId="0" borderId="15" xfId="17" applyNumberFormat="1" applyFont="1" applyBorder="1" applyAlignment="1" applyProtection="1">
      <alignment horizontal="center" vertical="center" wrapText="1"/>
      <protection hidden="1"/>
    </xf>
    <xf numFmtId="167" fontId="13" fillId="0" borderId="11" xfId="7" quotePrefix="1" applyNumberFormat="1" applyFont="1" applyBorder="1" applyAlignment="1" applyProtection="1">
      <alignment vertical="center" wrapText="1"/>
      <protection hidden="1"/>
    </xf>
    <xf numFmtId="0" fontId="4" fillId="4" borderId="4" xfId="7" applyNumberFormat="1" applyFont="1" applyFill="1" applyBorder="1" applyAlignment="1" applyProtection="1">
      <alignment horizontal="center" vertical="center" wrapText="1"/>
      <protection hidden="1"/>
    </xf>
    <xf numFmtId="3" fontId="4" fillId="4" borderId="11" xfId="7" applyFont="1" applyFill="1" applyBorder="1" applyAlignment="1" applyProtection="1">
      <alignment horizontal="center" vertical="center" wrapText="1"/>
      <protection hidden="1"/>
    </xf>
    <xf numFmtId="3" fontId="20" fillId="4" borderId="9" xfId="7" applyFont="1" applyFill="1" applyBorder="1" applyAlignment="1" applyProtection="1">
      <alignment vertical="center" wrapText="1"/>
      <protection hidden="1"/>
    </xf>
    <xf numFmtId="3" fontId="20" fillId="4" borderId="10" xfId="7" applyFont="1" applyFill="1" applyBorder="1" applyAlignment="1" applyProtection="1">
      <alignment vertical="center" wrapText="1"/>
      <protection hidden="1"/>
    </xf>
    <xf numFmtId="3" fontId="13" fillId="0" borderId="1" xfId="7" applyFont="1" applyFill="1" applyBorder="1" applyAlignment="1" applyProtection="1">
      <alignment horizontal="left" vertical="center" wrapText="1"/>
      <protection hidden="1"/>
    </xf>
    <xf numFmtId="165" fontId="1" fillId="0" borderId="2" xfId="17" applyNumberFormat="1" applyBorder="1" applyAlignment="1" applyProtection="1">
      <alignment vertical="center" wrapText="1"/>
      <protection hidden="1"/>
    </xf>
    <xf numFmtId="3" fontId="13" fillId="0" borderId="3" xfId="7" applyFont="1" applyFill="1" applyBorder="1" applyAlignment="1" applyProtection="1">
      <alignment horizontal="left" vertical="center" wrapText="1"/>
      <protection hidden="1"/>
    </xf>
    <xf numFmtId="165" fontId="1" fillId="0" borderId="4" xfId="17" applyNumberFormat="1" applyBorder="1" applyAlignment="1" applyProtection="1">
      <alignment vertical="center" wrapText="1"/>
      <protection hidden="1"/>
    </xf>
    <xf numFmtId="3" fontId="13" fillId="0" borderId="4" xfId="7" applyFont="1" applyFill="1" applyBorder="1" applyAlignment="1" applyProtection="1">
      <alignment horizontal="right" vertical="center" wrapText="1"/>
      <protection hidden="1"/>
    </xf>
    <xf numFmtId="164" fontId="13" fillId="0" borderId="4" xfId="7" applyNumberFormat="1" applyFont="1" applyBorder="1" applyAlignment="1" applyProtection="1">
      <alignment horizontal="right" vertical="center" wrapText="1"/>
      <protection hidden="1"/>
    </xf>
    <xf numFmtId="164" fontId="13" fillId="0" borderId="4" xfId="7" quotePrefix="1" applyNumberFormat="1" applyFont="1" applyBorder="1" applyAlignment="1" applyProtection="1">
      <alignment horizontal="right" vertical="center" wrapText="1"/>
      <protection hidden="1"/>
    </xf>
    <xf numFmtId="3" fontId="20" fillId="4" borderId="5" xfId="7" applyFont="1" applyFill="1" applyBorder="1" applyAlignment="1" applyProtection="1">
      <alignment vertical="center" wrapText="1"/>
      <protection hidden="1"/>
    </xf>
    <xf numFmtId="3" fontId="20" fillId="4" borderId="7" xfId="7" applyFont="1" applyFill="1" applyBorder="1" applyAlignment="1" applyProtection="1">
      <alignment vertical="center" wrapText="1"/>
      <protection hidden="1"/>
    </xf>
    <xf numFmtId="165" fontId="13" fillId="0" borderId="1" xfId="17" applyNumberFormat="1" applyFont="1" applyBorder="1" applyAlignment="1" applyProtection="1">
      <alignment vertical="center" wrapText="1"/>
      <protection hidden="1"/>
    </xf>
    <xf numFmtId="165" fontId="13" fillId="0" borderId="3" xfId="17" applyNumberFormat="1" applyFont="1" applyBorder="1" applyAlignment="1" applyProtection="1">
      <alignment vertical="center" wrapText="1"/>
      <protection hidden="1"/>
    </xf>
    <xf numFmtId="3" fontId="20" fillId="4" borderId="14" xfId="7" applyFont="1" applyFill="1" applyBorder="1" applyAlignment="1" applyProtection="1">
      <alignment vertical="center" wrapText="1"/>
      <protection hidden="1"/>
    </xf>
    <xf numFmtId="3" fontId="20" fillId="4" borderId="13" xfId="7" applyFont="1" applyFill="1" applyBorder="1" applyAlignment="1" applyProtection="1">
      <alignment vertical="center" wrapText="1"/>
      <protection hidden="1"/>
    </xf>
    <xf numFmtId="3" fontId="13" fillId="0" borderId="2" xfId="7" applyNumberFormat="1" applyFont="1" applyBorder="1" applyAlignment="1" applyProtection="1">
      <alignment vertical="center" wrapText="1"/>
      <protection hidden="1"/>
    </xf>
    <xf numFmtId="3" fontId="13" fillId="0" borderId="4" xfId="7" applyFont="1" applyFill="1" applyBorder="1" applyAlignment="1" applyProtection="1">
      <alignment vertical="center" wrapText="1"/>
      <protection hidden="1"/>
    </xf>
    <xf numFmtId="3" fontId="20" fillId="4" borderId="0" xfId="7" applyFont="1" applyFill="1" applyBorder="1" applyAlignment="1" applyProtection="1">
      <alignment vertical="center" wrapText="1"/>
      <protection hidden="1"/>
    </xf>
    <xf numFmtId="165" fontId="13" fillId="0" borderId="4" xfId="7" applyNumberFormat="1" applyFont="1" applyBorder="1" applyAlignment="1" applyProtection="1">
      <alignment vertical="center" wrapText="1"/>
      <protection hidden="1"/>
    </xf>
    <xf numFmtId="164" fontId="13" fillId="0" borderId="3" xfId="7" applyNumberFormat="1" applyFont="1" applyBorder="1" applyAlignment="1" applyProtection="1">
      <alignment horizontal="right" vertical="center" wrapText="1"/>
      <protection hidden="1"/>
    </xf>
    <xf numFmtId="164" fontId="13" fillId="0" borderId="6" xfId="7" applyNumberFormat="1" applyFont="1" applyBorder="1" applyAlignment="1" applyProtection="1">
      <alignment horizontal="right" vertical="center" wrapText="1"/>
      <protection hidden="1"/>
    </xf>
    <xf numFmtId="165" fontId="13" fillId="0" borderId="4" xfId="7" quotePrefix="1" applyNumberFormat="1" applyFont="1" applyBorder="1" applyAlignment="1" applyProtection="1">
      <alignment horizontal="right" vertical="center" wrapText="1"/>
      <protection hidden="1"/>
    </xf>
    <xf numFmtId="0" fontId="1" fillId="0" borderId="0" xfId="9" applyAlignment="1">
      <alignment vertical="center"/>
    </xf>
    <xf numFmtId="0" fontId="29" fillId="0" borderId="0" xfId="8" applyProtection="1">
      <protection hidden="1"/>
    </xf>
    <xf numFmtId="3" fontId="31" fillId="0" borderId="4" xfId="13" applyNumberFormat="1" applyFont="1" applyBorder="1" applyAlignment="1" applyProtection="1">
      <alignment vertical="center" wrapText="1"/>
      <protection hidden="1"/>
    </xf>
    <xf numFmtId="165" fontId="31" fillId="0" borderId="4" xfId="18" applyNumberFormat="1" applyFont="1" applyFill="1" applyBorder="1" applyAlignment="1" applyProtection="1">
      <alignment vertical="center" wrapText="1"/>
      <protection hidden="1"/>
    </xf>
    <xf numFmtId="3" fontId="32" fillId="0" borderId="4" xfId="13" applyNumberFormat="1" applyFont="1" applyBorder="1" applyAlignment="1" applyProtection="1">
      <alignment vertical="center" wrapText="1"/>
      <protection hidden="1"/>
    </xf>
    <xf numFmtId="165" fontId="32" fillId="0" borderId="4" xfId="18" applyNumberFormat="1" applyFont="1" applyFill="1" applyBorder="1" applyAlignment="1" applyProtection="1">
      <alignment vertical="center" wrapText="1"/>
      <protection hidden="1"/>
    </xf>
    <xf numFmtId="10" fontId="32" fillId="0" borderId="4" xfId="18" applyNumberFormat="1" applyFont="1" applyFill="1" applyBorder="1" applyAlignment="1" applyProtection="1">
      <alignment vertical="center" wrapText="1"/>
      <protection hidden="1"/>
    </xf>
    <xf numFmtId="10" fontId="31" fillId="0" borderId="4" xfId="18" applyNumberFormat="1" applyFont="1" applyFill="1" applyBorder="1" applyAlignment="1" applyProtection="1">
      <alignment vertical="center" wrapText="1"/>
      <protection hidden="1"/>
    </xf>
    <xf numFmtId="0" fontId="28" fillId="4" borderId="4" xfId="7" applyNumberFormat="1" applyFont="1" applyFill="1" applyBorder="1" applyAlignment="1" applyProtection="1">
      <alignment horizontal="center" vertical="center" wrapText="1"/>
      <protection hidden="1"/>
    </xf>
    <xf numFmtId="0" fontId="28" fillId="4" borderId="11" xfId="7" applyNumberFormat="1" applyFont="1" applyFill="1" applyBorder="1" applyAlignment="1" applyProtection="1">
      <alignment horizontal="center" vertical="center" wrapText="1"/>
      <protection hidden="1"/>
    </xf>
    <xf numFmtId="3" fontId="28" fillId="4" borderId="4" xfId="7" applyFont="1" applyFill="1" applyBorder="1" applyAlignment="1" applyProtection="1">
      <alignment horizontal="center" vertical="center" wrapText="1"/>
      <protection hidden="1"/>
    </xf>
    <xf numFmtId="3" fontId="13" fillId="0" borderId="3" xfId="7" applyFont="1" applyFill="1" applyBorder="1" applyAlignment="1" applyProtection="1">
      <alignment horizontal="left" vertical="center" wrapText="1" indent="1"/>
      <protection hidden="1"/>
    </xf>
    <xf numFmtId="164" fontId="13" fillId="0" borderId="6" xfId="7" applyNumberFormat="1" applyFont="1" applyBorder="1" applyAlignment="1" applyProtection="1">
      <alignment vertical="center" wrapText="1"/>
      <protection hidden="1"/>
    </xf>
    <xf numFmtId="3" fontId="1" fillId="0" borderId="3" xfId="7" applyFont="1" applyFill="1" applyBorder="1" applyAlignment="1" applyProtection="1">
      <alignment horizontal="left" vertical="center" wrapText="1" indent="1"/>
      <protection hidden="1"/>
    </xf>
    <xf numFmtId="164" fontId="13" fillId="0" borderId="13" xfId="7" applyNumberFormat="1" applyFont="1" applyBorder="1" applyAlignment="1" applyProtection="1">
      <alignment vertical="center" wrapText="1"/>
      <protection hidden="1"/>
    </xf>
    <xf numFmtId="3" fontId="6" fillId="0" borderId="3" xfId="7" applyFont="1" applyFill="1" applyBorder="1" applyAlignment="1" applyProtection="1">
      <alignment horizontal="left" vertical="center" wrapText="1"/>
      <protection hidden="1"/>
    </xf>
    <xf numFmtId="3" fontId="1" fillId="0" borderId="3" xfId="7" applyFont="1" applyFill="1" applyBorder="1" applyAlignment="1" applyProtection="1">
      <alignment horizontal="left" vertical="center" wrapText="1"/>
      <protection hidden="1"/>
    </xf>
    <xf numFmtId="3" fontId="6" fillId="0" borderId="12" xfId="7" applyFont="1" applyFill="1" applyBorder="1" applyAlignment="1" applyProtection="1">
      <alignment horizontal="left" vertical="center" wrapText="1"/>
      <protection hidden="1"/>
    </xf>
    <xf numFmtId="3" fontId="1" fillId="4" borderId="15" xfId="7" applyFont="1" applyFill="1" applyBorder="1" applyAlignment="1" applyProtection="1">
      <alignment vertical="center" wrapText="1"/>
      <protection hidden="1"/>
    </xf>
    <xf numFmtId="3" fontId="28" fillId="4" borderId="15" xfId="7" applyFont="1" applyFill="1" applyBorder="1" applyAlignment="1" applyProtection="1">
      <alignment horizontal="center" vertical="center" wrapText="1"/>
      <protection hidden="1"/>
    </xf>
    <xf numFmtId="3" fontId="1" fillId="0" borderId="4" xfId="7" applyBorder="1" applyAlignment="1" applyProtection="1">
      <alignment vertical="center" wrapText="1"/>
      <protection hidden="1"/>
    </xf>
    <xf numFmtId="165" fontId="31" fillId="0" borderId="4" xfId="15" applyNumberFormat="1" applyFont="1" applyBorder="1" applyAlignment="1" applyProtection="1">
      <alignment vertical="center" wrapText="1"/>
      <protection hidden="1"/>
    </xf>
    <xf numFmtId="165" fontId="32" fillId="0" borderId="4" xfId="15" applyNumberFormat="1" applyFont="1" applyBorder="1" applyAlignment="1" applyProtection="1">
      <alignment vertical="center" wrapText="1"/>
      <protection hidden="1"/>
    </xf>
    <xf numFmtId="10" fontId="32" fillId="0" borderId="4" xfId="15" applyNumberFormat="1" applyFont="1" applyBorder="1" applyAlignment="1" applyProtection="1">
      <alignment vertical="center" wrapText="1"/>
      <protection hidden="1"/>
    </xf>
    <xf numFmtId="10" fontId="32" fillId="0" borderId="4" xfId="15" applyNumberFormat="1" applyFont="1" applyBorder="1" applyAlignment="1" applyProtection="1">
      <alignment horizontal="right" vertical="center" wrapText="1"/>
      <protection hidden="1"/>
    </xf>
    <xf numFmtId="164" fontId="13" fillId="9" borderId="2" xfId="7" applyNumberFormat="1" applyFont="1" applyFill="1" applyBorder="1" applyAlignment="1" applyProtection="1">
      <alignment vertical="center" wrapText="1"/>
    </xf>
    <xf numFmtId="165" fontId="13" fillId="9" borderId="2" xfId="17" applyNumberFormat="1" applyFont="1" applyFill="1" applyBorder="1" applyAlignment="1" applyProtection="1">
      <alignment vertical="center" wrapText="1"/>
    </xf>
    <xf numFmtId="164" fontId="13" fillId="9" borderId="1" xfId="7" applyNumberFormat="1" applyFont="1" applyFill="1" applyBorder="1" applyAlignment="1" applyProtection="1">
      <alignment vertical="center" wrapText="1"/>
    </xf>
    <xf numFmtId="3" fontId="13" fillId="9" borderId="2" xfId="7" applyFont="1" applyFill="1" applyBorder="1" applyAlignment="1" applyProtection="1">
      <alignment horizontal="left" vertical="center" wrapText="1"/>
      <protection hidden="1"/>
    </xf>
    <xf numFmtId="164" fontId="13" fillId="9" borderId="2" xfId="7" applyNumberFormat="1" applyFont="1" applyFill="1" applyBorder="1" applyAlignment="1" applyProtection="1">
      <alignment vertical="center" wrapText="1"/>
      <protection hidden="1"/>
    </xf>
    <xf numFmtId="165" fontId="1" fillId="9" borderId="2" xfId="17" applyNumberFormat="1" applyFont="1" applyFill="1" applyBorder="1" applyAlignment="1" applyProtection="1">
      <alignment vertical="center" wrapText="1"/>
      <protection hidden="1"/>
    </xf>
    <xf numFmtId="165" fontId="13" fillId="9" borderId="2" xfId="17" applyNumberFormat="1" applyFont="1" applyFill="1" applyBorder="1" applyAlignment="1" applyProtection="1">
      <alignment vertical="center" wrapText="1"/>
      <protection hidden="1"/>
    </xf>
    <xf numFmtId="3" fontId="1" fillId="9" borderId="2" xfId="7" applyFont="1" applyFill="1" applyBorder="1" applyAlignment="1" applyProtection="1">
      <alignment horizontal="left" vertical="center" wrapText="1"/>
      <protection hidden="1"/>
    </xf>
    <xf numFmtId="164" fontId="13" fillId="9" borderId="1" xfId="7" applyNumberFormat="1" applyFont="1" applyFill="1" applyBorder="1" applyAlignment="1" applyProtection="1">
      <alignment vertical="center" wrapText="1"/>
      <protection hidden="1"/>
    </xf>
    <xf numFmtId="165" fontId="13" fillId="9" borderId="5" xfId="17" applyNumberFormat="1" applyFont="1" applyFill="1" applyBorder="1" applyAlignment="1" applyProtection="1">
      <alignment vertical="center" wrapText="1"/>
      <protection hidden="1"/>
    </xf>
    <xf numFmtId="3" fontId="1" fillId="9" borderId="4" xfId="7" applyFont="1" applyFill="1" applyBorder="1" applyAlignment="1" applyProtection="1">
      <alignment horizontal="left" vertical="center" wrapText="1"/>
      <protection hidden="1"/>
    </xf>
    <xf numFmtId="3" fontId="1" fillId="9" borderId="4" xfId="7" applyFont="1" applyFill="1" applyBorder="1" applyAlignment="1" applyProtection="1">
      <alignment horizontal="left" vertical="center" wrapText="1" indent="1"/>
      <protection hidden="1"/>
    </xf>
    <xf numFmtId="3" fontId="13" fillId="9" borderId="1" xfId="7" applyFont="1" applyFill="1" applyBorder="1" applyAlignment="1" applyProtection="1">
      <alignment horizontal="left" vertical="center" wrapText="1"/>
      <protection hidden="1"/>
    </xf>
    <xf numFmtId="167" fontId="13" fillId="9" borderId="2" xfId="7" applyNumberFormat="1" applyFont="1" applyFill="1" applyBorder="1" applyAlignment="1" applyProtection="1">
      <alignment horizontal="center" vertical="center" wrapText="1"/>
      <protection hidden="1"/>
    </xf>
    <xf numFmtId="167" fontId="13" fillId="9" borderId="1" xfId="7" applyNumberFormat="1" applyFont="1" applyFill="1" applyBorder="1" applyAlignment="1" applyProtection="1">
      <alignment horizontal="center" vertical="center" wrapText="1"/>
      <protection hidden="1"/>
    </xf>
    <xf numFmtId="10" fontId="13" fillId="9" borderId="2" xfId="17" applyNumberFormat="1" applyFont="1" applyFill="1" applyBorder="1" applyAlignment="1" applyProtection="1">
      <alignment horizontal="center" vertical="center" wrapText="1"/>
      <protection hidden="1"/>
    </xf>
    <xf numFmtId="167" fontId="13" fillId="9" borderId="2" xfId="7" applyNumberFormat="1" applyFont="1" applyFill="1" applyBorder="1" applyAlignment="1" applyProtection="1">
      <alignment vertical="center" wrapText="1"/>
      <protection hidden="1"/>
    </xf>
    <xf numFmtId="167" fontId="13" fillId="9" borderId="1" xfId="7" applyNumberFormat="1" applyFont="1" applyFill="1" applyBorder="1" applyAlignment="1" applyProtection="1">
      <alignment vertical="center" wrapText="1"/>
      <protection hidden="1"/>
    </xf>
    <xf numFmtId="10" fontId="13" fillId="9" borderId="2" xfId="17" applyNumberFormat="1" applyFont="1" applyFill="1" applyBorder="1" applyAlignment="1" applyProtection="1">
      <alignment vertical="center" wrapText="1"/>
      <protection hidden="1"/>
    </xf>
    <xf numFmtId="167" fontId="13" fillId="9" borderId="2" xfId="17" applyNumberFormat="1" applyFont="1" applyFill="1" applyBorder="1" applyAlignment="1" applyProtection="1">
      <alignment horizontal="center" vertical="center" wrapText="1"/>
      <protection hidden="1"/>
    </xf>
    <xf numFmtId="167" fontId="13" fillId="9" borderId="2" xfId="17" applyNumberFormat="1" applyFont="1" applyFill="1" applyBorder="1" applyAlignment="1" applyProtection="1">
      <alignment vertical="center" wrapText="1"/>
      <protection hidden="1"/>
    </xf>
    <xf numFmtId="167" fontId="13" fillId="9" borderId="2" xfId="7" applyNumberFormat="1" applyFont="1" applyFill="1" applyBorder="1" applyAlignment="1" applyProtection="1">
      <alignment horizontal="right" vertical="center" wrapText="1"/>
      <protection hidden="1"/>
    </xf>
    <xf numFmtId="167" fontId="13" fillId="9" borderId="1" xfId="7" applyNumberFormat="1" applyFont="1" applyFill="1" applyBorder="1" applyAlignment="1" applyProtection="1">
      <alignment horizontal="right" vertical="center" wrapText="1"/>
      <protection hidden="1"/>
    </xf>
    <xf numFmtId="167" fontId="13" fillId="9" borderId="2" xfId="17" applyNumberFormat="1" applyFont="1" applyFill="1" applyBorder="1" applyAlignment="1" applyProtection="1">
      <alignment horizontal="right" vertical="center" wrapText="1"/>
      <protection hidden="1"/>
    </xf>
    <xf numFmtId="3" fontId="13" fillId="9" borderId="3" xfId="7" applyFont="1" applyFill="1" applyBorder="1" applyAlignment="1" applyProtection="1">
      <alignment horizontal="left" vertical="center" wrapText="1"/>
      <protection hidden="1"/>
    </xf>
    <xf numFmtId="164" fontId="13" fillId="9" borderId="4" xfId="7" applyNumberFormat="1" applyFont="1" applyFill="1" applyBorder="1" applyAlignment="1" applyProtection="1">
      <alignment vertical="center" wrapText="1"/>
      <protection hidden="1"/>
    </xf>
    <xf numFmtId="165" fontId="13" fillId="9" borderId="4" xfId="17" applyNumberFormat="1" applyFont="1" applyFill="1" applyBorder="1" applyAlignment="1" applyProtection="1">
      <alignment vertical="center" wrapText="1"/>
      <protection hidden="1"/>
    </xf>
    <xf numFmtId="165" fontId="1" fillId="9" borderId="11" xfId="17" applyNumberFormat="1" applyFill="1" applyBorder="1" applyAlignment="1" applyProtection="1">
      <alignment vertical="center" wrapText="1"/>
      <protection hidden="1"/>
    </xf>
    <xf numFmtId="164" fontId="13" fillId="9" borderId="11" xfId="7" applyNumberFormat="1" applyFont="1" applyFill="1" applyBorder="1" applyAlignment="1" applyProtection="1">
      <alignment vertical="center" wrapText="1"/>
      <protection hidden="1"/>
    </xf>
    <xf numFmtId="165" fontId="13" fillId="9" borderId="11" xfId="17" applyNumberFormat="1" applyFont="1" applyFill="1" applyBorder="1" applyAlignment="1" applyProtection="1">
      <alignment vertical="center" wrapText="1"/>
      <protection hidden="1"/>
    </xf>
    <xf numFmtId="164" fontId="13" fillId="9" borderId="12" xfId="7" applyNumberFormat="1" applyFont="1" applyFill="1" applyBorder="1" applyAlignment="1" applyProtection="1">
      <alignment vertical="center" wrapText="1"/>
      <protection hidden="1"/>
    </xf>
    <xf numFmtId="165" fontId="13" fillId="9" borderId="12" xfId="17" applyNumberFormat="1" applyFont="1" applyFill="1" applyBorder="1" applyAlignment="1" applyProtection="1">
      <alignment vertical="center" wrapText="1"/>
      <protection hidden="1"/>
    </xf>
    <xf numFmtId="164" fontId="13" fillId="9" borderId="11" xfId="7" applyNumberFormat="1" applyFont="1" applyFill="1" applyBorder="1" applyAlignment="1" applyProtection="1">
      <alignment horizontal="right" vertical="center" wrapText="1"/>
      <protection hidden="1"/>
    </xf>
    <xf numFmtId="165" fontId="13" fillId="9" borderId="6" xfId="17" applyNumberFormat="1" applyFont="1" applyFill="1" applyBorder="1" applyAlignment="1" applyProtection="1">
      <alignment vertical="center" wrapText="1"/>
      <protection hidden="1"/>
    </xf>
    <xf numFmtId="164" fontId="13" fillId="9" borderId="3" xfId="7" applyNumberFormat="1" applyFont="1" applyFill="1" applyBorder="1" applyAlignment="1" applyProtection="1">
      <alignment vertical="center" wrapText="1"/>
      <protection hidden="1"/>
    </xf>
    <xf numFmtId="165" fontId="13" fillId="9" borderId="4" xfId="7" applyNumberFormat="1" applyFont="1" applyFill="1" applyBorder="1" applyAlignment="1" applyProtection="1">
      <alignment vertical="center" wrapText="1"/>
      <protection hidden="1"/>
    </xf>
    <xf numFmtId="164" fontId="13" fillId="9" borderId="3" xfId="7" applyNumberFormat="1" applyFont="1" applyFill="1" applyBorder="1" applyAlignment="1" applyProtection="1">
      <alignment horizontal="right" vertical="center" wrapText="1"/>
      <protection hidden="1"/>
    </xf>
    <xf numFmtId="164" fontId="13" fillId="9" borderId="6" xfId="7" applyNumberFormat="1" applyFont="1" applyFill="1" applyBorder="1" applyAlignment="1" applyProtection="1">
      <alignment horizontal="right" vertical="center" wrapText="1"/>
      <protection hidden="1"/>
    </xf>
    <xf numFmtId="10" fontId="13" fillId="9" borderId="6" xfId="17" applyNumberFormat="1" applyFont="1" applyFill="1" applyBorder="1" applyAlignment="1" applyProtection="1">
      <alignment vertical="center" wrapText="1"/>
      <protection hidden="1"/>
    </xf>
    <xf numFmtId="10" fontId="13" fillId="9" borderId="4" xfId="17" applyNumberFormat="1" applyFont="1" applyFill="1" applyBorder="1" applyAlignment="1" applyProtection="1">
      <alignment vertical="center" wrapText="1"/>
      <protection hidden="1"/>
    </xf>
    <xf numFmtId="164" fontId="6" fillId="9" borderId="11" xfId="7" applyNumberFormat="1" applyFont="1" applyFill="1" applyBorder="1" applyProtection="1">
      <alignment vertical="center"/>
    </xf>
    <xf numFmtId="164" fontId="6" fillId="9" borderId="14" xfId="7" applyNumberFormat="1" applyFont="1" applyFill="1" applyBorder="1" applyProtection="1">
      <alignment vertical="center"/>
    </xf>
    <xf numFmtId="3" fontId="6" fillId="9" borderId="8" xfId="7" applyFont="1" applyFill="1" applyBorder="1" applyAlignment="1" applyProtection="1">
      <alignment horizontal="left"/>
    </xf>
    <xf numFmtId="165" fontId="6" fillId="9" borderId="10" xfId="17" applyNumberFormat="1" applyFont="1" applyFill="1" applyBorder="1" applyProtection="1">
      <alignment vertical="center"/>
    </xf>
    <xf numFmtId="3" fontId="6" fillId="10" borderId="12" xfId="7" applyFont="1" applyFill="1" applyBorder="1" applyAlignment="1" applyProtection="1">
      <alignment horizontal="left"/>
    </xf>
    <xf numFmtId="164" fontId="6" fillId="10" borderId="11" xfId="7" applyNumberFormat="1" applyFont="1" applyFill="1" applyBorder="1" applyProtection="1">
      <alignment vertical="center"/>
    </xf>
    <xf numFmtId="164" fontId="6" fillId="10" borderId="14" xfId="7" applyNumberFormat="1" applyFont="1" applyFill="1" applyBorder="1" applyProtection="1">
      <alignment vertical="center"/>
    </xf>
    <xf numFmtId="165" fontId="6" fillId="10" borderId="11" xfId="17" applyNumberFormat="1" applyFont="1" applyFill="1" applyBorder="1" applyProtection="1">
      <alignment vertical="center"/>
    </xf>
    <xf numFmtId="3" fontId="6" fillId="10" borderId="3" xfId="7" applyFont="1" applyFill="1" applyBorder="1" applyAlignment="1">
      <alignment horizontal="left" vertical="center"/>
    </xf>
    <xf numFmtId="165" fontId="13" fillId="10" borderId="12" xfId="17" applyNumberFormat="1" applyFont="1" applyFill="1" applyBorder="1" applyAlignment="1" applyProtection="1">
      <alignment horizontal="center"/>
    </xf>
    <xf numFmtId="165" fontId="13" fillId="10" borderId="11" xfId="17" applyNumberFormat="1" applyFont="1" applyFill="1" applyBorder="1" applyAlignment="1" applyProtection="1">
      <alignment horizontal="center"/>
    </xf>
    <xf numFmtId="3" fontId="6" fillId="9" borderId="15" xfId="7" applyFont="1" applyFill="1" applyBorder="1" applyAlignment="1" applyProtection="1">
      <alignment horizontal="left"/>
    </xf>
    <xf numFmtId="165" fontId="6" fillId="9" borderId="4" xfId="17" applyNumberFormat="1" applyFont="1" applyFill="1" applyBorder="1" applyAlignment="1" applyProtection="1">
      <alignment horizontal="center"/>
    </xf>
    <xf numFmtId="165" fontId="6" fillId="9" borderId="6" xfId="17" applyNumberFormat="1" applyFont="1" applyFill="1" applyBorder="1" applyAlignment="1" applyProtection="1">
      <alignment horizontal="center"/>
    </xf>
    <xf numFmtId="3" fontId="6" fillId="9" borderId="14" xfId="7" applyNumberFormat="1" applyFont="1" applyFill="1" applyBorder="1" applyProtection="1">
      <alignment vertical="center"/>
    </xf>
    <xf numFmtId="165" fontId="6" fillId="9" borderId="13" xfId="17" applyNumberFormat="1" applyFont="1" applyFill="1" applyBorder="1" applyProtection="1">
      <alignment vertical="center"/>
    </xf>
    <xf numFmtId="165" fontId="6" fillId="10" borderId="12" xfId="17" applyNumberFormat="1" applyFont="1" applyFill="1" applyBorder="1" applyAlignment="1" applyProtection="1">
      <alignment horizontal="center"/>
    </xf>
    <xf numFmtId="165" fontId="6" fillId="10" borderId="11" xfId="17" applyNumberFormat="1" applyFont="1" applyFill="1" applyBorder="1" applyAlignment="1" applyProtection="1">
      <alignment horizontal="center"/>
    </xf>
    <xf numFmtId="3" fontId="6" fillId="10" borderId="11" xfId="7" applyFont="1" applyFill="1" applyBorder="1" applyAlignment="1" applyProtection="1">
      <alignment horizontal="left"/>
    </xf>
    <xf numFmtId="3" fontId="6" fillId="10" borderId="11" xfId="7" applyNumberFormat="1" applyFont="1" applyFill="1" applyBorder="1" applyProtection="1">
      <alignment vertical="center"/>
    </xf>
    <xf numFmtId="3" fontId="6" fillId="10" borderId="14" xfId="7" applyNumberFormat="1" applyFont="1" applyFill="1" applyBorder="1" applyProtection="1">
      <alignment vertical="center"/>
    </xf>
    <xf numFmtId="165" fontId="6" fillId="10" borderId="4" xfId="17" applyNumberFormat="1" applyFont="1" applyFill="1" applyBorder="1" applyAlignment="1" applyProtection="1">
      <alignment horizontal="center"/>
    </xf>
    <xf numFmtId="165" fontId="6" fillId="10" borderId="6" xfId="17" applyNumberFormat="1" applyFont="1" applyFill="1" applyBorder="1" applyAlignment="1" applyProtection="1">
      <alignment horizontal="center"/>
    </xf>
    <xf numFmtId="165" fontId="6" fillId="9" borderId="15" xfId="17" applyNumberFormat="1" applyFont="1" applyFill="1" applyBorder="1" applyAlignment="1" applyProtection="1">
      <alignment horizontal="center"/>
    </xf>
    <xf numFmtId="165" fontId="6" fillId="9" borderId="10" xfId="17" applyNumberFormat="1" applyFont="1" applyFill="1" applyBorder="1" applyAlignment="1" applyProtection="1">
      <alignment horizontal="center"/>
    </xf>
    <xf numFmtId="3" fontId="6" fillId="9" borderId="15" xfId="7" applyNumberFormat="1" applyFont="1" applyFill="1" applyBorder="1" applyProtection="1">
      <alignment vertical="center"/>
    </xf>
    <xf numFmtId="165" fontId="6" fillId="9" borderId="15" xfId="17" applyNumberFormat="1" applyFont="1" applyFill="1" applyBorder="1" applyProtection="1">
      <alignment vertical="center"/>
    </xf>
    <xf numFmtId="3" fontId="6" fillId="10" borderId="12" xfId="7" applyNumberFormat="1" applyFont="1" applyFill="1" applyBorder="1" applyProtection="1">
      <alignment vertical="center"/>
    </xf>
    <xf numFmtId="165" fontId="6" fillId="10" borderId="13" xfId="17" applyNumberFormat="1" applyFont="1" applyFill="1" applyBorder="1" applyProtection="1">
      <alignment vertical="center"/>
    </xf>
    <xf numFmtId="165" fontId="6" fillId="10" borderId="6" xfId="17" applyNumberFormat="1" applyFont="1" applyFill="1" applyBorder="1" applyProtection="1">
      <alignment vertical="center"/>
    </xf>
    <xf numFmtId="165" fontId="13" fillId="10" borderId="4" xfId="17" applyNumberFormat="1" applyFont="1" applyFill="1" applyBorder="1" applyAlignment="1" applyProtection="1">
      <alignment horizontal="center"/>
    </xf>
    <xf numFmtId="165" fontId="13" fillId="10" borderId="6" xfId="17" applyNumberFormat="1" applyFont="1" applyFill="1" applyBorder="1" applyAlignment="1" applyProtection="1">
      <alignment horizontal="center"/>
    </xf>
    <xf numFmtId="164" fontId="6" fillId="9" borderId="15" xfId="7" applyNumberFormat="1" applyFont="1" applyFill="1" applyBorder="1" applyProtection="1">
      <alignment vertical="center"/>
    </xf>
    <xf numFmtId="3" fontId="13" fillId="9" borderId="1" xfId="7" applyFont="1" applyFill="1" applyBorder="1" applyAlignment="1">
      <alignment horizontal="left" vertical="center" wrapText="1" indent="1"/>
    </xf>
    <xf numFmtId="164" fontId="13" fillId="9" borderId="5" xfId="7" applyNumberFormat="1" applyFont="1" applyFill="1" applyBorder="1" applyAlignment="1" applyProtection="1">
      <alignment vertical="center" wrapText="1"/>
    </xf>
    <xf numFmtId="164" fontId="13" fillId="9" borderId="2" xfId="7" applyNumberFormat="1" applyFont="1" applyFill="1" applyBorder="1" applyAlignment="1" applyProtection="1">
      <alignment horizontal="right" vertical="center" wrapText="1"/>
    </xf>
    <xf numFmtId="3" fontId="6" fillId="9" borderId="1" xfId="7" applyFont="1" applyFill="1" applyBorder="1" applyAlignment="1">
      <alignment horizontal="left" vertical="center" wrapText="1"/>
    </xf>
    <xf numFmtId="164" fontId="13" fillId="9" borderId="7" xfId="7" applyNumberFormat="1" applyFont="1" applyFill="1" applyBorder="1" applyAlignment="1" applyProtection="1">
      <alignment vertical="center" wrapText="1"/>
    </xf>
    <xf numFmtId="165" fontId="13" fillId="9" borderId="5" xfId="17" applyNumberFormat="1" applyFont="1" applyFill="1" applyBorder="1" applyAlignment="1" applyProtection="1">
      <alignment vertical="center" wrapText="1"/>
    </xf>
    <xf numFmtId="165" fontId="13" fillId="9" borderId="4" xfId="17" applyNumberFormat="1" applyFont="1" applyFill="1" applyBorder="1" applyAlignment="1" applyProtection="1">
      <alignment vertical="center" wrapText="1"/>
    </xf>
    <xf numFmtId="3" fontId="13" fillId="9" borderId="1" xfId="7" applyFont="1" applyFill="1" applyBorder="1" applyAlignment="1" applyProtection="1">
      <alignment horizontal="left" vertical="center" wrapText="1" indent="1"/>
      <protection hidden="1"/>
    </xf>
    <xf numFmtId="164" fontId="13" fillId="9" borderId="5" xfId="7" applyNumberFormat="1" applyFont="1" applyFill="1" applyBorder="1" applyAlignment="1" applyProtection="1">
      <alignment vertical="center" wrapText="1"/>
      <protection hidden="1"/>
    </xf>
    <xf numFmtId="164" fontId="13" fillId="9" borderId="2" xfId="7" applyNumberFormat="1" applyFont="1" applyFill="1" applyBorder="1" applyAlignment="1" applyProtection="1">
      <alignment horizontal="right" vertical="center" wrapText="1"/>
      <protection hidden="1"/>
    </xf>
    <xf numFmtId="3" fontId="6" fillId="9" borderId="1" xfId="7" applyFont="1" applyFill="1" applyBorder="1" applyAlignment="1" applyProtection="1">
      <alignment horizontal="left" vertical="center" wrapText="1"/>
      <protection hidden="1"/>
    </xf>
    <xf numFmtId="164" fontId="13" fillId="9" borderId="7" xfId="7" applyNumberFormat="1" applyFont="1" applyFill="1" applyBorder="1" applyAlignment="1" applyProtection="1">
      <alignment vertical="center" wrapText="1"/>
      <protection hidden="1"/>
    </xf>
    <xf numFmtId="165" fontId="31" fillId="9" borderId="4" xfId="15" applyNumberFormat="1" applyFont="1" applyFill="1" applyBorder="1" applyAlignment="1" applyProtection="1">
      <alignment vertical="center" wrapText="1"/>
      <protection hidden="1"/>
    </xf>
    <xf numFmtId="3" fontId="31" fillId="9" borderId="4" xfId="13" applyNumberFormat="1" applyFont="1" applyFill="1" applyBorder="1" applyAlignment="1" applyProtection="1">
      <alignment vertical="center" wrapText="1"/>
      <protection hidden="1"/>
    </xf>
    <xf numFmtId="165" fontId="31" fillId="9" borderId="4" xfId="18" applyNumberFormat="1" applyFont="1" applyFill="1" applyBorder="1" applyAlignment="1" applyProtection="1">
      <alignment vertical="center" wrapText="1"/>
      <protection hidden="1"/>
    </xf>
    <xf numFmtId="3" fontId="31" fillId="9" borderId="4" xfId="13" applyNumberFormat="1" applyFont="1" applyFill="1" applyBorder="1" applyAlignment="1">
      <alignment vertical="center" wrapText="1"/>
    </xf>
    <xf numFmtId="165" fontId="31" fillId="9" borderId="4" xfId="18" applyNumberFormat="1" applyFont="1" applyFill="1" applyBorder="1" applyAlignment="1">
      <alignment vertical="center" wrapText="1"/>
    </xf>
    <xf numFmtId="3" fontId="31" fillId="9" borderId="2" xfId="13" applyNumberFormat="1" applyFont="1" applyFill="1" applyBorder="1" applyAlignment="1">
      <alignment vertical="center" wrapText="1"/>
    </xf>
    <xf numFmtId="2" fontId="13" fillId="9" borderId="2" xfId="7" applyNumberFormat="1" applyFont="1" applyFill="1" applyBorder="1" applyAlignment="1" applyProtection="1">
      <alignment horizontal="center" vertical="center" wrapText="1"/>
      <protection hidden="1"/>
    </xf>
    <xf numFmtId="2" fontId="13" fillId="9" borderId="15" xfId="7" applyNumberFormat="1" applyFont="1" applyFill="1" applyBorder="1" applyAlignment="1" applyProtection="1">
      <alignment horizontal="center" vertical="center" wrapText="1"/>
      <protection hidden="1"/>
    </xf>
    <xf numFmtId="167" fontId="13" fillId="9" borderId="4" xfId="17" applyNumberFormat="1" applyFont="1" applyFill="1" applyBorder="1" applyAlignment="1" applyProtection="1">
      <alignment vertical="center" wrapText="1"/>
      <protection hidden="1"/>
    </xf>
    <xf numFmtId="167" fontId="13" fillId="9" borderId="4" xfId="17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5" applyBorder="1"/>
    <xf numFmtId="0" fontId="29" fillId="0" borderId="0" xfId="8" applyBorder="1"/>
    <xf numFmtId="10" fontId="31" fillId="0" borderId="4" xfId="18" applyNumberFormat="1" applyFont="1" applyFill="1" applyBorder="1" applyAlignment="1">
      <alignment vertical="center" wrapText="1"/>
    </xf>
    <xf numFmtId="3" fontId="5" fillId="0" borderId="0" xfId="0" applyNumberFormat="1" applyFont="1"/>
    <xf numFmtId="0" fontId="38" fillId="0" borderId="0" xfId="0" applyFont="1"/>
    <xf numFmtId="0" fontId="2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5" fillId="3" borderId="16" xfId="0" applyFont="1" applyFill="1" applyBorder="1" applyAlignment="1">
      <alignment horizontal="right"/>
    </xf>
    <xf numFmtId="0" fontId="5" fillId="5" borderId="0" xfId="0" applyFont="1" applyFill="1" applyAlignment="1">
      <alignment horizontal="right"/>
    </xf>
    <xf numFmtId="0" fontId="35" fillId="7" borderId="17" xfId="0" applyFont="1" applyFill="1" applyBorder="1" applyProtection="1">
      <protection hidden="1"/>
    </xf>
    <xf numFmtId="3" fontId="13" fillId="2" borderId="0" xfId="7" applyFont="1" applyFill="1" applyBorder="1" applyAlignment="1" applyProtection="1">
      <alignment vertical="center" wrapText="1"/>
      <protection hidden="1"/>
    </xf>
    <xf numFmtId="3" fontId="6" fillId="4" borderId="8" xfId="7" applyFont="1" applyFill="1" applyBorder="1" applyProtection="1">
      <alignment vertical="center"/>
      <protection hidden="1"/>
    </xf>
    <xf numFmtId="3" fontId="1" fillId="4" borderId="9" xfId="7" applyFont="1" applyFill="1" applyBorder="1" applyProtection="1">
      <alignment vertical="center"/>
      <protection hidden="1"/>
    </xf>
    <xf numFmtId="3" fontId="1" fillId="4" borderId="10" xfId="7" applyFont="1" applyFill="1" applyBorder="1" applyProtection="1">
      <alignment vertical="center"/>
      <protection hidden="1"/>
    </xf>
    <xf numFmtId="3" fontId="1" fillId="0" borderId="0" xfId="7" applyFont="1" applyProtection="1">
      <alignment vertical="center"/>
      <protection hidden="1"/>
    </xf>
    <xf numFmtId="165" fontId="1" fillId="0" borderId="11" xfId="17" quotePrefix="1" applyNumberFormat="1" applyFont="1" applyBorder="1" applyAlignment="1" applyProtection="1">
      <alignment horizontal="center" vertical="center" wrapText="1"/>
      <protection hidden="1"/>
    </xf>
    <xf numFmtId="3" fontId="1" fillId="4" borderId="13" xfId="7" applyFont="1" applyFill="1" applyBorder="1" applyAlignment="1" applyProtection="1">
      <alignment vertical="center" wrapText="1"/>
      <protection hidden="1"/>
    </xf>
    <xf numFmtId="3" fontId="37" fillId="9" borderId="0" xfId="3" applyNumberFormat="1" applyFont="1" applyFill="1" applyAlignment="1" applyProtection="1">
      <alignment horizontal="center" vertical="center" wrapText="1"/>
      <protection hidden="1"/>
    </xf>
    <xf numFmtId="165" fontId="1" fillId="0" borderId="0" xfId="15" applyNumberFormat="1" applyFont="1" applyAlignment="1" applyProtection="1">
      <alignment vertical="center" wrapText="1"/>
      <protection hidden="1"/>
    </xf>
    <xf numFmtId="17" fontId="8" fillId="5" borderId="0" xfId="0" applyNumberFormat="1" applyFont="1" applyFill="1" applyBorder="1" applyAlignment="1">
      <alignment horizontal="center" vertical="center"/>
    </xf>
    <xf numFmtId="0" fontId="5" fillId="4" borderId="11" xfId="8" applyNumberFormat="1" applyFont="1" applyFill="1" applyBorder="1" applyAlignment="1" applyProtection="1">
      <alignment horizontal="center" vertical="center" wrapText="1"/>
      <protection hidden="1"/>
    </xf>
    <xf numFmtId="0" fontId="5" fillId="9" borderId="2" xfId="8" applyFont="1" applyFill="1" applyBorder="1" applyAlignment="1" applyProtection="1">
      <alignment horizontal="left" vertical="center" wrapText="1"/>
      <protection hidden="1"/>
    </xf>
    <xf numFmtId="0" fontId="5" fillId="0" borderId="4" xfId="8" applyFont="1" applyFill="1" applyBorder="1" applyAlignment="1" applyProtection="1">
      <alignment horizontal="left" vertical="center" wrapText="1"/>
      <protection hidden="1"/>
    </xf>
    <xf numFmtId="0" fontId="1" fillId="0" borderId="4" xfId="8" applyFont="1" applyFill="1" applyBorder="1" applyAlignment="1" applyProtection="1">
      <alignment horizontal="left" indent="1"/>
      <protection hidden="1"/>
    </xf>
    <xf numFmtId="0" fontId="1" fillId="0" borderId="0" xfId="12" applyBorder="1"/>
    <xf numFmtId="0" fontId="5" fillId="4" borderId="11" xfId="8" applyNumberFormat="1" applyFont="1" applyFill="1" applyBorder="1" applyAlignment="1" applyProtection="1">
      <alignment horizontal="center" vertical="center" wrapText="1"/>
    </xf>
    <xf numFmtId="0" fontId="5" fillId="9" borderId="2" xfId="8" applyFont="1" applyFill="1" applyBorder="1" applyAlignment="1">
      <alignment horizontal="left" vertical="center" wrapText="1"/>
    </xf>
    <xf numFmtId="0" fontId="5" fillId="0" borderId="4" xfId="8" applyFont="1" applyFill="1" applyBorder="1" applyAlignment="1">
      <alignment horizontal="left" vertical="center" wrapText="1"/>
    </xf>
    <xf numFmtId="0" fontId="1" fillId="0" borderId="4" xfId="8" applyFont="1" applyFill="1" applyBorder="1" applyAlignment="1" applyProtection="1">
      <alignment horizontal="left" vertical="center"/>
      <protection hidden="1"/>
    </xf>
    <xf numFmtId="0" fontId="1" fillId="0" borderId="0" xfId="12"/>
    <xf numFmtId="0" fontId="39" fillId="3" borderId="18" xfId="0" applyFont="1" applyFill="1" applyBorder="1" applyAlignment="1">
      <alignment horizontal="centerContinuous" vertical="center"/>
    </xf>
    <xf numFmtId="0" fontId="10" fillId="3" borderId="19" xfId="0" applyFont="1" applyFill="1" applyBorder="1" applyAlignment="1">
      <alignment horizontal="centerContinuous" vertical="center"/>
    </xf>
    <xf numFmtId="0" fontId="10" fillId="3" borderId="2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0" fillId="0" borderId="21" xfId="0" applyBorder="1"/>
    <xf numFmtId="0" fontId="0" fillId="0" borderId="16" xfId="0" applyBorder="1"/>
    <xf numFmtId="0" fontId="12" fillId="5" borderId="0" xfId="0" applyFont="1" applyFill="1" applyAlignment="1" applyProtection="1">
      <alignment horizontal="left"/>
    </xf>
    <xf numFmtId="3" fontId="2" fillId="0" borderId="15" xfId="0" applyNumberFormat="1" applyFont="1" applyBorder="1"/>
    <xf numFmtId="0" fontId="12" fillId="5" borderId="0" xfId="0" applyFont="1" applyFill="1"/>
    <xf numFmtId="0" fontId="5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/>
    <xf numFmtId="0" fontId="0" fillId="0" borderId="20" xfId="0" applyBorder="1" applyAlignment="1">
      <alignment horizontal="centerContinuous"/>
    </xf>
    <xf numFmtId="0" fontId="7" fillId="2" borderId="18" xfId="0" applyFont="1" applyFill="1" applyBorder="1" applyAlignment="1">
      <alignment horizontal="centerContinuous" vertical="center"/>
    </xf>
    <xf numFmtId="0" fontId="7" fillId="2" borderId="19" xfId="0" applyFont="1" applyFill="1" applyBorder="1" applyAlignment="1">
      <alignment horizontal="centerContinuous" vertical="center"/>
    </xf>
    <xf numFmtId="0" fontId="11" fillId="2" borderId="19" xfId="0" applyFont="1" applyFill="1" applyBorder="1" applyAlignment="1">
      <alignment horizontal="centerContinuous"/>
    </xf>
    <xf numFmtId="0" fontId="11" fillId="2" borderId="20" xfId="0" applyFont="1" applyFill="1" applyBorder="1" applyAlignment="1">
      <alignment horizontal="centerContinuous"/>
    </xf>
    <xf numFmtId="0" fontId="2" fillId="2" borderId="18" xfId="0" applyFont="1" applyFill="1" applyBorder="1" applyAlignment="1">
      <alignment horizontal="centerContinuous" vertical="center"/>
    </xf>
    <xf numFmtId="0" fontId="3" fillId="2" borderId="19" xfId="0" applyFont="1" applyFill="1" applyBorder="1" applyAlignment="1">
      <alignment horizontal="centerContinuous"/>
    </xf>
    <xf numFmtId="0" fontId="3" fillId="2" borderId="20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6" fillId="11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2" fontId="0" fillId="0" borderId="0" xfId="0" applyNumberFormat="1"/>
    <xf numFmtId="3" fontId="1" fillId="0" borderId="0" xfId="0" applyNumberFormat="1" applyFont="1"/>
    <xf numFmtId="4" fontId="1" fillId="0" borderId="0" xfId="0" applyNumberFormat="1" applyFont="1" applyBorder="1" applyAlignment="1">
      <alignment horizontal="right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  <protection locked="0"/>
    </xf>
    <xf numFmtId="2" fontId="3" fillId="0" borderId="15" xfId="0" applyNumberFormat="1" applyFont="1" applyBorder="1" applyProtection="1"/>
    <xf numFmtId="49" fontId="2" fillId="0" borderId="18" xfId="0" applyNumberFormat="1" applyFont="1" applyBorder="1" applyAlignment="1">
      <alignment horizontal="centerContinuous" vertical="center"/>
    </xf>
    <xf numFmtId="170" fontId="0" fillId="0" borderId="0" xfId="0" applyNumberFormat="1" applyProtection="1"/>
    <xf numFmtId="0" fontId="1" fillId="0" borderId="0" xfId="6" applyProtection="1">
      <protection hidden="1"/>
    </xf>
    <xf numFmtId="0" fontId="1" fillId="0" borderId="0" xfId="6"/>
    <xf numFmtId="0" fontId="1" fillId="7" borderId="1" xfId="6" applyFill="1" applyBorder="1" applyProtection="1">
      <protection hidden="1"/>
    </xf>
    <xf numFmtId="0" fontId="1" fillId="7" borderId="12" xfId="6" applyFill="1" applyBorder="1" applyProtection="1">
      <protection hidden="1"/>
    </xf>
    <xf numFmtId="0" fontId="5" fillId="7" borderId="15" xfId="6" applyFont="1" applyFill="1" applyBorder="1" applyAlignment="1" applyProtection="1">
      <alignment horizontal="center"/>
      <protection hidden="1"/>
    </xf>
    <xf numFmtId="0" fontId="5" fillId="7" borderId="2" xfId="6" applyFont="1" applyFill="1" applyBorder="1" applyAlignment="1" applyProtection="1">
      <alignment horizontal="center"/>
      <protection hidden="1"/>
    </xf>
    <xf numFmtId="0" fontId="1" fillId="0" borderId="2" xfId="6" applyBorder="1" applyProtection="1">
      <protection hidden="1"/>
    </xf>
    <xf numFmtId="3" fontId="1" fillId="0" borderId="2" xfId="6" applyNumberFormat="1" applyBorder="1" applyProtection="1">
      <protection hidden="1"/>
    </xf>
    <xf numFmtId="3" fontId="1" fillId="0" borderId="4" xfId="6" applyNumberFormat="1" applyBorder="1" applyProtection="1">
      <protection hidden="1"/>
    </xf>
    <xf numFmtId="3" fontId="1" fillId="0" borderId="1" xfId="6" applyNumberFormat="1" applyBorder="1" applyProtection="1">
      <protection hidden="1"/>
    </xf>
    <xf numFmtId="0" fontId="1" fillId="0" borderId="0" xfId="6" applyAlignment="1">
      <alignment horizontal="left"/>
    </xf>
    <xf numFmtId="0" fontId="1" fillId="0" borderId="0" xfId="6" applyNumberFormat="1"/>
    <xf numFmtId="0" fontId="1" fillId="0" borderId="4" xfId="6" applyBorder="1" applyProtection="1">
      <protection hidden="1"/>
    </xf>
    <xf numFmtId="3" fontId="1" fillId="0" borderId="3" xfId="6" applyNumberFormat="1" applyBorder="1" applyProtection="1">
      <protection hidden="1"/>
    </xf>
    <xf numFmtId="0" fontId="1" fillId="0" borderId="11" xfId="6" applyBorder="1" applyProtection="1">
      <protection hidden="1"/>
    </xf>
    <xf numFmtId="3" fontId="1" fillId="0" borderId="11" xfId="6" applyNumberFormat="1" applyBorder="1" applyProtection="1">
      <protection hidden="1"/>
    </xf>
    <xf numFmtId="0" fontId="5" fillId="9" borderId="8" xfId="6" applyFont="1" applyFill="1" applyBorder="1" applyProtection="1">
      <protection hidden="1"/>
    </xf>
    <xf numFmtId="3" fontId="1" fillId="9" borderId="15" xfId="6" applyNumberFormat="1" applyFill="1" applyBorder="1" applyProtection="1">
      <protection hidden="1"/>
    </xf>
    <xf numFmtId="3" fontId="5" fillId="9" borderId="15" xfId="6" applyNumberFormat="1" applyFont="1" applyFill="1" applyBorder="1" applyProtection="1">
      <protection hidden="1"/>
    </xf>
    <xf numFmtId="0" fontId="5" fillId="4" borderId="11" xfId="6" applyNumberFormat="1" applyFont="1" applyFill="1" applyBorder="1" applyAlignment="1" applyProtection="1">
      <alignment horizontal="center" vertical="center" wrapText="1"/>
      <protection hidden="1"/>
    </xf>
    <xf numFmtId="49" fontId="5" fillId="4" borderId="11" xfId="6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6" applyAlignment="1">
      <alignment horizontal="left" indent="1"/>
    </xf>
    <xf numFmtId="0" fontId="5" fillId="9" borderId="2" xfId="6" applyFont="1" applyFill="1" applyBorder="1" applyAlignment="1" applyProtection="1">
      <alignment horizontal="left" vertical="center" wrapText="1"/>
      <protection hidden="1"/>
    </xf>
    <xf numFmtId="3" fontId="34" fillId="9" borderId="25" xfId="6" applyNumberFormat="1" applyFont="1" applyFill="1" applyBorder="1" applyProtection="1">
      <protection hidden="1"/>
    </xf>
    <xf numFmtId="0" fontId="5" fillId="0" borderId="4" xfId="6" applyFont="1" applyFill="1" applyBorder="1" applyAlignment="1" applyProtection="1">
      <alignment horizontal="left" vertical="center" wrapText="1"/>
      <protection hidden="1"/>
    </xf>
    <xf numFmtId="3" fontId="34" fillId="0" borderId="25" xfId="6" applyNumberFormat="1" applyFont="1" applyBorder="1" applyProtection="1">
      <protection hidden="1"/>
    </xf>
    <xf numFmtId="0" fontId="1" fillId="0" borderId="4" xfId="6" applyFont="1" applyFill="1" applyBorder="1" applyAlignment="1" applyProtection="1">
      <alignment horizontal="left" vertical="center" wrapText="1"/>
      <protection hidden="1"/>
    </xf>
    <xf numFmtId="3" fontId="1" fillId="0" borderId="25" xfId="6" applyNumberFormat="1" applyBorder="1" applyProtection="1">
      <protection hidden="1"/>
    </xf>
    <xf numFmtId="3" fontId="1" fillId="0" borderId="25" xfId="6" applyNumberFormat="1" applyBorder="1" applyAlignment="1" applyProtection="1">
      <alignment horizontal="right" vertical="center" wrapText="1"/>
      <protection hidden="1"/>
    </xf>
    <xf numFmtId="0" fontId="33" fillId="0" borderId="8" xfId="6" applyFont="1" applyBorder="1" applyAlignment="1" applyProtection="1">
      <alignment horizontal="left" vertical="center" wrapText="1"/>
      <protection hidden="1"/>
    </xf>
    <xf numFmtId="0" fontId="33" fillId="0" borderId="9" xfId="6" applyFont="1" applyBorder="1" applyAlignment="1" applyProtection="1">
      <alignment horizontal="left" vertical="center" wrapText="1"/>
      <protection hidden="1"/>
    </xf>
    <xf numFmtId="0" fontId="33" fillId="0" borderId="10" xfId="6" applyFont="1" applyBorder="1" applyAlignment="1" applyProtection="1">
      <alignment horizontal="left" vertical="center" wrapText="1"/>
      <protection hidden="1"/>
    </xf>
    <xf numFmtId="3" fontId="34" fillId="0" borderId="26" xfId="6" applyNumberFormat="1" applyFont="1" applyBorder="1" applyProtection="1">
      <protection hidden="1"/>
    </xf>
    <xf numFmtId="3" fontId="1" fillId="0" borderId="26" xfId="6" applyNumberFormat="1" applyBorder="1" applyProtection="1">
      <protection hidden="1"/>
    </xf>
    <xf numFmtId="0" fontId="1" fillId="0" borderId="0" xfId="6" applyBorder="1"/>
    <xf numFmtId="0" fontId="1" fillId="0" borderId="0" xfId="6" applyNumberFormat="1" applyBorder="1"/>
    <xf numFmtId="3" fontId="34" fillId="0" borderId="26" xfId="6" applyNumberFormat="1" applyFont="1" applyBorder="1"/>
    <xf numFmtId="3" fontId="1" fillId="0" borderId="26" xfId="6" applyNumberFormat="1" applyBorder="1" applyAlignment="1" applyProtection="1">
      <alignment vertical="center"/>
      <protection hidden="1"/>
    </xf>
    <xf numFmtId="3" fontId="1" fillId="0" borderId="4" xfId="6" applyNumberFormat="1" applyBorder="1"/>
    <xf numFmtId="3" fontId="1" fillId="0" borderId="25" xfId="6" applyNumberFormat="1" applyBorder="1"/>
    <xf numFmtId="1" fontId="1" fillId="0" borderId="0" xfId="5" applyNumberFormat="1" applyFont="1" applyAlignment="1">
      <alignment vertical="center"/>
    </xf>
    <xf numFmtId="1" fontId="1" fillId="2" borderId="0" xfId="5" applyNumberFormat="1" applyFont="1" applyFill="1" applyAlignment="1">
      <alignment vertical="center"/>
    </xf>
    <xf numFmtId="1" fontId="27" fillId="6" borderId="0" xfId="5" applyNumberFormat="1" applyFont="1" applyFill="1" applyAlignment="1">
      <alignment horizontal="left" vertical="center" indent="1"/>
    </xf>
    <xf numFmtId="1" fontId="20" fillId="6" borderId="0" xfId="5" applyNumberFormat="1" applyFont="1" applyFill="1" applyAlignment="1">
      <alignment vertical="center"/>
    </xf>
    <xf numFmtId="3" fontId="43" fillId="2" borderId="0" xfId="4" applyNumberFormat="1" applyFont="1" applyFill="1" applyAlignment="1" applyProtection="1">
      <alignment vertical="center"/>
    </xf>
    <xf numFmtId="1" fontId="47" fillId="2" borderId="0" xfId="5" applyNumberFormat="1" applyFont="1" applyFill="1" applyAlignment="1">
      <alignment vertical="center"/>
    </xf>
    <xf numFmtId="1" fontId="41" fillId="0" borderId="0" xfId="5" applyNumberFormat="1" applyFont="1" applyAlignment="1">
      <alignment vertical="center"/>
    </xf>
    <xf numFmtId="1" fontId="40" fillId="0" borderId="0" xfId="5" applyNumberFormat="1" applyFont="1" applyFill="1" applyAlignment="1">
      <alignment vertical="center"/>
    </xf>
    <xf numFmtId="1" fontId="1" fillId="0" borderId="0" xfId="5" applyNumberFormat="1" applyFont="1" applyFill="1" applyAlignment="1">
      <alignment vertical="center"/>
    </xf>
    <xf numFmtId="1" fontId="48" fillId="0" borderId="0" xfId="5" applyNumberFormat="1" applyFont="1" applyFill="1" applyAlignment="1">
      <alignment vertical="center"/>
    </xf>
    <xf numFmtId="1" fontId="49" fillId="2" borderId="0" xfId="5" applyNumberFormat="1" applyFont="1" applyFill="1" applyAlignment="1">
      <alignment horizontal="center" vertical="center"/>
    </xf>
    <xf numFmtId="1" fontId="50" fillId="12" borderId="0" xfId="3" applyNumberFormat="1" applyFont="1" applyFill="1" applyAlignment="1" applyProtection="1">
      <alignment vertical="center"/>
    </xf>
    <xf numFmtId="1" fontId="27" fillId="13" borderId="0" xfId="5" applyNumberFormat="1" applyFont="1" applyFill="1" applyAlignment="1">
      <alignment horizontal="center" vertical="center"/>
    </xf>
    <xf numFmtId="3" fontId="5" fillId="10" borderId="15" xfId="19" applyNumberFormat="1" applyFont="1" applyFill="1" applyBorder="1" applyAlignment="1">
      <alignment horizontal="center" vertical="center" wrapText="1"/>
    </xf>
    <xf numFmtId="0" fontId="1" fillId="0" borderId="2" xfId="6" applyBorder="1"/>
    <xf numFmtId="3" fontId="1" fillId="0" borderId="2" xfId="20" applyBorder="1" applyAlignment="1">
      <alignment vertical="center" wrapText="1"/>
    </xf>
    <xf numFmtId="0" fontId="1" fillId="0" borderId="4" xfId="6" applyBorder="1"/>
    <xf numFmtId="3" fontId="1" fillId="0" borderId="4" xfId="20" applyBorder="1" applyAlignment="1">
      <alignment vertical="center" wrapText="1"/>
    </xf>
    <xf numFmtId="0" fontId="1" fillId="0" borderId="4" xfId="6" applyBorder="1" applyAlignment="1">
      <alignment horizontal="center"/>
    </xf>
    <xf numFmtId="3" fontId="1" fillId="0" borderId="2" xfId="20" quotePrefix="1" applyFont="1" applyBorder="1" applyAlignment="1">
      <alignment horizontal="right" vertical="center" wrapText="1"/>
    </xf>
    <xf numFmtId="3" fontId="1" fillId="0" borderId="4" xfId="20" quotePrefix="1" applyFont="1" applyBorder="1" applyAlignment="1">
      <alignment horizontal="right" vertical="center" wrapText="1"/>
    </xf>
    <xf numFmtId="3" fontId="9" fillId="0" borderId="0" xfId="21" applyFont="1" applyBorder="1" applyAlignment="1">
      <alignment horizontal="left" wrapText="1"/>
    </xf>
    <xf numFmtId="3" fontId="51" fillId="6" borderId="0" xfId="3" applyNumberFormat="1" applyFont="1" applyFill="1" applyAlignment="1" applyProtection="1">
      <alignment horizontal="center" vertical="center" wrapText="1"/>
    </xf>
    <xf numFmtId="3" fontId="5" fillId="4" borderId="15" xfId="19" applyNumberFormat="1" applyFont="1" applyFill="1" applyBorder="1" applyAlignment="1">
      <alignment horizontal="center" vertical="center" wrapText="1"/>
    </xf>
    <xf numFmtId="165" fontId="1" fillId="0" borderId="4" xfId="22" applyNumberFormat="1" applyBorder="1" applyAlignment="1">
      <alignment vertical="center" wrapText="1"/>
    </xf>
    <xf numFmtId="165" fontId="1" fillId="0" borderId="2" xfId="22" quotePrefix="1" applyNumberFormat="1" applyFont="1" applyBorder="1" applyAlignment="1">
      <alignment horizontal="right" vertical="center" wrapText="1"/>
    </xf>
    <xf numFmtId="165" fontId="1" fillId="0" borderId="4" xfId="22" quotePrefix="1" applyNumberFormat="1" applyFont="1" applyBorder="1" applyAlignment="1">
      <alignment horizontal="right" vertical="center" wrapText="1"/>
    </xf>
    <xf numFmtId="165" fontId="1" fillId="0" borderId="1" xfId="22" quotePrefix="1" applyNumberFormat="1" applyFont="1" applyBorder="1" applyAlignment="1">
      <alignment horizontal="right" vertical="center" wrapText="1"/>
    </xf>
    <xf numFmtId="165" fontId="1" fillId="0" borderId="2" xfId="22" quotePrefix="1" applyNumberFormat="1" applyFont="1" applyFill="1" applyBorder="1" applyAlignment="1">
      <alignment horizontal="right" vertical="center" wrapText="1"/>
    </xf>
    <xf numFmtId="165" fontId="1" fillId="0" borderId="6" xfId="22" quotePrefix="1" applyNumberFormat="1" applyFont="1" applyBorder="1" applyAlignment="1">
      <alignment horizontal="right" vertical="center" wrapText="1"/>
    </xf>
    <xf numFmtId="165" fontId="1" fillId="0" borderId="3" xfId="22" applyNumberFormat="1" applyBorder="1" applyAlignment="1">
      <alignment vertical="center" wrapText="1"/>
    </xf>
    <xf numFmtId="165" fontId="1" fillId="0" borderId="4" xfId="22" quotePrefix="1" applyNumberFormat="1" applyFont="1" applyFill="1" applyBorder="1" applyAlignment="1">
      <alignment horizontal="right" vertical="center" wrapText="1"/>
    </xf>
    <xf numFmtId="0" fontId="1" fillId="0" borderId="11" xfId="6" applyBorder="1" applyAlignment="1">
      <alignment horizontal="center"/>
    </xf>
    <xf numFmtId="165" fontId="1" fillId="0" borderId="11" xfId="22" applyNumberFormat="1" applyBorder="1" applyAlignment="1">
      <alignment vertical="center" wrapText="1"/>
    </xf>
    <xf numFmtId="165" fontId="1" fillId="0" borderId="11" xfId="22" quotePrefix="1" applyNumberFormat="1" applyFont="1" applyFill="1" applyBorder="1" applyAlignment="1">
      <alignment horizontal="right" vertical="center" wrapText="1"/>
    </xf>
    <xf numFmtId="3" fontId="5" fillId="4" borderId="1" xfId="21" applyFont="1" applyFill="1" applyBorder="1" applyAlignment="1">
      <alignment horizontal="center" vertical="center" wrapText="1"/>
    </xf>
    <xf numFmtId="2" fontId="28" fillId="4" borderId="2" xfId="21" applyNumberFormat="1" applyFont="1" applyFill="1" applyBorder="1" applyAlignment="1">
      <alignment horizontal="center" vertical="center" wrapText="1"/>
    </xf>
    <xf numFmtId="49" fontId="28" fillId="4" borderId="2" xfId="21" applyNumberFormat="1" applyFont="1" applyFill="1" applyBorder="1" applyAlignment="1">
      <alignment horizontal="center" vertical="center" wrapText="1"/>
    </xf>
    <xf numFmtId="49" fontId="28" fillId="4" borderId="15" xfId="21" applyNumberFormat="1" applyFont="1" applyFill="1" applyBorder="1" applyAlignment="1">
      <alignment horizontal="center" vertical="center" wrapText="1"/>
    </xf>
    <xf numFmtId="3" fontId="5" fillId="14" borderId="3" xfId="21" applyFont="1" applyFill="1" applyBorder="1" applyAlignment="1" applyProtection="1">
      <alignment horizontal="left" vertical="center" wrapText="1"/>
    </xf>
    <xf numFmtId="164" fontId="5" fillId="14" borderId="4" xfId="21" applyNumberFormat="1" applyFont="1" applyFill="1" applyBorder="1" applyAlignment="1" applyProtection="1">
      <alignment vertical="center" wrapText="1"/>
    </xf>
    <xf numFmtId="165" fontId="5" fillId="14" borderId="4" xfId="23" applyNumberFormat="1" applyFont="1" applyFill="1" applyBorder="1" applyAlignment="1" applyProtection="1">
      <alignment vertical="center" wrapText="1"/>
    </xf>
    <xf numFmtId="3" fontId="5" fillId="0" borderId="4" xfId="21" applyFont="1" applyBorder="1" applyAlignment="1" applyProtection="1">
      <alignment horizontal="left" vertical="center" wrapText="1"/>
    </xf>
    <xf numFmtId="164" fontId="5" fillId="0" borderId="2" xfId="21" applyNumberFormat="1" applyFont="1" applyBorder="1" applyAlignment="1" applyProtection="1">
      <alignment vertical="center" wrapText="1"/>
    </xf>
    <xf numFmtId="164" fontId="5" fillId="0" borderId="7" xfId="21" applyNumberFormat="1" applyFont="1" applyBorder="1" applyAlignment="1" applyProtection="1">
      <alignment vertical="center" wrapText="1"/>
    </xf>
    <xf numFmtId="164" fontId="5" fillId="0" borderId="1" xfId="21" applyNumberFormat="1" applyFont="1" applyBorder="1" applyAlignment="1" applyProtection="1">
      <alignment vertical="center" wrapText="1"/>
    </xf>
    <xf numFmtId="164" fontId="5" fillId="0" borderId="3" xfId="21" applyNumberFormat="1" applyFont="1" applyBorder="1" applyAlignment="1" applyProtection="1">
      <alignment vertical="center" wrapText="1"/>
    </xf>
    <xf numFmtId="165" fontId="5" fillId="0" borderId="4" xfId="23" applyNumberFormat="1" applyFont="1" applyBorder="1" applyAlignment="1" applyProtection="1">
      <alignment vertical="center" wrapText="1"/>
    </xf>
    <xf numFmtId="165" fontId="5" fillId="0" borderId="2" xfId="23" applyNumberFormat="1" applyFont="1" applyBorder="1" applyAlignment="1" applyProtection="1">
      <alignment vertical="center" wrapText="1"/>
    </xf>
    <xf numFmtId="3" fontId="1" fillId="0" borderId="4" xfId="21" applyFont="1" applyBorder="1" applyAlignment="1" applyProtection="1">
      <alignment horizontal="left" vertical="center" wrapText="1"/>
    </xf>
    <xf numFmtId="164" fontId="1" fillId="0" borderId="4" xfId="21" applyNumberFormat="1" applyFont="1" applyBorder="1" applyAlignment="1" applyProtection="1">
      <alignment vertical="center" wrapText="1"/>
    </xf>
    <xf numFmtId="164" fontId="1" fillId="0" borderId="0" xfId="21" applyNumberFormat="1" applyFont="1" applyBorder="1" applyAlignment="1" applyProtection="1">
      <alignment vertical="center" wrapText="1"/>
    </xf>
    <xf numFmtId="164" fontId="1" fillId="0" borderId="3" xfId="21" applyNumberFormat="1" applyFont="1" applyBorder="1" applyAlignment="1" applyProtection="1">
      <alignment vertical="center" wrapText="1"/>
    </xf>
    <xf numFmtId="165" fontId="1" fillId="0" borderId="4" xfId="23" applyNumberFormat="1" applyFont="1" applyBorder="1" applyAlignment="1" applyProtection="1">
      <alignment vertical="center" wrapText="1"/>
    </xf>
    <xf numFmtId="3" fontId="1" fillId="0" borderId="11" xfId="21" applyFont="1" applyBorder="1" applyAlignment="1" applyProtection="1">
      <alignment horizontal="left" vertical="center" wrapText="1"/>
    </xf>
    <xf numFmtId="164" fontId="1" fillId="0" borderId="11" xfId="21" applyNumberFormat="1" applyFont="1" applyBorder="1" applyAlignment="1" applyProtection="1">
      <alignment vertical="center" wrapText="1"/>
    </xf>
    <xf numFmtId="164" fontId="1" fillId="0" borderId="14" xfId="21" applyNumberFormat="1" applyFont="1" applyBorder="1" applyAlignment="1" applyProtection="1">
      <alignment vertical="center" wrapText="1"/>
    </xf>
    <xf numFmtId="165" fontId="1" fillId="0" borderId="11" xfId="23" applyNumberFormat="1" applyFont="1" applyBorder="1" applyAlignment="1" applyProtection="1">
      <alignment vertical="center" wrapText="1"/>
    </xf>
    <xf numFmtId="3" fontId="5" fillId="0" borderId="3" xfId="21" applyFont="1" applyBorder="1" applyAlignment="1" applyProtection="1">
      <alignment horizontal="left" vertical="center" wrapText="1"/>
    </xf>
    <xf numFmtId="164" fontId="5" fillId="0" borderId="4" xfId="21" applyNumberFormat="1" applyFont="1" applyBorder="1" applyAlignment="1" applyProtection="1">
      <alignment vertical="center" wrapText="1"/>
    </xf>
    <xf numFmtId="3" fontId="5" fillId="4" borderId="8" xfId="21" applyFont="1" applyFill="1" applyBorder="1" applyAlignment="1">
      <alignment vertical="center" wrapText="1"/>
    </xf>
    <xf numFmtId="3" fontId="5" fillId="4" borderId="9" xfId="21" applyFont="1" applyFill="1" applyBorder="1" applyAlignment="1">
      <alignment vertical="center" wrapText="1"/>
    </xf>
    <xf numFmtId="3" fontId="5" fillId="4" borderId="10" xfId="21" applyFont="1" applyFill="1" applyBorder="1" applyAlignment="1">
      <alignment vertical="center" wrapText="1"/>
    </xf>
    <xf numFmtId="3" fontId="5" fillId="14" borderId="3" xfId="21" applyFont="1" applyFill="1" applyBorder="1" applyAlignment="1" applyProtection="1">
      <alignment horizontal="right" vertical="center" wrapText="1"/>
    </xf>
    <xf numFmtId="3" fontId="5" fillId="0" borderId="3" xfId="21" applyFont="1" applyBorder="1" applyAlignment="1" applyProtection="1">
      <alignment horizontal="right" vertical="center" wrapText="1"/>
    </xf>
    <xf numFmtId="3" fontId="5" fillId="14" borderId="3" xfId="21" applyFont="1" applyFill="1" applyBorder="1" applyAlignment="1" applyProtection="1">
      <alignment horizontal="left" vertical="center" wrapText="1" indent="1"/>
    </xf>
    <xf numFmtId="3" fontId="5" fillId="14" borderId="3" xfId="21" applyFont="1" applyFill="1" applyBorder="1" applyAlignment="1" applyProtection="1">
      <alignment vertical="center" wrapText="1"/>
    </xf>
    <xf numFmtId="3" fontId="5" fillId="0" borderId="4" xfId="21" applyFont="1" applyBorder="1" applyAlignment="1" applyProtection="1">
      <alignment horizontal="left" vertical="center" wrapText="1" indent="1"/>
    </xf>
    <xf numFmtId="3" fontId="5" fillId="0" borderId="4" xfId="21" applyFont="1" applyBorder="1" applyAlignment="1" applyProtection="1">
      <alignment vertical="center" wrapText="1"/>
    </xf>
    <xf numFmtId="3" fontId="1" fillId="0" borderId="4" xfId="21" applyFont="1" applyBorder="1" applyAlignment="1" applyProtection="1">
      <alignment horizontal="left" vertical="center" wrapText="1" indent="1"/>
    </xf>
    <xf numFmtId="3" fontId="1" fillId="0" borderId="4" xfId="21" applyFont="1" applyBorder="1" applyAlignment="1" applyProtection="1">
      <alignment vertical="center" wrapText="1"/>
    </xf>
    <xf numFmtId="3" fontId="5" fillId="0" borderId="3" xfId="21" applyFont="1" applyBorder="1" applyAlignment="1" applyProtection="1">
      <alignment horizontal="left" vertical="center" wrapText="1" indent="1"/>
    </xf>
    <xf numFmtId="3" fontId="5" fillId="0" borderId="3" xfId="21" applyFont="1" applyBorder="1" applyAlignment="1" applyProtection="1">
      <alignment vertical="center" wrapText="1"/>
    </xf>
    <xf numFmtId="3" fontId="5" fillId="0" borderId="4" xfId="21" applyFont="1" applyBorder="1" applyAlignment="1" applyProtection="1">
      <alignment horizontal="right" vertical="center" wrapText="1"/>
    </xf>
    <xf numFmtId="3" fontId="1" fillId="0" borderId="4" xfId="21" applyFont="1" applyBorder="1" applyAlignment="1" applyProtection="1">
      <alignment horizontal="right" vertical="center" wrapText="1"/>
    </xf>
    <xf numFmtId="3" fontId="1" fillId="0" borderId="12" xfId="21" applyFont="1" applyBorder="1" applyAlignment="1" applyProtection="1">
      <alignment horizontal="left" vertical="center" wrapText="1"/>
    </xf>
    <xf numFmtId="3" fontId="1" fillId="0" borderId="12" xfId="21" applyFont="1" applyBorder="1" applyAlignment="1" applyProtection="1">
      <alignment horizontal="right" vertical="center" wrapText="1"/>
    </xf>
    <xf numFmtId="164" fontId="1" fillId="0" borderId="11" xfId="21" quotePrefix="1" applyNumberFormat="1" applyFont="1" applyBorder="1" applyAlignment="1" applyProtection="1">
      <alignment horizontal="right" vertical="center" wrapText="1"/>
    </xf>
    <xf numFmtId="164" fontId="1" fillId="0" borderId="15" xfId="21" quotePrefix="1" applyNumberFormat="1" applyFont="1" applyBorder="1" applyAlignment="1" applyProtection="1">
      <alignment horizontal="right" vertical="center" wrapText="1"/>
    </xf>
    <xf numFmtId="3" fontId="9" fillId="0" borderId="0" xfId="21" applyFont="1" applyBorder="1" applyAlignment="1">
      <alignment vertical="center" wrapText="1"/>
    </xf>
    <xf numFmtId="0" fontId="1" fillId="7" borderId="2" xfId="6" applyFill="1" applyBorder="1"/>
    <xf numFmtId="0" fontId="1" fillId="7" borderId="4" xfId="6" applyFill="1" applyBorder="1"/>
    <xf numFmtId="0" fontId="5" fillId="7" borderId="2" xfId="6" applyFont="1" applyFill="1" applyBorder="1" applyAlignment="1">
      <alignment horizontal="center"/>
    </xf>
    <xf numFmtId="0" fontId="5" fillId="7" borderId="15" xfId="6" applyFont="1" applyFill="1" applyBorder="1" applyAlignment="1">
      <alignment horizontal="center"/>
    </xf>
    <xf numFmtId="0" fontId="1" fillId="0" borderId="1" xfId="6" applyBorder="1"/>
    <xf numFmtId="3" fontId="1" fillId="0" borderId="2" xfId="6" applyNumberFormat="1" applyBorder="1"/>
    <xf numFmtId="3" fontId="1" fillId="0" borderId="7" xfId="6" applyNumberFormat="1" applyBorder="1"/>
    <xf numFmtId="0" fontId="1" fillId="0" borderId="3" xfId="6" applyBorder="1"/>
    <xf numFmtId="3" fontId="1" fillId="0" borderId="0" xfId="6" applyNumberFormat="1" applyBorder="1"/>
    <xf numFmtId="0" fontId="21" fillId="0" borderId="3" xfId="6" applyFont="1" applyBorder="1" applyAlignment="1">
      <alignment horizontal="right"/>
    </xf>
    <xf numFmtId="3" fontId="21" fillId="0" borderId="4" xfId="6" applyNumberFormat="1" applyFont="1" applyBorder="1"/>
    <xf numFmtId="3" fontId="21" fillId="0" borderId="0" xfId="6" applyNumberFormat="1" applyFont="1" applyBorder="1"/>
    <xf numFmtId="0" fontId="21" fillId="0" borderId="4" xfId="6" applyFont="1" applyBorder="1"/>
    <xf numFmtId="0" fontId="21" fillId="0" borderId="0" xfId="6" applyFont="1" applyBorder="1"/>
    <xf numFmtId="0" fontId="14" fillId="0" borderId="3" xfId="6" applyFont="1" applyBorder="1"/>
    <xf numFmtId="3" fontId="14" fillId="0" borderId="4" xfId="6" applyNumberFormat="1" applyFont="1" applyBorder="1"/>
    <xf numFmtId="3" fontId="14" fillId="0" borderId="0" xfId="6" applyNumberFormat="1" applyFont="1" applyBorder="1"/>
    <xf numFmtId="0" fontId="14" fillId="0" borderId="4" xfId="6" applyFont="1" applyBorder="1"/>
    <xf numFmtId="0" fontId="14" fillId="0" borderId="0" xfId="6" applyFont="1" applyBorder="1"/>
    <xf numFmtId="0" fontId="5" fillId="14" borderId="12" xfId="6" applyFont="1" applyFill="1" applyBorder="1"/>
    <xf numFmtId="3" fontId="5" fillId="14" borderId="11" xfId="6" applyNumberFormat="1" applyFont="1" applyFill="1" applyBorder="1"/>
    <xf numFmtId="3" fontId="5" fillId="14" borderId="14" xfId="6" applyNumberFormat="1" applyFont="1" applyFill="1" applyBorder="1"/>
    <xf numFmtId="0" fontId="5" fillId="14" borderId="11" xfId="6" applyFont="1" applyFill="1" applyBorder="1"/>
    <xf numFmtId="0" fontId="5" fillId="0" borderId="0" xfId="6" applyFont="1" applyBorder="1"/>
    <xf numFmtId="0" fontId="16" fillId="0" borderId="0" xfId="3" applyFill="1" applyBorder="1" applyAlignment="1" applyProtection="1">
      <alignment horizontal="center"/>
    </xf>
    <xf numFmtId="3" fontId="1" fillId="0" borderId="1" xfId="6" quotePrefix="1" applyNumberFormat="1" applyBorder="1" applyAlignment="1">
      <alignment horizontal="center"/>
    </xf>
    <xf numFmtId="165" fontId="0" fillId="0" borderId="2" xfId="22" applyNumberFormat="1" applyFont="1" applyBorder="1"/>
    <xf numFmtId="165" fontId="0" fillId="0" borderId="7" xfId="22" applyNumberFormat="1" applyFont="1" applyBorder="1"/>
    <xf numFmtId="3" fontId="1" fillId="0" borderId="7" xfId="6" quotePrefix="1" applyNumberFormat="1" applyBorder="1" applyAlignment="1">
      <alignment horizontal="center"/>
    </xf>
    <xf numFmtId="165" fontId="1" fillId="0" borderId="7" xfId="6" quotePrefix="1" applyNumberFormat="1" applyBorder="1" applyAlignment="1">
      <alignment horizontal="center"/>
    </xf>
    <xf numFmtId="165" fontId="0" fillId="0" borderId="1" xfId="22" applyNumberFormat="1" applyFont="1" applyBorder="1"/>
    <xf numFmtId="165" fontId="0" fillId="0" borderId="5" xfId="22" applyNumberFormat="1" applyFont="1" applyBorder="1"/>
    <xf numFmtId="3" fontId="1" fillId="0" borderId="3" xfId="6" quotePrefix="1" applyNumberFormat="1" applyBorder="1" applyAlignment="1">
      <alignment horizontal="center"/>
    </xf>
    <xf numFmtId="165" fontId="0" fillId="0" borderId="4" xfId="22" applyNumberFormat="1" applyFont="1" applyBorder="1"/>
    <xf numFmtId="165" fontId="0" fillId="0" borderId="0" xfId="22" applyNumberFormat="1" applyFont="1" applyBorder="1"/>
    <xf numFmtId="3" fontId="1" fillId="0" borderId="0" xfId="6" quotePrefix="1" applyNumberFormat="1" applyBorder="1" applyAlignment="1">
      <alignment horizontal="center"/>
    </xf>
    <xf numFmtId="165" fontId="1" fillId="0" borderId="0" xfId="6" quotePrefix="1" applyNumberFormat="1" applyBorder="1" applyAlignment="1">
      <alignment horizontal="center"/>
    </xf>
    <xf numFmtId="165" fontId="0" fillId="0" borderId="3" xfId="22" applyNumberFormat="1" applyFont="1" applyBorder="1"/>
    <xf numFmtId="165" fontId="0" fillId="0" borderId="6" xfId="22" applyNumberFormat="1" applyFont="1" applyBorder="1"/>
    <xf numFmtId="3" fontId="1" fillId="14" borderId="12" xfId="6" quotePrefix="1" applyNumberFormat="1" applyFill="1" applyBorder="1" applyAlignment="1">
      <alignment horizontal="center"/>
    </xf>
    <xf numFmtId="165" fontId="0" fillId="14" borderId="11" xfId="22" applyNumberFormat="1" applyFont="1" applyFill="1" applyBorder="1"/>
    <xf numFmtId="165" fontId="0" fillId="14" borderId="14" xfId="22" applyNumberFormat="1" applyFont="1" applyFill="1" applyBorder="1"/>
    <xf numFmtId="3" fontId="1" fillId="14" borderId="14" xfId="6" quotePrefix="1" applyNumberFormat="1" applyFill="1" applyBorder="1" applyAlignment="1">
      <alignment horizontal="center"/>
    </xf>
    <xf numFmtId="165" fontId="1" fillId="14" borderId="14" xfId="6" quotePrefix="1" applyNumberFormat="1" applyFill="1" applyBorder="1" applyAlignment="1">
      <alignment horizontal="center"/>
    </xf>
    <xf numFmtId="165" fontId="0" fillId="14" borderId="12" xfId="22" applyNumberFormat="1" applyFont="1" applyFill="1" applyBorder="1"/>
    <xf numFmtId="165" fontId="0" fillId="14" borderId="13" xfId="22" applyNumberFormat="1" applyFont="1" applyFill="1" applyBorder="1"/>
    <xf numFmtId="0" fontId="5" fillId="7" borderId="8" xfId="6" applyFont="1" applyFill="1" applyBorder="1" applyAlignment="1">
      <alignment horizontal="center"/>
    </xf>
    <xf numFmtId="0" fontId="5" fillId="7" borderId="10" xfId="6" applyFont="1" applyFill="1" applyBorder="1" applyAlignment="1">
      <alignment horizontal="center"/>
    </xf>
    <xf numFmtId="165" fontId="0" fillId="0" borderId="2" xfId="22" quotePrefix="1" applyNumberFormat="1" applyFont="1" applyBorder="1" applyAlignment="1">
      <alignment horizontal="center"/>
    </xf>
    <xf numFmtId="9" fontId="0" fillId="0" borderId="2" xfId="22" applyFont="1" applyBorder="1"/>
    <xf numFmtId="165" fontId="0" fillId="0" borderId="0" xfId="22" quotePrefix="1" applyNumberFormat="1" applyFont="1" applyBorder="1" applyAlignment="1">
      <alignment horizontal="center"/>
    </xf>
    <xf numFmtId="165" fontId="0" fillId="0" borderId="4" xfId="22" quotePrefix="1" applyNumberFormat="1" applyFont="1" applyBorder="1" applyAlignment="1">
      <alignment horizontal="center"/>
    </xf>
    <xf numFmtId="9" fontId="0" fillId="0" borderId="4" xfId="22" applyFont="1" applyBorder="1"/>
    <xf numFmtId="0" fontId="5" fillId="14" borderId="3" xfId="6" applyFont="1" applyFill="1" applyBorder="1"/>
    <xf numFmtId="165" fontId="0" fillId="14" borderId="4" xfId="22" quotePrefix="1" applyNumberFormat="1" applyFont="1" applyFill="1" applyBorder="1" applyAlignment="1">
      <alignment horizontal="center"/>
    </xf>
    <xf numFmtId="165" fontId="0" fillId="14" borderId="4" xfId="22" applyNumberFormat="1" applyFont="1" applyFill="1" applyBorder="1"/>
    <xf numFmtId="9" fontId="0" fillId="14" borderId="4" xfId="22" applyFont="1" applyFill="1" applyBorder="1"/>
    <xf numFmtId="165" fontId="0" fillId="14" borderId="0" xfId="22" quotePrefix="1" applyNumberFormat="1" applyFont="1" applyFill="1" applyBorder="1" applyAlignment="1">
      <alignment horizontal="center"/>
    </xf>
    <xf numFmtId="165" fontId="0" fillId="14" borderId="6" xfId="22" applyNumberFormat="1" applyFont="1" applyFill="1" applyBorder="1"/>
    <xf numFmtId="165" fontId="0" fillId="14" borderId="0" xfId="22" applyNumberFormat="1" applyFont="1" applyFill="1" applyBorder="1"/>
    <xf numFmtId="3" fontId="9" fillId="0" borderId="0" xfId="21" applyFont="1" applyBorder="1" applyAlignment="1">
      <alignment wrapText="1"/>
    </xf>
    <xf numFmtId="0" fontId="5" fillId="7" borderId="4" xfId="6" applyFont="1" applyFill="1" applyBorder="1" applyAlignment="1">
      <alignment horizontal="center"/>
    </xf>
    <xf numFmtId="0" fontId="5" fillId="7" borderId="11" xfId="6" applyFont="1" applyFill="1" applyBorder="1" applyAlignment="1">
      <alignment horizontal="center"/>
    </xf>
    <xf numFmtId="165" fontId="0" fillId="0" borderId="1" xfId="22" quotePrefix="1" applyNumberFormat="1" applyFont="1" applyBorder="1" applyAlignment="1">
      <alignment horizontal="center"/>
    </xf>
    <xf numFmtId="165" fontId="0" fillId="0" borderId="3" xfId="22" quotePrefix="1" applyNumberFormat="1" applyFont="1" applyBorder="1" applyAlignment="1">
      <alignment horizontal="center"/>
    </xf>
    <xf numFmtId="165" fontId="14" fillId="0" borderId="3" xfId="22" quotePrefix="1" applyNumberFormat="1" applyFont="1" applyBorder="1" applyAlignment="1">
      <alignment horizontal="center"/>
    </xf>
    <xf numFmtId="165" fontId="14" fillId="0" borderId="4" xfId="22" applyNumberFormat="1" applyFont="1" applyBorder="1"/>
    <xf numFmtId="165" fontId="5" fillId="14" borderId="12" xfId="22" quotePrefix="1" applyNumberFormat="1" applyFont="1" applyFill="1" applyBorder="1" applyAlignment="1">
      <alignment horizontal="center"/>
    </xf>
    <xf numFmtId="165" fontId="5" fillId="14" borderId="11" xfId="22" applyNumberFormat="1" applyFont="1" applyFill="1" applyBorder="1"/>
    <xf numFmtId="3" fontId="1" fillId="0" borderId="11" xfId="20" applyBorder="1" applyAlignment="1">
      <alignment vertical="center" wrapText="1"/>
    </xf>
    <xf numFmtId="3" fontId="1" fillId="0" borderId="11" xfId="20" quotePrefix="1" applyFont="1" applyBorder="1" applyAlignment="1">
      <alignment horizontal="right" vertical="center" wrapText="1"/>
    </xf>
    <xf numFmtId="3" fontId="1" fillId="0" borderId="1" xfId="20" quotePrefix="1" applyFont="1" applyBorder="1" applyAlignment="1">
      <alignment horizontal="right" vertical="center" wrapText="1"/>
    </xf>
    <xf numFmtId="3" fontId="1" fillId="0" borderId="5" xfId="20" quotePrefix="1" applyFont="1" applyBorder="1" applyAlignment="1">
      <alignment horizontal="right" vertical="center" wrapText="1"/>
    </xf>
    <xf numFmtId="165" fontId="1" fillId="0" borderId="6" xfId="22" applyNumberFormat="1" applyBorder="1" applyAlignment="1">
      <alignment vertical="center" wrapText="1"/>
    </xf>
    <xf numFmtId="165" fontId="1" fillId="0" borderId="4" xfId="20" applyNumberFormat="1" applyBorder="1" applyAlignment="1">
      <alignment vertical="center" wrapText="1"/>
    </xf>
    <xf numFmtId="3" fontId="5" fillId="4" borderId="8" xfId="21" applyFont="1" applyFill="1" applyBorder="1" applyAlignment="1">
      <alignment horizontal="center" vertical="center" wrapText="1"/>
    </xf>
    <xf numFmtId="2" fontId="28" fillId="4" borderId="15" xfId="21" applyNumberFormat="1" applyFont="1" applyFill="1" applyBorder="1" applyAlignment="1">
      <alignment horizontal="center" vertical="center" wrapText="1"/>
    </xf>
    <xf numFmtId="3" fontId="5" fillId="14" borderId="4" xfId="21" applyFont="1" applyFill="1" applyBorder="1" applyAlignment="1" applyProtection="1">
      <alignment horizontal="left" vertical="center" wrapText="1"/>
    </xf>
    <xf numFmtId="3" fontId="5" fillId="14" borderId="4" xfId="21" applyFont="1" applyFill="1" applyBorder="1" applyAlignment="1" applyProtection="1">
      <alignment horizontal="right" vertical="center" wrapText="1"/>
    </xf>
    <xf numFmtId="3" fontId="1" fillId="0" borderId="3" xfId="21" applyFont="1" applyBorder="1" applyAlignment="1" applyProtection="1">
      <alignment horizontal="right" vertical="center" wrapText="1"/>
    </xf>
    <xf numFmtId="3" fontId="5" fillId="14" borderId="4" xfId="21" applyFont="1" applyFill="1" applyBorder="1" applyAlignment="1" applyProtection="1">
      <alignment vertical="center" wrapText="1"/>
    </xf>
    <xf numFmtId="3" fontId="1" fillId="0" borderId="3" xfId="21" applyFont="1" applyBorder="1" applyAlignment="1" applyProtection="1">
      <alignment vertical="center" wrapText="1"/>
    </xf>
    <xf numFmtId="164" fontId="5" fillId="0" borderId="11" xfId="21" applyNumberFormat="1" applyFont="1" applyBorder="1" applyAlignment="1" applyProtection="1">
      <alignment vertical="center" wrapText="1"/>
    </xf>
    <xf numFmtId="3" fontId="9" fillId="0" borderId="8" xfId="21" applyFont="1" applyBorder="1" applyAlignment="1">
      <alignment vertical="center" wrapText="1"/>
    </xf>
    <xf numFmtId="3" fontId="9" fillId="0" borderId="9" xfId="21" applyFont="1" applyBorder="1" applyAlignment="1">
      <alignment vertical="center" wrapText="1"/>
    </xf>
    <xf numFmtId="3" fontId="9" fillId="0" borderId="10" xfId="21" applyFont="1" applyBorder="1" applyAlignment="1">
      <alignment vertical="center" wrapText="1"/>
    </xf>
    <xf numFmtId="0" fontId="1" fillId="0" borderId="7" xfId="6" applyBorder="1"/>
    <xf numFmtId="171" fontId="1" fillId="0" borderId="0" xfId="6" applyNumberFormat="1" applyBorder="1"/>
    <xf numFmtId="167" fontId="32" fillId="15" borderId="2" xfId="24" applyNumberFormat="1" applyFont="1" applyFill="1" applyBorder="1" applyAlignment="1" applyProtection="1">
      <alignment horizontal="right" vertical="center" wrapText="1"/>
    </xf>
    <xf numFmtId="0" fontId="1" fillId="0" borderId="1" xfId="6" applyBorder="1" applyAlignment="1">
      <alignment horizontal="center"/>
    </xf>
    <xf numFmtId="167" fontId="32" fillId="15" borderId="7" xfId="24" applyNumberFormat="1" applyFont="1" applyFill="1" applyBorder="1" applyAlignment="1" applyProtection="1">
      <alignment horizontal="right" vertical="center" wrapText="1"/>
    </xf>
    <xf numFmtId="167" fontId="32" fillId="15" borderId="1" xfId="24" applyNumberFormat="1" applyFont="1" applyFill="1" applyBorder="1" applyAlignment="1" applyProtection="1">
      <alignment horizontal="right" vertical="center" wrapText="1"/>
    </xf>
    <xf numFmtId="167" fontId="32" fillId="15" borderId="2" xfId="24" quotePrefix="1" applyNumberFormat="1" applyFont="1" applyFill="1" applyBorder="1" applyAlignment="1" applyProtection="1">
      <alignment horizontal="right" vertical="center" wrapText="1"/>
    </xf>
    <xf numFmtId="167" fontId="32" fillId="15" borderId="5" xfId="24" applyNumberFormat="1" applyFont="1" applyFill="1" applyBorder="1" applyAlignment="1" applyProtection="1">
      <alignment horizontal="right" vertical="center" wrapText="1"/>
    </xf>
    <xf numFmtId="0" fontId="1" fillId="0" borderId="3" xfId="6" applyBorder="1" applyAlignment="1">
      <alignment horizontal="center"/>
    </xf>
    <xf numFmtId="167" fontId="32" fillId="15" borderId="4" xfId="24" applyNumberFormat="1" applyFont="1" applyFill="1" applyBorder="1" applyAlignment="1" applyProtection="1">
      <alignment horizontal="right" vertical="center" wrapText="1"/>
    </xf>
    <xf numFmtId="167" fontId="32" fillId="15" borderId="0" xfId="24" applyNumberFormat="1" applyFont="1" applyFill="1" applyBorder="1" applyAlignment="1" applyProtection="1">
      <alignment horizontal="right" vertical="center" wrapText="1"/>
    </xf>
    <xf numFmtId="167" fontId="32" fillId="15" borderId="3" xfId="24" applyNumberFormat="1" applyFont="1" applyFill="1" applyBorder="1" applyAlignment="1" applyProtection="1">
      <alignment horizontal="right" vertical="center" wrapText="1"/>
    </xf>
    <xf numFmtId="167" fontId="32" fillId="15" borderId="4" xfId="24" quotePrefix="1" applyNumberFormat="1" applyFont="1" applyFill="1" applyBorder="1" applyAlignment="1" applyProtection="1">
      <alignment horizontal="right" vertical="center" wrapText="1"/>
    </xf>
    <xf numFmtId="167" fontId="32" fillId="15" borderId="6" xfId="24" applyNumberFormat="1" applyFont="1" applyFill="1" applyBorder="1" applyAlignment="1" applyProtection="1">
      <alignment horizontal="right" vertical="center" wrapText="1"/>
    </xf>
    <xf numFmtId="0" fontId="1" fillId="0" borderId="12" xfId="6" applyBorder="1" applyAlignment="1">
      <alignment horizontal="center"/>
    </xf>
    <xf numFmtId="167" fontId="32" fillId="15" borderId="11" xfId="24" applyNumberFormat="1" applyFont="1" applyFill="1" applyBorder="1" applyAlignment="1" applyProtection="1">
      <alignment horizontal="right" vertical="center" wrapText="1"/>
    </xf>
    <xf numFmtId="167" fontId="32" fillId="15" borderId="14" xfId="24" applyNumberFormat="1" applyFont="1" applyFill="1" applyBorder="1" applyAlignment="1" applyProtection="1">
      <alignment horizontal="right" vertical="center" wrapText="1"/>
    </xf>
    <xf numFmtId="167" fontId="32" fillId="15" borderId="12" xfId="24" applyNumberFormat="1" applyFont="1" applyFill="1" applyBorder="1" applyAlignment="1" applyProtection="1">
      <alignment horizontal="right" vertical="center" wrapText="1"/>
    </xf>
    <xf numFmtId="167" fontId="32" fillId="15" borderId="11" xfId="24" quotePrefix="1" applyNumberFormat="1" applyFont="1" applyFill="1" applyBorder="1" applyAlignment="1" applyProtection="1">
      <alignment horizontal="right" vertical="center" wrapText="1"/>
    </xf>
    <xf numFmtId="167" fontId="32" fillId="15" borderId="13" xfId="24" applyNumberFormat="1" applyFont="1" applyFill="1" applyBorder="1" applyAlignment="1" applyProtection="1">
      <alignment horizontal="right" vertical="center" wrapText="1"/>
    </xf>
    <xf numFmtId="167" fontId="32" fillId="15" borderId="1" xfId="24" quotePrefix="1" applyNumberFormat="1" applyFont="1" applyFill="1" applyBorder="1" applyAlignment="1" applyProtection="1">
      <alignment horizontal="right" vertical="center" wrapText="1"/>
    </xf>
    <xf numFmtId="167" fontId="32" fillId="15" borderId="5" xfId="24" quotePrefix="1" applyNumberFormat="1" applyFont="1" applyFill="1" applyBorder="1" applyAlignment="1" applyProtection="1">
      <alignment horizontal="right" vertical="center" wrapText="1"/>
    </xf>
    <xf numFmtId="10" fontId="32" fillId="15" borderId="4" xfId="22" applyNumberFormat="1" applyFont="1" applyFill="1" applyBorder="1" applyAlignment="1" applyProtection="1">
      <alignment horizontal="right" vertical="center" wrapText="1"/>
    </xf>
    <xf numFmtId="10" fontId="32" fillId="15" borderId="3" xfId="22" applyNumberFormat="1" applyFont="1" applyFill="1" applyBorder="1" applyAlignment="1" applyProtection="1">
      <alignment horizontal="right" vertical="center" wrapText="1"/>
    </xf>
    <xf numFmtId="10" fontId="32" fillId="15" borderId="6" xfId="22" applyNumberFormat="1" applyFont="1" applyFill="1" applyBorder="1" applyAlignment="1" applyProtection="1">
      <alignment horizontal="right" vertical="center" wrapText="1"/>
    </xf>
    <xf numFmtId="10" fontId="32" fillId="15" borderId="11" xfId="22" applyNumberFormat="1" applyFont="1" applyFill="1" applyBorder="1" applyAlignment="1" applyProtection="1">
      <alignment horizontal="right" vertical="center" wrapText="1"/>
    </xf>
    <xf numFmtId="10" fontId="32" fillId="15" borderId="12" xfId="22" applyNumberFormat="1" applyFont="1" applyFill="1" applyBorder="1" applyAlignment="1" applyProtection="1">
      <alignment horizontal="right" vertical="center" wrapText="1"/>
    </xf>
    <xf numFmtId="10" fontId="32" fillId="15" borderId="13" xfId="22" applyNumberFormat="1" applyFont="1" applyFill="1" applyBorder="1" applyAlignment="1" applyProtection="1">
      <alignment horizontal="right" vertical="center" wrapText="1"/>
    </xf>
    <xf numFmtId="167" fontId="5" fillId="14" borderId="4" xfId="21" applyNumberFormat="1" applyFont="1" applyFill="1" applyBorder="1" applyAlignment="1" applyProtection="1">
      <alignment vertical="center" wrapText="1"/>
    </xf>
    <xf numFmtId="167" fontId="5" fillId="14" borderId="3" xfId="21" applyNumberFormat="1" applyFont="1" applyFill="1" applyBorder="1" applyAlignment="1" applyProtection="1">
      <alignment vertical="center" wrapText="1"/>
    </xf>
    <xf numFmtId="10" fontId="5" fillId="14" borderId="4" xfId="23" applyNumberFormat="1" applyFont="1" applyFill="1" applyBorder="1" applyAlignment="1" applyProtection="1">
      <alignment vertical="center" wrapText="1"/>
    </xf>
    <xf numFmtId="167" fontId="5" fillId="0" borderId="4" xfId="21" applyNumberFormat="1" applyFont="1" applyBorder="1" applyAlignment="1" applyProtection="1">
      <alignment vertical="center" wrapText="1"/>
    </xf>
    <xf numFmtId="167" fontId="5" fillId="0" borderId="3" xfId="21" applyNumberFormat="1" applyFont="1" applyBorder="1" applyAlignment="1" applyProtection="1">
      <alignment vertical="center" wrapText="1"/>
    </xf>
    <xf numFmtId="10" fontId="5" fillId="0" borderId="4" xfId="23" applyNumberFormat="1" applyFont="1" applyBorder="1" applyAlignment="1" applyProtection="1">
      <alignment vertical="center" wrapText="1"/>
    </xf>
    <xf numFmtId="167" fontId="1" fillId="0" borderId="4" xfId="21" applyNumberFormat="1" applyFont="1" applyBorder="1" applyAlignment="1" applyProtection="1">
      <alignment vertical="center" wrapText="1"/>
    </xf>
    <xf numFmtId="167" fontId="1" fillId="0" borderId="3" xfId="21" applyNumberFormat="1" applyFont="1" applyBorder="1" applyAlignment="1" applyProtection="1">
      <alignment vertical="center" wrapText="1"/>
    </xf>
    <xf numFmtId="10" fontId="1" fillId="0" borderId="4" xfId="23" applyNumberFormat="1" applyFont="1" applyBorder="1" applyAlignment="1" applyProtection="1">
      <alignment vertical="center" wrapText="1"/>
    </xf>
    <xf numFmtId="3" fontId="19" fillId="0" borderId="0" xfId="21" applyFont="1" applyBorder="1" applyAlignment="1">
      <alignment vertical="center" wrapText="1"/>
    </xf>
    <xf numFmtId="2" fontId="5" fillId="14" borderId="4" xfId="21" applyNumberFormat="1" applyFont="1" applyFill="1" applyBorder="1" applyAlignment="1" applyProtection="1">
      <alignment horizontal="right" vertical="center" wrapText="1"/>
    </xf>
    <xf numFmtId="2" fontId="5" fillId="0" borderId="4" xfId="21" applyNumberFormat="1" applyFont="1" applyBorder="1" applyAlignment="1" applyProtection="1">
      <alignment horizontal="right" vertical="center" wrapText="1"/>
    </xf>
    <xf numFmtId="2" fontId="1" fillId="0" borderId="4" xfId="21" applyNumberFormat="1" applyFont="1" applyBorder="1" applyAlignment="1" applyProtection="1">
      <alignment horizontal="right" vertical="center" wrapText="1"/>
    </xf>
    <xf numFmtId="2" fontId="5" fillId="0" borderId="3" xfId="21" applyNumberFormat="1" applyFont="1" applyBorder="1" applyAlignment="1" applyProtection="1">
      <alignment horizontal="center" vertical="center" wrapText="1"/>
    </xf>
    <xf numFmtId="2" fontId="5" fillId="0" borderId="4" xfId="21" applyNumberFormat="1" applyFont="1" applyFill="1" applyBorder="1" applyAlignment="1" applyProtection="1">
      <alignment horizontal="center" vertical="center" wrapText="1"/>
    </xf>
    <xf numFmtId="2" fontId="1" fillId="0" borderId="3" xfId="21" applyNumberFormat="1" applyFont="1" applyBorder="1" applyAlignment="1" applyProtection="1">
      <alignment horizontal="center" vertical="center" wrapText="1"/>
    </xf>
    <xf numFmtId="2" fontId="1" fillId="0" borderId="4" xfId="21" applyNumberFormat="1" applyFont="1" applyFill="1" applyBorder="1" applyAlignment="1" applyProtection="1">
      <alignment horizontal="center" vertical="center" wrapText="1"/>
    </xf>
    <xf numFmtId="2" fontId="5" fillId="0" borderId="4" xfId="21" applyNumberFormat="1" applyFont="1" applyBorder="1" applyAlignment="1" applyProtection="1">
      <alignment horizontal="center" vertical="center" wrapText="1"/>
    </xf>
    <xf numFmtId="10" fontId="5" fillId="0" borderId="4" xfId="23" applyNumberFormat="1" applyFont="1" applyBorder="1" applyAlignment="1" applyProtection="1">
      <alignment horizontal="right" vertical="center" wrapText="1"/>
    </xf>
    <xf numFmtId="2" fontId="3" fillId="0" borderId="27" xfId="6" applyNumberFormat="1" applyFont="1" applyBorder="1"/>
    <xf numFmtId="2" fontId="3" fillId="0" borderId="24" xfId="6" applyNumberFormat="1" applyFont="1" applyBorder="1"/>
    <xf numFmtId="167" fontId="32" fillId="0" borderId="2" xfId="25" applyNumberFormat="1" applyFont="1" applyFill="1" applyBorder="1" applyAlignment="1" applyProtection="1">
      <alignment horizontal="right" vertical="center" wrapText="1"/>
    </xf>
    <xf numFmtId="167" fontId="32" fillId="0" borderId="4" xfId="25" applyNumberFormat="1" applyFont="1" applyFill="1" applyBorder="1" applyAlignment="1" applyProtection="1">
      <alignment horizontal="right" vertical="center" wrapText="1"/>
    </xf>
    <xf numFmtId="167" fontId="32" fillId="0" borderId="2" xfId="25" quotePrefix="1" applyNumberFormat="1" applyFont="1" applyFill="1" applyBorder="1" applyAlignment="1" applyProtection="1">
      <alignment horizontal="right" vertical="center" wrapText="1"/>
    </xf>
    <xf numFmtId="167" fontId="32" fillId="0" borderId="4" xfId="25" quotePrefix="1" applyNumberFormat="1" applyFont="1" applyFill="1" applyBorder="1" applyAlignment="1" applyProtection="1">
      <alignment horizontal="right" vertical="center" wrapText="1"/>
    </xf>
    <xf numFmtId="167" fontId="32" fillId="0" borderId="11" xfId="25" applyNumberFormat="1" applyFont="1" applyFill="1" applyBorder="1" applyAlignment="1" applyProtection="1">
      <alignment horizontal="right" vertical="center" wrapText="1"/>
    </xf>
    <xf numFmtId="167" fontId="32" fillId="0" borderId="11" xfId="25" quotePrefix="1" applyNumberFormat="1" applyFont="1" applyFill="1" applyBorder="1" applyAlignment="1" applyProtection="1">
      <alignment horizontal="right" vertical="center" wrapText="1"/>
    </xf>
    <xf numFmtId="3" fontId="28" fillId="4" borderId="1" xfId="21" applyFont="1" applyFill="1" applyBorder="1" applyAlignment="1">
      <alignment horizontal="center" vertical="center" wrapText="1"/>
    </xf>
    <xf numFmtId="1" fontId="28" fillId="4" borderId="2" xfId="21" applyNumberFormat="1" applyFont="1" applyFill="1" applyBorder="1" applyAlignment="1">
      <alignment horizontal="center" vertical="center" wrapText="1"/>
    </xf>
    <xf numFmtId="1" fontId="28" fillId="4" borderId="15" xfId="21" applyNumberFormat="1" applyFont="1" applyFill="1" applyBorder="1" applyAlignment="1">
      <alignment horizontal="center" vertical="center" wrapText="1"/>
    </xf>
    <xf numFmtId="167" fontId="5" fillId="14" borderId="11" xfId="23" applyNumberFormat="1" applyFont="1" applyFill="1" applyBorder="1" applyAlignment="1" applyProtection="1">
      <alignment vertical="center" wrapText="1"/>
    </xf>
    <xf numFmtId="0" fontId="5" fillId="0" borderId="0" xfId="6" applyFont="1"/>
    <xf numFmtId="167" fontId="5" fillId="0" borderId="1" xfId="23" applyNumberFormat="1" applyFont="1" applyBorder="1" applyAlignment="1" applyProtection="1">
      <alignment vertical="center" wrapText="1"/>
    </xf>
    <xf numFmtId="167" fontId="5" fillId="0" borderId="2" xfId="23" applyNumberFormat="1" applyFont="1" applyBorder="1" applyAlignment="1" applyProtection="1">
      <alignment vertical="center" wrapText="1"/>
    </xf>
    <xf numFmtId="167" fontId="1" fillId="0" borderId="3" xfId="23" applyNumberFormat="1" applyFont="1" applyBorder="1" applyAlignment="1" applyProtection="1">
      <alignment vertical="center" wrapText="1"/>
    </xf>
    <xf numFmtId="167" fontId="1" fillId="0" borderId="4" xfId="23" applyNumberFormat="1" applyFont="1" applyBorder="1" applyAlignment="1" applyProtection="1">
      <alignment vertical="center" wrapText="1"/>
    </xf>
    <xf numFmtId="167" fontId="1" fillId="0" borderId="12" xfId="21" applyNumberFormat="1" applyFont="1" applyBorder="1" applyAlignment="1" applyProtection="1">
      <alignment vertical="center" wrapText="1"/>
    </xf>
    <xf numFmtId="167" fontId="1" fillId="0" borderId="12" xfId="23" applyNumberFormat="1" applyFont="1" applyBorder="1" applyAlignment="1" applyProtection="1">
      <alignment vertical="center" wrapText="1"/>
    </xf>
    <xf numFmtId="167" fontId="1" fillId="0" borderId="11" xfId="23" applyNumberFormat="1" applyFont="1" applyBorder="1" applyAlignment="1" applyProtection="1">
      <alignment vertical="center" wrapText="1"/>
    </xf>
    <xf numFmtId="3" fontId="28" fillId="4" borderId="8" xfId="21" applyFont="1" applyFill="1" applyBorder="1" applyAlignment="1">
      <alignment horizontal="center" vertical="center" wrapText="1"/>
    </xf>
    <xf numFmtId="3" fontId="5" fillId="14" borderId="1" xfId="21" applyFont="1" applyFill="1" applyBorder="1" applyAlignment="1" applyProtection="1">
      <alignment horizontal="left" vertical="center" wrapText="1"/>
    </xf>
    <xf numFmtId="167" fontId="5" fillId="14" borderId="2" xfId="21" applyNumberFormat="1" applyFont="1" applyFill="1" applyBorder="1" applyAlignment="1" applyProtection="1">
      <alignment horizontal="right" vertical="center" wrapText="1"/>
    </xf>
    <xf numFmtId="167" fontId="5" fillId="14" borderId="1" xfId="21" applyNumberFormat="1" applyFont="1" applyFill="1" applyBorder="1" applyAlignment="1" applyProtection="1">
      <alignment horizontal="right" vertical="center" wrapText="1"/>
    </xf>
    <xf numFmtId="167" fontId="5" fillId="14" borderId="3" xfId="21" applyNumberFormat="1" applyFont="1" applyFill="1" applyBorder="1" applyAlignment="1" applyProtection="1">
      <alignment horizontal="right" vertical="center" wrapText="1"/>
    </xf>
    <xf numFmtId="167" fontId="5" fillId="14" borderId="3" xfId="23" applyNumberFormat="1" applyFont="1" applyFill="1" applyBorder="1" applyAlignment="1" applyProtection="1">
      <alignment vertical="center" wrapText="1"/>
    </xf>
    <xf numFmtId="167" fontId="5" fillId="14" borderId="4" xfId="23" applyNumberFormat="1" applyFont="1" applyFill="1" applyBorder="1" applyAlignment="1" applyProtection="1">
      <alignment vertical="center" wrapText="1"/>
    </xf>
    <xf numFmtId="167" fontId="5" fillId="0" borderId="4" xfId="21" applyNumberFormat="1" applyFont="1" applyBorder="1" applyAlignment="1" applyProtection="1">
      <alignment horizontal="right" vertical="center" wrapText="1"/>
    </xf>
    <xf numFmtId="167" fontId="5" fillId="0" borderId="3" xfId="21" applyNumberFormat="1" applyFont="1" applyBorder="1" applyAlignment="1" applyProtection="1">
      <alignment horizontal="right" vertical="center" wrapText="1"/>
    </xf>
    <xf numFmtId="167" fontId="5" fillId="0" borderId="3" xfId="23" applyNumberFormat="1" applyFont="1" applyBorder="1" applyAlignment="1" applyProtection="1">
      <alignment vertical="center" wrapText="1"/>
    </xf>
    <xf numFmtId="167" fontId="5" fillId="0" borderId="4" xfId="23" applyNumberFormat="1" applyFont="1" applyBorder="1" applyAlignment="1" applyProtection="1">
      <alignment vertical="center" wrapText="1"/>
    </xf>
    <xf numFmtId="167" fontId="1" fillId="0" borderId="3" xfId="21" applyNumberFormat="1" applyFont="1" applyBorder="1" applyAlignment="1" applyProtection="1">
      <alignment horizontal="right" vertical="center" wrapText="1"/>
    </xf>
    <xf numFmtId="3" fontId="5" fillId="14" borderId="1" xfId="21" applyFont="1" applyFill="1" applyBorder="1" applyAlignment="1" applyProtection="1">
      <alignment horizontal="left" vertical="center" wrapText="1" indent="1"/>
    </xf>
    <xf numFmtId="165" fontId="1" fillId="0" borderId="12" xfId="22" applyNumberFormat="1" applyBorder="1" applyAlignment="1">
      <alignment vertical="center" wrapText="1"/>
    </xf>
    <xf numFmtId="165" fontId="1" fillId="0" borderId="13" xfId="22" applyNumberFormat="1" applyBorder="1" applyAlignment="1">
      <alignment vertical="center" wrapText="1"/>
    </xf>
    <xf numFmtId="2" fontId="4" fillId="4" borderId="15" xfId="21" applyNumberFormat="1" applyFont="1" applyFill="1" applyBorder="1" applyAlignment="1">
      <alignment horizontal="center" vertical="center" wrapText="1"/>
    </xf>
    <xf numFmtId="0" fontId="4" fillId="4" borderId="3" xfId="21" applyNumberFormat="1" applyFont="1" applyFill="1" applyBorder="1" applyAlignment="1" applyProtection="1">
      <alignment horizontal="center" vertical="center" wrapText="1"/>
    </xf>
    <xf numFmtId="0" fontId="4" fillId="4" borderId="15" xfId="21" applyNumberFormat="1" applyFont="1" applyFill="1" applyBorder="1" applyAlignment="1" applyProtection="1">
      <alignment horizontal="center" vertical="center" wrapText="1"/>
    </xf>
    <xf numFmtId="3" fontId="4" fillId="4" borderId="4" xfId="21" applyFont="1" applyFill="1" applyBorder="1" applyAlignment="1" applyProtection="1">
      <alignment horizontal="center" vertical="center" wrapText="1"/>
    </xf>
    <xf numFmtId="3" fontId="4" fillId="4" borderId="15" xfId="21" applyFont="1" applyFill="1" applyBorder="1" applyAlignment="1" applyProtection="1">
      <alignment horizontal="center" vertical="center" wrapText="1"/>
    </xf>
    <xf numFmtId="3" fontId="5" fillId="14" borderId="1" xfId="21" applyFont="1" applyFill="1" applyBorder="1" applyAlignment="1">
      <alignment horizontal="left" vertical="center" wrapText="1"/>
    </xf>
    <xf numFmtId="164" fontId="1" fillId="14" borderId="1" xfId="21" applyNumberFormat="1" applyFont="1" applyFill="1" applyBorder="1" applyAlignment="1" applyProtection="1">
      <alignment vertical="center" wrapText="1"/>
    </xf>
    <xf numFmtId="165" fontId="1" fillId="14" borderId="1" xfId="23" applyNumberFormat="1" applyFont="1" applyFill="1" applyBorder="1" applyAlignment="1" applyProtection="1">
      <alignment vertical="center" wrapText="1"/>
    </xf>
    <xf numFmtId="165" fontId="1" fillId="14" borderId="2" xfId="23" applyNumberFormat="1" applyFont="1" applyFill="1" applyBorder="1" applyAlignment="1" applyProtection="1">
      <alignment vertical="center" wrapText="1"/>
    </xf>
    <xf numFmtId="3" fontId="5" fillId="0" borderId="3" xfId="21" applyFont="1" applyFill="1" applyBorder="1" applyAlignment="1">
      <alignment horizontal="left" vertical="center" wrapText="1"/>
    </xf>
    <xf numFmtId="165" fontId="1" fillId="0" borderId="3" xfId="23" applyNumberFormat="1" applyFont="1" applyBorder="1" applyAlignment="1" applyProtection="1">
      <alignment vertical="center" wrapText="1"/>
    </xf>
    <xf numFmtId="3" fontId="1" fillId="0" borderId="3" xfId="21" applyFont="1" applyFill="1" applyBorder="1" applyAlignment="1" applyProtection="1">
      <alignment horizontal="left" vertical="center" wrapText="1"/>
    </xf>
    <xf numFmtId="3" fontId="5" fillId="0" borderId="12" xfId="21" applyFont="1" applyFill="1" applyBorder="1" applyAlignment="1">
      <alignment horizontal="left" vertical="center" wrapText="1"/>
    </xf>
    <xf numFmtId="164" fontId="1" fillId="0" borderId="12" xfId="21" applyNumberFormat="1" applyFont="1" applyBorder="1" applyAlignment="1" applyProtection="1">
      <alignment vertical="center" wrapText="1"/>
    </xf>
    <xf numFmtId="165" fontId="1" fillId="0" borderId="12" xfId="23" applyNumberFormat="1" applyFont="1" applyBorder="1" applyAlignment="1" applyProtection="1">
      <alignment vertical="center" wrapText="1"/>
    </xf>
    <xf numFmtId="164" fontId="1" fillId="14" borderId="3" xfId="21" applyNumberFormat="1" applyFont="1" applyFill="1" applyBorder="1" applyAlignment="1" applyProtection="1">
      <alignment vertical="center" wrapText="1"/>
    </xf>
    <xf numFmtId="164" fontId="1" fillId="14" borderId="2" xfId="21" applyNumberFormat="1" applyFont="1" applyFill="1" applyBorder="1" applyAlignment="1" applyProtection="1">
      <alignment vertical="center" wrapText="1"/>
    </xf>
    <xf numFmtId="165" fontId="1" fillId="14" borderId="3" xfId="23" applyNumberFormat="1" applyFont="1" applyFill="1" applyBorder="1" applyAlignment="1" applyProtection="1">
      <alignment vertical="center" wrapText="1"/>
    </xf>
    <xf numFmtId="165" fontId="1" fillId="14" borderId="4" xfId="23" applyNumberFormat="1" applyFont="1" applyFill="1" applyBorder="1" applyAlignment="1" applyProtection="1">
      <alignment vertical="center" wrapText="1"/>
    </xf>
    <xf numFmtId="3" fontId="1" fillId="0" borderId="3" xfId="21" applyFont="1" applyFill="1" applyBorder="1" applyAlignment="1" applyProtection="1">
      <alignment horizontal="left" vertical="center" wrapText="1" indent="1"/>
    </xf>
    <xf numFmtId="3" fontId="1" fillId="0" borderId="4" xfId="20" applyNumberFormat="1" applyBorder="1" applyAlignment="1">
      <alignment vertical="center" wrapText="1"/>
    </xf>
    <xf numFmtId="3" fontId="1" fillId="0" borderId="3" xfId="20" applyNumberFormat="1" applyBorder="1" applyAlignment="1">
      <alignment vertical="center" wrapText="1"/>
    </xf>
    <xf numFmtId="3" fontId="1" fillId="0" borderId="6" xfId="6" applyNumberFormat="1" applyBorder="1"/>
    <xf numFmtId="0" fontId="18" fillId="2" borderId="0" xfId="6" applyFont="1" applyFill="1" applyBorder="1" applyAlignment="1">
      <alignment horizontal="center"/>
    </xf>
    <xf numFmtId="0" fontId="5" fillId="4" borderId="15" xfId="6" applyNumberFormat="1" applyFont="1" applyFill="1" applyBorder="1" applyAlignment="1" applyProtection="1">
      <alignment horizontal="center" vertical="center" wrapText="1"/>
    </xf>
    <xf numFmtId="49" fontId="5" fillId="4" borderId="15" xfId="6" applyNumberFormat="1" applyFont="1" applyFill="1" applyBorder="1" applyAlignment="1" applyProtection="1">
      <alignment horizontal="center" vertical="center" wrapText="1"/>
    </xf>
    <xf numFmtId="49" fontId="5" fillId="4" borderId="2" xfId="6" applyNumberFormat="1" applyFont="1" applyFill="1" applyBorder="1" applyAlignment="1" applyProtection="1">
      <alignment horizontal="center" vertical="center" wrapText="1"/>
    </xf>
    <xf numFmtId="0" fontId="5" fillId="4" borderId="2" xfId="6" applyNumberFormat="1" applyFont="1" applyFill="1" applyBorder="1" applyAlignment="1" applyProtection="1">
      <alignment horizontal="center" vertical="center" wrapText="1"/>
    </xf>
    <xf numFmtId="0" fontId="5" fillId="14" borderId="2" xfId="6" applyFont="1" applyFill="1" applyBorder="1" applyAlignment="1">
      <alignment horizontal="left" vertical="center" wrapText="1"/>
    </xf>
    <xf numFmtId="3" fontId="34" fillId="14" borderId="2" xfId="6" applyNumberFormat="1" applyFont="1" applyFill="1" applyBorder="1" applyAlignment="1">
      <alignment horizontal="right" vertical="center"/>
    </xf>
    <xf numFmtId="3" fontId="34" fillId="14" borderId="1" xfId="6" applyNumberFormat="1" applyFont="1" applyFill="1" applyBorder="1" applyAlignment="1">
      <alignment horizontal="right" vertical="center"/>
    </xf>
    <xf numFmtId="165" fontId="31" fillId="14" borderId="1" xfId="22" applyNumberFormat="1" applyFont="1" applyFill="1" applyBorder="1" applyAlignment="1">
      <alignment horizontal="right" vertical="center" wrapText="1"/>
    </xf>
    <xf numFmtId="165" fontId="31" fillId="14" borderId="2" xfId="22" applyNumberFormat="1" applyFont="1" applyFill="1" applyBorder="1" applyAlignment="1">
      <alignment horizontal="right" vertical="center" wrapText="1"/>
    </xf>
    <xf numFmtId="0" fontId="5" fillId="0" borderId="4" xfId="6" applyFont="1" applyFill="1" applyBorder="1" applyAlignment="1">
      <alignment horizontal="left" vertical="center" wrapText="1"/>
    </xf>
    <xf numFmtId="3" fontId="34" fillId="0" borderId="4" xfId="6" applyNumberFormat="1" applyFont="1" applyBorder="1"/>
    <xf numFmtId="3" fontId="34" fillId="0" borderId="3" xfId="6" applyNumberFormat="1" applyFont="1" applyBorder="1"/>
    <xf numFmtId="165" fontId="31" fillId="0" borderId="3" xfId="22" applyNumberFormat="1" applyFont="1" applyBorder="1" applyAlignment="1">
      <alignment horizontal="right" vertical="center" wrapText="1"/>
    </xf>
    <xf numFmtId="165" fontId="31" fillId="0" borderId="4" xfId="22" applyNumberFormat="1" applyFont="1" applyBorder="1" applyAlignment="1">
      <alignment horizontal="right" vertical="center" wrapText="1"/>
    </xf>
    <xf numFmtId="3" fontId="1" fillId="0" borderId="3" xfId="6" applyNumberFormat="1" applyBorder="1"/>
    <xf numFmtId="3" fontId="34" fillId="0" borderId="4" xfId="6" applyNumberFormat="1" applyFont="1" applyBorder="1" applyAlignment="1">
      <alignment horizontal="right" vertical="center"/>
    </xf>
    <xf numFmtId="3" fontId="34" fillId="0" borderId="3" xfId="6" applyNumberFormat="1" applyFont="1" applyBorder="1" applyAlignment="1">
      <alignment horizontal="right" vertical="center"/>
    </xf>
    <xf numFmtId="0" fontId="1" fillId="0" borderId="0" xfId="6" applyAlignment="1">
      <alignment horizontal="center"/>
    </xf>
    <xf numFmtId="3" fontId="34" fillId="0" borderId="11" xfId="6" applyNumberFormat="1" applyFont="1" applyBorder="1" applyAlignment="1">
      <alignment horizontal="right" vertical="center"/>
    </xf>
    <xf numFmtId="0" fontId="5" fillId="14" borderId="2" xfId="8" applyFont="1" applyFill="1" applyBorder="1" applyAlignment="1">
      <alignment horizontal="left" vertical="center" wrapText="1"/>
    </xf>
    <xf numFmtId="3" fontId="31" fillId="14" borderId="4" xfId="13" applyNumberFormat="1" applyFont="1" applyFill="1" applyBorder="1" applyAlignment="1">
      <alignment vertical="center" wrapText="1"/>
    </xf>
    <xf numFmtId="3" fontId="31" fillId="14" borderId="3" xfId="13" applyNumberFormat="1" applyFont="1" applyFill="1" applyBorder="1" applyAlignment="1">
      <alignment vertical="center" wrapText="1"/>
    </xf>
    <xf numFmtId="3" fontId="31" fillId="14" borderId="2" xfId="13" applyNumberFormat="1" applyFont="1" applyFill="1" applyBorder="1" applyAlignment="1">
      <alignment vertical="center" wrapText="1"/>
    </xf>
    <xf numFmtId="3" fontId="31" fillId="14" borderId="0" xfId="13" applyNumberFormat="1" applyFont="1" applyFill="1" applyBorder="1" applyAlignment="1">
      <alignment vertical="center" wrapText="1"/>
    </xf>
    <xf numFmtId="3" fontId="31" fillId="0" borderId="3" xfId="13" applyNumberFormat="1" applyFont="1" applyBorder="1" applyAlignment="1">
      <alignment vertical="center" wrapText="1"/>
    </xf>
    <xf numFmtId="3" fontId="31" fillId="0" borderId="0" xfId="13" applyNumberFormat="1" applyFont="1" applyBorder="1" applyAlignment="1">
      <alignment vertical="center" wrapText="1"/>
    </xf>
    <xf numFmtId="3" fontId="32" fillId="0" borderId="3" xfId="13" applyNumberFormat="1" applyFont="1" applyBorder="1" applyAlignment="1">
      <alignment vertical="center" wrapText="1"/>
    </xf>
    <xf numFmtId="3" fontId="32" fillId="0" borderId="0" xfId="13" applyNumberFormat="1" applyFont="1" applyBorder="1" applyAlignment="1">
      <alignment vertical="center" wrapText="1"/>
    </xf>
    <xf numFmtId="3" fontId="34" fillId="0" borderId="0" xfId="6" applyNumberFormat="1" applyFont="1" applyBorder="1"/>
    <xf numFmtId="3" fontId="34" fillId="0" borderId="11" xfId="6" applyNumberFormat="1" applyFont="1" applyBorder="1"/>
    <xf numFmtId="0" fontId="5" fillId="0" borderId="4" xfId="8" applyFont="1" applyFill="1" applyBorder="1" applyAlignment="1" applyProtection="1">
      <protection hidden="1"/>
    </xf>
    <xf numFmtId="3" fontId="1" fillId="0" borderId="28" xfId="6" applyNumberFormat="1" applyBorder="1"/>
    <xf numFmtId="3" fontId="1" fillId="0" borderId="11" xfId="6" applyNumberFormat="1" applyBorder="1"/>
    <xf numFmtId="0" fontId="1" fillId="14" borderId="0" xfId="6" applyFill="1"/>
    <xf numFmtId="0" fontId="34" fillId="0" borderId="4" xfId="8" applyFont="1" applyBorder="1"/>
    <xf numFmtId="3" fontId="31" fillId="0" borderId="11" xfId="13" applyNumberFormat="1" applyFont="1" applyBorder="1" applyAlignment="1">
      <alignment vertical="center" wrapText="1"/>
    </xf>
    <xf numFmtId="0" fontId="53" fillId="0" borderId="0" xfId="6" applyFont="1"/>
    <xf numFmtId="3" fontId="5" fillId="0" borderId="16" xfId="0" applyNumberFormat="1" applyFont="1" applyBorder="1"/>
    <xf numFmtId="0" fontId="5" fillId="0" borderId="16" xfId="0" applyFont="1" applyBorder="1"/>
    <xf numFmtId="17" fontId="2" fillId="0" borderId="18" xfId="0" applyNumberFormat="1" applyFont="1" applyBorder="1" applyAlignment="1">
      <alignment horizontal="centerContinuous" vertical="center"/>
    </xf>
    <xf numFmtId="3" fontId="24" fillId="0" borderId="0" xfId="14" applyFont="1" applyAlignment="1">
      <alignment horizontal="center" vertical="center" wrapText="1"/>
    </xf>
    <xf numFmtId="49" fontId="25" fillId="0" borderId="0" xfId="14" applyNumberFormat="1" applyFont="1" applyAlignment="1">
      <alignment horizontal="center" vertical="center"/>
    </xf>
    <xf numFmtId="3" fontId="15" fillId="0" borderId="8" xfId="7" applyFont="1" applyBorder="1" applyAlignment="1" applyProtection="1">
      <alignment vertical="center" wrapText="1"/>
      <protection hidden="1"/>
    </xf>
    <xf numFmtId="3" fontId="15" fillId="0" borderId="9" xfId="7" applyFont="1" applyBorder="1" applyAlignment="1" applyProtection="1">
      <alignment vertical="center" wrapText="1"/>
      <protection hidden="1"/>
    </xf>
    <xf numFmtId="3" fontId="15" fillId="0" borderId="10" xfId="7" applyFont="1" applyBorder="1" applyAlignment="1" applyProtection="1">
      <alignment vertical="center" wrapText="1"/>
      <protection hidden="1"/>
    </xf>
    <xf numFmtId="3" fontId="27" fillId="11" borderId="8" xfId="7" applyFont="1" applyFill="1" applyBorder="1" applyAlignment="1" applyProtection="1">
      <alignment horizontal="center" vertical="center" wrapText="1"/>
      <protection hidden="1"/>
    </xf>
    <xf numFmtId="3" fontId="27" fillId="11" borderId="9" xfId="7" applyFont="1" applyFill="1" applyBorder="1" applyAlignment="1" applyProtection="1">
      <alignment horizontal="center" vertical="center" wrapText="1"/>
      <protection hidden="1"/>
    </xf>
    <xf numFmtId="3" fontId="27" fillId="11" borderId="10" xfId="7" applyFont="1" applyFill="1" applyBorder="1" applyAlignment="1" applyProtection="1">
      <alignment horizontal="center" vertical="center" wrapText="1"/>
      <protection hidden="1"/>
    </xf>
    <xf numFmtId="3" fontId="6" fillId="4" borderId="5" xfId="7" applyFont="1" applyFill="1" applyBorder="1" applyAlignment="1">
      <alignment horizontal="center" vertical="center" wrapText="1"/>
    </xf>
    <xf numFmtId="3" fontId="6" fillId="4" borderId="6" xfId="7" applyFont="1" applyFill="1" applyBorder="1" applyAlignment="1">
      <alignment horizontal="center" vertical="center" wrapText="1"/>
    </xf>
    <xf numFmtId="3" fontId="6" fillId="4" borderId="13" xfId="7" applyFont="1" applyFill="1" applyBorder="1" applyAlignment="1">
      <alignment horizontal="center" vertical="center" wrapText="1"/>
    </xf>
    <xf numFmtId="3" fontId="15" fillId="0" borderId="8" xfId="7" applyFont="1" applyBorder="1" applyAlignment="1" applyProtection="1">
      <alignment horizontal="left" vertical="center" wrapText="1"/>
      <protection hidden="1"/>
    </xf>
    <xf numFmtId="3" fontId="15" fillId="0" borderId="9" xfId="7" applyFont="1" applyBorder="1" applyAlignment="1" applyProtection="1">
      <alignment horizontal="left" vertical="center" wrapText="1"/>
      <protection hidden="1"/>
    </xf>
    <xf numFmtId="3" fontId="15" fillId="0" borderId="10" xfId="7" applyFont="1" applyBorder="1" applyAlignment="1" applyProtection="1">
      <alignment horizontal="left" vertical="center" wrapText="1"/>
      <protection hidden="1"/>
    </xf>
    <xf numFmtId="3" fontId="15" fillId="0" borderId="12" xfId="7" applyFont="1" applyBorder="1" applyAlignment="1">
      <alignment horizontal="left" wrapText="1"/>
    </xf>
    <xf numFmtId="3" fontId="15" fillId="0" borderId="14" xfId="7" applyFont="1" applyBorder="1" applyAlignment="1">
      <alignment horizontal="left" wrapText="1"/>
    </xf>
    <xf numFmtId="3" fontId="15" fillId="0" borderId="13" xfId="7" applyFont="1" applyBorder="1" applyAlignment="1">
      <alignment horizontal="left" wrapText="1"/>
    </xf>
    <xf numFmtId="3" fontId="15" fillId="0" borderId="8" xfId="7" applyFont="1" applyBorder="1" applyAlignment="1">
      <alignment horizontal="left" wrapText="1"/>
    </xf>
    <xf numFmtId="3" fontId="15" fillId="0" borderId="9" xfId="7" applyFont="1" applyBorder="1" applyAlignment="1">
      <alignment horizontal="left" wrapText="1"/>
    </xf>
    <xf numFmtId="3" fontId="15" fillId="0" borderId="10" xfId="7" applyFont="1" applyBorder="1" applyAlignment="1">
      <alignment horizontal="left" wrapText="1"/>
    </xf>
    <xf numFmtId="3" fontId="27" fillId="11" borderId="8" xfId="7" applyFont="1" applyFill="1" applyBorder="1" applyAlignment="1">
      <alignment horizontal="center" vertical="center" wrapText="1"/>
    </xf>
    <xf numFmtId="3" fontId="27" fillId="11" borderId="9" xfId="7" applyFont="1" applyFill="1" applyBorder="1" applyAlignment="1">
      <alignment horizontal="center" vertical="center" wrapText="1"/>
    </xf>
    <xf numFmtId="3" fontId="27" fillId="11" borderId="10" xfId="7" applyFont="1" applyFill="1" applyBorder="1" applyAlignment="1">
      <alignment horizontal="center" vertical="center" wrapText="1"/>
    </xf>
    <xf numFmtId="3" fontId="19" fillId="0" borderId="8" xfId="7" applyFont="1" applyBorder="1" applyAlignment="1">
      <alignment horizontal="left" wrapText="1"/>
    </xf>
    <xf numFmtId="3" fontId="19" fillId="0" borderId="9" xfId="7" applyFont="1" applyBorder="1" applyAlignment="1">
      <alignment horizontal="left" wrapText="1"/>
    </xf>
    <xf numFmtId="3" fontId="19" fillId="0" borderId="10" xfId="7" applyFont="1" applyBorder="1" applyAlignment="1">
      <alignment horizontal="left" wrapText="1"/>
    </xf>
    <xf numFmtId="3" fontId="18" fillId="8" borderId="8" xfId="7" applyFont="1" applyFill="1" applyBorder="1" applyAlignment="1">
      <alignment horizontal="center" vertical="center" wrapText="1"/>
    </xf>
    <xf numFmtId="3" fontId="18" fillId="8" borderId="9" xfId="7" applyFont="1" applyFill="1" applyBorder="1" applyAlignment="1">
      <alignment horizontal="center" vertical="center" wrapText="1"/>
    </xf>
    <xf numFmtId="3" fontId="18" fillId="8" borderId="10" xfId="7" applyFont="1" applyFill="1" applyBorder="1" applyAlignment="1">
      <alignment horizontal="center" vertical="center" wrapText="1"/>
    </xf>
    <xf numFmtId="3" fontId="19" fillId="0" borderId="12" xfId="7" applyFont="1" applyBorder="1" applyAlignment="1">
      <alignment horizontal="left" wrapText="1"/>
    </xf>
    <xf numFmtId="3" fontId="19" fillId="0" borderId="14" xfId="7" applyFont="1" applyBorder="1" applyAlignment="1">
      <alignment horizontal="left" wrapText="1"/>
    </xf>
    <xf numFmtId="3" fontId="19" fillId="0" borderId="13" xfId="7" applyFont="1" applyBorder="1" applyAlignment="1">
      <alignment horizontal="left" wrapText="1"/>
    </xf>
    <xf numFmtId="3" fontId="15" fillId="0" borderId="8" xfId="7" applyFont="1" applyBorder="1" applyAlignment="1">
      <alignment horizontal="left" vertical="center" wrapText="1"/>
    </xf>
    <xf numFmtId="3" fontId="15" fillId="0" borderId="9" xfId="7" applyFont="1" applyBorder="1" applyAlignment="1">
      <alignment horizontal="left" vertical="center" wrapText="1"/>
    </xf>
    <xf numFmtId="3" fontId="15" fillId="0" borderId="10" xfId="7" applyFont="1" applyBorder="1" applyAlignment="1">
      <alignment horizontal="left" vertical="center" wrapText="1"/>
    </xf>
    <xf numFmtId="3" fontId="19" fillId="0" borderId="8" xfId="7" applyFont="1" applyBorder="1" applyAlignment="1" applyProtection="1">
      <alignment horizontal="left" vertical="center" wrapText="1"/>
      <protection hidden="1"/>
    </xf>
    <xf numFmtId="3" fontId="19" fillId="0" borderId="9" xfId="7" applyFont="1" applyBorder="1" applyAlignment="1" applyProtection="1">
      <alignment horizontal="left" vertical="center" wrapText="1"/>
      <protection hidden="1"/>
    </xf>
    <xf numFmtId="3" fontId="19" fillId="0" borderId="10" xfId="7" applyFont="1" applyBorder="1" applyAlignment="1" applyProtection="1">
      <alignment horizontal="left" vertical="center" wrapText="1"/>
      <protection hidden="1"/>
    </xf>
    <xf numFmtId="0" fontId="1" fillId="0" borderId="8" xfId="6" applyBorder="1" applyAlignment="1" applyProtection="1">
      <alignment vertical="center" wrapText="1"/>
      <protection hidden="1"/>
    </xf>
    <xf numFmtId="0" fontId="1" fillId="0" borderId="9" xfId="6" applyBorder="1" applyAlignment="1" applyProtection="1">
      <alignment vertical="center" wrapText="1"/>
      <protection hidden="1"/>
    </xf>
    <xf numFmtId="0" fontId="1" fillId="0" borderId="10" xfId="6" applyBorder="1" applyAlignment="1" applyProtection="1">
      <alignment vertical="center" wrapText="1"/>
      <protection hidden="1"/>
    </xf>
    <xf numFmtId="0" fontId="27" fillId="11" borderId="8" xfId="6" quotePrefix="1" applyFont="1" applyFill="1" applyBorder="1" applyAlignment="1" applyProtection="1">
      <alignment horizontal="center" vertical="center" wrapText="1"/>
      <protection hidden="1"/>
    </xf>
    <xf numFmtId="0" fontId="27" fillId="11" borderId="9" xfId="6" applyFont="1" applyFill="1" applyBorder="1" applyAlignment="1" applyProtection="1">
      <alignment horizontal="center" vertical="center"/>
      <protection hidden="1"/>
    </xf>
    <xf numFmtId="0" fontId="27" fillId="11" borderId="10" xfId="6" applyFont="1" applyFill="1" applyBorder="1" applyAlignment="1" applyProtection="1">
      <alignment horizontal="center" vertical="center"/>
      <protection hidden="1"/>
    </xf>
    <xf numFmtId="0" fontId="5" fillId="7" borderId="1" xfId="6" applyFont="1" applyFill="1" applyBorder="1" applyAlignment="1" applyProtection="1">
      <alignment horizontal="center"/>
      <protection hidden="1"/>
    </xf>
    <xf numFmtId="0" fontId="5" fillId="7" borderId="5" xfId="6" applyFont="1" applyFill="1" applyBorder="1" applyAlignment="1" applyProtection="1">
      <alignment horizontal="center"/>
      <protection hidden="1"/>
    </xf>
    <xf numFmtId="0" fontId="5" fillId="7" borderId="8" xfId="6" applyFont="1" applyFill="1" applyBorder="1" applyAlignment="1" applyProtection="1">
      <alignment horizontal="center"/>
      <protection hidden="1"/>
    </xf>
    <xf numFmtId="0" fontId="5" fillId="7" borderId="10" xfId="6" applyFont="1" applyFill="1" applyBorder="1" applyAlignment="1" applyProtection="1">
      <alignment horizontal="center"/>
      <protection hidden="1"/>
    </xf>
    <xf numFmtId="0" fontId="27" fillId="11" borderId="8" xfId="6" applyFont="1" applyFill="1" applyBorder="1" applyAlignment="1" applyProtection="1">
      <alignment horizontal="center" vertical="center" wrapText="1"/>
      <protection hidden="1"/>
    </xf>
    <xf numFmtId="0" fontId="27" fillId="11" borderId="9" xfId="6" applyFont="1" applyFill="1" applyBorder="1" applyAlignment="1" applyProtection="1">
      <alignment horizontal="center" vertical="center" wrapText="1"/>
      <protection hidden="1"/>
    </xf>
    <xf numFmtId="0" fontId="27" fillId="11" borderId="10" xfId="6" applyFont="1" applyFill="1" applyBorder="1" applyAlignment="1" applyProtection="1">
      <alignment horizontal="center" vertical="center" wrapText="1"/>
      <protection hidden="1"/>
    </xf>
    <xf numFmtId="0" fontId="27" fillId="11" borderId="8" xfId="8" applyFont="1" applyFill="1" applyBorder="1" applyAlignment="1" applyProtection="1">
      <alignment horizontal="center" vertical="center" wrapText="1"/>
      <protection hidden="1"/>
    </xf>
    <xf numFmtId="0" fontId="27" fillId="11" borderId="9" xfId="8" applyFont="1" applyFill="1" applyBorder="1" applyAlignment="1" applyProtection="1">
      <alignment horizontal="center" vertical="center" wrapText="1"/>
      <protection hidden="1"/>
    </xf>
    <xf numFmtId="0" fontId="27" fillId="11" borderId="10" xfId="8" applyFont="1" applyFill="1" applyBorder="1" applyAlignment="1" applyProtection="1">
      <alignment horizontal="center" vertical="center" wrapText="1"/>
      <protection hidden="1"/>
    </xf>
    <xf numFmtId="0" fontId="33" fillId="0" borderId="15" xfId="8" applyFont="1" applyBorder="1" applyAlignment="1" applyProtection="1">
      <alignment horizontal="left" vertical="center" wrapText="1"/>
      <protection hidden="1"/>
    </xf>
    <xf numFmtId="0" fontId="27" fillId="11" borderId="8" xfId="8" applyFont="1" applyFill="1" applyBorder="1" applyAlignment="1">
      <alignment horizontal="center" vertical="center" wrapText="1"/>
    </xf>
    <xf numFmtId="0" fontId="27" fillId="11" borderId="9" xfId="8" applyFont="1" applyFill="1" applyBorder="1" applyAlignment="1">
      <alignment horizontal="center" vertical="center" wrapText="1"/>
    </xf>
    <xf numFmtId="0" fontId="27" fillId="11" borderId="10" xfId="8" applyFont="1" applyFill="1" applyBorder="1" applyAlignment="1">
      <alignment horizontal="center" vertical="center" wrapText="1"/>
    </xf>
    <xf numFmtId="0" fontId="33" fillId="0" borderId="15" xfId="8" applyFont="1" applyBorder="1" applyAlignment="1">
      <alignment horizontal="left" vertical="center" wrapText="1"/>
    </xf>
    <xf numFmtId="0" fontId="33" fillId="0" borderId="8" xfId="8" applyFont="1" applyBorder="1" applyAlignment="1">
      <alignment horizontal="left" vertical="center" wrapText="1"/>
    </xf>
    <xf numFmtId="0" fontId="33" fillId="0" borderId="9" xfId="8" applyFont="1" applyBorder="1" applyAlignment="1">
      <alignment horizontal="left" vertical="center" wrapText="1"/>
    </xf>
    <xf numFmtId="0" fontId="33" fillId="0" borderId="10" xfId="8" applyFont="1" applyBorder="1" applyAlignment="1">
      <alignment horizontal="left" vertical="center" wrapText="1"/>
    </xf>
    <xf numFmtId="1" fontId="44" fillId="11" borderId="0" xfId="5" applyNumberFormat="1" applyFont="1" applyFill="1" applyAlignment="1">
      <alignment horizontal="center" vertical="center"/>
    </xf>
    <xf numFmtId="1" fontId="40" fillId="11" borderId="0" xfId="5" applyNumberFormat="1" applyFont="1" applyFill="1" applyAlignment="1">
      <alignment horizontal="center" vertical="center"/>
    </xf>
    <xf numFmtId="1" fontId="48" fillId="12" borderId="0" xfId="5" applyNumberFormat="1" applyFont="1" applyFill="1" applyAlignment="1">
      <alignment horizontal="center" vertical="center"/>
    </xf>
    <xf numFmtId="3" fontId="5" fillId="10" borderId="15" xfId="19" applyNumberFormat="1" applyFont="1" applyFill="1" applyBorder="1" applyAlignment="1">
      <alignment horizontal="center" vertical="center" wrapText="1"/>
    </xf>
    <xf numFmtId="3" fontId="9" fillId="0" borderId="8" xfId="21" applyFont="1" applyBorder="1" applyAlignment="1">
      <alignment horizontal="left" wrapText="1"/>
    </xf>
    <xf numFmtId="3" fontId="9" fillId="0" borderId="9" xfId="21" applyFont="1" applyBorder="1" applyAlignment="1">
      <alignment horizontal="left" wrapText="1"/>
    </xf>
    <xf numFmtId="3" fontId="5" fillId="4" borderId="15" xfId="19" applyNumberFormat="1" applyFont="1" applyFill="1" applyBorder="1" applyAlignment="1">
      <alignment horizontal="center" vertical="center" wrapText="1"/>
    </xf>
    <xf numFmtId="3" fontId="9" fillId="0" borderId="10" xfId="21" applyFont="1" applyBorder="1" applyAlignment="1">
      <alignment horizontal="left" wrapText="1"/>
    </xf>
    <xf numFmtId="3" fontId="9" fillId="0" borderId="8" xfId="21" applyFont="1" applyBorder="1" applyAlignment="1">
      <alignment horizontal="left" vertical="center" wrapText="1"/>
    </xf>
    <xf numFmtId="3" fontId="9" fillId="0" borderId="9" xfId="21" applyFont="1" applyBorder="1" applyAlignment="1">
      <alignment horizontal="left" vertical="center" wrapText="1"/>
    </xf>
    <xf numFmtId="3" fontId="9" fillId="0" borderId="10" xfId="21" applyFont="1" applyBorder="1" applyAlignment="1">
      <alignment horizontal="left" vertical="center" wrapText="1"/>
    </xf>
    <xf numFmtId="0" fontId="18" fillId="2" borderId="0" xfId="6" applyFont="1" applyFill="1" applyBorder="1" applyAlignment="1">
      <alignment horizontal="center"/>
    </xf>
    <xf numFmtId="3" fontId="5" fillId="4" borderId="8" xfId="21" applyFont="1" applyFill="1" applyBorder="1" applyAlignment="1">
      <alignment horizontal="left" vertical="center" wrapText="1"/>
    </xf>
    <xf numFmtId="3" fontId="5" fillId="4" borderId="9" xfId="21" applyFont="1" applyFill="1" applyBorder="1" applyAlignment="1">
      <alignment horizontal="left" vertical="center" wrapText="1"/>
    </xf>
    <xf numFmtId="3" fontId="5" fillId="4" borderId="10" xfId="21" applyFont="1" applyFill="1" applyBorder="1" applyAlignment="1">
      <alignment horizontal="left" vertical="center" wrapText="1"/>
    </xf>
    <xf numFmtId="3" fontId="5" fillId="4" borderId="8" xfId="21" applyFont="1" applyFill="1" applyBorder="1" applyAlignment="1">
      <alignment horizontal="center" vertical="center" wrapText="1"/>
    </xf>
    <xf numFmtId="3" fontId="5" fillId="4" borderId="9" xfId="21" applyFont="1" applyFill="1" applyBorder="1" applyAlignment="1">
      <alignment horizontal="center" vertical="center" wrapText="1"/>
    </xf>
    <xf numFmtId="3" fontId="5" fillId="4" borderId="10" xfId="21" applyFont="1" applyFill="1" applyBorder="1" applyAlignment="1">
      <alignment horizontal="center" vertical="center" wrapText="1"/>
    </xf>
    <xf numFmtId="3" fontId="5" fillId="7" borderId="8" xfId="19" applyNumberFormat="1" applyFont="1" applyFill="1" applyBorder="1" applyAlignment="1">
      <alignment horizontal="center" vertical="center" wrapText="1"/>
    </xf>
    <xf numFmtId="3" fontId="5" fillId="7" borderId="9" xfId="19" applyNumberFormat="1" applyFont="1" applyFill="1" applyBorder="1" applyAlignment="1">
      <alignment horizontal="center" vertical="center" wrapText="1"/>
    </xf>
    <xf numFmtId="3" fontId="5" fillId="7" borderId="10" xfId="19" applyNumberFormat="1" applyFont="1" applyFill="1" applyBorder="1" applyAlignment="1">
      <alignment horizontal="center" vertical="center" wrapText="1"/>
    </xf>
    <xf numFmtId="3" fontId="52" fillId="8" borderId="12" xfId="21" applyFont="1" applyFill="1" applyBorder="1" applyAlignment="1">
      <alignment horizontal="center" vertical="center" wrapText="1"/>
    </xf>
    <xf numFmtId="3" fontId="52" fillId="8" borderId="14" xfId="21" applyFont="1" applyFill="1" applyBorder="1" applyAlignment="1">
      <alignment horizontal="center" vertical="center" wrapText="1"/>
    </xf>
    <xf numFmtId="3" fontId="19" fillId="0" borderId="8" xfId="21" applyFont="1" applyBorder="1" applyAlignment="1">
      <alignment horizontal="left" vertical="center" wrapText="1"/>
    </xf>
    <xf numFmtId="0" fontId="1" fillId="0" borderId="9" xfId="6" applyBorder="1" applyAlignment="1">
      <alignment horizontal="left" vertical="center" wrapText="1"/>
    </xf>
    <xf numFmtId="0" fontId="1" fillId="0" borderId="10" xfId="6" applyBorder="1" applyAlignment="1">
      <alignment horizontal="left" vertical="center" wrapText="1"/>
    </xf>
    <xf numFmtId="3" fontId="19" fillId="0" borderId="9" xfId="21" applyFont="1" applyBorder="1" applyAlignment="1">
      <alignment horizontal="left" vertical="center" wrapText="1"/>
    </xf>
    <xf numFmtId="3" fontId="19" fillId="0" borderId="10" xfId="21" applyFont="1" applyBorder="1" applyAlignment="1">
      <alignment horizontal="left" vertical="center" wrapText="1"/>
    </xf>
    <xf numFmtId="3" fontId="1" fillId="0" borderId="8" xfId="21" applyFont="1" applyFill="1" applyBorder="1" applyAlignment="1">
      <alignment horizontal="left" vertical="center" wrapText="1"/>
    </xf>
    <xf numFmtId="3" fontId="1" fillId="0" borderId="9" xfId="21" applyFont="1" applyFill="1" applyBorder="1" applyAlignment="1">
      <alignment horizontal="left" vertical="center" wrapText="1"/>
    </xf>
    <xf numFmtId="3" fontId="1" fillId="0" borderId="10" xfId="21" applyFont="1" applyFill="1" applyBorder="1" applyAlignment="1">
      <alignment horizontal="left" vertical="center" wrapText="1"/>
    </xf>
    <xf numFmtId="0" fontId="33" fillId="0" borderId="8" xfId="6" applyFont="1" applyBorder="1" applyAlignment="1">
      <alignment horizontal="left" vertical="center" wrapText="1"/>
    </xf>
    <xf numFmtId="0" fontId="33" fillId="0" borderId="9" xfId="6" applyFont="1" applyBorder="1" applyAlignment="1">
      <alignment horizontal="left" vertical="center" wrapText="1"/>
    </xf>
    <xf numFmtId="0" fontId="33" fillId="0" borderId="10" xfId="6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</cellXfs>
  <cellStyles count="26">
    <cellStyle name="Estilo 1" xfId="1"/>
    <cellStyle name="Euro" xfId="2"/>
    <cellStyle name="Hipervínculo" xfId="3" builtinId="8"/>
    <cellStyle name="Hipervínculo 2" xfId="4"/>
    <cellStyle name="Normal" xfId="0" builtinId="0"/>
    <cellStyle name="Normal 2" xfId="5"/>
    <cellStyle name="Normal 3" xfId="6"/>
    <cellStyle name="Normal_Datos para el Boletín Julio Definitivo 2006" xfId="7"/>
    <cellStyle name="Normal_Datos para el Boletín Julio Definitivo 2006 2" xfId="21"/>
    <cellStyle name="Normal_Datos para el Boletín resumen 2004" xfId="20"/>
    <cellStyle name="Normal_ESTANCIA MEDIA" xfId="25"/>
    <cellStyle name="Normal_Evolución de Plazas y Establecimientos Turisticos Autorizados" xfId="8"/>
    <cellStyle name="Normal_Hoja1" xfId="19"/>
    <cellStyle name="Normal_N%C2%BAEstHabPlaTenerifeAutorizadasA%C3%91O2008SPET(1)" xfId="9"/>
    <cellStyle name="Normal_NºEstHabPlaTenerifeAutorizadasAÑO2007SPET (3)" xfId="10"/>
    <cellStyle name="Normal_NºEstHabPlaTenerifeAutorizadasAÑO2007SPET (4)" xfId="11"/>
    <cellStyle name="Normal_NºEstHabPlaTenerifeAutorizadasAÑO2009SPET (2) 2" xfId="12"/>
    <cellStyle name="Normal_OCUPACION" xfId="24"/>
    <cellStyle name="Normal_PlazasEstablecimientosMunicipioAutAños" xfId="13"/>
    <cellStyle name="Normal_Series Mensuales Estadísticas de Turismo" xfId="14"/>
    <cellStyle name="Porcentual" xfId="15" builtinId="5"/>
    <cellStyle name="Porcentual 2" xfId="16"/>
    <cellStyle name="Porcentual 2 2" xfId="22"/>
    <cellStyle name="Porcentual_Datos para el Boletín Julio Definitivo 2006" xfId="17"/>
    <cellStyle name="Porcentual_Datos para el Boletín Julio Definitivo 2006 2" xfId="23"/>
    <cellStyle name="Porcentual_Evolución de Plazas y Establecimientos Turisticos Autorizados" xfId="18"/>
  </cellStyles>
  <dxfs count="120"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6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CECFF"/>
      <rgbColor rgb="00FFFF99"/>
      <rgbColor rgb="0099CCFF"/>
      <rgbColor rgb="00FF99CC"/>
      <rgbColor rgb="00CC99FF"/>
      <rgbColor rgb="00FFCC99"/>
      <rgbColor rgb="00003366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pivotCacheDefinition" Target="pivotCache/pivotCacheDefinition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onnections" Target="connections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pivotCacheDefinition" Target="pivotCache/pivotCacheDefinition2.xml"/><Relationship Id="rId40" Type="http://schemas.openxmlformats.org/officeDocument/2006/relationships/pivotCacheDefinition" Target="pivotCache/pivotCacheDefinition5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pivotCacheDefinition" Target="pivotCache/pivotCacheDefinition3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Alojados!$D$6</c:f>
          <c:strCache>
            <c:ptCount val="1"/>
            <c:pt idx="0">
              <c:v>Acum. febrero 2010</c:v>
            </c:pt>
          </c:strCache>
        </c:strRef>
      </c:tx>
      <c:layout>
        <c:manualLayout>
          <c:xMode val="edge"/>
          <c:yMode val="edge"/>
          <c:x val="0.36406123961493891"/>
          <c:y val="7.4614760746147687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921996879875433E-2"/>
          <c:y val="0.21167933508053691"/>
          <c:w val="0.86895475819032764"/>
          <c:h val="0.43552414918869303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solidFill>
                <a:srgbClr val="FF9900"/>
              </a:solidFill>
              <a:ln w="25400">
                <a:noFill/>
              </a:ln>
            </c:spPr>
          </c:dPt>
          <c:dLbls>
            <c:dLbl>
              <c:idx val="5"/>
              <c:spPr>
                <a:noFill/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Alojados!$AC$14:$AD$28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(Alojados!$D$8:$D$10,Alojados!$D$16:$D$18,Alojados!$D$20:$D$22,Alojados!$D$24:$D$26,Alojados!$D$28:$D$30)</c:f>
              <c:numCache>
                <c:formatCode>#,##0_)</c:formatCode>
                <c:ptCount val="15"/>
                <c:pt idx="0">
                  <c:v>751784</c:v>
                </c:pt>
                <c:pt idx="1">
                  <c:v>449713</c:v>
                </c:pt>
                <c:pt idx="2">
                  <c:v>302071</c:v>
                </c:pt>
                <c:pt idx="3">
                  <c:v>256956</c:v>
                </c:pt>
                <c:pt idx="4">
                  <c:v>167231</c:v>
                </c:pt>
                <c:pt idx="5">
                  <c:v>89725</c:v>
                </c:pt>
                <c:pt idx="6">
                  <c:v>226771</c:v>
                </c:pt>
                <c:pt idx="7">
                  <c:v>101561</c:v>
                </c:pt>
                <c:pt idx="8">
                  <c:v>125210</c:v>
                </c:pt>
                <c:pt idx="9">
                  <c:v>112649</c:v>
                </c:pt>
                <c:pt idx="10">
                  <c:v>77373</c:v>
                </c:pt>
                <c:pt idx="11">
                  <c:v>35276</c:v>
                </c:pt>
                <c:pt idx="12">
                  <c:v>29947</c:v>
                </c:pt>
                <c:pt idx="13">
                  <c:v>29947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156073344"/>
        <c:axId val="156284416"/>
      </c:barChart>
      <c:catAx>
        <c:axId val="1560733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0400416016640667E-3"/>
              <c:y val="0.9416081383987592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284416"/>
        <c:crosses val="autoZero"/>
        <c:auto val="1"/>
        <c:lblAlgn val="ctr"/>
        <c:lblOffset val="100"/>
        <c:tickLblSkip val="1"/>
        <c:tickMarkSkip val="1"/>
      </c:catAx>
      <c:valAx>
        <c:axId val="156284416"/>
        <c:scaling>
          <c:orientation val="minMax"/>
        </c:scaling>
        <c:delete val="1"/>
        <c:axPos val="l"/>
        <c:numFmt formatCode="#,##0_)" sourceLinked="1"/>
        <c:tickLblPos val="none"/>
        <c:crossAx val="156073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PERNOCTACIONES EN  ARONA SEGÚN TIPOLOGÍA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ALOJATIVA</a:t>
            </a:r>
          </a:p>
        </c:rich>
      </c:tx>
      <c:layout>
        <c:manualLayout>
          <c:xMode val="edge"/>
          <c:yMode val="edge"/>
          <c:x val="0.21858791015609053"/>
          <c:y val="1.94585448392555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978295028802551E-2"/>
          <c:y val="0.2614216437748435"/>
          <c:w val="0.89252472212799649"/>
          <c:h val="0.60659973652609189"/>
        </c:manualLayout>
      </c:layout>
      <c:barChart>
        <c:barDir val="col"/>
        <c:grouping val="clustered"/>
        <c:ser>
          <c:idx val="0"/>
          <c:order val="0"/>
          <c:tx>
            <c:strRef>
              <c:f>Pernoctaciones!$B$34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50000"/>
                  </a:srgb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(Pernoctaciones!$A$83,Pernoctaciones!$A$85:$A$89,Pernoctaciones!$A$91)</c:f>
              <c:strCache>
                <c:ptCount val="7"/>
                <c:pt idx="0">
                  <c:v>Totales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 y  1*</c:v>
                </c:pt>
                <c:pt idx="6">
                  <c:v>Extrahotelera</c:v>
                </c:pt>
              </c:strCache>
            </c:strRef>
          </c:cat>
          <c:val>
            <c:numRef>
              <c:f>(Pernoctaciones!$B$83,Pernoctaciones!$B$85:$B$89,Pernoctaciones!$B$91)</c:f>
              <c:numCache>
                <c:formatCode>#,##0_)</c:formatCode>
                <c:ptCount val="7"/>
                <c:pt idx="0">
                  <c:v>2083913</c:v>
                </c:pt>
                <c:pt idx="1">
                  <c:v>844077</c:v>
                </c:pt>
                <c:pt idx="2">
                  <c:v>83404</c:v>
                </c:pt>
                <c:pt idx="3">
                  <c:v>474461</c:v>
                </c:pt>
                <c:pt idx="4">
                  <c:v>263827</c:v>
                </c:pt>
                <c:pt idx="5">
                  <c:v>22385</c:v>
                </c:pt>
                <c:pt idx="6">
                  <c:v>1239836</c:v>
                </c:pt>
              </c:numCache>
            </c:numRef>
          </c:val>
        </c:ser>
        <c:ser>
          <c:idx val="2"/>
          <c:order val="1"/>
          <c:tx>
            <c:strRef>
              <c:f>Pernoctaciones!$D$34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(Pernoctaciones!$A$83,Pernoctaciones!$A$85:$A$89,Pernoctaciones!$A$91)</c:f>
              <c:strCache>
                <c:ptCount val="7"/>
                <c:pt idx="0">
                  <c:v>Totales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 y  1*</c:v>
                </c:pt>
                <c:pt idx="6">
                  <c:v>Extrahotelera</c:v>
                </c:pt>
              </c:strCache>
            </c:strRef>
          </c:cat>
          <c:val>
            <c:numRef>
              <c:f>(Pernoctaciones!$D$83,Pernoctaciones!$D$85:$D$89,Pernoctaciones!$D$91)</c:f>
              <c:numCache>
                <c:formatCode>#,##0_)</c:formatCode>
                <c:ptCount val="7"/>
                <c:pt idx="0">
                  <c:v>1963522</c:v>
                </c:pt>
                <c:pt idx="1">
                  <c:v>841438</c:v>
                </c:pt>
                <c:pt idx="2">
                  <c:v>98895</c:v>
                </c:pt>
                <c:pt idx="3">
                  <c:v>451799</c:v>
                </c:pt>
                <c:pt idx="4">
                  <c:v>272817</c:v>
                </c:pt>
                <c:pt idx="5">
                  <c:v>17927</c:v>
                </c:pt>
                <c:pt idx="6">
                  <c:v>1122084</c:v>
                </c:pt>
              </c:numCache>
            </c:numRef>
          </c:val>
        </c:ser>
        <c:dLbls>
          <c:showVal val="1"/>
        </c:dLbls>
        <c:gapWidth val="30"/>
        <c:overlap val="-10"/>
        <c:axId val="156362240"/>
        <c:axId val="156364160"/>
      </c:barChart>
      <c:lineChart>
        <c:grouping val="standard"/>
        <c:ser>
          <c:idx val="1"/>
          <c:order val="2"/>
          <c:tx>
            <c:strRef>
              <c:f>Pernoctaciones!$F$34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Lbls>
            <c:dLbl>
              <c:idx val="0"/>
              <c:layout>
                <c:manualLayout>
                  <c:x val="-5.2329253235868886E-2"/>
                  <c:y val="-0.1683970848821562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395368803198681E-2"/>
                  <c:y val="0.1776274031735880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5653592366374757E-2"/>
                  <c:y val="0.3136061926269368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758129532873812E-2"/>
                  <c:y val="-8.391196024354824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4689413823272094E-2"/>
                  <c:y val="6.781992352478796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101160252164737E-2"/>
                  <c:y val="-0.1475329416310269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840336546716717E-2"/>
                  <c:y val="-2.65963201300345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3644987047598074"/>
                  <c:y val="0.74873189236484095"/>
                </c:manualLayout>
              </c:layout>
              <c:numFmt formatCode="0.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Val val="1"/>
            </c:dLbl>
            <c:numFmt formatCode="0.0%" sourceLinked="0"/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(Pernoctaciones!$F$83,Pernoctaciones!$F$85:$F$89,Pernoctaciones!$F$91)</c:f>
              <c:numCache>
                <c:formatCode>0.0%</c:formatCode>
                <c:ptCount val="7"/>
                <c:pt idx="0">
                  <c:v>-5.7771605628449942E-2</c:v>
                </c:pt>
                <c:pt idx="1">
                  <c:v>-3.1264920143541405E-3</c:v>
                </c:pt>
                <c:pt idx="2">
                  <c:v>0.18573449714641985</c:v>
                </c:pt>
                <c:pt idx="3">
                  <c:v>-4.7763672883545751E-2</c:v>
                </c:pt>
                <c:pt idx="4">
                  <c:v>3.4075359989690211E-2</c:v>
                </c:pt>
                <c:pt idx="5">
                  <c:v>-0.19915121733303551</c:v>
                </c:pt>
                <c:pt idx="6">
                  <c:v>-9.4973851380343852E-2</c:v>
                </c:pt>
              </c:numCache>
            </c:numRef>
          </c:val>
        </c:ser>
        <c:dLbls>
          <c:showVal val="1"/>
        </c:dLbls>
        <c:marker val="1"/>
        <c:axId val="156370048"/>
        <c:axId val="156371584"/>
      </c:lineChart>
      <c:catAx>
        <c:axId val="1563622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3.1154283284682868E-3"/>
              <c:y val="0.9526237392914724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364160"/>
        <c:crosses val="autoZero"/>
        <c:auto val="1"/>
        <c:lblAlgn val="ctr"/>
        <c:lblOffset val="100"/>
        <c:tickLblSkip val="1"/>
        <c:tickMarkSkip val="1"/>
      </c:catAx>
      <c:valAx>
        <c:axId val="1563641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56362240"/>
        <c:crosses val="autoZero"/>
        <c:crossBetween val="between"/>
      </c:valAx>
      <c:catAx>
        <c:axId val="156370048"/>
        <c:scaling>
          <c:orientation val="minMax"/>
        </c:scaling>
        <c:delete val="1"/>
        <c:axPos val="b"/>
        <c:tickLblPos val="none"/>
        <c:crossAx val="156371584"/>
        <c:crosses val="autoZero"/>
        <c:auto val="1"/>
        <c:lblAlgn val="ctr"/>
        <c:lblOffset val="100"/>
      </c:catAx>
      <c:valAx>
        <c:axId val="1563715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56370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80095011488048"/>
          <c:y val="0.12605779607498288"/>
          <c:w val="0.70872372261878491"/>
          <c:h val="8.121827411167521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 horizontalDpi="1200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PERNOCTACIONES EN EL PUERTO DE LA CRUZ SEGÚN TIPOLOGÍA ALOJATIVA
</a:t>
            </a:r>
          </a:p>
        </c:rich>
      </c:tx>
      <c:layout>
        <c:manualLayout>
          <c:xMode val="edge"/>
          <c:yMode val="edge"/>
          <c:x val="0.10938326332847589"/>
          <c:y val="3.29949238578680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984501045287334E-2"/>
          <c:y val="0.28849434429833326"/>
          <c:w val="0.88958076884231019"/>
          <c:h val="0.57952702612681062"/>
        </c:manualLayout>
      </c:layout>
      <c:barChart>
        <c:barDir val="col"/>
        <c:grouping val="clustered"/>
        <c:ser>
          <c:idx val="0"/>
          <c:order val="0"/>
          <c:tx>
            <c:strRef>
              <c:f>Pernoctaciones!$B$34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(Pernoctaciones!$A$107,Pernoctaciones!$A$109:$A$112,Pernoctaciones!$A$114)</c:f>
              <c:strCache>
                <c:ptCount val="6"/>
                <c:pt idx="0">
                  <c:v>Totales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2*y 1*</c:v>
                </c:pt>
                <c:pt idx="5">
                  <c:v>Extrahotelera</c:v>
                </c:pt>
              </c:strCache>
            </c:strRef>
          </c:cat>
          <c:val>
            <c:numRef>
              <c:f>(Pernoctaciones!$B$107,Pernoctaciones!$B$109:$B$112,Pernoctaciones!$B$114)</c:f>
              <c:numCache>
                <c:formatCode>#,##0_)</c:formatCode>
                <c:ptCount val="6"/>
                <c:pt idx="0">
                  <c:v>1125587</c:v>
                </c:pt>
                <c:pt idx="1">
                  <c:v>686456</c:v>
                </c:pt>
                <c:pt idx="2">
                  <c:v>550763</c:v>
                </c:pt>
                <c:pt idx="3">
                  <c:v>124784</c:v>
                </c:pt>
                <c:pt idx="4">
                  <c:v>10909</c:v>
                </c:pt>
                <c:pt idx="5">
                  <c:v>439131</c:v>
                </c:pt>
              </c:numCache>
            </c:numRef>
          </c:val>
        </c:ser>
        <c:ser>
          <c:idx val="2"/>
          <c:order val="1"/>
          <c:tx>
            <c:strRef>
              <c:f>Pernoctaciones!$D$34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(Pernoctaciones!$A$107,Pernoctaciones!$A$109:$A$112,Pernoctaciones!$A$114)</c:f>
              <c:strCache>
                <c:ptCount val="6"/>
                <c:pt idx="0">
                  <c:v>Totales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2*y 1*</c:v>
                </c:pt>
                <c:pt idx="5">
                  <c:v>Extrahotelera</c:v>
                </c:pt>
              </c:strCache>
            </c:strRef>
          </c:cat>
          <c:val>
            <c:numRef>
              <c:f>(Pernoctaciones!$D$107,Pernoctaciones!$D$109:$D$112,Pernoctaciones!$D$114)</c:f>
              <c:numCache>
                <c:formatCode>#,##0_)</c:formatCode>
                <c:ptCount val="6"/>
                <c:pt idx="0">
                  <c:v>1068568</c:v>
                </c:pt>
                <c:pt idx="1">
                  <c:v>704989</c:v>
                </c:pt>
                <c:pt idx="2">
                  <c:v>584911</c:v>
                </c:pt>
                <c:pt idx="3">
                  <c:v>112433</c:v>
                </c:pt>
                <c:pt idx="4">
                  <c:v>7645</c:v>
                </c:pt>
                <c:pt idx="5">
                  <c:v>363579</c:v>
                </c:pt>
              </c:numCache>
            </c:numRef>
          </c:val>
        </c:ser>
        <c:dLbls>
          <c:showVal val="1"/>
        </c:dLbls>
        <c:gapWidth val="30"/>
        <c:overlap val="-10"/>
        <c:axId val="156392832"/>
        <c:axId val="156399104"/>
      </c:barChart>
      <c:lineChart>
        <c:grouping val="standard"/>
        <c:ser>
          <c:idx val="1"/>
          <c:order val="2"/>
          <c:tx>
            <c:strRef>
              <c:f>Pernoctaciones!$F$34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Lbls>
            <c:dLbl>
              <c:idx val="0"/>
              <c:layout>
                <c:manualLayout>
                  <c:x val="-4.8211345277019209E-2"/>
                  <c:y val="-3.267943029963894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137895282529803E-2"/>
                  <c:y val="0.2202486110555977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3545878693623634E-2"/>
                  <c:y val="0.342456799499047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137732005894293E-2"/>
                  <c:y val="3.634970755559108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840331778123382E-2"/>
                  <c:y val="-0.1332200860679220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1840331778123382E-2"/>
                  <c:y val="0.12533727700281119"/>
                </c:manualLayout>
              </c:layout>
              <c:dLblPos val="r"/>
              <c:showVal val="1"/>
            </c:dLbl>
            <c:dLbl>
              <c:idx val="6"/>
              <c:numFmt formatCode="0.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dLbl>
              <c:idx val="7"/>
              <c:numFmt formatCode="0.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numFmt formatCode="0.0%" sourceLinked="0"/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(Pernoctaciones!$F$107,Pernoctaciones!$F$109:$F$112,Pernoctaciones!$F$114)</c:f>
              <c:numCache>
                <c:formatCode>0.0%</c:formatCode>
                <c:ptCount val="6"/>
                <c:pt idx="0">
                  <c:v>-5.0657123794073673E-2</c:v>
                </c:pt>
                <c:pt idx="1">
                  <c:v>2.699808873401937E-2</c:v>
                </c:pt>
                <c:pt idx="2">
                  <c:v>6.2001260070120905E-2</c:v>
                </c:pt>
                <c:pt idx="3">
                  <c:v>-9.8979035773817156E-2</c:v>
                </c:pt>
                <c:pt idx="4">
                  <c:v>-0.29920249335411131</c:v>
                </c:pt>
                <c:pt idx="5">
                  <c:v>-0.17204888746182803</c:v>
                </c:pt>
              </c:numCache>
            </c:numRef>
          </c:val>
        </c:ser>
        <c:dLbls>
          <c:showVal val="1"/>
        </c:dLbls>
        <c:marker val="1"/>
        <c:axId val="156400640"/>
        <c:axId val="156402432"/>
      </c:lineChart>
      <c:catAx>
        <c:axId val="1563928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2.2809745982374369E-2"/>
              <c:y val="0.9526237392914724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399104"/>
        <c:crosses val="autoZero"/>
        <c:auto val="1"/>
        <c:lblAlgn val="ctr"/>
        <c:lblOffset val="100"/>
        <c:tickLblSkip val="1"/>
        <c:tickMarkSkip val="1"/>
      </c:catAx>
      <c:valAx>
        <c:axId val="1563991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56392832"/>
        <c:crosses val="autoZero"/>
        <c:crossBetween val="between"/>
      </c:valAx>
      <c:catAx>
        <c:axId val="156400640"/>
        <c:scaling>
          <c:orientation val="minMax"/>
        </c:scaling>
        <c:delete val="1"/>
        <c:axPos val="b"/>
        <c:tickLblPos val="none"/>
        <c:crossAx val="156402432"/>
        <c:crosses val="autoZero"/>
        <c:auto val="1"/>
        <c:lblAlgn val="ctr"/>
        <c:lblOffset val="100"/>
      </c:catAx>
      <c:valAx>
        <c:axId val="1564024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56400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062224725797301"/>
          <c:y val="0.14720838829156532"/>
          <c:w val="0.62675010102741835"/>
          <c:h val="8.12182741116749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PERNOCTACIONES EN SANTA CRUZ SEGÚN TIPOLOGÍA ALOJATIVA</a:t>
            </a:r>
          </a:p>
        </c:rich>
      </c:tx>
      <c:layout>
        <c:manualLayout>
          <c:xMode val="edge"/>
          <c:yMode val="edge"/>
          <c:x val="0.16045548654244343"/>
          <c:y val="9.259259259259277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322981366459631E-2"/>
          <c:y val="0.3821556775100094"/>
          <c:w val="0.89130434782608658"/>
          <c:h val="0.48905856464911701"/>
        </c:manualLayout>
      </c:layout>
      <c:barChart>
        <c:barDir val="col"/>
        <c:grouping val="clustered"/>
        <c:ser>
          <c:idx val="0"/>
          <c:order val="0"/>
          <c:tx>
            <c:strRef>
              <c:f>Pernoctaciones!$B$34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(Pernoctaciones!$A$127,Pernoctaciones!$A$129:$A$133,Pernoctaciones!$A$135,Pernoctaciones!$A$135)</c:f>
              <c:strCache>
                <c:ptCount val="8"/>
                <c:pt idx="0">
                  <c:v>Totales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  <c:pt idx="7">
                  <c:v>Extrahotelera</c:v>
                </c:pt>
              </c:strCache>
            </c:strRef>
          </c:cat>
          <c:val>
            <c:numRef>
              <c:f>(Pernoctaciones!$B$127,Pernoctaciones!$B$129:$B$133)</c:f>
              <c:numCache>
                <c:formatCode>#,##0_)</c:formatCode>
                <c:ptCount val="6"/>
                <c:pt idx="0">
                  <c:v>72252</c:v>
                </c:pt>
                <c:pt idx="1">
                  <c:v>72252</c:v>
                </c:pt>
                <c:pt idx="2">
                  <c:v>26138</c:v>
                </c:pt>
                <c:pt idx="3">
                  <c:v>16430</c:v>
                </c:pt>
                <c:pt idx="4">
                  <c:v>23518</c:v>
                </c:pt>
                <c:pt idx="5">
                  <c:v>6166</c:v>
                </c:pt>
              </c:numCache>
            </c:numRef>
          </c:val>
        </c:ser>
        <c:ser>
          <c:idx val="2"/>
          <c:order val="1"/>
          <c:tx>
            <c:strRef>
              <c:f>Pernoctaciones!$D$34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(Pernoctaciones!$A$127,Pernoctaciones!$A$129:$A$133,Pernoctaciones!$A$135,Pernoctaciones!$A$135)</c:f>
              <c:strCache>
                <c:ptCount val="8"/>
                <c:pt idx="0">
                  <c:v>Totales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  <c:pt idx="7">
                  <c:v>Extrahotelera</c:v>
                </c:pt>
              </c:strCache>
            </c:strRef>
          </c:cat>
          <c:val>
            <c:numRef>
              <c:f>(Pernoctaciones!$D$127,Pernoctaciones!$D$129:$D$133)</c:f>
              <c:numCache>
                <c:formatCode>#,##0_)</c:formatCode>
                <c:ptCount val="6"/>
                <c:pt idx="0">
                  <c:v>63276</c:v>
                </c:pt>
                <c:pt idx="1">
                  <c:v>63276</c:v>
                </c:pt>
                <c:pt idx="2">
                  <c:v>18401</c:v>
                </c:pt>
                <c:pt idx="3">
                  <c:v>18025</c:v>
                </c:pt>
                <c:pt idx="4">
                  <c:v>20198</c:v>
                </c:pt>
                <c:pt idx="5">
                  <c:v>6652</c:v>
                </c:pt>
              </c:numCache>
            </c:numRef>
          </c:val>
        </c:ser>
        <c:dLbls>
          <c:showVal val="1"/>
        </c:dLbls>
        <c:gapWidth val="30"/>
        <c:overlap val="-10"/>
        <c:axId val="156436736"/>
        <c:axId val="156447104"/>
      </c:barChart>
      <c:lineChart>
        <c:grouping val="standard"/>
        <c:ser>
          <c:idx val="1"/>
          <c:order val="2"/>
          <c:tx>
            <c:strRef>
              <c:f>Pernoctaciones!$F$34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Lbls>
            <c:dLbl>
              <c:idx val="0"/>
              <c:layout>
                <c:manualLayout>
                  <c:x val="-5.782608695652177E-2"/>
                  <c:y val="-0.1010103661284764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874749351983178E-2"/>
                  <c:y val="-9.957209894217772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641903457719959E-2"/>
                  <c:y val="-0.2862172910204407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5641903457719959E-2"/>
                  <c:y val="0.1368493332272860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737141552958068E-2"/>
                  <c:y val="-0.135254646199528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5807534927699282E-2"/>
                  <c:y val="0.2046008642859036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1428571428571463"/>
                  <c:y val="0.60606210065030341"/>
                </c:manualLayout>
              </c:layout>
              <c:numFmt formatCode="0.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3695652173913049"/>
                  <c:y val="0.7196987445222357"/>
                </c:manualLayout>
              </c:layout>
              <c:numFmt formatCode="0.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Val val="1"/>
            </c:dLbl>
            <c:numFmt formatCode="0.0%" sourceLinked="0"/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(Pernoctaciones!$F$127,Pernoctaciones!$F$129:$F$133)</c:f>
              <c:numCache>
                <c:formatCode>0.0%</c:formatCode>
                <c:ptCount val="6"/>
                <c:pt idx="0">
                  <c:v>-0.12423185517355921</c:v>
                </c:pt>
                <c:pt idx="1">
                  <c:v>-0.12423185517355921</c:v>
                </c:pt>
                <c:pt idx="2">
                  <c:v>-0.29600581528808634</c:v>
                </c:pt>
                <c:pt idx="3">
                  <c:v>9.7078514911746808E-2</c:v>
                </c:pt>
                <c:pt idx="4">
                  <c:v>-0.14116846670635258</c:v>
                </c:pt>
                <c:pt idx="5">
                  <c:v>7.8819331819656183E-2</c:v>
                </c:pt>
              </c:numCache>
            </c:numRef>
          </c:val>
        </c:ser>
        <c:dLbls>
          <c:showVal val="1"/>
        </c:dLbls>
        <c:marker val="1"/>
        <c:axId val="156448640"/>
        <c:axId val="156450176"/>
      </c:lineChart>
      <c:catAx>
        <c:axId val="1564367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9.7826086956521729E-2"/>
              <c:y val="0.94949733556032767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447104"/>
        <c:crosses val="autoZero"/>
        <c:auto val="1"/>
        <c:lblAlgn val="ctr"/>
        <c:lblOffset val="100"/>
        <c:tickLblSkip val="1"/>
        <c:tickMarkSkip val="1"/>
      </c:catAx>
      <c:valAx>
        <c:axId val="1564471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56436736"/>
        <c:crosses val="autoZero"/>
        <c:crossBetween val="between"/>
      </c:valAx>
      <c:catAx>
        <c:axId val="156448640"/>
        <c:scaling>
          <c:orientation val="minMax"/>
        </c:scaling>
        <c:delete val="1"/>
        <c:axPos val="b"/>
        <c:tickLblPos val="none"/>
        <c:crossAx val="156450176"/>
        <c:crosses val="autoZero"/>
        <c:auto val="1"/>
        <c:lblAlgn val="ctr"/>
        <c:lblOffset val="100"/>
      </c:catAx>
      <c:valAx>
        <c:axId val="1564501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56448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652173913043495"/>
          <c:y val="9.0909356027466345E-2"/>
          <c:w val="0.62577639751552794"/>
          <c:h val="8.08083459264561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 DE OCUPACIÓN EN TENERIFE SEGÚN TIPOLOGÍA ALOJATIVA
</a:t>
            </a:r>
          </a:p>
        </c:rich>
      </c:tx>
      <c:layout>
        <c:manualLayout>
          <c:xMode val="edge"/>
          <c:yMode val="edge"/>
          <c:x val="0.13572542901716084"/>
          <c:y val="1.39274695926167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"/>
          <c:y val="0.2989786443825474"/>
          <c:w val="0.97503900156006262"/>
          <c:h val="0.53110492107706275"/>
        </c:manualLayout>
      </c:layout>
      <c:barChart>
        <c:barDir val="col"/>
        <c:grouping val="clustered"/>
        <c:ser>
          <c:idx val="0"/>
          <c:order val="0"/>
          <c:tx>
            <c:strRef>
              <c:f>Ocupación!$B$35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(Ocupación!$A$37,Ocupación!$A$39:$A$44,Ocupación!$A$46)</c:f>
              <c:strCache>
                <c:ptCount val="8"/>
                <c:pt idx="0">
                  <c:v>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(Ocupación!$B$37,Ocupación!$B$39:$B$44,Ocupación!$B$46)</c:f>
              <c:numCache>
                <c:formatCode>#,##0.00_)</c:formatCode>
                <c:ptCount val="8"/>
                <c:pt idx="0">
                  <c:v>60.122628732613663</c:v>
                </c:pt>
                <c:pt idx="1">
                  <c:v>67.120680499129705</c:v>
                </c:pt>
                <c:pt idx="2">
                  <c:v>58.227582956588527</c:v>
                </c:pt>
                <c:pt idx="3">
                  <c:v>69.888019804262754</c:v>
                </c:pt>
                <c:pt idx="4">
                  <c:v>66.869234326699171</c:v>
                </c:pt>
                <c:pt idx="5">
                  <c:v>55.118128158050467</c:v>
                </c:pt>
                <c:pt idx="6">
                  <c:v>59.02127259625928</c:v>
                </c:pt>
                <c:pt idx="7">
                  <c:v>53.775330546445844</c:v>
                </c:pt>
              </c:numCache>
            </c:numRef>
          </c:val>
        </c:ser>
        <c:ser>
          <c:idx val="2"/>
          <c:order val="1"/>
          <c:tx>
            <c:strRef>
              <c:f>Ocupación!$C$35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(Ocupación!$A$37,Ocupación!$A$39:$A$44,Ocupación!$A$46)</c:f>
              <c:strCache>
                <c:ptCount val="8"/>
                <c:pt idx="0">
                  <c:v>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(Ocupación!$C$37,Ocupación!$C$39:$C$44,Ocupación!$C$46)</c:f>
              <c:numCache>
                <c:formatCode>#,##0.00_)</c:formatCode>
                <c:ptCount val="8"/>
                <c:pt idx="0">
                  <c:v>59.539142244665079</c:v>
                </c:pt>
                <c:pt idx="1">
                  <c:v>67.899040309883489</c:v>
                </c:pt>
                <c:pt idx="2">
                  <c:v>55.861944826705219</c:v>
                </c:pt>
                <c:pt idx="3">
                  <c:v>71.865272694956275</c:v>
                </c:pt>
                <c:pt idx="4">
                  <c:v>66.902966857774885</c:v>
                </c:pt>
                <c:pt idx="5">
                  <c:v>51.778303533335922</c:v>
                </c:pt>
                <c:pt idx="6">
                  <c:v>56.688892282112619</c:v>
                </c:pt>
                <c:pt idx="7">
                  <c:v>51.688606864851863</c:v>
                </c:pt>
              </c:numCache>
            </c:numRef>
          </c:val>
        </c:ser>
        <c:dLbls>
          <c:showVal val="1"/>
        </c:dLbls>
        <c:gapWidth val="30"/>
        <c:overlap val="-10"/>
        <c:axId val="156485504"/>
        <c:axId val="156487680"/>
      </c:barChart>
      <c:lineChart>
        <c:grouping val="standard"/>
        <c:ser>
          <c:idx val="1"/>
          <c:order val="2"/>
          <c:tx>
            <c:strRef>
              <c:f>Ocupación!$D$35</c:f>
              <c:strCache>
                <c:ptCount val="1"/>
                <c:pt idx="0">
                  <c:v>Var(%)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5.5000184259338898E-2"/>
                  <c:y val="-0.1326521026976890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316369190200687E-2"/>
                  <c:y val="-0.1594905899920405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792200506917918E-2"/>
                  <c:y val="-0.146712976667390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668447840275813E-2"/>
                  <c:y val="-0.1277321913708154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466413617174609E-2"/>
                  <c:y val="-0.1455197047737453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060404305936028E-2"/>
                  <c:y val="-0.1437483472460679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93665163929393E-2"/>
                  <c:y val="-0.154871167419861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692147685907442E-2"/>
                  <c:y val="-0.13116676204948052"/>
                </c:manualLayout>
              </c:layout>
              <c:dLblPos val="r"/>
              <c:showVal val="1"/>
            </c:dLbl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(Ocupación!$D$37,Ocupación!$D$39:$D$44,Ocupación!$D$46)</c:f>
              <c:numCache>
                <c:formatCode>0.00%</c:formatCode>
                <c:ptCount val="8"/>
                <c:pt idx="0">
                  <c:v>-9.7049397248338831E-3</c:v>
                </c:pt>
                <c:pt idx="1">
                  <c:v>1.1596423113795495E-2</c:v>
                </c:pt>
                <c:pt idx="2">
                  <c:v>-4.0627448534949595E-2</c:v>
                </c:pt>
                <c:pt idx="3">
                  <c:v>2.8291728628615731E-2</c:v>
                </c:pt>
                <c:pt idx="4">
                  <c:v>5.0445517158026476E-4</c:v>
                </c:pt>
                <c:pt idx="5">
                  <c:v>-6.0593941346078428E-2</c:v>
                </c:pt>
                <c:pt idx="6">
                  <c:v>-3.9517621554884697E-2</c:v>
                </c:pt>
                <c:pt idx="7">
                  <c:v>-3.8804478938380016E-2</c:v>
                </c:pt>
              </c:numCache>
            </c:numRef>
          </c:val>
        </c:ser>
        <c:dLbls>
          <c:showVal val="1"/>
        </c:dLbls>
        <c:marker val="1"/>
        <c:axId val="156489216"/>
        <c:axId val="156490752"/>
      </c:lineChart>
      <c:catAx>
        <c:axId val="1564855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0400416016640667E-3"/>
              <c:y val="0.9563601918181275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487680"/>
        <c:crosses val="autoZero"/>
        <c:auto val="1"/>
        <c:lblAlgn val="ctr"/>
        <c:lblOffset val="100"/>
        <c:tickLblSkip val="1"/>
        <c:tickMarkSkip val="1"/>
      </c:catAx>
      <c:valAx>
        <c:axId val="156487680"/>
        <c:scaling>
          <c:orientation val="minMax"/>
          <c:max val="100"/>
        </c:scaling>
        <c:axPos val="l"/>
        <c:numFmt formatCode="#,##0.00_)" sourceLinked="1"/>
        <c:majorTickMark val="none"/>
        <c:tickLblPos val="none"/>
        <c:spPr>
          <a:ln w="9525">
            <a:noFill/>
          </a:ln>
        </c:spPr>
        <c:crossAx val="156485504"/>
        <c:crosses val="autoZero"/>
        <c:crossBetween val="between"/>
      </c:valAx>
      <c:catAx>
        <c:axId val="156489216"/>
        <c:scaling>
          <c:orientation val="minMax"/>
        </c:scaling>
        <c:delete val="1"/>
        <c:axPos val="b"/>
        <c:tickLblPos val="none"/>
        <c:crossAx val="156490752"/>
        <c:crosses val="autoZero"/>
        <c:auto val="1"/>
        <c:lblAlgn val="ctr"/>
        <c:lblOffset val="100"/>
      </c:catAx>
      <c:valAx>
        <c:axId val="156490752"/>
        <c:scaling>
          <c:orientation val="minMax"/>
          <c:max val="0.5"/>
        </c:scaling>
        <c:axPos val="r"/>
        <c:numFmt formatCode="0.00%" sourceLinked="1"/>
        <c:majorTickMark val="none"/>
        <c:tickLblPos val="none"/>
        <c:spPr>
          <a:ln w="9525">
            <a:noFill/>
          </a:ln>
        </c:spPr>
        <c:crossAx val="156489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712428497139902"/>
          <c:y val="0.10529815352028377"/>
          <c:w val="0.76599063962558567"/>
          <c:h val="6.313842348653787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Ocupación!$C$6</c:f>
          <c:strCache>
            <c:ptCount val="1"/>
            <c:pt idx="0">
              <c:v>Acum. febrero 2010</c:v>
            </c:pt>
          </c:strCache>
        </c:strRef>
      </c:tx>
      <c:layout>
        <c:manualLayout>
          <c:xMode val="edge"/>
          <c:yMode val="edge"/>
          <c:x val="0.39767140128553652"/>
          <c:y val="0.11305070656691611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257068960383256E-2"/>
          <c:y val="0.30279367198800938"/>
          <c:w val="0.89578951781108462"/>
          <c:h val="0.30041458034703511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solidFill>
                <a:srgbClr val="FF9900"/>
              </a:solidFill>
              <a:ln w="25400">
                <a:noFill/>
              </a:ln>
            </c:spPr>
          </c:dPt>
          <c:dLbls>
            <c:spPr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multiLvlStrRef>
              <c:f>Alojados!$AC$14:$AD$28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(Ocupación!$C$8:$C$10,Ocupación!$C$16:$C$18,Ocupación!$C$20:$C$22,Ocupación!$C$24:$C$26,Ocupación!$C$28:$C$30)</c:f>
              <c:numCache>
                <c:formatCode>#,##0.00_)</c:formatCode>
                <c:ptCount val="15"/>
                <c:pt idx="0">
                  <c:v>59.539142244665079</c:v>
                </c:pt>
                <c:pt idx="1">
                  <c:v>67.899040309883489</c:v>
                </c:pt>
                <c:pt idx="2">
                  <c:v>51.688606864851863</c:v>
                </c:pt>
                <c:pt idx="3">
                  <c:v>59.950031664426554</c:v>
                </c:pt>
                <c:pt idx="4">
                  <c:v>70.846425872284229</c:v>
                </c:pt>
                <c:pt idx="5">
                  <c:v>48.24108541097884</c:v>
                </c:pt>
                <c:pt idx="6">
                  <c:v>61.97745478947629</c:v>
                </c:pt>
                <c:pt idx="7">
                  <c:v>70.037131154295309</c:v>
                </c:pt>
                <c:pt idx="8">
                  <c:v>57.053977564516508</c:v>
                </c:pt>
                <c:pt idx="9">
                  <c:v>66.524598838928583</c:v>
                </c:pt>
                <c:pt idx="10">
                  <c:v>72.673434507328281</c:v>
                </c:pt>
                <c:pt idx="11">
                  <c:v>57.148807680639798</c:v>
                </c:pt>
                <c:pt idx="12">
                  <c:v>42.830454323929168</c:v>
                </c:pt>
                <c:pt idx="13">
                  <c:v>42.830454323929168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156513792"/>
        <c:axId val="156515712"/>
      </c:barChart>
      <c:catAx>
        <c:axId val="1565137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6163214606277963E-3"/>
              <c:y val="0.93426878996733764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515712"/>
        <c:crosses val="autoZero"/>
        <c:auto val="1"/>
        <c:lblAlgn val="ctr"/>
        <c:lblOffset val="100"/>
        <c:tickLblSkip val="1"/>
        <c:tickMarkSkip val="1"/>
      </c:catAx>
      <c:valAx>
        <c:axId val="156515712"/>
        <c:scaling>
          <c:orientation val="minMax"/>
        </c:scaling>
        <c:delete val="1"/>
        <c:axPos val="l"/>
        <c:numFmt formatCode="#,##0.00_)" sourceLinked="1"/>
        <c:tickLblPos val="none"/>
        <c:crossAx val="156513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 DE OCUPACIÓN EN ADEJE SEGÚN TIPOLOGÍA ALOJATIVA</a:t>
            </a:r>
          </a:p>
        </c:rich>
      </c:tx>
      <c:layout>
        <c:manualLayout>
          <c:xMode val="edge"/>
          <c:yMode val="edge"/>
          <c:x val="0.15698603608614886"/>
          <c:y val="3.3333333333333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5698599160646188E-2"/>
          <c:y val="0.36068456827512102"/>
          <c:w val="0.96860356821186977"/>
          <c:h val="0.51111245709670916"/>
        </c:manualLayout>
      </c:layout>
      <c:barChart>
        <c:barDir val="col"/>
        <c:grouping val="clustered"/>
        <c:ser>
          <c:idx val="0"/>
          <c:order val="0"/>
          <c:tx>
            <c:strRef>
              <c:f>Ocupación!$B$35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(Ocupación!$A$55,Ocupación!$A$57:$A$61,Ocupación!$A$63)</c:f>
              <c:strCache>
                <c:ptCount val="7"/>
                <c:pt idx="0">
                  <c:v>Totales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 y 1*</c:v>
                </c:pt>
                <c:pt idx="6">
                  <c:v>Extrahotelera</c:v>
                </c:pt>
              </c:strCache>
            </c:strRef>
          </c:cat>
          <c:val>
            <c:numRef>
              <c:f>(Ocupación!$B$55,Ocupación!$B$57:$B$61,Ocupación!$B$63)</c:f>
              <c:numCache>
                <c:formatCode>0.00</c:formatCode>
                <c:ptCount val="7"/>
                <c:pt idx="0">
                  <c:v>60.842353504834946</c:v>
                </c:pt>
                <c:pt idx="1">
                  <c:v>69.991664351208669</c:v>
                </c:pt>
                <c:pt idx="2">
                  <c:v>62.880230988450577</c:v>
                </c:pt>
                <c:pt idx="3">
                  <c:v>71.010770628342627</c:v>
                </c:pt>
                <c:pt idx="4">
                  <c:v>71.240627732608985</c:v>
                </c:pt>
                <c:pt idx="5">
                  <c:v>71.965380454381531</c:v>
                </c:pt>
                <c:pt idx="6">
                  <c:v>50.986103199595888</c:v>
                </c:pt>
              </c:numCache>
            </c:numRef>
          </c:val>
        </c:ser>
        <c:ser>
          <c:idx val="2"/>
          <c:order val="1"/>
          <c:tx>
            <c:strRef>
              <c:f>Ocupación!$C$35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(Ocupación!$A$55,Ocupación!$A$57:$A$61,Ocupación!$A$63)</c:f>
              <c:strCache>
                <c:ptCount val="7"/>
                <c:pt idx="0">
                  <c:v>Totales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 y 1*</c:v>
                </c:pt>
                <c:pt idx="6">
                  <c:v>Extrahotelera</c:v>
                </c:pt>
              </c:strCache>
            </c:strRef>
          </c:cat>
          <c:val>
            <c:numRef>
              <c:f>(Ocupación!$C$55,Ocupación!$C$57:$C$61,Ocupación!$C$63)</c:f>
              <c:numCache>
                <c:formatCode>0.00</c:formatCode>
                <c:ptCount val="7"/>
                <c:pt idx="0">
                  <c:v>59.950031664426554</c:v>
                </c:pt>
                <c:pt idx="1">
                  <c:v>70.846425872284229</c:v>
                </c:pt>
                <c:pt idx="2">
                  <c:v>59.808468639615306</c:v>
                </c:pt>
                <c:pt idx="3">
                  <c:v>73.138963679494722</c:v>
                </c:pt>
                <c:pt idx="4">
                  <c:v>70.302691142003866</c:v>
                </c:pt>
                <c:pt idx="5">
                  <c:v>79.361702127659569</c:v>
                </c:pt>
                <c:pt idx="6">
                  <c:v>48.24108541097884</c:v>
                </c:pt>
              </c:numCache>
            </c:numRef>
          </c:val>
        </c:ser>
        <c:dLbls>
          <c:showVal val="1"/>
        </c:dLbls>
        <c:gapWidth val="30"/>
        <c:overlap val="-10"/>
        <c:axId val="156550272"/>
        <c:axId val="156552192"/>
      </c:barChart>
      <c:lineChart>
        <c:grouping val="standard"/>
        <c:ser>
          <c:idx val="1"/>
          <c:order val="2"/>
          <c:tx>
            <c:strRef>
              <c:f>Ocupación!$D$35</c:f>
              <c:strCache>
                <c:ptCount val="1"/>
                <c:pt idx="0">
                  <c:v>Var(%)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5.6103866137611917E-2"/>
                  <c:y val="-0.157005720438791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711582755452278E-2"/>
                  <c:y val="-0.1940825089171545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4982632665422332E-2"/>
                  <c:y val="-0.1894808533548691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4160207995978531E-2"/>
                  <c:y val="-0.1825904838818225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752407322711036E-2"/>
                  <c:y val="-0.205929874150346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3504699275227963E-2"/>
                  <c:y val="-0.1253887879399690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6744582751331904E-2"/>
                  <c:y val="-0.142535298472306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4301477492670029"/>
                  <c:y val="0.80513022117944"/>
                </c:manualLayout>
              </c:layout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Val val="1"/>
            </c:dLbl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(Ocupación!$D$55,Ocupación!$D$57:$D$61,Ocupación!$D$63)</c:f>
              <c:numCache>
                <c:formatCode>0.00%</c:formatCode>
                <c:ptCount val="7"/>
                <c:pt idx="0">
                  <c:v>-1.4666129579249143E-2</c:v>
                </c:pt>
                <c:pt idx="1">
                  <c:v>1.2212333125648824E-2</c:v>
                </c:pt>
                <c:pt idx="2">
                  <c:v>-4.8851002939214273E-2</c:v>
                </c:pt>
                <c:pt idx="3">
                  <c:v>2.9970003596928533E-2</c:v>
                </c:pt>
                <c:pt idx="4">
                  <c:v>-1.3165754155417096E-2</c:v>
                </c:pt>
                <c:pt idx="5">
                  <c:v>0.10277610743636</c:v>
                </c:pt>
                <c:pt idx="6">
                  <c:v>-5.3838548474102736E-2</c:v>
                </c:pt>
              </c:numCache>
            </c:numRef>
          </c:val>
        </c:ser>
        <c:dLbls>
          <c:showVal val="1"/>
        </c:dLbls>
        <c:marker val="1"/>
        <c:axId val="156553984"/>
        <c:axId val="156555520"/>
      </c:lineChart>
      <c:catAx>
        <c:axId val="1565502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5698587127158561E-3"/>
              <c:y val="0.9589767817484352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552192"/>
        <c:crosses val="autoZero"/>
        <c:auto val="1"/>
        <c:lblAlgn val="ctr"/>
        <c:lblOffset val="100"/>
        <c:tickLblSkip val="1"/>
        <c:tickMarkSkip val="1"/>
      </c:catAx>
      <c:valAx>
        <c:axId val="156552192"/>
        <c:scaling>
          <c:orientation val="minMax"/>
          <c:max val="100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56550272"/>
        <c:crosses val="autoZero"/>
        <c:crossBetween val="between"/>
      </c:valAx>
      <c:catAx>
        <c:axId val="156553984"/>
        <c:scaling>
          <c:orientation val="minMax"/>
        </c:scaling>
        <c:delete val="1"/>
        <c:axPos val="b"/>
        <c:tickLblPos val="none"/>
        <c:crossAx val="156555520"/>
        <c:crosses val="autoZero"/>
        <c:auto val="1"/>
        <c:lblAlgn val="ctr"/>
        <c:lblOffset val="100"/>
      </c:catAx>
      <c:valAx>
        <c:axId val="156555520"/>
        <c:scaling>
          <c:orientation val="minMax"/>
          <c:max val="0.70000000000000062"/>
        </c:scaling>
        <c:axPos val="r"/>
        <c:numFmt formatCode="0.00%" sourceLinked="1"/>
        <c:majorTickMark val="none"/>
        <c:tickLblPos val="none"/>
        <c:spPr>
          <a:ln w="9525">
            <a:noFill/>
          </a:ln>
        </c:spPr>
        <c:crossAx val="156553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48472787055463"/>
          <c:y val="0.14700881620566658"/>
          <c:w val="0.72056564358026698"/>
          <c:h val="5.384642304327346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 DE OCUPACIÓN EN ARONA SEGÚN TIPOLOGÍA ALOJATIVA
</a:t>
            </a:r>
          </a:p>
        </c:rich>
      </c:tx>
      <c:layout>
        <c:manualLayout>
          <c:xMode val="edge"/>
          <c:yMode val="edge"/>
          <c:x val="0.15360501567398119"/>
          <c:y val="3.35051546391752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369905956113348E-3"/>
          <c:y val="0.32474267671587886"/>
          <c:w val="0.96081504702194354"/>
          <c:h val="0.55412440868185364"/>
        </c:manualLayout>
      </c:layout>
      <c:barChart>
        <c:barDir val="col"/>
        <c:grouping val="clustered"/>
        <c:ser>
          <c:idx val="0"/>
          <c:order val="0"/>
          <c:tx>
            <c:strRef>
              <c:f>Ocupación!$B$35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(Ocupación!$A$78,Ocupación!$A$80:$A$84,Ocupación!$A$86)</c:f>
              <c:strCache>
                <c:ptCount val="7"/>
                <c:pt idx="0">
                  <c:v>Totales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 y  1*</c:v>
                </c:pt>
                <c:pt idx="6">
                  <c:v>Extrahotelera</c:v>
                </c:pt>
              </c:strCache>
            </c:strRef>
          </c:cat>
          <c:val>
            <c:numRef>
              <c:f>(Ocupación!$B$78,Ocupación!$B$80:$B$84,Ocupación!$B$86)</c:f>
              <c:numCache>
                <c:formatCode>0.00</c:formatCode>
                <c:ptCount val="7"/>
                <c:pt idx="0">
                  <c:v>63.680806494246639</c:v>
                </c:pt>
                <c:pt idx="1">
                  <c:v>70.502611031482729</c:v>
                </c:pt>
                <c:pt idx="2">
                  <c:v>56.932223868065556</c:v>
                </c:pt>
                <c:pt idx="3">
                  <c:v>76.42033511742639</c:v>
                </c:pt>
                <c:pt idx="4">
                  <c:v>66.91072972911283</c:v>
                </c:pt>
                <c:pt idx="5">
                  <c:v>62.9198639570509</c:v>
                </c:pt>
                <c:pt idx="6">
                  <c:v>59.74517240930664</c:v>
                </c:pt>
              </c:numCache>
            </c:numRef>
          </c:val>
        </c:ser>
        <c:ser>
          <c:idx val="2"/>
          <c:order val="1"/>
          <c:tx>
            <c:strRef>
              <c:f>Ocupación!$C$35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(Ocupación!$A$78,Ocupación!$A$80:$A$84,Ocupación!$A$86)</c:f>
              <c:strCache>
                <c:ptCount val="7"/>
                <c:pt idx="0">
                  <c:v>Totales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 y  1*</c:v>
                </c:pt>
                <c:pt idx="6">
                  <c:v>Extrahotelera</c:v>
                </c:pt>
              </c:strCache>
            </c:strRef>
          </c:cat>
          <c:val>
            <c:numRef>
              <c:f>(Ocupación!$C$78,Ocupación!$C$80:$C$84,Ocupación!$C$86)</c:f>
              <c:numCache>
                <c:formatCode>0.00</c:formatCode>
                <c:ptCount val="7"/>
                <c:pt idx="0">
                  <c:v>61.97745478947629</c:v>
                </c:pt>
                <c:pt idx="1">
                  <c:v>70.037131154295309</c:v>
                </c:pt>
                <c:pt idx="2">
                  <c:v>67.506501839628115</c:v>
                </c:pt>
                <c:pt idx="3">
                  <c:v>71.902442906023708</c:v>
                </c:pt>
                <c:pt idx="4">
                  <c:v>69.190736931805219</c:v>
                </c:pt>
                <c:pt idx="5">
                  <c:v>55.547981284665198</c:v>
                </c:pt>
                <c:pt idx="6">
                  <c:v>57.053977564516508</c:v>
                </c:pt>
              </c:numCache>
            </c:numRef>
          </c:val>
        </c:ser>
        <c:dLbls>
          <c:showVal val="1"/>
        </c:dLbls>
        <c:gapWidth val="30"/>
        <c:overlap val="-4"/>
        <c:axId val="156632576"/>
        <c:axId val="156634496"/>
      </c:barChart>
      <c:lineChart>
        <c:grouping val="standard"/>
        <c:ser>
          <c:idx val="1"/>
          <c:order val="2"/>
          <c:tx>
            <c:strRef>
              <c:f>Ocupación!$D$35</c:f>
              <c:strCache>
                <c:ptCount val="1"/>
                <c:pt idx="0">
                  <c:v>Var(%)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5.6612939056599129E-2"/>
                  <c:y val="-0.1931709824931678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2806424275335509E-2"/>
                  <c:y val="-0.2197526855534811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3106492566172179E-2"/>
                  <c:y val="-3.671104256297860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6.4002172142275326E-2"/>
                  <c:y val="-0.2377752523202640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358502209167428E-2"/>
                  <c:y val="-0.1669878507454609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821579904392834E-2"/>
                  <c:y val="-0.1584046324106397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92520096429951E-2"/>
                  <c:y val="-0.1652374381037422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4169278996865149"/>
                  <c:y val="0.80927936895861308"/>
                </c:manualLayout>
              </c:layout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Val val="1"/>
            </c:dLbl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(Ocupación!$D$78,Ocupación!$D$80:$D$84,Ocupación!$D$86)</c:f>
              <c:numCache>
                <c:formatCode>0.00%</c:formatCode>
                <c:ptCount val="7"/>
                <c:pt idx="0">
                  <c:v>-2.6748274692850207E-2</c:v>
                </c:pt>
                <c:pt idx="1">
                  <c:v>-6.6023069270379382E-3</c:v>
                </c:pt>
                <c:pt idx="2">
                  <c:v>0.18573449714641987</c:v>
                </c:pt>
                <c:pt idx="3">
                  <c:v>-5.9118979319582328E-2</c:v>
                </c:pt>
                <c:pt idx="4">
                  <c:v>3.4075359989690239E-2</c:v>
                </c:pt>
                <c:pt idx="5">
                  <c:v>-0.11716304214226765</c:v>
                </c:pt>
                <c:pt idx="6">
                  <c:v>-4.5044557346878102E-2</c:v>
                </c:pt>
              </c:numCache>
            </c:numRef>
          </c:val>
        </c:ser>
        <c:dLbls>
          <c:showVal val="1"/>
        </c:dLbls>
        <c:marker val="1"/>
        <c:axId val="156750976"/>
        <c:axId val="156752512"/>
      </c:lineChart>
      <c:catAx>
        <c:axId val="1566325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3.6050156739811913E-2"/>
              <c:y val="0.9484546905863571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634496"/>
        <c:crosses val="autoZero"/>
        <c:auto val="1"/>
        <c:lblAlgn val="ctr"/>
        <c:lblOffset val="100"/>
        <c:tickLblSkip val="1"/>
        <c:tickMarkSkip val="1"/>
      </c:catAx>
      <c:valAx>
        <c:axId val="156634496"/>
        <c:scaling>
          <c:orientation val="minMax"/>
          <c:max val="100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56632576"/>
        <c:crosses val="autoZero"/>
        <c:crossBetween val="between"/>
      </c:valAx>
      <c:catAx>
        <c:axId val="156750976"/>
        <c:scaling>
          <c:orientation val="minMax"/>
        </c:scaling>
        <c:delete val="1"/>
        <c:axPos val="b"/>
        <c:tickLblPos val="none"/>
        <c:crossAx val="156752512"/>
        <c:crosses val="autoZero"/>
        <c:auto val="1"/>
        <c:lblAlgn val="ctr"/>
        <c:lblOffset val="100"/>
      </c:catAx>
      <c:valAx>
        <c:axId val="156752512"/>
        <c:scaling>
          <c:orientation val="minMax"/>
          <c:max val="1"/>
        </c:scaling>
        <c:axPos val="r"/>
        <c:numFmt formatCode="0.00%" sourceLinked="1"/>
        <c:majorTickMark val="none"/>
        <c:tickLblPos val="none"/>
        <c:spPr>
          <a:ln w="9525">
            <a:noFill/>
          </a:ln>
        </c:spPr>
        <c:crossAx val="156750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576802507836994"/>
          <c:y val="0.15721676543009463"/>
          <c:w val="0.74451410658307171"/>
          <c:h val="5.412371134020620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 DE OCUPACIÓN EN EL PUERTO DE LA CRUZ SEGÚN TIPOLOGÍA ALOJATIVA
</a:t>
            </a:r>
          </a:p>
        </c:rich>
      </c:tx>
      <c:layout>
        <c:manualLayout>
          <c:xMode val="edge"/>
          <c:yMode val="edge"/>
          <c:x val="0.11893600154440789"/>
          <c:y val="3.3333333333333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3474214278618791E-2"/>
          <c:y val="0.27692377034197496"/>
          <c:w val="0.96087783780479874"/>
          <c:h val="0.60512972037690393"/>
        </c:manualLayout>
      </c:layout>
      <c:barChart>
        <c:barDir val="col"/>
        <c:grouping val="clustered"/>
        <c:ser>
          <c:idx val="0"/>
          <c:order val="0"/>
          <c:tx>
            <c:strRef>
              <c:f>Ocupación!$B$35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(Ocupación!$A$99,Ocupación!$A$101:$A$104,Ocupación!$A$106)</c:f>
              <c:strCache>
                <c:ptCount val="6"/>
                <c:pt idx="0">
                  <c:v>Totales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 y 1*</c:v>
                </c:pt>
                <c:pt idx="5">
                  <c:v>Extrahotelera</c:v>
                </c:pt>
              </c:strCache>
            </c:strRef>
          </c:cat>
          <c:val>
            <c:numRef>
              <c:f>(Ocupación!$B$99,Ocupación!$B$101:$B$104,Ocupación!$B$106)</c:f>
              <c:numCache>
                <c:formatCode>0.00</c:formatCode>
                <c:ptCount val="6"/>
                <c:pt idx="0">
                  <c:v>66.136538038937331</c:v>
                </c:pt>
                <c:pt idx="1">
                  <c:v>69.127487716874327</c:v>
                </c:pt>
                <c:pt idx="2">
                  <c:v>70.511111879257612</c:v>
                </c:pt>
                <c:pt idx="3">
                  <c:v>65.703108134434842</c:v>
                </c:pt>
                <c:pt idx="4">
                  <c:v>49.570591175535057</c:v>
                </c:pt>
                <c:pt idx="5">
                  <c:v>61.94671914344358</c:v>
                </c:pt>
              </c:numCache>
            </c:numRef>
          </c:val>
        </c:ser>
        <c:ser>
          <c:idx val="2"/>
          <c:order val="1"/>
          <c:tx>
            <c:strRef>
              <c:f>Ocupación!$C$35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(Ocupación!$A$99,Ocupación!$A$101:$A$104,Ocupación!$A$106)</c:f>
              <c:strCache>
                <c:ptCount val="6"/>
                <c:pt idx="0">
                  <c:v>Totales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 y 1*</c:v>
                </c:pt>
                <c:pt idx="5">
                  <c:v>Extrahotelera</c:v>
                </c:pt>
              </c:strCache>
            </c:strRef>
          </c:cat>
          <c:val>
            <c:numRef>
              <c:f>(Ocupación!$C$99,Ocupación!$C$101:$C$104,Ocupación!$C$106)</c:f>
              <c:numCache>
                <c:formatCode>0.00</c:formatCode>
                <c:ptCount val="6"/>
                <c:pt idx="0">
                  <c:v>66.524598838928583</c:v>
                </c:pt>
                <c:pt idx="1">
                  <c:v>72.673434507328281</c:v>
                </c:pt>
                <c:pt idx="2">
                  <c:v>76.524475204259858</c:v>
                </c:pt>
                <c:pt idx="3">
                  <c:v>61.196020160456335</c:v>
                </c:pt>
                <c:pt idx="4">
                  <c:v>34.73894669877766</c:v>
                </c:pt>
                <c:pt idx="5">
                  <c:v>57.148807680639798</c:v>
                </c:pt>
              </c:numCache>
            </c:numRef>
          </c:val>
        </c:ser>
        <c:dLbls>
          <c:showVal val="1"/>
        </c:dLbls>
        <c:gapWidth val="30"/>
        <c:overlap val="-10"/>
        <c:axId val="157628288"/>
        <c:axId val="157634560"/>
      </c:barChart>
      <c:lineChart>
        <c:grouping val="standard"/>
        <c:ser>
          <c:idx val="1"/>
          <c:order val="2"/>
          <c:tx>
            <c:strRef>
              <c:f>Ocupación!$D$35</c:f>
              <c:strCache>
                <c:ptCount val="1"/>
                <c:pt idx="0">
                  <c:v>Var(%)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5.6598934522856019E-2"/>
                  <c:y val="-0.2253336025304529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077286113883663E-2"/>
                  <c:y val="-0.230061242344706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4512176588255107E-2"/>
                  <c:y val="-0.1861024295040042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7120582931828368E-2"/>
                  <c:y val="-0.1470984588464904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250309086950969E-2"/>
                  <c:y val="-4.564452520358031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717517117872011E-2"/>
                  <c:y val="-0.1439456221818427"/>
                </c:manualLayout>
              </c:layout>
              <c:dLblPos val="r"/>
              <c:showVal val="1"/>
            </c:dLbl>
            <c:dLbl>
              <c:idx val="6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dLbl>
              <c:idx val="7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(Ocupación!$D$99,Ocupación!$D$101:$D$104,Ocupación!$D$106)</c:f>
              <c:numCache>
                <c:formatCode>0.00%</c:formatCode>
                <c:ptCount val="6"/>
                <c:pt idx="0">
                  <c:v>5.8675705063785432E-3</c:v>
                </c:pt>
                <c:pt idx="1">
                  <c:v>5.1295756689106069E-2</c:v>
                </c:pt>
                <c:pt idx="2">
                  <c:v>8.5282491861700574E-2</c:v>
                </c:pt>
                <c:pt idx="3">
                  <c:v>-6.8597789388541164E-2</c:v>
                </c:pt>
                <c:pt idx="4">
                  <c:v>-0.29920249335411131</c:v>
                </c:pt>
                <c:pt idx="5">
                  <c:v>-7.7452228772499757E-2</c:v>
                </c:pt>
              </c:numCache>
            </c:numRef>
          </c:val>
        </c:ser>
        <c:dLbls>
          <c:showVal val="1"/>
        </c:dLbls>
        <c:marker val="1"/>
        <c:axId val="157636096"/>
        <c:axId val="157637632"/>
      </c:lineChart>
      <c:catAx>
        <c:axId val="1576282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7637097006066728E-2"/>
              <c:y val="0.94872037149202504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634560"/>
        <c:crosses val="autoZero"/>
        <c:auto val="1"/>
        <c:lblAlgn val="ctr"/>
        <c:lblOffset val="100"/>
        <c:tickLblSkip val="1"/>
        <c:tickMarkSkip val="1"/>
      </c:catAx>
      <c:valAx>
        <c:axId val="157634560"/>
        <c:scaling>
          <c:orientation val="minMax"/>
          <c:max val="100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57628288"/>
        <c:crosses val="autoZero"/>
        <c:crossBetween val="between"/>
      </c:valAx>
      <c:catAx>
        <c:axId val="157636096"/>
        <c:scaling>
          <c:orientation val="minMax"/>
        </c:scaling>
        <c:delete val="1"/>
        <c:axPos val="b"/>
        <c:tickLblPos val="none"/>
        <c:crossAx val="157637632"/>
        <c:crosses val="autoZero"/>
        <c:auto val="1"/>
        <c:lblAlgn val="ctr"/>
        <c:lblOffset val="100"/>
      </c:catAx>
      <c:valAx>
        <c:axId val="157637632"/>
        <c:scaling>
          <c:orientation val="minMax"/>
          <c:max val="10"/>
        </c:scaling>
        <c:axPos val="r"/>
        <c:numFmt formatCode="0.00%" sourceLinked="1"/>
        <c:majorTickMark val="none"/>
        <c:tickLblPos val="none"/>
        <c:spPr>
          <a:ln w="9525">
            <a:noFill/>
          </a:ln>
        </c:spPr>
        <c:crossAx val="157636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744946787754844"/>
          <c:y val="0.1692313076250084"/>
          <c:w val="0.74335013287658369"/>
          <c:h val="5.384642304327346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 DE OCUPACIÓN EN SANTA CRUZ SEGÚN TIPOLOGÍA ALOJATIVA
</a:t>
            </a:r>
          </a:p>
        </c:rich>
      </c:tx>
      <c:layout>
        <c:manualLayout>
          <c:xMode val="edge"/>
          <c:yMode val="edge"/>
          <c:x val="0.11755485893416928"/>
          <c:y val="3.34190231362467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3510971786833871E-2"/>
          <c:y val="0.26478149100257081"/>
          <c:w val="0.96081504702194354"/>
          <c:h val="0.6169665809768603"/>
        </c:manualLayout>
      </c:layout>
      <c:barChart>
        <c:barDir val="col"/>
        <c:grouping val="clustered"/>
        <c:ser>
          <c:idx val="0"/>
          <c:order val="0"/>
          <c:tx>
            <c:strRef>
              <c:f>Ocupación!$B$35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(Ocupación!$A$120,Ocupación!$A$122:$A$126)</c:f>
              <c:strCache>
                <c:ptCount val="6"/>
                <c:pt idx="0">
                  <c:v>Totales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(Ocupación!$B$120,Ocupación!$B$122:$B$126)</c:f>
              <c:numCache>
                <c:formatCode>0.00</c:formatCode>
                <c:ptCount val="6"/>
                <c:pt idx="0">
                  <c:v>48.384439727045653</c:v>
                </c:pt>
                <c:pt idx="1">
                  <c:v>48.384439727045653</c:v>
                </c:pt>
                <c:pt idx="2">
                  <c:v>42.192090395480228</c:v>
                </c:pt>
                <c:pt idx="3">
                  <c:v>48.012857977790766</c:v>
                </c:pt>
                <c:pt idx="4">
                  <c:v>59.140974702006737</c:v>
                </c:pt>
                <c:pt idx="5">
                  <c:v>46.038975584260434</c:v>
                </c:pt>
              </c:numCache>
            </c:numRef>
          </c:val>
        </c:ser>
        <c:ser>
          <c:idx val="2"/>
          <c:order val="1"/>
          <c:tx>
            <c:strRef>
              <c:f>Ocupación!$C$35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(Ocupación!$A$120,Ocupación!$A$122:$A$126)</c:f>
              <c:strCache>
                <c:ptCount val="6"/>
                <c:pt idx="0">
                  <c:v>Totales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(Ocupación!$C$120,Ocupación!$C$122:$C$126)</c:f>
              <c:numCache>
                <c:formatCode>0.00</c:formatCode>
                <c:ptCount val="6"/>
                <c:pt idx="0">
                  <c:v>42.830454323929168</c:v>
                </c:pt>
                <c:pt idx="1">
                  <c:v>42.830454323929168</c:v>
                </c:pt>
                <c:pt idx="2">
                  <c:v>29.702986279257466</c:v>
                </c:pt>
                <c:pt idx="3">
                  <c:v>52.673874926943306</c:v>
                </c:pt>
                <c:pt idx="4">
                  <c:v>50.792133983805257</c:v>
                </c:pt>
                <c:pt idx="5">
                  <c:v>56.372881355932201</c:v>
                </c:pt>
              </c:numCache>
            </c:numRef>
          </c:val>
        </c:ser>
        <c:dLbls>
          <c:showVal val="1"/>
        </c:dLbls>
        <c:gapWidth val="30"/>
        <c:overlap val="-10"/>
        <c:axId val="157726592"/>
        <c:axId val="157757440"/>
      </c:barChart>
      <c:lineChart>
        <c:grouping val="standard"/>
        <c:ser>
          <c:idx val="1"/>
          <c:order val="2"/>
          <c:tx>
            <c:strRef>
              <c:f>Ocupación!$D$35</c:f>
              <c:strCache>
                <c:ptCount val="1"/>
                <c:pt idx="0">
                  <c:v>Var(%)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6.0214252215338299E-2"/>
                  <c:y val="2.198489970244722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773208599708739E-2"/>
                  <c:y val="-1.657551160860676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6.073671825504573E-2"/>
                  <c:y val="-5.335708357792050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846353845267779E-2"/>
                  <c:y val="0.1245541093995641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73671825504573E-2"/>
                  <c:y val="-4.386292330425278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629049111807729E-2"/>
                  <c:y val="0.210683831616163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83855799373040751"/>
                  <c:y val="0.776349614395896"/>
                </c:manualLayout>
              </c:layout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4169278996865149"/>
                  <c:y val="0.80719794344473061"/>
                </c:manualLayout>
              </c:layout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Val val="1"/>
            </c:dLbl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(Ocupación!$D$120,Ocupación!$D$122:$D$126)</c:f>
              <c:numCache>
                <c:formatCode>0.00%</c:formatCode>
                <c:ptCount val="6"/>
                <c:pt idx="0">
                  <c:v>-0.11478866830841798</c:v>
                </c:pt>
                <c:pt idx="1">
                  <c:v>-0.11478866830841798</c:v>
                </c:pt>
                <c:pt idx="2">
                  <c:v>-0.29600581528808634</c:v>
                </c:pt>
                <c:pt idx="3">
                  <c:v>9.7078514911746752E-2</c:v>
                </c:pt>
                <c:pt idx="4">
                  <c:v>-0.14116846670635261</c:v>
                </c:pt>
                <c:pt idx="5">
                  <c:v>0.22445994161530972</c:v>
                </c:pt>
              </c:numCache>
            </c:numRef>
          </c:val>
        </c:ser>
        <c:dLbls>
          <c:showVal val="1"/>
        </c:dLbls>
        <c:marker val="1"/>
        <c:axId val="157758976"/>
        <c:axId val="157760512"/>
      </c:lineChart>
      <c:catAx>
        <c:axId val="1577265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246603970741983E-4"/>
              <c:y val="0.962296486718081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757440"/>
        <c:crosses val="autoZero"/>
        <c:auto val="1"/>
        <c:lblAlgn val="ctr"/>
        <c:lblOffset val="100"/>
        <c:tickLblSkip val="1"/>
        <c:tickMarkSkip val="1"/>
      </c:catAx>
      <c:valAx>
        <c:axId val="157757440"/>
        <c:scaling>
          <c:orientation val="minMax"/>
          <c:max val="100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57726592"/>
        <c:crosses val="autoZero"/>
        <c:crossBetween val="between"/>
      </c:valAx>
      <c:catAx>
        <c:axId val="157758976"/>
        <c:scaling>
          <c:orientation val="minMax"/>
        </c:scaling>
        <c:delete val="1"/>
        <c:axPos val="b"/>
        <c:tickLblPos val="none"/>
        <c:crossAx val="157760512"/>
        <c:crosses val="autoZero"/>
        <c:auto val="1"/>
        <c:lblAlgn val="ctr"/>
        <c:lblOffset val="100"/>
      </c:catAx>
      <c:valAx>
        <c:axId val="157760512"/>
        <c:scaling>
          <c:orientation val="minMax"/>
          <c:max val="0.5"/>
        </c:scaling>
        <c:axPos val="r"/>
        <c:numFmt formatCode="0.00%" sourceLinked="1"/>
        <c:majorTickMark val="none"/>
        <c:tickLblPos val="none"/>
        <c:spPr>
          <a:ln w="9525">
            <a:noFill/>
          </a:ln>
        </c:spPr>
        <c:crossAx val="157758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219435736677124"/>
          <c:y val="0.15681233933161973"/>
          <c:w val="0.68338557993730442"/>
          <c:h val="7.455012853470444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'Estancia Media'!$C$6</c:f>
          <c:strCache>
            <c:ptCount val="1"/>
            <c:pt idx="0">
              <c:v>Acum. febrero 2010</c:v>
            </c:pt>
          </c:strCache>
        </c:strRef>
      </c:tx>
      <c:layout>
        <c:manualLayout>
          <c:xMode val="edge"/>
          <c:yMode val="edge"/>
          <c:x val="0.30165874351509492"/>
          <c:y val="0.10791993037423847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3042121684867397E-2"/>
          <c:y val="0.29242819843342038"/>
          <c:w val="0.9204368174726989"/>
          <c:h val="0.27763272410791995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solidFill>
                <a:srgbClr val="FF9900"/>
              </a:solidFill>
              <a:ln w="25400">
                <a:noFill/>
              </a:ln>
            </c:spPr>
          </c:dPt>
          <c:dLbls>
            <c:spPr>
              <a:ln>
                <a:solidFill>
                  <a:srgbClr val="000000"/>
                </a:solidFill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multiLvlStrRef>
              <c:f>Alojados!$AC$14:$AD$28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('Estancia Media'!$C$8:$C$10,'Estancia Media'!$C$16:$C$18,'Estancia Media'!$C$20:$C$22,'Estancia Media'!$C$24:$C$26,'Estancia Media'!$C$28:$C$30)</c:f>
              <c:numCache>
                <c:formatCode>#,##0.00_)</c:formatCode>
                <c:ptCount val="15"/>
                <c:pt idx="0">
                  <c:v>8.3498518191395394</c:v>
                </c:pt>
                <c:pt idx="1">
                  <c:v>7.7090722305114596</c:v>
                </c:pt>
                <c:pt idx="2">
                  <c:v>9.3038226112404043</c:v>
                </c:pt>
                <c:pt idx="3">
                  <c:v>8.7312691667055837</c:v>
                </c:pt>
                <c:pt idx="4">
                  <c:v>8.2121078029791121</c:v>
                </c:pt>
                <c:pt idx="5">
                  <c:v>9.6988910560044577</c:v>
                </c:pt>
                <c:pt idx="6">
                  <c:v>8.6586115508596784</c:v>
                </c:pt>
                <c:pt idx="7">
                  <c:v>8.2850503638207584</c:v>
                </c:pt>
                <c:pt idx="8">
                  <c:v>8.961616484306365</c:v>
                </c:pt>
                <c:pt idx="9">
                  <c:v>9.4858187822350839</c:v>
                </c:pt>
                <c:pt idx="10">
                  <c:v>9.1115634652915105</c:v>
                </c:pt>
                <c:pt idx="11">
                  <c:v>10.306695770495521</c:v>
                </c:pt>
                <c:pt idx="12">
                  <c:v>2.1129328480315221</c:v>
                </c:pt>
                <c:pt idx="13">
                  <c:v>2.1129328480315221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157894528"/>
        <c:axId val="157908992"/>
      </c:barChart>
      <c:catAx>
        <c:axId val="1578945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FUENTE: STDE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7680707228289141E-2"/>
              <c:y val="0.9295039164490869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908992"/>
        <c:crosses val="autoZero"/>
        <c:auto val="1"/>
        <c:lblAlgn val="ctr"/>
        <c:lblOffset val="100"/>
        <c:tickLblSkip val="1"/>
        <c:tickMarkSkip val="1"/>
      </c:catAx>
      <c:valAx>
        <c:axId val="157908992"/>
        <c:scaling>
          <c:orientation val="minMax"/>
        </c:scaling>
        <c:delete val="1"/>
        <c:axPos val="l"/>
        <c:numFmt formatCode="#,##0.00_)" sourceLinked="1"/>
        <c:tickLblPos val="none"/>
        <c:crossAx val="15789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TURISTAS ALOJADOS EN TENERIFE SEGÚN TIPOLOGÍA ALOJATIVA 
</a:t>
            </a:r>
          </a:p>
        </c:rich>
      </c:tx>
      <c:layout>
        <c:manualLayout>
          <c:xMode val="edge"/>
          <c:yMode val="edge"/>
          <c:x val="0.15468766404199474"/>
          <c:y val="3.05882352941176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375026226063712E-2"/>
          <c:y val="0.29882352941176482"/>
          <c:w val="0.92187570333534563"/>
          <c:h val="0.53176470588234837"/>
        </c:manualLayout>
      </c:layout>
      <c:barChart>
        <c:barDir val="col"/>
        <c:grouping val="clustered"/>
        <c:ser>
          <c:idx val="0"/>
          <c:order val="0"/>
          <c:tx>
            <c:strRef>
              <c:f>Alojados!$B$35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</a:gra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(Alojados!$A$37,Alojados!$A$39:$A$44,Alojados!$A$46)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(Alojados!$B$37,Alojados!$B$39:$B$44,Alojados!$B$46)</c:f>
              <c:numCache>
                <c:formatCode>#,##0_)</c:formatCode>
                <c:ptCount val="8"/>
                <c:pt idx="0">
                  <c:v>766312</c:v>
                </c:pt>
                <c:pt idx="1">
                  <c:v>436389</c:v>
                </c:pt>
                <c:pt idx="2">
                  <c:v>55957</c:v>
                </c:pt>
                <c:pt idx="3">
                  <c:v>251406</c:v>
                </c:pt>
                <c:pt idx="4">
                  <c:v>103198</c:v>
                </c:pt>
                <c:pt idx="5">
                  <c:v>18696</c:v>
                </c:pt>
                <c:pt idx="6">
                  <c:v>7132</c:v>
                </c:pt>
                <c:pt idx="7">
                  <c:v>329923</c:v>
                </c:pt>
              </c:numCache>
            </c:numRef>
          </c:val>
        </c:ser>
        <c:ser>
          <c:idx val="2"/>
          <c:order val="1"/>
          <c:tx>
            <c:strRef>
              <c:f>Alojados!$D$35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(Alojados!$A$37,Alojados!$A$39:$A$44,Alojados!$A$46)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(Alojados!$D$37,Alojados!$D$39:$D$44,Alojados!$D$46)</c:f>
              <c:numCache>
                <c:formatCode>#,##0_)</c:formatCode>
                <c:ptCount val="8"/>
                <c:pt idx="0">
                  <c:v>751784</c:v>
                </c:pt>
                <c:pt idx="1">
                  <c:v>449713</c:v>
                </c:pt>
                <c:pt idx="2">
                  <c:v>55967</c:v>
                </c:pt>
                <c:pt idx="3">
                  <c:v>269189</c:v>
                </c:pt>
                <c:pt idx="4">
                  <c:v>99484</c:v>
                </c:pt>
                <c:pt idx="5">
                  <c:v>18402</c:v>
                </c:pt>
                <c:pt idx="6">
                  <c:v>6671</c:v>
                </c:pt>
                <c:pt idx="7">
                  <c:v>302071</c:v>
                </c:pt>
              </c:numCache>
            </c:numRef>
          </c:val>
        </c:ser>
        <c:dLbls>
          <c:showVal val="1"/>
        </c:dLbls>
        <c:gapWidth val="30"/>
        <c:overlap val="-10"/>
        <c:axId val="156718976"/>
        <c:axId val="156734208"/>
      </c:barChart>
      <c:lineChart>
        <c:grouping val="standard"/>
        <c:ser>
          <c:idx val="1"/>
          <c:order val="2"/>
          <c:tx>
            <c:strRef>
              <c:f>Alojados!$F$35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Lbls>
            <c:dLbl>
              <c:idx val="0"/>
              <c:layout>
                <c:manualLayout>
                  <c:x val="-5.1888123359580061E-2"/>
                  <c:y val="-0.2179228655241624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0559875328083979E-2"/>
                  <c:y val="2.711872780608306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19291338582691E-2"/>
                  <c:y val="-3.062603056970820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820209973753283E-2"/>
                  <c:y val="0.1623487417014050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408956692913393E-2"/>
                  <c:y val="-0.1302363439864134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9934875328083987E-2"/>
                  <c:y val="-4.491387988266173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66929133858269E-2"/>
                  <c:y val="-6.584159333024550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1236876640419947E-2"/>
                  <c:y val="-3.9522247954299837E-2"/>
                </c:manualLayout>
              </c:layout>
              <c:dLblPos val="r"/>
              <c:showVal val="1"/>
            </c:dLbl>
            <c:numFmt formatCode="0.0%" sourceLinked="0"/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(Alojados!$F$37,Alojados!$F$39:$F$44,Alojados!$F$46)</c:f>
              <c:numCache>
                <c:formatCode>0.0%</c:formatCode>
                <c:ptCount val="8"/>
                <c:pt idx="0">
                  <c:v>-1.8958335508252513E-2</c:v>
                </c:pt>
                <c:pt idx="1">
                  <c:v>3.053239197138333E-2</c:v>
                </c:pt>
                <c:pt idx="2">
                  <c:v>1.7870865128580876E-4</c:v>
                </c:pt>
                <c:pt idx="3">
                  <c:v>7.0734190910320363E-2</c:v>
                </c:pt>
                <c:pt idx="4">
                  <c:v>-3.5989069555611541E-2</c:v>
                </c:pt>
                <c:pt idx="5">
                  <c:v>-1.5725288831835688E-2</c:v>
                </c:pt>
                <c:pt idx="6">
                  <c:v>-6.4638250140213127E-2</c:v>
                </c:pt>
                <c:pt idx="7">
                  <c:v>-8.4419697929516882E-2</c:v>
                </c:pt>
              </c:numCache>
            </c:numRef>
          </c:val>
        </c:ser>
        <c:dLbls>
          <c:showVal val="1"/>
        </c:dLbls>
        <c:marker val="1"/>
        <c:axId val="156735744"/>
        <c:axId val="156755456"/>
      </c:lineChart>
      <c:catAx>
        <c:axId val="1567189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7.3437500000000003E-2"/>
              <c:y val="0.9529411764705897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734208"/>
        <c:crosses val="autoZero"/>
        <c:auto val="1"/>
        <c:lblAlgn val="ctr"/>
        <c:lblOffset val="100"/>
        <c:tickLblSkip val="1"/>
        <c:tickMarkSkip val="1"/>
      </c:catAx>
      <c:valAx>
        <c:axId val="1567342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56718976"/>
        <c:crosses val="autoZero"/>
        <c:crossBetween val="between"/>
      </c:valAx>
      <c:catAx>
        <c:axId val="156735744"/>
        <c:scaling>
          <c:orientation val="minMax"/>
        </c:scaling>
        <c:delete val="1"/>
        <c:axPos val="b"/>
        <c:tickLblPos val="none"/>
        <c:crossAx val="156755456"/>
        <c:crosses val="autoZero"/>
        <c:auto val="1"/>
        <c:lblAlgn val="ctr"/>
        <c:lblOffset val="100"/>
      </c:catAx>
      <c:valAx>
        <c:axId val="156755456"/>
        <c:scaling>
          <c:orientation val="minMax"/>
          <c:max val="0.30000000000000032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56735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812516404199474"/>
          <c:y val="0.12470588235294119"/>
          <c:w val="0.75260465879265115"/>
          <c:h val="6.823529411764703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ESTANCIAS MEDIAS EN TENERIFE SEGÚN TIPOLOGÍA ALOJATIVA</a:t>
            </a:r>
          </a:p>
        </c:rich>
      </c:tx>
      <c:layout>
        <c:manualLayout>
          <c:xMode val="edge"/>
          <c:yMode val="edge"/>
          <c:x val="0.17920585161964472"/>
          <c:y val="2.46262093227792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6264984901965896E-3"/>
          <c:y val="0.3482852374323922"/>
          <c:w val="0.95611285266458346"/>
          <c:h val="0.50131990708472529"/>
        </c:manualLayout>
      </c:layout>
      <c:barChart>
        <c:barDir val="col"/>
        <c:grouping val="clustered"/>
        <c:ser>
          <c:idx val="0"/>
          <c:order val="0"/>
          <c:tx>
            <c:strRef>
              <c:f>'Estancia Media'!$B$34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('Estancia Media'!$A$36,'Estancia Media'!$A$38:$A$43,'Estancia Media'!$A$45)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('Estancia Media'!$B$36,'Estancia Media'!$B$38:$B$43,'Estancia Media'!$B$45)</c:f>
              <c:numCache>
                <c:formatCode>#,##0.00_)</c:formatCode>
                <c:ptCount val="8"/>
                <c:pt idx="0">
                  <c:v>8.5701672425852653</c:v>
                </c:pt>
                <c:pt idx="1">
                  <c:v>7.9909507343219008</c:v>
                </c:pt>
                <c:pt idx="2">
                  <c:v>7.1536358275104099</c:v>
                </c:pt>
                <c:pt idx="3">
                  <c:v>8.561331074039602</c:v>
                </c:pt>
                <c:pt idx="4">
                  <c:v>7.9862981840733349</c:v>
                </c:pt>
                <c:pt idx="5">
                  <c:v>3.8858044501497648</c:v>
                </c:pt>
                <c:pt idx="6">
                  <c:v>5.282950084127874</c:v>
                </c:pt>
                <c:pt idx="7">
                  <c:v>9.3362966510367578</c:v>
                </c:pt>
              </c:numCache>
            </c:numRef>
          </c:val>
        </c:ser>
        <c:ser>
          <c:idx val="2"/>
          <c:order val="1"/>
          <c:tx>
            <c:strRef>
              <c:f>'Estancia Media'!$C$34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('Estancia Media'!$A$36,'Estancia Media'!$A$38:$A$43,'Estancia Media'!$A$45)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('Estancia Media'!$C$36,'Estancia Media'!$C$38:$C$43,'Estancia Media'!$C$45)</c:f>
              <c:numCache>
                <c:formatCode>#,##0.00_)</c:formatCode>
                <c:ptCount val="8"/>
                <c:pt idx="0">
                  <c:v>8.3498518191395394</c:v>
                </c:pt>
                <c:pt idx="1">
                  <c:v>7.7090722305114596</c:v>
                </c:pt>
                <c:pt idx="2">
                  <c:v>6.8759090178140694</c:v>
                </c:pt>
                <c:pt idx="3">
                  <c:v>8.2010223300357747</c:v>
                </c:pt>
                <c:pt idx="4">
                  <c:v>7.7827389328937313</c:v>
                </c:pt>
                <c:pt idx="5">
                  <c:v>3.6273231170524944</c:v>
                </c:pt>
                <c:pt idx="6">
                  <c:v>5.0086943486733624</c:v>
                </c:pt>
                <c:pt idx="7">
                  <c:v>9.3038226112404043</c:v>
                </c:pt>
              </c:numCache>
            </c:numRef>
          </c:val>
        </c:ser>
        <c:dLbls>
          <c:showVal val="1"/>
        </c:dLbls>
        <c:gapWidth val="30"/>
        <c:overlap val="-10"/>
        <c:axId val="157976832"/>
        <c:axId val="157983104"/>
      </c:barChart>
      <c:lineChart>
        <c:grouping val="standard"/>
        <c:ser>
          <c:idx val="1"/>
          <c:order val="2"/>
          <c:tx>
            <c:strRef>
              <c:f>'Estancia Media'!$D$34</c:f>
              <c:strCache>
                <c:ptCount val="1"/>
                <c:pt idx="0">
                  <c:v>Dif.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5.09245591949909E-2"/>
                  <c:y val="-0.2326478715226559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9476628901011219E-2"/>
                  <c:y val="-0.1958786418188491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714174051127636E-2"/>
                  <c:y val="-0.1696662719270908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878573955685013E-2"/>
                  <c:y val="-0.226877194440404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133002575305052E-2"/>
                  <c:y val="-0.2084269281643224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595208122495661E-2"/>
                  <c:y val="-4.42424116510502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849472185882713E-2"/>
                  <c:y val="-0.112578618965505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332288401253918E-2"/>
                  <c:y val="-0.25267349496880176"/>
                </c:manualLayout>
              </c:layout>
              <c:dLblPos val="r"/>
              <c:showVal val="1"/>
            </c:dLbl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('Estancia Media'!$D$36,'Estancia Media'!$D$38:$D$43,'Estancia Media'!$D$45)</c:f>
              <c:numCache>
                <c:formatCode>#,##0.00_)</c:formatCode>
                <c:ptCount val="8"/>
                <c:pt idx="0">
                  <c:v>-0.22031542344572586</c:v>
                </c:pt>
                <c:pt idx="1">
                  <c:v>-0.28187850381044122</c:v>
                </c:pt>
                <c:pt idx="2">
                  <c:v>-0.27772680969634056</c:v>
                </c:pt>
                <c:pt idx="3">
                  <c:v>-0.36030874400382729</c:v>
                </c:pt>
                <c:pt idx="4">
                  <c:v>-0.20355925117960361</c:v>
                </c:pt>
                <c:pt idx="5">
                  <c:v>-0.25848133309727039</c:v>
                </c:pt>
                <c:pt idx="6">
                  <c:v>-0.27425573545451165</c:v>
                </c:pt>
                <c:pt idx="7">
                  <c:v>-3.2474039796353438E-2</c:v>
                </c:pt>
              </c:numCache>
            </c:numRef>
          </c:val>
        </c:ser>
        <c:dLbls>
          <c:showVal val="1"/>
        </c:dLbls>
        <c:marker val="1"/>
        <c:axId val="157984640"/>
        <c:axId val="157986176"/>
      </c:lineChart>
      <c:catAx>
        <c:axId val="1579768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0449320794148381E-3"/>
              <c:y val="0.9613027791051184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983104"/>
        <c:crosses val="autoZero"/>
        <c:auto val="1"/>
        <c:lblAlgn val="ctr"/>
        <c:lblOffset val="100"/>
        <c:tickLblSkip val="1"/>
        <c:tickMarkSkip val="1"/>
      </c:catAx>
      <c:valAx>
        <c:axId val="157983104"/>
        <c:scaling>
          <c:orientation val="minMax"/>
        </c:scaling>
        <c:axPos val="l"/>
        <c:numFmt formatCode="#,##0.00_)" sourceLinked="1"/>
        <c:majorTickMark val="none"/>
        <c:tickLblPos val="none"/>
        <c:spPr>
          <a:ln w="9525">
            <a:noFill/>
          </a:ln>
        </c:spPr>
        <c:crossAx val="157976832"/>
        <c:crosses val="autoZero"/>
        <c:crossBetween val="between"/>
      </c:valAx>
      <c:catAx>
        <c:axId val="157984640"/>
        <c:scaling>
          <c:orientation val="minMax"/>
        </c:scaling>
        <c:delete val="1"/>
        <c:axPos val="b"/>
        <c:tickLblPos val="none"/>
        <c:crossAx val="157986176"/>
        <c:crosses val="autoZero"/>
        <c:auto val="1"/>
        <c:lblAlgn val="ctr"/>
        <c:lblOffset val="100"/>
      </c:catAx>
      <c:valAx>
        <c:axId val="157986176"/>
        <c:scaling>
          <c:orientation val="minMax"/>
          <c:max val="1.5"/>
        </c:scaling>
        <c:axPos val="r"/>
        <c:numFmt formatCode="#,##0.00_)" sourceLinked="1"/>
        <c:tickLblPos val="none"/>
        <c:spPr>
          <a:ln w="9525">
            <a:noFill/>
          </a:ln>
        </c:spPr>
        <c:crossAx val="157984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061650992685467"/>
          <c:y val="0.13720344323714168"/>
          <c:w val="0.8134796238244516"/>
          <c:h val="6.156552330694812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ESTANCIAS MEDIAS EN ADEJE SEGÚN TIPOLOGÍA ALOJATIVA</a:t>
            </a:r>
          </a:p>
        </c:rich>
      </c:tx>
      <c:layout>
        <c:manualLayout>
          <c:xMode val="edge"/>
          <c:yMode val="edge"/>
          <c:x val="0.11424116586365672"/>
          <c:y val="3.17848410757946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0078323794386682E-2"/>
          <c:y val="0.30725372042431126"/>
          <c:w val="0.93270878067045171"/>
          <c:h val="0.52893312541311299"/>
        </c:manualLayout>
      </c:layout>
      <c:barChart>
        <c:barDir val="col"/>
        <c:grouping val="clustered"/>
        <c:ser>
          <c:idx val="0"/>
          <c:order val="0"/>
          <c:tx>
            <c:strRef>
              <c:f>'Estancia Media'!$B$55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('Estancia Media'!$A$57,'Estancia Media'!$A$59:$A$63,'Estancia Media'!$A$65)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 y 1*</c:v>
                </c:pt>
                <c:pt idx="6">
                  <c:v>Extrahotelera</c:v>
                </c:pt>
              </c:strCache>
            </c:strRef>
          </c:cat>
          <c:val>
            <c:numRef>
              <c:f>('Estancia Media'!$B$57,'Estancia Media'!$B$59:$B$63,'Estancia Media'!$B$65)</c:f>
              <c:numCache>
                <c:formatCode>#,##0.00_)</c:formatCode>
                <c:ptCount val="7"/>
                <c:pt idx="0">
                  <c:v>8.70621834927592</c:v>
                </c:pt>
                <c:pt idx="1">
                  <c:v>8.4005376505032245</c:v>
                </c:pt>
                <c:pt idx="2">
                  <c:v>7.2911430931779639</c:v>
                </c:pt>
                <c:pt idx="3">
                  <c:v>8.460763145649139</c:v>
                </c:pt>
                <c:pt idx="4">
                  <c:v>8.9964464023494859</c:v>
                </c:pt>
                <c:pt idx="5">
                  <c:v>7.9064976228209192</c:v>
                </c:pt>
                <c:pt idx="6">
                  <c:v>9.201361612987693</c:v>
                </c:pt>
              </c:numCache>
            </c:numRef>
          </c:val>
        </c:ser>
        <c:ser>
          <c:idx val="2"/>
          <c:order val="1"/>
          <c:tx>
            <c:strRef>
              <c:f>'Estancia Media'!$C$55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</a:gra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('Estancia Media'!$A$57,'Estancia Media'!$A$59:$A$63,'Estancia Media'!$A$65)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 y 1*</c:v>
                </c:pt>
                <c:pt idx="6">
                  <c:v>Extrahotelera</c:v>
                </c:pt>
              </c:strCache>
            </c:strRef>
          </c:cat>
          <c:val>
            <c:numRef>
              <c:f>('Estancia Media'!$C$57,'Estancia Media'!$C$59:$C$63,'Estancia Media'!$C$65)</c:f>
              <c:numCache>
                <c:formatCode>#,##0.00_)</c:formatCode>
                <c:ptCount val="7"/>
                <c:pt idx="0">
                  <c:v>8.7312691667055837</c:v>
                </c:pt>
                <c:pt idx="1">
                  <c:v>8.2121078029791121</c:v>
                </c:pt>
                <c:pt idx="2">
                  <c:v>6.830127118644068</c:v>
                </c:pt>
                <c:pt idx="3">
                  <c:v>8.2947690127120524</c:v>
                </c:pt>
                <c:pt idx="4">
                  <c:v>9.0841596563450864</c:v>
                </c:pt>
                <c:pt idx="5">
                  <c:v>7.8288865172536468</c:v>
                </c:pt>
                <c:pt idx="6">
                  <c:v>9.6988910560044577</c:v>
                </c:pt>
              </c:numCache>
            </c:numRef>
          </c:val>
        </c:ser>
        <c:dLbls>
          <c:showVal val="1"/>
        </c:dLbls>
        <c:gapWidth val="30"/>
        <c:overlap val="-10"/>
        <c:axId val="158048640"/>
        <c:axId val="158050560"/>
      </c:barChart>
      <c:lineChart>
        <c:grouping val="standard"/>
        <c:ser>
          <c:idx val="1"/>
          <c:order val="2"/>
          <c:tx>
            <c:strRef>
              <c:f>'Estancia Media'!$D$34</c:f>
              <c:strCache>
                <c:ptCount val="1"/>
                <c:pt idx="0">
                  <c:v>Dif.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6"/>
            <c:marker>
              <c:symbol val="none"/>
            </c:marker>
          </c:dPt>
          <c:dLbls>
            <c:dLbl>
              <c:idx val="0"/>
              <c:layout>
                <c:manualLayout>
                  <c:x val="-4.1061369676208305E-2"/>
                  <c:y val="2.4580790481874377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414706377665238E-2"/>
                  <c:y val="-0.1136022178156825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683700335580116E-2"/>
                  <c:y val="-0.1673452309903805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4428794992175271E-2"/>
                  <c:y val="-9.294803919681196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6739163473110466E-2"/>
                  <c:y val="-8.5147180563309201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527554947650325E-2"/>
                  <c:y val="-4.076904812326331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8751165493984614E-2"/>
                  <c:y val="0.15556667885951908"/>
                </c:manualLayout>
              </c:layout>
              <c:dLblPos val="r"/>
              <c:showVal val="1"/>
            </c:dLbl>
            <c:dLbl>
              <c:idx val="7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('Estancia Media'!$D$57,'Estancia Media'!$D$59:$D$63,'Estancia Media'!$D$65)</c:f>
              <c:numCache>
                <c:formatCode>#,##0.00_)</c:formatCode>
                <c:ptCount val="7"/>
                <c:pt idx="0">
                  <c:v>2.5050817429663752E-2</c:v>
                </c:pt>
                <c:pt idx="1">
                  <c:v>-0.1884298475241124</c:v>
                </c:pt>
                <c:pt idx="2">
                  <c:v>-0.46101597453389598</c:v>
                </c:pt>
                <c:pt idx="3">
                  <c:v>-0.16599413293708665</c:v>
                </c:pt>
                <c:pt idx="4">
                  <c:v>8.7713253995600482E-2</c:v>
                </c:pt>
                <c:pt idx="5">
                  <c:v>-7.7611105567272354E-2</c:v>
                </c:pt>
                <c:pt idx="6">
                  <c:v>0.49752944301676472</c:v>
                </c:pt>
              </c:numCache>
            </c:numRef>
          </c:val>
        </c:ser>
        <c:dLbls>
          <c:showVal val="1"/>
        </c:dLbls>
        <c:marker val="1"/>
        <c:axId val="158068736"/>
        <c:axId val="158070272"/>
      </c:lineChart>
      <c:catAx>
        <c:axId val="1580486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6.8857754283062025E-2"/>
              <c:y val="0.93887633238999224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050560"/>
        <c:crosses val="autoZero"/>
        <c:auto val="1"/>
        <c:lblAlgn val="ctr"/>
        <c:lblOffset val="100"/>
        <c:tickLblSkip val="1"/>
        <c:tickMarkSkip val="1"/>
      </c:catAx>
      <c:valAx>
        <c:axId val="158050560"/>
        <c:scaling>
          <c:orientation val="minMax"/>
        </c:scaling>
        <c:axPos val="l"/>
        <c:numFmt formatCode="#,##0.00_)" sourceLinked="1"/>
        <c:majorTickMark val="none"/>
        <c:tickLblPos val="none"/>
        <c:spPr>
          <a:ln w="9525">
            <a:noFill/>
          </a:ln>
        </c:spPr>
        <c:crossAx val="158048640"/>
        <c:crosses val="autoZero"/>
        <c:crossBetween val="between"/>
      </c:valAx>
      <c:catAx>
        <c:axId val="158068736"/>
        <c:scaling>
          <c:orientation val="minMax"/>
        </c:scaling>
        <c:axPos val="t"/>
        <c:majorTickMark val="none"/>
        <c:tickLblPos val="none"/>
        <c:spPr>
          <a:ln w="9525">
            <a:noFill/>
          </a:ln>
        </c:spPr>
        <c:crossAx val="158070272"/>
        <c:crosses val="max"/>
        <c:auto val="1"/>
        <c:lblAlgn val="ctr"/>
        <c:lblOffset val="100"/>
        <c:tickMarkSkip val="1"/>
      </c:catAx>
      <c:valAx>
        <c:axId val="158070272"/>
        <c:scaling>
          <c:orientation val="minMax"/>
        </c:scaling>
        <c:axPos val="r"/>
        <c:numFmt formatCode="#,##0.00_)" sourceLinked="1"/>
        <c:tickLblPos val="none"/>
        <c:spPr>
          <a:ln w="9525">
            <a:noFill/>
          </a:ln>
        </c:spPr>
        <c:crossAx val="1580687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832583720462168"/>
          <c:y val="0.11735941320293392"/>
          <c:w val="0.76995420173417306"/>
          <c:h val="6.11246943765284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ESTANCIAS MEDIAS EN ARONA SEGÚN TIPOLOGÍA ALOJATIVA</a:t>
            </a:r>
          </a:p>
        </c:rich>
      </c:tx>
      <c:layout>
        <c:manualLayout>
          <c:xMode val="edge"/>
          <c:yMode val="edge"/>
          <c:x val="0.11093766404199475"/>
          <c:y val="3.17073170731708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062529802345126E-2"/>
          <c:y val="0.28943089430894453"/>
          <c:w val="0.94843822360093966"/>
          <c:h val="0.5398373983739837"/>
        </c:manualLayout>
      </c:layout>
      <c:barChart>
        <c:barDir val="col"/>
        <c:grouping val="clustered"/>
        <c:ser>
          <c:idx val="0"/>
          <c:order val="0"/>
          <c:tx>
            <c:strRef>
              <c:f>'Estancia Media'!$B$79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('Estancia Media'!$A$81,'Estancia Media'!$A$83:$A$87,'Estancia Media'!$A$89)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 y 1*</c:v>
                </c:pt>
                <c:pt idx="6">
                  <c:v>Extrahotelera</c:v>
                </c:pt>
              </c:strCache>
            </c:strRef>
          </c:cat>
          <c:val>
            <c:numRef>
              <c:f>('Estancia Media'!$B$81,'Estancia Media'!$B$83:$B$87,'Estancia Media'!$B$89)</c:f>
              <c:numCache>
                <c:formatCode>#,##0.00_)</c:formatCode>
                <c:ptCount val="7"/>
                <c:pt idx="0">
                  <c:v>9.0792023561600868</c:v>
                </c:pt>
                <c:pt idx="1">
                  <c:v>9.2213579505107344</c:v>
                </c:pt>
                <c:pt idx="2">
                  <c:v>8.1632573162376438</c:v>
                </c:pt>
                <c:pt idx="3">
                  <c:v>9.8073711191037241</c:v>
                </c:pt>
                <c:pt idx="4">
                  <c:v>8.7661815523657634</c:v>
                </c:pt>
                <c:pt idx="5">
                  <c:v>7.8709563994374117</c:v>
                </c:pt>
                <c:pt idx="6">
                  <c:v>8.984904812632708</c:v>
                </c:pt>
              </c:numCache>
            </c:numRef>
          </c:val>
        </c:ser>
        <c:ser>
          <c:idx val="2"/>
          <c:order val="1"/>
          <c:tx>
            <c:strRef>
              <c:f>'Estancia Media'!$C$79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('Estancia Media'!$A$81,'Estancia Media'!$A$83:$A$87,'Estancia Media'!$A$89)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 y 1*</c:v>
                </c:pt>
                <c:pt idx="6">
                  <c:v>Extrahotelera</c:v>
                </c:pt>
              </c:strCache>
            </c:strRef>
          </c:cat>
          <c:val>
            <c:numRef>
              <c:f>('Estancia Media'!$C$81,'Estancia Media'!$C$83:$C$87,'Estancia Media'!$C$89)</c:f>
              <c:numCache>
                <c:formatCode>#,##0.00_)</c:formatCode>
                <c:ptCount val="7"/>
                <c:pt idx="0">
                  <c:v>8.6586115508596784</c:v>
                </c:pt>
                <c:pt idx="1">
                  <c:v>8.2850503638207584</c:v>
                </c:pt>
                <c:pt idx="2">
                  <c:v>9.1155866900175138</c:v>
                </c:pt>
                <c:pt idx="3">
                  <c:v>8.1372969273441154</c:v>
                </c:pt>
                <c:pt idx="4">
                  <c:v>8.4555090655509062</c:v>
                </c:pt>
                <c:pt idx="5">
                  <c:v>6.1288888888888886</c:v>
                </c:pt>
                <c:pt idx="6">
                  <c:v>8.961616484306365</c:v>
                </c:pt>
              </c:numCache>
            </c:numRef>
          </c:val>
        </c:ser>
        <c:dLbls>
          <c:showVal val="1"/>
        </c:dLbls>
        <c:gapWidth val="30"/>
        <c:overlap val="-10"/>
        <c:axId val="158159616"/>
        <c:axId val="158161536"/>
      </c:barChart>
      <c:lineChart>
        <c:grouping val="standard"/>
        <c:ser>
          <c:idx val="1"/>
          <c:order val="2"/>
          <c:tx>
            <c:strRef>
              <c:f>'Estancia Media'!$D$34</c:f>
              <c:strCache>
                <c:ptCount val="1"/>
                <c:pt idx="0">
                  <c:v>Dif.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4.2224737532808407E-2"/>
                  <c:y val="-0.122788809935343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5424048556430452E-2"/>
                  <c:y val="-0.1296892644516996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1852526246719167E-2"/>
                  <c:y val="-6.244388963574676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093832020997386E-2"/>
                  <c:y val="-0.1621814224441456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825147637795274E-2"/>
                  <c:y val="-9.720504449138979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3117454068241481E-2"/>
                  <c:y val="-0.1002665642404455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233595800524932E-2"/>
                  <c:y val="-0.14132027399014155"/>
                </c:manualLayout>
              </c:layout>
              <c:dLblPos val="r"/>
              <c:showVal val="1"/>
            </c:dLbl>
            <c:dLbl>
              <c:idx val="7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('Estancia Media'!$D$81,'Estancia Media'!$D$83:$D$87,'Estancia Media'!$D$89)</c:f>
              <c:numCache>
                <c:formatCode>#,##0.00_)</c:formatCode>
                <c:ptCount val="7"/>
                <c:pt idx="0">
                  <c:v>-0.42059080530040838</c:v>
                </c:pt>
                <c:pt idx="1">
                  <c:v>-0.93630758668997593</c:v>
                </c:pt>
                <c:pt idx="2">
                  <c:v>0.95232937377986993</c:v>
                </c:pt>
                <c:pt idx="3">
                  <c:v>-1.6700741917596087</c:v>
                </c:pt>
                <c:pt idx="4">
                  <c:v>-0.31067248681485715</c:v>
                </c:pt>
                <c:pt idx="5">
                  <c:v>-1.742067510548523</c:v>
                </c:pt>
                <c:pt idx="6">
                  <c:v>-2.3288328326342977E-2</c:v>
                </c:pt>
              </c:numCache>
            </c:numRef>
          </c:val>
        </c:ser>
        <c:dLbls>
          <c:showVal val="1"/>
        </c:dLbls>
        <c:marker val="1"/>
        <c:axId val="158171520"/>
        <c:axId val="158173056"/>
      </c:lineChart>
      <c:catAx>
        <c:axId val="1581596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9.8437500000000025E-2"/>
              <c:y val="0.9512195121951224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161536"/>
        <c:crosses val="autoZero"/>
        <c:auto val="1"/>
        <c:lblAlgn val="ctr"/>
        <c:lblOffset val="100"/>
        <c:tickLblSkip val="1"/>
        <c:tickMarkSkip val="1"/>
      </c:catAx>
      <c:valAx>
        <c:axId val="158161536"/>
        <c:scaling>
          <c:orientation val="minMax"/>
        </c:scaling>
        <c:axPos val="l"/>
        <c:numFmt formatCode="#,##0.00_)" sourceLinked="1"/>
        <c:majorTickMark val="none"/>
        <c:tickLblPos val="none"/>
        <c:spPr>
          <a:ln w="9525">
            <a:noFill/>
          </a:ln>
        </c:spPr>
        <c:crossAx val="158159616"/>
        <c:crosses val="autoZero"/>
        <c:crossBetween val="between"/>
      </c:valAx>
      <c:catAx>
        <c:axId val="158171520"/>
        <c:scaling>
          <c:orientation val="minMax"/>
        </c:scaling>
        <c:delete val="1"/>
        <c:axPos val="b"/>
        <c:tickLblPos val="none"/>
        <c:crossAx val="158173056"/>
        <c:crosses val="autoZero"/>
        <c:auto val="1"/>
        <c:lblAlgn val="ctr"/>
        <c:lblOffset val="100"/>
      </c:catAx>
      <c:valAx>
        <c:axId val="158173056"/>
        <c:scaling>
          <c:orientation val="minMax"/>
          <c:max val="8"/>
        </c:scaling>
        <c:axPos val="r"/>
        <c:numFmt formatCode="#,##0.00_)" sourceLinked="1"/>
        <c:tickLblPos val="none"/>
        <c:spPr>
          <a:ln w="9525">
            <a:noFill/>
          </a:ln>
        </c:spPr>
        <c:crossAx val="1581715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364599737532808"/>
          <c:y val="8.5365853658536647E-2"/>
          <c:w val="0.77552132545931751"/>
          <c:h val="6.829268292682935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ESTANCIAS MEDIAS EN EL PUERTO DE LA CRUZ SEGÚN TIPOLOGÍA ALOJATIVA
</a:t>
            </a:r>
          </a:p>
        </c:rich>
      </c:tx>
      <c:layout>
        <c:manualLayout>
          <c:xMode val="edge"/>
          <c:yMode val="edge"/>
          <c:x val="0.14820592823712964"/>
          <c:y val="3.19410319410319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6801872074882671E-2"/>
          <c:y val="0.37346437346437644"/>
          <c:w val="0.94227769110764426"/>
          <c:h val="0.45945945945945948"/>
        </c:manualLayout>
      </c:layout>
      <c:barChart>
        <c:barDir val="col"/>
        <c:grouping val="clustered"/>
        <c:ser>
          <c:idx val="0"/>
          <c:order val="0"/>
          <c:tx>
            <c:strRef>
              <c:f>'Estancia Media'!$B$100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('Estancia Media'!$A$102,'Estancia Media'!$A$104:$A$107,'Estancia Media'!$A$109)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2*y 1*</c:v>
                </c:pt>
                <c:pt idx="5">
                  <c:v>Extrahotelera</c:v>
                </c:pt>
              </c:strCache>
            </c:strRef>
          </c:cat>
          <c:val>
            <c:numRef>
              <c:f>('Estancia Media'!$B$102,'Estancia Media'!$B$104:$B$107,'Estancia Media'!$B$109)</c:f>
              <c:numCache>
                <c:formatCode>#,##0.00_)</c:formatCode>
                <c:ptCount val="6"/>
                <c:pt idx="0">
                  <c:v>9.6345653439244021</c:v>
                </c:pt>
                <c:pt idx="1">
                  <c:v>8.8336743491744851</c:v>
                </c:pt>
                <c:pt idx="2">
                  <c:v>9.129929548280149</c:v>
                </c:pt>
                <c:pt idx="3">
                  <c:v>8.3927898843153077</c:v>
                </c:pt>
                <c:pt idx="4">
                  <c:v>4.3358505564387917</c:v>
                </c:pt>
                <c:pt idx="5">
                  <c:v>11.225517012193563</c:v>
                </c:pt>
              </c:numCache>
            </c:numRef>
          </c:val>
        </c:ser>
        <c:ser>
          <c:idx val="2"/>
          <c:order val="1"/>
          <c:tx>
            <c:strRef>
              <c:f>'Estancia Media'!$C$100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('Estancia Media'!$A$102,'Estancia Media'!$A$104:$A$107,'Estancia Media'!$A$109)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2*y 1*</c:v>
                </c:pt>
                <c:pt idx="5">
                  <c:v>Extrahotelera</c:v>
                </c:pt>
              </c:strCache>
            </c:strRef>
          </c:cat>
          <c:val>
            <c:numRef>
              <c:f>('Estancia Media'!$C$102,'Estancia Media'!$C$104:$C$107,'Estancia Media'!$C$109)</c:f>
              <c:numCache>
                <c:formatCode>#,##0.00_)</c:formatCode>
                <c:ptCount val="6"/>
                <c:pt idx="0">
                  <c:v>9.4858187822350839</c:v>
                </c:pt>
                <c:pt idx="1">
                  <c:v>9.1115634652915105</c:v>
                </c:pt>
                <c:pt idx="2">
                  <c:v>9.3612720463493488</c:v>
                </c:pt>
                <c:pt idx="3">
                  <c:v>8.4453541651017794</c:v>
                </c:pt>
                <c:pt idx="4">
                  <c:v>4.8447401774397969</c:v>
                </c:pt>
                <c:pt idx="5">
                  <c:v>10.306695770495521</c:v>
                </c:pt>
              </c:numCache>
            </c:numRef>
          </c:val>
        </c:ser>
        <c:dLbls>
          <c:showVal val="1"/>
        </c:dLbls>
        <c:gapWidth val="30"/>
        <c:overlap val="-10"/>
        <c:axId val="158206592"/>
        <c:axId val="158221056"/>
      </c:barChart>
      <c:lineChart>
        <c:grouping val="standard"/>
        <c:ser>
          <c:idx val="1"/>
          <c:order val="2"/>
          <c:tx>
            <c:strRef>
              <c:f>'Estancia Media'!$D$34</c:f>
              <c:strCache>
                <c:ptCount val="1"/>
                <c:pt idx="0">
                  <c:v>Dif.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Lbls>
            <c:dLbl>
              <c:idx val="0"/>
              <c:layout>
                <c:manualLayout>
                  <c:x val="-4.7841913676547061E-2"/>
                  <c:y val="-0.1538019049830073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368174726989079E-2"/>
                  <c:y val="-0.1199213243307730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7441497659906411E-2"/>
                  <c:y val="-0.1008426035197688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6921476859074369E-2"/>
                  <c:y val="-0.1024909232783248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9001560062402497E-2"/>
                  <c:y val="6.24024453945713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3161726469058762E-2"/>
                  <c:y val="-0.25002714955470862"/>
                </c:manualLayout>
              </c:layout>
              <c:dLblPos val="r"/>
              <c:showVal val="1"/>
            </c:dLbl>
            <c:dLbl>
              <c:idx val="6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dLbl>
              <c:idx val="7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('Estancia Media'!$D$102,'Estancia Media'!$D$104:$D$107,'Estancia Media'!$D$109)</c:f>
              <c:numCache>
                <c:formatCode>#,##0.00_)</c:formatCode>
                <c:ptCount val="6"/>
                <c:pt idx="0">
                  <c:v>-0.14874656168931821</c:v>
                </c:pt>
                <c:pt idx="1">
                  <c:v>0.27788911611702538</c:v>
                </c:pt>
                <c:pt idx="2">
                  <c:v>0.23134249806919982</c:v>
                </c:pt>
                <c:pt idx="3">
                  <c:v>5.2564280786471684E-2</c:v>
                </c:pt>
                <c:pt idx="4">
                  <c:v>0.50888962100100521</c:v>
                </c:pt>
                <c:pt idx="5">
                  <c:v>-0.91882124169804236</c:v>
                </c:pt>
              </c:numCache>
            </c:numRef>
          </c:val>
        </c:ser>
        <c:dLbls>
          <c:showVal val="1"/>
        </c:dLbls>
        <c:marker val="1"/>
        <c:axId val="158222592"/>
        <c:axId val="158240768"/>
      </c:lineChart>
      <c:catAx>
        <c:axId val="1582065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950859950859950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221056"/>
        <c:crosses val="autoZero"/>
        <c:auto val="1"/>
        <c:lblAlgn val="ctr"/>
        <c:lblOffset val="100"/>
        <c:tickLblSkip val="1"/>
        <c:tickMarkSkip val="1"/>
      </c:catAx>
      <c:valAx>
        <c:axId val="158221056"/>
        <c:scaling>
          <c:orientation val="minMax"/>
        </c:scaling>
        <c:axPos val="l"/>
        <c:numFmt formatCode="#,##0.00_)" sourceLinked="1"/>
        <c:majorTickMark val="none"/>
        <c:tickLblPos val="none"/>
        <c:spPr>
          <a:ln w="9525">
            <a:noFill/>
          </a:ln>
        </c:spPr>
        <c:crossAx val="158206592"/>
        <c:crosses val="autoZero"/>
        <c:crossBetween val="between"/>
      </c:valAx>
      <c:catAx>
        <c:axId val="158222592"/>
        <c:scaling>
          <c:orientation val="minMax"/>
        </c:scaling>
        <c:delete val="1"/>
        <c:axPos val="b"/>
        <c:tickLblPos val="none"/>
        <c:crossAx val="158240768"/>
        <c:crosses val="autoZero"/>
        <c:auto val="1"/>
        <c:lblAlgn val="ctr"/>
        <c:lblOffset val="100"/>
      </c:catAx>
      <c:valAx>
        <c:axId val="158240768"/>
        <c:scaling>
          <c:orientation val="minMax"/>
          <c:max val="5"/>
        </c:scaling>
        <c:axPos val="r"/>
        <c:numFmt formatCode="#,##0.00_)" sourceLinked="1"/>
        <c:majorTickMark val="none"/>
        <c:tickLblPos val="none"/>
        <c:spPr>
          <a:ln w="9525">
            <a:noFill/>
          </a:ln>
        </c:spPr>
        <c:crossAx val="1582225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49661986479462"/>
          <c:y val="0.1375921375921379"/>
          <c:w val="0.70670826833073397"/>
          <c:h val="8.845208845208833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 horizontalDpi="1200" verticalDpi="12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ESTANCIAS MEDIAS EN SANTA CRUZ SEGÚN TIPOLOGÍA ALOJATIVA
</a:t>
            </a:r>
          </a:p>
        </c:rich>
      </c:tx>
      <c:layout>
        <c:manualLayout>
          <c:xMode val="edge"/>
          <c:yMode val="edge"/>
          <c:x val="0.1375910254208878"/>
          <c:y val="2.481389578163775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844312579573946E-2"/>
          <c:y val="0.34987635443688281"/>
          <c:w val="0.93769613040323574"/>
          <c:h val="0.45905762816186735"/>
        </c:manualLayout>
      </c:layout>
      <c:barChart>
        <c:barDir val="col"/>
        <c:grouping val="clustered"/>
        <c:ser>
          <c:idx val="0"/>
          <c:order val="0"/>
          <c:tx>
            <c:strRef>
              <c:f>'Estancia Media'!$B$120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('Estancia Media'!$A$122,'Estancia Media'!$A$124:$A$128)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('Estancia Media'!$B$122,'Estancia Media'!$B$124:$B$128)</c:f>
              <c:numCache>
                <c:formatCode>#,##0.00_)</c:formatCode>
                <c:ptCount val="6"/>
                <c:pt idx="0">
                  <c:v>2.5138125391413264</c:v>
                </c:pt>
                <c:pt idx="1">
                  <c:v>2.5138125391413264</c:v>
                </c:pt>
                <c:pt idx="2">
                  <c:v>2.5658191813095121</c:v>
                </c:pt>
                <c:pt idx="3">
                  <c:v>2.1906666666666665</c:v>
                </c:pt>
                <c:pt idx="4">
                  <c:v>2.704461821527139</c:v>
                </c:pt>
                <c:pt idx="5">
                  <c:v>2.6138194150063585</c:v>
                </c:pt>
              </c:numCache>
            </c:numRef>
          </c:val>
        </c:ser>
        <c:ser>
          <c:idx val="2"/>
          <c:order val="1"/>
          <c:tx>
            <c:strRef>
              <c:f>'Estancia Media'!$C$120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('Estancia Media'!$A$122,'Estancia Media'!$A$124:$A$128)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5*y 4*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('Estancia Media'!$C$122,'Estancia Media'!$C$124:$C$128)</c:f>
              <c:numCache>
                <c:formatCode>#,##0.00_)</c:formatCode>
                <c:ptCount val="6"/>
                <c:pt idx="0">
                  <c:v>2.1129328480315221</c:v>
                </c:pt>
                <c:pt idx="1">
                  <c:v>2.1129328480315221</c:v>
                </c:pt>
                <c:pt idx="2">
                  <c:v>1.8506486975761842</c:v>
                </c:pt>
                <c:pt idx="3">
                  <c:v>2.0792478947975543</c:v>
                </c:pt>
                <c:pt idx="4">
                  <c:v>2.1494093859742471</c:v>
                </c:pt>
                <c:pt idx="5">
                  <c:v>3.4324045407636739</c:v>
                </c:pt>
              </c:numCache>
            </c:numRef>
          </c:val>
        </c:ser>
        <c:dLbls>
          <c:showVal val="1"/>
        </c:dLbls>
        <c:gapWidth val="30"/>
        <c:overlap val="-10"/>
        <c:axId val="158274688"/>
        <c:axId val="158276608"/>
      </c:barChart>
      <c:lineChart>
        <c:grouping val="standard"/>
        <c:ser>
          <c:idx val="1"/>
          <c:order val="2"/>
          <c:tx>
            <c:strRef>
              <c:f>'Estancia Media'!$D$34</c:f>
              <c:strCache>
                <c:ptCount val="1"/>
                <c:pt idx="0">
                  <c:v>Dif.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ymbol val="none"/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Lbls>
            <c:dLbl>
              <c:idx val="0"/>
              <c:layout>
                <c:manualLayout>
                  <c:x val="-4.0757966001913323E-2"/>
                  <c:y val="-6.797157799443805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911815929550868E-2"/>
                  <c:y val="-2.49613463329490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238755202328683E-2"/>
                  <c:y val="-8.246315364425597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469448328304755E-2"/>
                  <c:y val="4.722169034081658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950073997759626E-2"/>
                  <c:y val="-0.113152146304292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6085232336612136E-2"/>
                  <c:y val="0.20047465530828495"/>
                </c:manualLayout>
              </c:layout>
              <c:dLblPos val="r"/>
              <c:showVal val="1"/>
            </c:dLbl>
            <c:dLbl>
              <c:idx val="6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dLbl>
              <c:idx val="7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('Estancia Media'!$D$122,'Estancia Media'!$D$124:$D$128)</c:f>
              <c:numCache>
                <c:formatCode>#,##0.00_)</c:formatCode>
                <c:ptCount val="6"/>
                <c:pt idx="0">
                  <c:v>-0.40087969110980426</c:v>
                </c:pt>
                <c:pt idx="1">
                  <c:v>-0.40087969110980426</c:v>
                </c:pt>
                <c:pt idx="2">
                  <c:v>-0.71517048373332792</c:v>
                </c:pt>
                <c:pt idx="3">
                  <c:v>-0.1114187718691122</c:v>
                </c:pt>
                <c:pt idx="4">
                  <c:v>-0.55505243555289185</c:v>
                </c:pt>
                <c:pt idx="5">
                  <c:v>0.81858512575731535</c:v>
                </c:pt>
              </c:numCache>
            </c:numRef>
          </c:val>
        </c:ser>
        <c:dLbls>
          <c:showVal val="1"/>
        </c:dLbls>
        <c:marker val="1"/>
        <c:axId val="158298880"/>
        <c:axId val="158300416"/>
      </c:lineChart>
      <c:catAx>
        <c:axId val="1582746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0.10747679904497925"/>
              <c:y val="0.947891860911926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276608"/>
        <c:crosses val="autoZero"/>
        <c:auto val="1"/>
        <c:lblAlgn val="ctr"/>
        <c:lblOffset val="100"/>
        <c:tickLblSkip val="1"/>
        <c:tickMarkSkip val="1"/>
      </c:catAx>
      <c:valAx>
        <c:axId val="158276608"/>
        <c:scaling>
          <c:orientation val="minMax"/>
        </c:scaling>
        <c:axPos val="l"/>
        <c:numFmt formatCode="#,##0.00_)" sourceLinked="1"/>
        <c:majorTickMark val="none"/>
        <c:tickLblPos val="none"/>
        <c:spPr>
          <a:ln w="9525">
            <a:noFill/>
          </a:ln>
        </c:spPr>
        <c:crossAx val="158274688"/>
        <c:crosses val="autoZero"/>
        <c:crossBetween val="between"/>
      </c:valAx>
      <c:catAx>
        <c:axId val="158298880"/>
        <c:scaling>
          <c:orientation val="minMax"/>
        </c:scaling>
        <c:delete val="1"/>
        <c:axPos val="b"/>
        <c:tickLblPos val="none"/>
        <c:crossAx val="158300416"/>
        <c:crosses val="autoZero"/>
        <c:auto val="1"/>
        <c:lblAlgn val="ctr"/>
        <c:lblOffset val="100"/>
      </c:catAx>
      <c:valAx>
        <c:axId val="158300416"/>
        <c:scaling>
          <c:orientation val="minMax"/>
        </c:scaling>
        <c:axPos val="r"/>
        <c:numFmt formatCode="#,##0.00_)" sourceLinked="1"/>
        <c:majorTickMark val="none"/>
        <c:tickLblPos val="none"/>
        <c:spPr>
          <a:ln w="9525">
            <a:noFill/>
          </a:ln>
        </c:spPr>
        <c:crossAx val="158298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8920368598784901E-2"/>
          <c:y val="9.6774454061728646E-2"/>
          <c:w val="0.82243088772781947"/>
          <c:h val="7.1960297766749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Municipios!$D$6</c:f>
          <c:strCache>
            <c:ptCount val="1"/>
            <c:pt idx="0">
              <c:v>Acum. febrero 2010</c:v>
            </c:pt>
          </c:strCache>
        </c:strRef>
      </c:tx>
      <c:layout>
        <c:manualLayout>
          <c:xMode val="edge"/>
          <c:yMode val="edge"/>
          <c:x val="0.39718066145059927"/>
          <c:y val="0.1268292682926829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6798896973321372E-2"/>
          <c:y val="0.26176759180488346"/>
          <c:w val="0.95228645469949325"/>
          <c:h val="0.35774461579792388"/>
        </c:manualLayout>
      </c:layout>
      <c:barChart>
        <c:barDir val="col"/>
        <c:grouping val="clustered"/>
        <c:ser>
          <c:idx val="2"/>
          <c:order val="0"/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8"/>
              <c:layout/>
              <c:spPr>
                <a:noFill/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1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Val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Municipios!$X$6:$Y$20</c:f>
              <c:multiLvlStrCache>
                <c:ptCount val="12"/>
                <c:lvl>
                  <c:pt idx="0">
                    <c:v>Adeje</c:v>
                  </c:pt>
                  <c:pt idx="1">
                    <c:v>Arona</c:v>
                  </c:pt>
                  <c:pt idx="2">
                    <c:v>Puerto Cruz</c:v>
                  </c:pt>
                  <c:pt idx="3">
                    <c:v>Santa Cruz</c:v>
                  </c:pt>
                  <c:pt idx="4">
                    <c:v>Adeje</c:v>
                  </c:pt>
                  <c:pt idx="5">
                    <c:v>Arona</c:v>
                  </c:pt>
                  <c:pt idx="6">
                    <c:v>Puerto Cruz</c:v>
                  </c:pt>
                  <c:pt idx="7">
                    <c:v>Santa Cruz</c:v>
                  </c:pt>
                  <c:pt idx="8">
                    <c:v>Adeje</c:v>
                  </c:pt>
                  <c:pt idx="9">
                    <c:v>Arona</c:v>
                  </c:pt>
                  <c:pt idx="10">
                    <c:v>Puerto Cruz</c:v>
                  </c:pt>
                  <c:pt idx="11">
                    <c:v>Santa Cruz</c:v>
                  </c:pt>
                </c:lvl>
                <c:lvl>
                  <c:pt idx="0">
                    <c:v>TOTAL TURISMO ALOJADO</c:v>
                  </c:pt>
                  <c:pt idx="4">
                    <c:v>ALOJADOS HOTELEROS</c:v>
                  </c:pt>
                  <c:pt idx="8">
                    <c:v>ALOJADOS EXTRAHOTELEROS</c:v>
                  </c:pt>
                </c:lvl>
              </c:multiLvlStrCache>
            </c:multiLvlStrRef>
          </c:cat>
          <c:val>
            <c:numRef>
              <c:f>(Municipios!$E$8:$E$11,Municipios!$E$14:$E$17,Municipios!$E$20:$E$23)</c:f>
              <c:numCache>
                <c:formatCode>0.0%</c:formatCode>
                <c:ptCount val="12"/>
                <c:pt idx="0">
                  <c:v>0.34179498366552097</c:v>
                </c:pt>
                <c:pt idx="1">
                  <c:v>0.30164382322582017</c:v>
                </c:pt>
                <c:pt idx="2">
                  <c:v>0.14984224192055165</c:v>
                </c:pt>
                <c:pt idx="3">
                  <c:v>3.9834580145360898E-2</c:v>
                </c:pt>
                <c:pt idx="4">
                  <c:v>0.37186160951540204</c:v>
                </c:pt>
                <c:pt idx="5">
                  <c:v>0.22583514374723435</c:v>
                </c:pt>
                <c:pt idx="6">
                  <c:v>0.17204972949414404</c:v>
                </c:pt>
                <c:pt idx="7">
                  <c:v>6.6591359378092255E-2</c:v>
                </c:pt>
                <c:pt idx="8">
                  <c:v>0.29703281678810611</c:v>
                </c:pt>
                <c:pt idx="9">
                  <c:v>0.41450519910881878</c:v>
                </c:pt>
                <c:pt idx="10">
                  <c:v>0.11678049200353559</c:v>
                </c:pt>
                <c:pt idx="11" formatCode="#,##0_)">
                  <c:v>0</c:v>
                </c:pt>
              </c:numCache>
            </c:numRef>
          </c:val>
        </c:ser>
        <c:dLbls>
          <c:showVal val="1"/>
        </c:dLbls>
        <c:gapWidth val="30"/>
        <c:axId val="158328704"/>
        <c:axId val="158380032"/>
      </c:barChart>
      <c:catAx>
        <c:axId val="1583287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6638173794044402E-7"/>
              <c:y val="0.9414634146341466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380032"/>
        <c:crosses val="autoZero"/>
        <c:auto val="1"/>
        <c:lblAlgn val="ctr"/>
        <c:lblOffset val="100"/>
        <c:tickLblSkip val="1"/>
        <c:tickMarkSkip val="1"/>
      </c:catAx>
      <c:valAx>
        <c:axId val="158380032"/>
        <c:scaling>
          <c:orientation val="minMax"/>
        </c:scaling>
        <c:delete val="1"/>
        <c:axPos val="l"/>
        <c:numFmt formatCode="0.0%" sourceLinked="1"/>
        <c:tickLblPos val="none"/>
        <c:crossAx val="15832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TURISTAS ALOJADOS EN ADEJE SEGÚN TIPOLOGÍA ALOJATIVA
</a:t>
            </a:r>
          </a:p>
        </c:rich>
      </c:tx>
      <c:layout>
        <c:manualLayout>
          <c:xMode val="edge"/>
          <c:yMode val="edge"/>
          <c:x val="0.17628705148205942"/>
          <c:y val="3.0444964871194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6801872074882671E-2"/>
          <c:y val="0.31147576601352933"/>
          <c:w val="0.90483619344773758"/>
          <c:h val="0.54800999433959496"/>
        </c:manualLayout>
      </c:layout>
      <c:barChart>
        <c:barDir val="col"/>
        <c:grouping val="clustered"/>
        <c:ser>
          <c:idx val="0"/>
          <c:order val="0"/>
          <c:tx>
            <c:strRef>
              <c:f>Alojados!$B$35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(Alojados!$A$57,Alojados!$A$59:$A$63,Alojados!$A$65)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 2*</c:v>
                </c:pt>
                <c:pt idx="6">
                  <c:v>Extrahotelera</c:v>
                </c:pt>
              </c:strCache>
            </c:strRef>
          </c:cat>
          <c:val>
            <c:numRef>
              <c:f>(Alojados!$B$57,Alojados!$B$59:$B$63,Alojados!$B$65)</c:f>
              <c:numCache>
                <c:formatCode>#,##0_)</c:formatCode>
                <c:ptCount val="7"/>
                <c:pt idx="0">
                  <c:v>270136</c:v>
                </c:pt>
                <c:pt idx="1">
                  <c:v>167023</c:v>
                </c:pt>
                <c:pt idx="2">
                  <c:v>22999</c:v>
                </c:pt>
                <c:pt idx="3">
                  <c:v>107450</c:v>
                </c:pt>
                <c:pt idx="4">
                  <c:v>34050</c:v>
                </c:pt>
                <c:pt idx="5">
                  <c:v>2524</c:v>
                </c:pt>
                <c:pt idx="6">
                  <c:v>103113</c:v>
                </c:pt>
              </c:numCache>
            </c:numRef>
          </c:val>
        </c:ser>
        <c:ser>
          <c:idx val="2"/>
          <c:order val="1"/>
          <c:tx>
            <c:strRef>
              <c:f>Alojados!$D$35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(Alojados!$A$57,Alojados!$A$59:$A$63,Alojados!$A$65)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 2*</c:v>
                </c:pt>
                <c:pt idx="6">
                  <c:v>Extrahotelera</c:v>
                </c:pt>
              </c:strCache>
            </c:strRef>
          </c:cat>
          <c:val>
            <c:numRef>
              <c:f>(Alojados!$D$57,Alojados!$D$59:$D$63,Alojados!$D$65)</c:f>
              <c:numCache>
                <c:formatCode>#,##0_)</c:formatCode>
                <c:ptCount val="7"/>
                <c:pt idx="0">
                  <c:v>256956</c:v>
                </c:pt>
                <c:pt idx="1">
                  <c:v>167231</c:v>
                </c:pt>
                <c:pt idx="2">
                  <c:v>23600</c:v>
                </c:pt>
                <c:pt idx="3">
                  <c:v>112885</c:v>
                </c:pt>
                <c:pt idx="4">
                  <c:v>27935</c:v>
                </c:pt>
                <c:pt idx="5">
                  <c:v>2811</c:v>
                </c:pt>
                <c:pt idx="6">
                  <c:v>89725</c:v>
                </c:pt>
              </c:numCache>
            </c:numRef>
          </c:val>
        </c:ser>
        <c:dLbls>
          <c:showVal val="1"/>
        </c:dLbls>
        <c:gapWidth val="30"/>
        <c:overlap val="-10"/>
        <c:axId val="158507008"/>
        <c:axId val="158509312"/>
      </c:barChart>
      <c:lineChart>
        <c:grouping val="standard"/>
        <c:ser>
          <c:idx val="1"/>
          <c:order val="2"/>
          <c:tx>
            <c:strRef>
              <c:f>Alojados!$F$35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Lbls>
            <c:dLbl>
              <c:idx val="0"/>
              <c:layout>
                <c:manualLayout>
                  <c:x val="-5.4230717260186481E-2"/>
                  <c:y val="-0.130172171101563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5167450792519888E-2"/>
                  <c:y val="6.892105699902267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3384639322580791E-2"/>
                  <c:y val="0.1283684621389539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9521580863234526E-2"/>
                  <c:y val="0.265474684516894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339229632177416E-2"/>
                  <c:y val="-0.2236085243442930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3629335724612E-2"/>
                  <c:y val="0.3174884287005108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733401304556126E-2"/>
                  <c:y val="-8.1260334261495995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237129485179373"/>
                  <c:y val="0.81733114540391849"/>
                </c:manualLayout>
              </c:layout>
              <c:numFmt formatCode="0.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Val val="1"/>
            </c:dLbl>
            <c:numFmt formatCode="0.0%" sourceLinked="0"/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(Alojados!$F$57,Alojados!$F$59:$F$63,Alojados!$F$65)</c:f>
              <c:numCache>
                <c:formatCode>0.0%</c:formatCode>
                <c:ptCount val="7"/>
                <c:pt idx="0">
                  <c:v>-4.8790238990730594E-2</c:v>
                </c:pt>
                <c:pt idx="1">
                  <c:v>1.2453374684923634E-3</c:v>
                </c:pt>
                <c:pt idx="2">
                  <c:v>2.6131570937866864E-2</c:v>
                </c:pt>
                <c:pt idx="3">
                  <c:v>5.0581665891112147E-2</c:v>
                </c:pt>
                <c:pt idx="4">
                  <c:v>-0.17958883994126285</c:v>
                </c:pt>
                <c:pt idx="5">
                  <c:v>0.11370839936608558</c:v>
                </c:pt>
                <c:pt idx="6">
                  <c:v>-0.1298381387409929</c:v>
                </c:pt>
              </c:numCache>
            </c:numRef>
          </c:val>
        </c:ser>
        <c:dLbls>
          <c:showVal val="1"/>
        </c:dLbls>
        <c:marker val="1"/>
        <c:axId val="171587840"/>
        <c:axId val="172983040"/>
      </c:lineChart>
      <c:catAx>
        <c:axId val="1585070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7.9563182527301157E-2"/>
              <c:y val="0.9531625759894765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509312"/>
        <c:crosses val="autoZero"/>
        <c:auto val="1"/>
        <c:lblAlgn val="ctr"/>
        <c:lblOffset val="100"/>
        <c:tickLblSkip val="1"/>
        <c:tickMarkSkip val="1"/>
      </c:catAx>
      <c:valAx>
        <c:axId val="1585093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58507008"/>
        <c:crosses val="autoZero"/>
        <c:crossBetween val="between"/>
      </c:valAx>
      <c:catAx>
        <c:axId val="171587840"/>
        <c:scaling>
          <c:orientation val="minMax"/>
        </c:scaling>
        <c:delete val="1"/>
        <c:axPos val="b"/>
        <c:tickLblPos val="none"/>
        <c:crossAx val="172983040"/>
        <c:crosses val="autoZero"/>
        <c:auto val="1"/>
        <c:lblAlgn val="ctr"/>
        <c:lblOffset val="100"/>
      </c:catAx>
      <c:valAx>
        <c:axId val="1729830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1587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32761310452417"/>
          <c:y val="9.6018981233903039E-2"/>
          <c:w val="0.72646905876235046"/>
          <c:h val="6.791569086651064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TURISTAS ALOJADOS EN ARONA SEGÚN TIPOLOGÍA ALOJATIVA
</a:t>
            </a:r>
          </a:p>
        </c:rich>
      </c:tx>
      <c:layout>
        <c:manualLayout>
          <c:xMode val="edge"/>
          <c:yMode val="edge"/>
          <c:x val="0.11197527991738208"/>
          <c:y val="1.17647058823529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54281197056945E-2"/>
          <c:y val="0.30352941176470855"/>
          <c:w val="0.9020224579170345"/>
          <c:h val="0.53647058823529359"/>
        </c:manualLayout>
      </c:layout>
      <c:barChart>
        <c:barDir val="col"/>
        <c:grouping val="clustered"/>
        <c:ser>
          <c:idx val="0"/>
          <c:order val="0"/>
          <c:tx>
            <c:strRef>
              <c:f>Alojados!$B$35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(Alojados!$A$79,Alojados!$A$81:$A$85,Alojados!$A$87)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 2*</c:v>
                </c:pt>
                <c:pt idx="6">
                  <c:v>Extrahotelera</c:v>
                </c:pt>
              </c:strCache>
            </c:strRef>
          </c:cat>
          <c:val>
            <c:numRef>
              <c:f>(Alojados!$B$79,Alojados!$B$81:$B$85,Alojados!$B$87)</c:f>
              <c:numCache>
                <c:formatCode>#,##0_)</c:formatCode>
                <c:ptCount val="7"/>
                <c:pt idx="0">
                  <c:v>229526</c:v>
                </c:pt>
                <c:pt idx="1">
                  <c:v>91535</c:v>
                </c:pt>
                <c:pt idx="2">
                  <c:v>10217</c:v>
                </c:pt>
                <c:pt idx="3">
                  <c:v>48378</c:v>
                </c:pt>
                <c:pt idx="4">
                  <c:v>30096</c:v>
                </c:pt>
                <c:pt idx="5">
                  <c:v>2844</c:v>
                </c:pt>
                <c:pt idx="6">
                  <c:v>137991</c:v>
                </c:pt>
              </c:numCache>
            </c:numRef>
          </c:val>
        </c:ser>
        <c:ser>
          <c:idx val="2"/>
          <c:order val="1"/>
          <c:tx>
            <c:strRef>
              <c:f>Alojados!$D$35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(Alojados!$A$79,Alojados!$A$81:$A$85,Alojados!$A$87)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 2*</c:v>
                </c:pt>
                <c:pt idx="6">
                  <c:v>Extrahotelera</c:v>
                </c:pt>
              </c:strCache>
            </c:strRef>
          </c:cat>
          <c:val>
            <c:numRef>
              <c:f>(Alojados!$D$79,Alojados!$D$81:$D$85,Alojados!$D$87)</c:f>
              <c:numCache>
                <c:formatCode>#,##0_)</c:formatCode>
                <c:ptCount val="7"/>
                <c:pt idx="0">
                  <c:v>226771</c:v>
                </c:pt>
                <c:pt idx="1">
                  <c:v>101561</c:v>
                </c:pt>
                <c:pt idx="2">
                  <c:v>10849</c:v>
                </c:pt>
                <c:pt idx="3">
                  <c:v>55522</c:v>
                </c:pt>
                <c:pt idx="4">
                  <c:v>32265</c:v>
                </c:pt>
                <c:pt idx="5">
                  <c:v>2925</c:v>
                </c:pt>
                <c:pt idx="6">
                  <c:v>125210</c:v>
                </c:pt>
              </c:numCache>
            </c:numRef>
          </c:val>
        </c:ser>
        <c:dLbls>
          <c:showVal val="1"/>
        </c:dLbls>
        <c:gapWidth val="30"/>
        <c:overlap val="-10"/>
        <c:axId val="204746752"/>
        <c:axId val="204749056"/>
      </c:barChart>
      <c:lineChart>
        <c:grouping val="standard"/>
        <c:ser>
          <c:idx val="1"/>
          <c:order val="2"/>
          <c:tx>
            <c:strRef>
              <c:f>Alojados!$F$35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5.0433213733197813E-2"/>
                  <c:y val="-0.3143457773660646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063767690002977E-2"/>
                  <c:y val="-1.23588080901652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804741553495557E-2"/>
                  <c:y val="-8.547018681488341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766718506998465E-2"/>
                  <c:y val="-0.170519438011425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9176432650428805E-2"/>
                  <c:y val="-0.1282366527713447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5175216239494165E-2"/>
                  <c:y val="-7.531313879882663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2360980149643047E-2"/>
                  <c:y val="-0.1181287633163501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2115147893136953"/>
                  <c:y val="0.82117647058823562"/>
                </c:manualLayout>
              </c:layout>
              <c:numFmt formatCode="0.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Val val="1"/>
            </c:dLbl>
            <c:numFmt formatCode="0.0%" sourceLinked="0"/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(Alojados!$F$79,Alojados!$F$81:$F$85,Alojados!$F$87)</c:f>
              <c:numCache>
                <c:formatCode>0.0%</c:formatCode>
                <c:ptCount val="7"/>
                <c:pt idx="0">
                  <c:v>-1.2002997481766772E-2</c:v>
                </c:pt>
                <c:pt idx="1">
                  <c:v>0.10953187305402305</c:v>
                </c:pt>
                <c:pt idx="2">
                  <c:v>6.1857688166780854E-2</c:v>
                </c:pt>
                <c:pt idx="3">
                  <c:v>0.14767042870726363</c:v>
                </c:pt>
                <c:pt idx="4">
                  <c:v>7.2069377990430616E-2</c:v>
                </c:pt>
                <c:pt idx="5">
                  <c:v>2.8481012658227847E-2</c:v>
                </c:pt>
                <c:pt idx="6">
                  <c:v>-9.262198259306767E-2</c:v>
                </c:pt>
              </c:numCache>
            </c:numRef>
          </c:val>
        </c:ser>
        <c:dLbls>
          <c:showVal val="1"/>
        </c:dLbls>
        <c:marker val="1"/>
        <c:axId val="204989184"/>
        <c:axId val="205597696"/>
      </c:lineChart>
      <c:catAx>
        <c:axId val="204746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68066355624676E-3"/>
              <c:y val="0.9654901960784320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749056"/>
        <c:crosses val="autoZero"/>
        <c:auto val="1"/>
        <c:lblAlgn val="ctr"/>
        <c:lblOffset val="100"/>
        <c:tickLblSkip val="1"/>
        <c:tickMarkSkip val="1"/>
      </c:catAx>
      <c:valAx>
        <c:axId val="2047490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04746752"/>
        <c:crosses val="autoZero"/>
        <c:crossBetween val="between"/>
      </c:valAx>
      <c:catAx>
        <c:axId val="204989184"/>
        <c:scaling>
          <c:orientation val="minMax"/>
        </c:scaling>
        <c:delete val="1"/>
        <c:axPos val="b"/>
        <c:tickLblPos val="none"/>
        <c:crossAx val="205597696"/>
        <c:crosses val="autoZero"/>
        <c:auto val="1"/>
        <c:lblAlgn val="ctr"/>
        <c:lblOffset val="100"/>
      </c:catAx>
      <c:valAx>
        <c:axId val="205597696"/>
        <c:scaling>
          <c:orientation val="minMax"/>
          <c:max val="1.5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04989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130653963744416"/>
          <c:y val="5.8823529411764705E-2"/>
          <c:w val="0.76568219019278827"/>
          <c:h val="6.823529411764706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TURISTAS ALOJADOS EN EL PUERTO CRUZ SEGÚN TIPOLOGÍA ALOJATIVA</a:t>
            </a:r>
          </a:p>
        </c:rich>
      </c:tx>
      <c:layout>
        <c:manualLayout>
          <c:xMode val="edge"/>
          <c:yMode val="edge"/>
          <c:x val="0.10679124673956986"/>
          <c:y val="5.413766434648115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54281197056945E-2"/>
          <c:y val="0.34957463263727823"/>
          <c:w val="0.9020224579170345"/>
          <c:h val="0.52977571539056578"/>
        </c:manualLayout>
      </c:layout>
      <c:barChart>
        <c:barDir val="col"/>
        <c:grouping val="clustered"/>
        <c:ser>
          <c:idx val="0"/>
          <c:order val="0"/>
          <c:tx>
            <c:strRef>
              <c:f>Alojados!$B$35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(Alojados!$A$99,Alojados!$A$101:$A$104,Alojados!$A$106)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5* y 4*</c:v>
                </c:pt>
                <c:pt idx="3">
                  <c:v>3*</c:v>
                </c:pt>
                <c:pt idx="4">
                  <c:v>1* y  2*</c:v>
                </c:pt>
                <c:pt idx="5">
                  <c:v>Extrahotelera</c:v>
                </c:pt>
              </c:strCache>
            </c:strRef>
          </c:cat>
          <c:val>
            <c:numRef>
              <c:f>(Alojados!$B$99,Alojados!$B$101:$B$104,Alojados!$B$106)</c:f>
              <c:numCache>
                <c:formatCode>#,##0_)</c:formatCode>
                <c:ptCount val="6"/>
                <c:pt idx="0">
                  <c:v>116828</c:v>
                </c:pt>
                <c:pt idx="1">
                  <c:v>77709</c:v>
                </c:pt>
                <c:pt idx="2">
                  <c:v>60325</c:v>
                </c:pt>
                <c:pt idx="3">
                  <c:v>14868</c:v>
                </c:pt>
                <c:pt idx="4">
                  <c:v>2516</c:v>
                </c:pt>
                <c:pt idx="5">
                  <c:v>39119</c:v>
                </c:pt>
              </c:numCache>
            </c:numRef>
          </c:val>
        </c:ser>
        <c:ser>
          <c:idx val="2"/>
          <c:order val="1"/>
          <c:tx>
            <c:strRef>
              <c:f>Alojados!$D$35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(Alojados!$A$99,Alojados!$A$101:$A$104,Alojados!$A$106)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5* y 4*</c:v>
                </c:pt>
                <c:pt idx="3">
                  <c:v>3*</c:v>
                </c:pt>
                <c:pt idx="4">
                  <c:v>1* y  2*</c:v>
                </c:pt>
                <c:pt idx="5">
                  <c:v>Extrahotelera</c:v>
                </c:pt>
              </c:strCache>
            </c:strRef>
          </c:cat>
          <c:val>
            <c:numRef>
              <c:f>(Alojados!$D$99,Alojados!$D$101:$D$104,Alojados!$D$106)</c:f>
              <c:numCache>
                <c:formatCode>#,##0_)</c:formatCode>
                <c:ptCount val="6"/>
                <c:pt idx="0">
                  <c:v>112649</c:v>
                </c:pt>
                <c:pt idx="1">
                  <c:v>77373</c:v>
                </c:pt>
                <c:pt idx="2">
                  <c:v>62482</c:v>
                </c:pt>
                <c:pt idx="3">
                  <c:v>13313</c:v>
                </c:pt>
                <c:pt idx="4">
                  <c:v>1578</c:v>
                </c:pt>
                <c:pt idx="5">
                  <c:v>35276</c:v>
                </c:pt>
              </c:numCache>
            </c:numRef>
          </c:val>
        </c:ser>
        <c:dLbls>
          <c:showVal val="1"/>
        </c:dLbls>
        <c:gapWidth val="30"/>
        <c:overlap val="-10"/>
        <c:axId val="252578048"/>
        <c:axId val="313297920"/>
      </c:barChart>
      <c:lineChart>
        <c:grouping val="standard"/>
        <c:ser>
          <c:idx val="1"/>
          <c:order val="2"/>
          <c:tx>
            <c:strRef>
              <c:f>Alojados!$F$35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4.8211508553654733E-2"/>
                  <c:y val="1.474371388031246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58268532918612E-2"/>
                  <c:y val="0.196660150659821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7174701918092289E-2"/>
                  <c:y val="0.2949870593322007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100925370331821E-2"/>
                  <c:y val="7.518448824987365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877138413685854E-2"/>
                  <c:y val="-0.1439508924493487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7693105235873508E-2"/>
                  <c:y val="-4.6425635310667372E-3"/>
                </c:manualLayout>
              </c:layout>
              <c:dLblPos val="r"/>
              <c:showVal val="1"/>
            </c:dLbl>
            <c:dLbl>
              <c:idx val="6"/>
              <c:numFmt formatCode="0.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dLbl>
              <c:idx val="7"/>
              <c:numFmt formatCode="0.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numFmt formatCode="0.0%" sourceLinked="0"/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Val val="1"/>
          </c:dLbls>
          <c:val>
            <c:numRef>
              <c:f>(Alojados!$F$99,Alojados!$F$101:$F$104,Alojados!$F$106)</c:f>
              <c:numCache>
                <c:formatCode>0.0%</c:formatCode>
                <c:ptCount val="6"/>
                <c:pt idx="0">
                  <c:v>-3.5770534460916902E-2</c:v>
                </c:pt>
                <c:pt idx="1">
                  <c:v>-4.3238234953480292E-3</c:v>
                </c:pt>
                <c:pt idx="2">
                  <c:v>3.57563199336925E-2</c:v>
                </c:pt>
                <c:pt idx="3">
                  <c:v>-0.10458703255313424</c:v>
                </c:pt>
                <c:pt idx="4">
                  <c:v>-0.37281399046104929</c:v>
                </c:pt>
                <c:pt idx="5">
                  <c:v>-9.8238707533423661E-2</c:v>
                </c:pt>
              </c:numCache>
            </c:numRef>
          </c:val>
        </c:ser>
        <c:dLbls>
          <c:showVal val="1"/>
        </c:dLbls>
        <c:marker val="1"/>
        <c:axId val="352927744"/>
        <c:axId val="352948992"/>
      </c:lineChart>
      <c:catAx>
        <c:axId val="2525780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0368066355624676E-3"/>
              <c:y val="0.9659706109822119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3297920"/>
        <c:crosses val="autoZero"/>
        <c:auto val="1"/>
        <c:lblAlgn val="ctr"/>
        <c:lblOffset val="100"/>
        <c:tickLblSkip val="1"/>
        <c:tickMarkSkip val="1"/>
      </c:catAx>
      <c:valAx>
        <c:axId val="3132979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52578048"/>
        <c:crosses val="autoZero"/>
        <c:crossBetween val="between"/>
      </c:valAx>
      <c:catAx>
        <c:axId val="352927744"/>
        <c:scaling>
          <c:orientation val="minMax"/>
        </c:scaling>
        <c:delete val="1"/>
        <c:axPos val="b"/>
        <c:tickLblPos val="none"/>
        <c:crossAx val="352948992"/>
        <c:crosses val="autoZero"/>
        <c:auto val="1"/>
        <c:lblAlgn val="ctr"/>
        <c:lblOffset val="100"/>
      </c:catAx>
      <c:valAx>
        <c:axId val="3529489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52927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10058657131312"/>
          <c:y val="9.7447795823665889E-2"/>
          <c:w val="0.80300722907303734"/>
          <c:h val="6.728538283062653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TURISTAS ALOJADOS EN SANTA CRUZ SEGÚN TIPOLOGÍA ALOJATIVA
</a:t>
            </a:r>
          </a:p>
        </c:rich>
      </c:tx>
      <c:layout>
        <c:manualLayout>
          <c:xMode val="edge"/>
          <c:yMode val="edge"/>
          <c:x val="0.13819875776397519"/>
          <c:y val="2.314814814814814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8819875776397651E-2"/>
          <c:y val="0.34567974142121122"/>
          <c:w val="0.9285714285714286"/>
          <c:h val="0.51311849907650431"/>
        </c:manualLayout>
      </c:layout>
      <c:barChart>
        <c:barDir val="col"/>
        <c:grouping val="clustered"/>
        <c:ser>
          <c:idx val="0"/>
          <c:order val="0"/>
          <c:tx>
            <c:strRef>
              <c:f>Alojados!$B$35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rgbClr val="1F497D">
                    <a:lumMod val="50000"/>
                  </a:srgb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delete val="1"/>
            </c:dLbl>
            <c:dLbl>
              <c:idx val="7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(Alojados!$A$123,Alojados!$A$125:$A$129)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5* y 4*</c:v>
                </c:pt>
                <c:pt idx="3">
                  <c:v>3*</c:v>
                </c:pt>
                <c:pt idx="4">
                  <c:v>2*</c:v>
                </c:pt>
                <c:pt idx="5">
                  <c:v>1* </c:v>
                </c:pt>
              </c:strCache>
            </c:strRef>
          </c:cat>
          <c:val>
            <c:numRef>
              <c:f>(Alojados!$B$123,Alojados!$B$125:$B$129)</c:f>
              <c:numCache>
                <c:formatCode>#,##0_)</c:formatCode>
                <c:ptCount val="6"/>
                <c:pt idx="0">
                  <c:v>28742</c:v>
                </c:pt>
                <c:pt idx="1">
                  <c:v>28742</c:v>
                </c:pt>
                <c:pt idx="2">
                  <c:v>10187</c:v>
                </c:pt>
                <c:pt idx="3">
                  <c:v>7500</c:v>
                </c:pt>
                <c:pt idx="4">
                  <c:v>8696</c:v>
                </c:pt>
                <c:pt idx="5">
                  <c:v>2359</c:v>
                </c:pt>
              </c:numCache>
            </c:numRef>
          </c:val>
        </c:ser>
        <c:ser>
          <c:idx val="2"/>
          <c:order val="1"/>
          <c:tx>
            <c:strRef>
              <c:f>Alojados!$D$35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delete val="1"/>
            </c:dLbl>
            <c:dLbl>
              <c:idx val="7"/>
              <c:delete val="1"/>
            </c:dLbl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(Alojados!$A$123,Alojados!$A$125:$A$129)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5* y 4*</c:v>
                </c:pt>
                <c:pt idx="3">
                  <c:v>3*</c:v>
                </c:pt>
                <c:pt idx="4">
                  <c:v>2*</c:v>
                </c:pt>
                <c:pt idx="5">
                  <c:v>1* </c:v>
                </c:pt>
              </c:strCache>
            </c:strRef>
          </c:cat>
          <c:val>
            <c:numRef>
              <c:f>(Alojados!$D$123,Alojados!$D$125:$D$129)</c:f>
              <c:numCache>
                <c:formatCode>#,##0_)</c:formatCode>
                <c:ptCount val="6"/>
                <c:pt idx="0">
                  <c:v>29947</c:v>
                </c:pt>
                <c:pt idx="1">
                  <c:v>29947</c:v>
                </c:pt>
                <c:pt idx="2">
                  <c:v>9943</c:v>
                </c:pt>
                <c:pt idx="3">
                  <c:v>8669</c:v>
                </c:pt>
                <c:pt idx="4">
                  <c:v>9397</c:v>
                </c:pt>
                <c:pt idx="5">
                  <c:v>1938</c:v>
                </c:pt>
              </c:numCache>
            </c:numRef>
          </c:val>
        </c:ser>
        <c:dLbls>
          <c:showVal val="1"/>
        </c:dLbls>
        <c:gapWidth val="30"/>
        <c:overlap val="-10"/>
        <c:axId val="458491008"/>
        <c:axId val="458514816"/>
      </c:barChart>
      <c:lineChart>
        <c:grouping val="standard"/>
        <c:ser>
          <c:idx val="1"/>
          <c:order val="2"/>
          <c:tx>
            <c:strRef>
              <c:f>Alojados!$F$35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5"/>
            <c:marker>
              <c:symbol val="none"/>
            </c:marker>
          </c:dPt>
          <c:dLbls>
            <c:dLbl>
              <c:idx val="0"/>
              <c:layout>
                <c:manualLayout>
                  <c:x val="-5.5527950310559002E-2"/>
                  <c:y val="-0.2900308641975308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5175983436853001E-2"/>
                  <c:y val="-0.274598765432098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7246376811594208E-2"/>
                  <c:y val="-4.311728395061730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316770186335346E-2"/>
                  <c:y val="3.1790123456790133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1035196687370594E-2"/>
                  <c:y val="-1.533974919801691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5548654244306423E-2"/>
                  <c:y val="-0.14814814814814817"/>
                </c:manualLayout>
              </c:layout>
              <c:dLblPos val="r"/>
              <c:showVal val="1"/>
            </c:dLbl>
            <c:numFmt formatCode="0.0%" sourceLinked="0"/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Val val="1"/>
          </c:dLbls>
          <c:val>
            <c:numRef>
              <c:f>(Alojados!$F$123,Alojados!$F$125:$F$129)</c:f>
              <c:numCache>
                <c:formatCode>0.0%</c:formatCode>
                <c:ptCount val="6"/>
                <c:pt idx="0">
                  <c:v>4.1924709484378264E-2</c:v>
                </c:pt>
                <c:pt idx="1">
                  <c:v>4.1924709484378264E-2</c:v>
                </c:pt>
                <c:pt idx="2">
                  <c:v>-2.3952095808383235E-2</c:v>
                </c:pt>
                <c:pt idx="3">
                  <c:v>0.15586666666666665</c:v>
                </c:pt>
                <c:pt idx="4">
                  <c:v>8.0611775528978843E-2</c:v>
                </c:pt>
                <c:pt idx="5">
                  <c:v>-0.1784654514624841</c:v>
                </c:pt>
              </c:numCache>
            </c:numRef>
          </c:val>
        </c:ser>
        <c:dLbls>
          <c:showVal val="1"/>
        </c:dLbls>
        <c:marker val="1"/>
        <c:axId val="458517120"/>
        <c:axId val="155263360"/>
      </c:lineChart>
      <c:catAx>
        <c:axId val="4584910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0"/>
              <c:y val="0.9637367551278311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514816"/>
        <c:crosses val="autoZero"/>
        <c:auto val="1"/>
        <c:lblAlgn val="ctr"/>
        <c:lblOffset val="100"/>
        <c:tickLblSkip val="1"/>
        <c:tickMarkSkip val="1"/>
      </c:catAx>
      <c:valAx>
        <c:axId val="4585148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58491008"/>
        <c:crosses val="autoZero"/>
        <c:crossBetween val="between"/>
      </c:valAx>
      <c:catAx>
        <c:axId val="458517120"/>
        <c:scaling>
          <c:orientation val="minMax"/>
        </c:scaling>
        <c:delete val="1"/>
        <c:axPos val="b"/>
        <c:tickLblPos val="none"/>
        <c:crossAx val="155263360"/>
        <c:crosses val="autoZero"/>
        <c:auto val="1"/>
        <c:lblAlgn val="ctr"/>
        <c:lblOffset val="100"/>
      </c:catAx>
      <c:valAx>
        <c:axId val="155263360"/>
        <c:scaling>
          <c:orientation val="minMax"/>
          <c:max val="8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58517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1614906832298226E-2"/>
          <c:y val="8.8734810926412166E-2"/>
          <c:w val="0.79968944099378858"/>
          <c:h val="6.71298726548071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Pernoctaciones!$D$6</c:f>
          <c:strCache>
            <c:ptCount val="1"/>
            <c:pt idx="0">
              <c:v>Acum. febrero 2010</c:v>
            </c:pt>
          </c:strCache>
        </c:strRef>
      </c:tx>
      <c:layout>
        <c:manualLayout>
          <c:xMode val="edge"/>
          <c:yMode val="edge"/>
          <c:x val="0.32526835848305341"/>
          <c:y val="9.113924050632912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538948728518474E-2"/>
          <c:y val="0.17483782271778997"/>
          <c:w val="0.8700277870446057"/>
          <c:h val="0.43329373456147929"/>
        </c:manualLayout>
      </c:layout>
      <c:barChart>
        <c:barDir val="col"/>
        <c:grouping val="clustered"/>
        <c:ser>
          <c:idx val="2"/>
          <c:order val="0"/>
          <c:tx>
            <c:strRef>
              <c:f>Pernoctaciones!$D$6</c:f>
              <c:strCache>
                <c:ptCount val="1"/>
                <c:pt idx="0">
                  <c:v>Acum. febrero 2010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40000"/>
                      <a:lumOff val="6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009900"/>
                  </a:gs>
                  <a:gs pos="50000">
                    <a:srgbClr val="C5FFC5"/>
                  </a:gs>
                  <a:gs pos="100000">
                    <a:srgbClr val="009900"/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40000"/>
                      <a:lumOff val="6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solidFill>
                <a:srgbClr val="FF9900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Alojados!$AC$14:$AD$28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(Pernoctaciones!$D$8:$D$10,Pernoctaciones!$D$16:$D$18,Pernoctaciones!$D$20:$D$22,Pernoctaciones!$D$24:$D$26,Pernoctaciones!$D$28:$D$30)</c:f>
              <c:numCache>
                <c:formatCode>#,##0_)</c:formatCode>
                <c:ptCount val="15"/>
                <c:pt idx="0">
                  <c:v>6277285</c:v>
                </c:pt>
                <c:pt idx="1">
                  <c:v>3466870</c:v>
                </c:pt>
                <c:pt idx="2">
                  <c:v>2810415</c:v>
                </c:pt>
                <c:pt idx="3">
                  <c:v>2243552</c:v>
                </c:pt>
                <c:pt idx="4">
                  <c:v>1373319</c:v>
                </c:pt>
                <c:pt idx="5">
                  <c:v>870233</c:v>
                </c:pt>
                <c:pt idx="6">
                  <c:v>1963522</c:v>
                </c:pt>
                <c:pt idx="7">
                  <c:v>841438</c:v>
                </c:pt>
                <c:pt idx="8">
                  <c:v>1122084</c:v>
                </c:pt>
                <c:pt idx="9">
                  <c:v>1068568</c:v>
                </c:pt>
                <c:pt idx="10">
                  <c:v>704989</c:v>
                </c:pt>
                <c:pt idx="11">
                  <c:v>363579</c:v>
                </c:pt>
                <c:pt idx="12">
                  <c:v>63276</c:v>
                </c:pt>
                <c:pt idx="13">
                  <c:v>63276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156158976"/>
        <c:axId val="156169344"/>
      </c:barChart>
      <c:catAx>
        <c:axId val="1561589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
</a:t>
                </a:r>
              </a:p>
            </c:rich>
          </c:tx>
          <c:layout>
            <c:manualLayout>
              <c:xMode val="edge"/>
              <c:yMode val="edge"/>
              <c:x val="0.38857105710083484"/>
              <c:y val="0.848850260806006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169344"/>
        <c:crosses val="autoZero"/>
        <c:auto val="1"/>
        <c:lblAlgn val="ctr"/>
        <c:lblOffset val="100"/>
        <c:tickLblSkip val="1"/>
        <c:tickMarkSkip val="1"/>
      </c:catAx>
      <c:valAx>
        <c:axId val="156169344"/>
        <c:scaling>
          <c:orientation val="minMax"/>
        </c:scaling>
        <c:delete val="1"/>
        <c:axPos val="l"/>
        <c:numFmt formatCode="#,##0_)" sourceLinked="1"/>
        <c:tickLblPos val="none"/>
        <c:crossAx val="15615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PERNOCTACIONES EN TENERIFE SEGÚN TIPOLOGÍA ALOJATIVA
</a:t>
            </a:r>
          </a:p>
        </c:rich>
      </c:tx>
      <c:layout>
        <c:manualLayout>
          <c:xMode val="edge"/>
          <c:yMode val="edge"/>
          <c:x val="0.19114599737532825"/>
          <c:y val="2.538071065989849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7812544107471102E-2"/>
          <c:y val="0.33502579590562453"/>
          <c:w val="0.90156318783812173"/>
          <c:h val="0.5431478812409295"/>
        </c:manualLayout>
      </c:layout>
      <c:barChart>
        <c:barDir val="col"/>
        <c:grouping val="clustered"/>
        <c:ser>
          <c:idx val="0"/>
          <c:order val="0"/>
          <c:tx>
            <c:strRef>
              <c:f>Pernoctaciones!$B$34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(Pernoctaciones!$A$36,Pernoctaciones!$A$38:$A$43,Pernoctaciones!$A$45)</c:f>
              <c:strCache>
                <c:ptCount val="8"/>
                <c:pt idx="0">
                  <c:v>Totales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(Pernoctaciones!$B$36,Pernoctaciones!$B$38:$B$43,Pernoctaciones!$B$45)</c:f>
              <c:numCache>
                <c:formatCode>#,##0_)</c:formatCode>
                <c:ptCount val="8"/>
                <c:pt idx="0">
                  <c:v>6567422</c:v>
                </c:pt>
                <c:pt idx="1">
                  <c:v>3487163</c:v>
                </c:pt>
                <c:pt idx="2">
                  <c:v>400296</c:v>
                </c:pt>
                <c:pt idx="3">
                  <c:v>2152370</c:v>
                </c:pt>
                <c:pt idx="4">
                  <c:v>824170</c:v>
                </c:pt>
                <c:pt idx="5">
                  <c:v>72649</c:v>
                </c:pt>
                <c:pt idx="6">
                  <c:v>37678</c:v>
                </c:pt>
                <c:pt idx="7">
                  <c:v>3080259</c:v>
                </c:pt>
              </c:numCache>
            </c:numRef>
          </c:val>
        </c:ser>
        <c:ser>
          <c:idx val="2"/>
          <c:order val="1"/>
          <c:tx>
            <c:strRef>
              <c:f>Pernoctaciones!$D$34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(Pernoctaciones!$A$36,Pernoctaciones!$A$38:$A$43,Pernoctaciones!$A$45)</c:f>
              <c:strCache>
                <c:ptCount val="8"/>
                <c:pt idx="0">
                  <c:v>Totales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(Pernoctaciones!$D$36,Pernoctaciones!$D$38:$D$43,Pernoctaciones!$D$45)</c:f>
              <c:numCache>
                <c:formatCode>#,##0_)</c:formatCode>
                <c:ptCount val="8"/>
                <c:pt idx="0">
                  <c:v>6277285</c:v>
                </c:pt>
                <c:pt idx="1">
                  <c:v>3466870</c:v>
                </c:pt>
                <c:pt idx="2">
                  <c:v>384824</c:v>
                </c:pt>
                <c:pt idx="3">
                  <c:v>2207625</c:v>
                </c:pt>
                <c:pt idx="4">
                  <c:v>774258</c:v>
                </c:pt>
                <c:pt idx="5">
                  <c:v>66750</c:v>
                </c:pt>
                <c:pt idx="6">
                  <c:v>33413</c:v>
                </c:pt>
                <c:pt idx="7">
                  <c:v>2810415</c:v>
                </c:pt>
              </c:numCache>
            </c:numRef>
          </c:val>
        </c:ser>
        <c:dLbls>
          <c:showVal val="1"/>
        </c:dLbls>
        <c:gapWidth val="30"/>
        <c:overlap val="-10"/>
        <c:axId val="156239360"/>
        <c:axId val="156240896"/>
      </c:barChart>
      <c:lineChart>
        <c:grouping val="standard"/>
        <c:ser>
          <c:idx val="1"/>
          <c:order val="2"/>
          <c:tx>
            <c:strRef>
              <c:f>Pernoctaciones!$F$34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ymbol val="none"/>
            </c:marker>
          </c:dPt>
          <c:dPt>
            <c:idx val="7"/>
            <c:marker>
              <c:symbol val="none"/>
            </c:marker>
          </c:dPt>
          <c:dLbls>
            <c:dLbl>
              <c:idx val="0"/>
              <c:layout>
                <c:manualLayout>
                  <c:x val="-5.8187500000000003E-2"/>
                  <c:y val="-0.6362098138747908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501312335958009E-2"/>
                  <c:y val="-0.410422478916024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571686351706136E-2"/>
                  <c:y val="-0.1370792864089959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683562992125987E-2"/>
                  <c:y val="-0.2924966358900575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358103674540682E-2"/>
                  <c:y val="-0.209847715736040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9511646981627411E-2"/>
                  <c:y val="-0.1523604727074094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9186023622047395E-2"/>
                  <c:y val="-0.1778874721878042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777230971128625E-2"/>
                  <c:y val="-9.5625191521110639E-2"/>
                </c:manualLayout>
              </c:layout>
              <c:dLblPos val="r"/>
              <c:showVal val="1"/>
            </c:dLbl>
            <c:numFmt formatCode="0.0%" sourceLinked="0"/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(Pernoctaciones!$F$36,Pernoctaciones!$F$38:$F$43,Pernoctaciones!$F$45)</c:f>
              <c:numCache>
                <c:formatCode>0.0%</c:formatCode>
                <c:ptCount val="8"/>
                <c:pt idx="0">
                  <c:v>-4.4178217876055477E-2</c:v>
                </c:pt>
                <c:pt idx="1">
                  <c:v>-5.8193436899852402E-3</c:v>
                </c:pt>
                <c:pt idx="2">
                  <c:v>-3.8651397965505527E-2</c:v>
                </c:pt>
                <c:pt idx="3">
                  <c:v>2.5671701426799295E-2</c:v>
                </c:pt>
                <c:pt idx="4">
                  <c:v>-6.056032129293714E-2</c:v>
                </c:pt>
                <c:pt idx="5">
                  <c:v>-8.1198640036339115E-2</c:v>
                </c:pt>
                <c:pt idx="6">
                  <c:v>-0.1131960295132438</c:v>
                </c:pt>
                <c:pt idx="7">
                  <c:v>-8.7604321584645969E-2</c:v>
                </c:pt>
              </c:numCache>
            </c:numRef>
          </c:val>
        </c:ser>
        <c:dLbls>
          <c:showVal val="1"/>
        </c:dLbls>
        <c:marker val="1"/>
        <c:axId val="156242688"/>
        <c:axId val="156244224"/>
      </c:lineChart>
      <c:catAx>
        <c:axId val="156239360"/>
        <c:scaling>
          <c:orientation val="minMax"/>
        </c:scaling>
        <c:axPos val="b"/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240896"/>
        <c:crosses val="autoZero"/>
        <c:auto val="1"/>
        <c:lblAlgn val="ctr"/>
        <c:lblOffset val="100"/>
        <c:tickLblSkip val="1"/>
        <c:tickMarkSkip val="1"/>
      </c:catAx>
      <c:valAx>
        <c:axId val="1562408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56239360"/>
        <c:crosses val="autoZero"/>
        <c:crossBetween val="between"/>
      </c:valAx>
      <c:catAx>
        <c:axId val="156242688"/>
        <c:scaling>
          <c:orientation val="minMax"/>
        </c:scaling>
        <c:delete val="1"/>
        <c:axPos val="b"/>
        <c:tickLblPos val="none"/>
        <c:crossAx val="156244224"/>
        <c:crosses val="autoZero"/>
        <c:auto val="1"/>
        <c:lblAlgn val="ctr"/>
        <c:lblOffset val="100"/>
      </c:catAx>
      <c:valAx>
        <c:axId val="156244224"/>
        <c:scaling>
          <c:orientation val="minMax"/>
          <c:max val="0.8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562426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937516404199492"/>
          <c:y val="0.10744527492439079"/>
          <c:w val="0.71927132545931782"/>
          <c:h val="8.12182741116750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PERNOCTACIONES EN ADEJE SEGÚN TIPOLOGÍA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ALOJATIVA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124804992199707"/>
          <c:y val="9.329940627650556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642745709828396E-2"/>
          <c:y val="0.29007687016222222"/>
          <c:w val="0.89079563182527599"/>
          <c:h val="0.57506521608463079"/>
        </c:manualLayout>
      </c:layout>
      <c:barChart>
        <c:barDir val="col"/>
        <c:grouping val="clustered"/>
        <c:ser>
          <c:idx val="0"/>
          <c:order val="0"/>
          <c:tx>
            <c:strRef>
              <c:f>Pernoctaciones!$B$34</c:f>
              <c:strCache>
                <c:ptCount val="1"/>
                <c:pt idx="0">
                  <c:v>Acum. febrero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(Pernoctaciones!$A$59,Pernoctaciones!$A$61:$A$65,Pernoctaciones!$A$67)</c:f>
              <c:strCache>
                <c:ptCount val="7"/>
                <c:pt idx="0">
                  <c:v>Totales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2*y 1*</c:v>
                </c:pt>
                <c:pt idx="6">
                  <c:v>Extrahotelera</c:v>
                </c:pt>
              </c:strCache>
            </c:strRef>
          </c:cat>
          <c:val>
            <c:numRef>
              <c:f>(Pernoctaciones!$B$59,Pernoctaciones!$B$61:$B$65,Pernoctaciones!$B$67)</c:f>
              <c:numCache>
                <c:formatCode>#,##0_)</c:formatCode>
                <c:ptCount val="7"/>
                <c:pt idx="0">
                  <c:v>2351863</c:v>
                </c:pt>
                <c:pt idx="1">
                  <c:v>1403083</c:v>
                </c:pt>
                <c:pt idx="2">
                  <c:v>167689</c:v>
                </c:pt>
                <c:pt idx="3">
                  <c:v>909109</c:v>
                </c:pt>
                <c:pt idx="4">
                  <c:v>306329</c:v>
                </c:pt>
                <c:pt idx="5">
                  <c:v>19956</c:v>
                </c:pt>
                <c:pt idx="6">
                  <c:v>948780</c:v>
                </c:pt>
              </c:numCache>
            </c:numRef>
          </c:val>
        </c:ser>
        <c:ser>
          <c:idx val="2"/>
          <c:order val="1"/>
          <c:tx>
            <c:strRef>
              <c:f>Pernoctaciones!$D$34</c:f>
              <c:strCache>
                <c:ptCount val="1"/>
                <c:pt idx="0">
                  <c:v>Acum. febrero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rgbClr val="1F497D">
                    <a:lumMod val="75000"/>
                  </a:srgb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(Pernoctaciones!$A$59,Pernoctaciones!$A$61:$A$65,Pernoctaciones!$A$67)</c:f>
              <c:strCache>
                <c:ptCount val="7"/>
                <c:pt idx="0">
                  <c:v>Totales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2*y 1*</c:v>
                </c:pt>
                <c:pt idx="6">
                  <c:v>Extrahotelera</c:v>
                </c:pt>
              </c:strCache>
            </c:strRef>
          </c:cat>
          <c:val>
            <c:numRef>
              <c:f>(Pernoctaciones!$D$59,Pernoctaciones!$D$61:$D$65,Pernoctaciones!$D$67)</c:f>
              <c:numCache>
                <c:formatCode>#,##0_)</c:formatCode>
                <c:ptCount val="7"/>
                <c:pt idx="0">
                  <c:v>2243552</c:v>
                </c:pt>
                <c:pt idx="1">
                  <c:v>1373319</c:v>
                </c:pt>
                <c:pt idx="2">
                  <c:v>161191</c:v>
                </c:pt>
                <c:pt idx="3">
                  <c:v>936355</c:v>
                </c:pt>
                <c:pt idx="4">
                  <c:v>253766</c:v>
                </c:pt>
                <c:pt idx="5">
                  <c:v>22007</c:v>
                </c:pt>
                <c:pt idx="6">
                  <c:v>870233</c:v>
                </c:pt>
              </c:numCache>
            </c:numRef>
          </c:val>
        </c:ser>
        <c:dLbls>
          <c:showVal val="1"/>
        </c:dLbls>
        <c:gapWidth val="30"/>
        <c:overlap val="-10"/>
        <c:axId val="156291072"/>
        <c:axId val="156292992"/>
      </c:barChart>
      <c:lineChart>
        <c:grouping val="standard"/>
        <c:ser>
          <c:idx val="1"/>
          <c:order val="2"/>
          <c:tx>
            <c:strRef>
              <c:f>Pernoctaciones!$F$34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noFill/>
                <a:prstDash val="solid"/>
              </a:ln>
            </c:spPr>
          </c:marker>
          <c:dPt>
            <c:idx val="0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Pt>
            <c:idx val="2"/>
            <c:marker>
              <c:symbol val="none"/>
            </c:marker>
          </c:dPt>
          <c:dPt>
            <c:idx val="3"/>
            <c:marker>
              <c:symbol val="none"/>
            </c:marker>
          </c:dPt>
          <c:dPt>
            <c:idx val="4"/>
            <c:marker>
              <c:symbol val="none"/>
            </c:marker>
          </c:dPt>
          <c:dPt>
            <c:idx val="5"/>
            <c:marker>
              <c:symbol val="none"/>
            </c:marker>
          </c:dPt>
          <c:dPt>
            <c:idx val="6"/>
            <c:marker>
              <c:spPr>
                <a:noFill/>
                <a:ln>
                  <a:noFill/>
                  <a:prstDash val="solid"/>
                </a:ln>
              </c:spPr>
            </c:marker>
          </c:dPt>
          <c:dLbls>
            <c:dLbl>
              <c:idx val="0"/>
              <c:layout>
                <c:manualLayout>
                  <c:x val="-5.1147771895127779E-2"/>
                  <c:y val="-0.1844026366933141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599321925632937E-2"/>
                  <c:y val="2.893684091015340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929060154532168E-2"/>
                  <c:y val="4.5459584727481584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7581985169170546E-2"/>
                  <c:y val="0.2329279450755678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4713558621084998E-2"/>
                  <c:y val="-0.2278824307266936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5204630232453399E-2"/>
                  <c:y val="0.2855779287131093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096117860462457E-2"/>
                  <c:y val="6.72939165047117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3619344773790949"/>
                  <c:y val="0.77608335341959889"/>
                </c:manualLayout>
              </c:layout>
              <c:numFmt formatCode="0.0%" sourceLinked="0"/>
              <c:spPr>
                <a:solidFill>
                  <a:srgbClr val="FF990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Val val="1"/>
            </c:dLbl>
            <c:numFmt formatCode="0.0%" sourceLinked="0"/>
            <c:spPr>
              <a:solidFill>
                <a:srgbClr val="FF9900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(Pernoctaciones!$F$59,Pernoctaciones!$F$61:$F$65,Pernoctaciones!$F$67)</c:f>
              <c:numCache>
                <c:formatCode>0.0%</c:formatCode>
                <c:ptCount val="7"/>
                <c:pt idx="0">
                  <c:v>-4.6053277763203046E-2</c:v>
                </c:pt>
                <c:pt idx="1">
                  <c:v>-2.1213285315266454E-2</c:v>
                </c:pt>
                <c:pt idx="2">
                  <c:v>-3.8750305625294447E-2</c:v>
                </c:pt>
                <c:pt idx="3">
                  <c:v>2.9970003596928422E-2</c:v>
                </c:pt>
                <c:pt idx="4">
                  <c:v>-0.17159002249215713</c:v>
                </c:pt>
                <c:pt idx="5">
                  <c:v>0.10277610743636</c:v>
                </c:pt>
                <c:pt idx="6">
                  <c:v>-8.2787369042349124E-2</c:v>
                </c:pt>
              </c:numCache>
            </c:numRef>
          </c:val>
        </c:ser>
        <c:dLbls>
          <c:showVal val="1"/>
        </c:dLbls>
        <c:marker val="1"/>
        <c:axId val="156294528"/>
        <c:axId val="156296320"/>
      </c:lineChart>
      <c:catAx>
        <c:axId val="156291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STDE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9.6723868954758291E-2"/>
              <c:y val="0.94911181903788799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292992"/>
        <c:crosses val="autoZero"/>
        <c:auto val="1"/>
        <c:lblAlgn val="ctr"/>
        <c:lblOffset val="100"/>
        <c:tickLblSkip val="1"/>
        <c:tickMarkSkip val="1"/>
      </c:catAx>
      <c:valAx>
        <c:axId val="1562929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56291072"/>
        <c:crosses val="autoZero"/>
        <c:crossBetween val="between"/>
      </c:valAx>
      <c:catAx>
        <c:axId val="156294528"/>
        <c:scaling>
          <c:orientation val="minMax"/>
        </c:scaling>
        <c:delete val="1"/>
        <c:axPos val="b"/>
        <c:tickLblPos val="none"/>
        <c:crossAx val="156296320"/>
        <c:crosses val="autoZero"/>
        <c:auto val="1"/>
        <c:lblAlgn val="ctr"/>
        <c:lblOffset val="100"/>
      </c:catAx>
      <c:valAx>
        <c:axId val="1562963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562945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372854914196573"/>
          <c:y val="9.4996026260076291E-2"/>
          <c:w val="0.67186687467498718"/>
          <c:h val="6.78543807978202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0</xdr:col>
      <xdr:colOff>1114425</xdr:colOff>
      <xdr:row>4</xdr:row>
      <xdr:rowOff>19050</xdr:rowOff>
    </xdr:to>
    <xdr:pic>
      <xdr:nvPicPr>
        <xdr:cNvPr id="1047" name="Picture 3" descr="logo 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0"/>
          <a:ext cx="1095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4</xdr:row>
      <xdr:rowOff>0</xdr:rowOff>
    </xdr:from>
    <xdr:to>
      <xdr:col>11</xdr:col>
      <xdr:colOff>885825</xdr:colOff>
      <xdr:row>17</xdr:row>
      <xdr:rowOff>161925</xdr:rowOff>
    </xdr:to>
    <xdr:graphicFrame macro="">
      <xdr:nvGraphicFramePr>
        <xdr:cNvPr id="247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28575</xdr:colOff>
      <xdr:row>31</xdr:row>
      <xdr:rowOff>142875</xdr:rowOff>
    </xdr:from>
    <xdr:to>
      <xdr:col>11</xdr:col>
      <xdr:colOff>819150</xdr:colOff>
      <xdr:row>48</xdr:row>
      <xdr:rowOff>57150</xdr:rowOff>
    </xdr:to>
    <xdr:graphicFrame macro="">
      <xdr:nvGraphicFramePr>
        <xdr:cNvPr id="247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142875</xdr:colOff>
      <xdr:row>52</xdr:row>
      <xdr:rowOff>133350</xdr:rowOff>
    </xdr:from>
    <xdr:to>
      <xdr:col>11</xdr:col>
      <xdr:colOff>942975</xdr:colOff>
      <xdr:row>70</xdr:row>
      <xdr:rowOff>142875</xdr:rowOff>
    </xdr:to>
    <xdr:graphicFrame macro="">
      <xdr:nvGraphicFramePr>
        <xdr:cNvPr id="247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76200</xdr:colOff>
      <xdr:row>77</xdr:row>
      <xdr:rowOff>19050</xdr:rowOff>
    </xdr:from>
    <xdr:to>
      <xdr:col>11</xdr:col>
      <xdr:colOff>885825</xdr:colOff>
      <xdr:row>93</xdr:row>
      <xdr:rowOff>390525</xdr:rowOff>
    </xdr:to>
    <xdr:graphicFrame macro="">
      <xdr:nvGraphicFramePr>
        <xdr:cNvPr id="247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76200</xdr:colOff>
      <xdr:row>97</xdr:row>
      <xdr:rowOff>161925</xdr:rowOff>
    </xdr:from>
    <xdr:to>
      <xdr:col>11</xdr:col>
      <xdr:colOff>895350</xdr:colOff>
      <xdr:row>115</xdr:row>
      <xdr:rowOff>66675</xdr:rowOff>
    </xdr:to>
    <xdr:graphicFrame macro="">
      <xdr:nvGraphicFramePr>
        <xdr:cNvPr id="2471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</xdr:col>
      <xdr:colOff>76200</xdr:colOff>
      <xdr:row>117</xdr:row>
      <xdr:rowOff>152400</xdr:rowOff>
    </xdr:from>
    <xdr:to>
      <xdr:col>11</xdr:col>
      <xdr:colOff>904875</xdr:colOff>
      <xdr:row>137</xdr:row>
      <xdr:rowOff>19050</xdr:rowOff>
    </xdr:to>
    <xdr:graphicFrame macro="">
      <xdr:nvGraphicFramePr>
        <xdr:cNvPr id="247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0.01092</cdr:x>
      <cdr:y>0.02872</cdr:y>
    </cdr:from>
    <cdr:to>
      <cdr:x>0.9922</cdr:x>
      <cdr:y>0.1201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6675" y="104775"/>
          <a:ext cx="59912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ESTANCIAS MEDIAS SEGÚN MUNICIPIOS Y TIPOLOGÍA ALOJATIVA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93</xdr:row>
      <xdr:rowOff>38100</xdr:rowOff>
    </xdr:from>
    <xdr:to>
      <xdr:col>6</xdr:col>
      <xdr:colOff>28575</xdr:colOff>
      <xdr:row>117</xdr:row>
      <xdr:rowOff>57150</xdr:rowOff>
    </xdr:to>
    <xdr:graphicFrame macro="">
      <xdr:nvGraphicFramePr>
        <xdr:cNvPr id="317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0.00467</cdr:x>
      <cdr:y>0.02195</cdr:y>
    </cdr:from>
    <cdr:to>
      <cdr:x>0.99533</cdr:x>
      <cdr:y>0.07561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575" y="85725"/>
          <a:ext cx="60579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DISTRIBUCIÓN DEL TURISMO ALOJADO SEGÚN ZONAS Y TIPOLOGÍA ALOJATIVA  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314325</xdr:colOff>
      <xdr:row>23</xdr:row>
      <xdr:rowOff>0</xdr:rowOff>
    </xdr:from>
    <xdr:to>
      <xdr:col>11</xdr:col>
      <xdr:colOff>676275</xdr:colOff>
      <xdr:row>24</xdr:row>
      <xdr:rowOff>133350</xdr:rowOff>
    </xdr:to>
    <xdr:sp macro="" textlink="">
      <xdr:nvSpPr>
        <xdr:cNvPr id="428041" name="AutoShape 10">
          <a:hlinkClick xmlns:r="http://schemas.openxmlformats.org/officeDocument/2006/relationships" r:id="rId1" tooltip="Volver a menú principal"/>
        </xdr:cNvPr>
        <xdr:cNvSpPr>
          <a:spLocks noChangeAspect="1" noChangeArrowheads="1"/>
        </xdr:cNvSpPr>
      </xdr:nvSpPr>
      <xdr:spPr bwMode="auto">
        <a:xfrm rot="10800000">
          <a:off x="12934950" y="4810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rgbClr val="FF8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0</xdr:col>
      <xdr:colOff>1152525</xdr:colOff>
      <xdr:row>3</xdr:row>
      <xdr:rowOff>85725</xdr:rowOff>
    </xdr:to>
    <xdr:pic>
      <xdr:nvPicPr>
        <xdr:cNvPr id="428042" name="Picture 3" descr="logo wo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0"/>
          <a:ext cx="1133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95250</xdr:rowOff>
    </xdr:from>
    <xdr:to>
      <xdr:col>1</xdr:col>
      <xdr:colOff>647700</xdr:colOff>
      <xdr:row>4</xdr:row>
      <xdr:rowOff>104775</xdr:rowOff>
    </xdr:to>
    <xdr:pic>
      <xdr:nvPicPr>
        <xdr:cNvPr id="2071" name="Picture 2" descr="logo 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95250"/>
          <a:ext cx="10953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4</xdr:row>
      <xdr:rowOff>76200</xdr:rowOff>
    </xdr:from>
    <xdr:to>
      <xdr:col>14</xdr:col>
      <xdr:colOff>28575</xdr:colOff>
      <xdr:row>22</xdr:row>
      <xdr:rowOff>9525</xdr:rowOff>
    </xdr:to>
    <xdr:graphicFrame macro="">
      <xdr:nvGraphicFramePr>
        <xdr:cNvPr id="32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104775</xdr:colOff>
      <xdr:row>33</xdr:row>
      <xdr:rowOff>57150</xdr:rowOff>
    </xdr:from>
    <xdr:to>
      <xdr:col>13</xdr:col>
      <xdr:colOff>866775</xdr:colOff>
      <xdr:row>53</xdr:row>
      <xdr:rowOff>19050</xdr:rowOff>
    </xdr:to>
    <xdr:graphicFrame macro="">
      <xdr:nvGraphicFramePr>
        <xdr:cNvPr id="32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114300</xdr:colOff>
      <xdr:row>53</xdr:row>
      <xdr:rowOff>19050</xdr:rowOff>
    </xdr:from>
    <xdr:to>
      <xdr:col>14</xdr:col>
      <xdr:colOff>0</xdr:colOff>
      <xdr:row>72</xdr:row>
      <xdr:rowOff>142875</xdr:rowOff>
    </xdr:to>
    <xdr:graphicFrame macro="">
      <xdr:nvGraphicFramePr>
        <xdr:cNvPr id="320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95250</xdr:colOff>
      <xdr:row>75</xdr:row>
      <xdr:rowOff>0</xdr:rowOff>
    </xdr:from>
    <xdr:to>
      <xdr:col>14</xdr:col>
      <xdr:colOff>0</xdr:colOff>
      <xdr:row>93</xdr:row>
      <xdr:rowOff>28575</xdr:rowOff>
    </xdr:to>
    <xdr:graphicFrame macro="">
      <xdr:nvGraphicFramePr>
        <xdr:cNvPr id="320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66675</xdr:colOff>
      <xdr:row>94</xdr:row>
      <xdr:rowOff>142875</xdr:rowOff>
    </xdr:from>
    <xdr:to>
      <xdr:col>13</xdr:col>
      <xdr:colOff>857250</xdr:colOff>
      <xdr:row>115</xdr:row>
      <xdr:rowOff>0</xdr:rowOff>
    </xdr:to>
    <xdr:graphicFrame macro="">
      <xdr:nvGraphicFramePr>
        <xdr:cNvPr id="320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76200</xdr:colOff>
      <xdr:row>119</xdr:row>
      <xdr:rowOff>0</xdr:rowOff>
    </xdr:from>
    <xdr:to>
      <xdr:col>13</xdr:col>
      <xdr:colOff>876300</xdr:colOff>
      <xdr:row>140</xdr:row>
      <xdr:rowOff>133350</xdr:rowOff>
    </xdr:to>
    <xdr:graphicFrame macro="">
      <xdr:nvGraphicFramePr>
        <xdr:cNvPr id="32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0.02808</cdr:x>
      <cdr:y>0</cdr:y>
    </cdr:from>
    <cdr:to>
      <cdr:x>0.90328</cdr:x>
      <cdr:y>0.08516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1426" y="0"/>
          <a:ext cx="5343555" cy="333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TURISTAS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ALOJADOS SEGÚN MUNICIPIOS Y TIPOLOGÍA ALOJATIVA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4</xdr:row>
      <xdr:rowOff>28575</xdr:rowOff>
    </xdr:from>
    <xdr:to>
      <xdr:col>14</xdr:col>
      <xdr:colOff>161925</xdr:colOff>
      <xdr:row>20</xdr:row>
      <xdr:rowOff>114300</xdr:rowOff>
    </xdr:to>
    <xdr:graphicFrame macro="">
      <xdr:nvGraphicFramePr>
        <xdr:cNvPr id="103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104775</xdr:colOff>
      <xdr:row>32</xdr:row>
      <xdr:rowOff>0</xdr:rowOff>
    </xdr:from>
    <xdr:to>
      <xdr:col>13</xdr:col>
      <xdr:colOff>866775</xdr:colOff>
      <xdr:row>51</xdr:row>
      <xdr:rowOff>142875</xdr:rowOff>
    </xdr:to>
    <xdr:graphicFrame macro="">
      <xdr:nvGraphicFramePr>
        <xdr:cNvPr id="103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133350</xdr:colOff>
      <xdr:row>55</xdr:row>
      <xdr:rowOff>9525</xdr:rowOff>
    </xdr:from>
    <xdr:to>
      <xdr:col>13</xdr:col>
      <xdr:colOff>904875</xdr:colOff>
      <xdr:row>73</xdr:row>
      <xdr:rowOff>76200</xdr:rowOff>
    </xdr:to>
    <xdr:graphicFrame macro="">
      <xdr:nvGraphicFramePr>
        <xdr:cNvPr id="103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142875</xdr:colOff>
      <xdr:row>78</xdr:row>
      <xdr:rowOff>152400</xdr:rowOff>
    </xdr:from>
    <xdr:to>
      <xdr:col>14</xdr:col>
      <xdr:colOff>0</xdr:colOff>
      <xdr:row>97</xdr:row>
      <xdr:rowOff>47625</xdr:rowOff>
    </xdr:to>
    <xdr:graphicFrame macro="">
      <xdr:nvGraphicFramePr>
        <xdr:cNvPr id="103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142875</xdr:colOff>
      <xdr:row>102</xdr:row>
      <xdr:rowOff>133350</xdr:rowOff>
    </xdr:from>
    <xdr:to>
      <xdr:col>14</xdr:col>
      <xdr:colOff>9525</xdr:colOff>
      <xdr:row>121</xdr:row>
      <xdr:rowOff>0</xdr:rowOff>
    </xdr:to>
    <xdr:graphicFrame macro="">
      <xdr:nvGraphicFramePr>
        <xdr:cNvPr id="103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85725</xdr:colOff>
      <xdr:row>122</xdr:row>
      <xdr:rowOff>95250</xdr:rowOff>
    </xdr:from>
    <xdr:to>
      <xdr:col>13</xdr:col>
      <xdr:colOff>885825</xdr:colOff>
      <xdr:row>142</xdr:row>
      <xdr:rowOff>47625</xdr:rowOff>
    </xdr:to>
    <xdr:graphicFrame macro="">
      <xdr:nvGraphicFramePr>
        <xdr:cNvPr id="1037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0.95151</cdr:y>
    </cdr:from>
    <cdr:to>
      <cdr:x>0.95821</cdr:x>
      <cdr:y>1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624878"/>
          <a:ext cx="5896010" cy="182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700" b="0" i="0" strike="noStrike">
              <a:solidFill>
                <a:srgbClr val="000000"/>
              </a:solidFill>
              <a:latin typeface="Arial"/>
              <a:cs typeface="Arial"/>
            </a:rPr>
            <a:t>FUENTE: STDE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0.10991</cdr:x>
      <cdr:y>0.03291</cdr:y>
    </cdr:from>
    <cdr:to>
      <cdr:x>0.98762</cdr:x>
      <cdr:y>0.11646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676275" y="123825"/>
          <a:ext cx="54006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0.11145</cdr:x>
      <cdr:y>0.01012</cdr:y>
    </cdr:from>
    <cdr:to>
      <cdr:x>0.9613</cdr:x>
      <cdr:y>0.09873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685781" y="38082"/>
          <a:ext cx="5229254" cy="33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baseline="0">
              <a:latin typeface="Arial" pitchFamily="34" charset="0"/>
              <a:ea typeface="+mn-ea"/>
              <a:cs typeface="Arial" pitchFamily="34" charset="0"/>
            </a:rPr>
            <a:t>PERNOCTACIONES SEGÚN MUNICIPIOS Y TIPOLOGÍA ALOJATIVA</a:t>
          </a:r>
          <a:endParaRPr lang="es-ES" sz="11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0.0078</cdr:x>
      <cdr:y>0.94567</cdr:y>
    </cdr:from>
    <cdr:to>
      <cdr:x>0.98555</cdr:x>
      <cdr:y>0.98734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61155"/>
          <a:ext cx="5969706" cy="156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700" b="0" i="0" strike="noStrike">
              <a:solidFill>
                <a:srgbClr val="000000"/>
              </a:solidFill>
              <a:latin typeface="Arial"/>
              <a:cs typeface="Arial"/>
            </a:rPr>
            <a:t>FUENTE: STDE Cabildo Insular de Tenerife. ELABORACIÓN: Turismo de Tenerife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31</xdr:row>
      <xdr:rowOff>190500</xdr:rowOff>
    </xdr:from>
    <xdr:to>
      <xdr:col>11</xdr:col>
      <xdr:colOff>866775</xdr:colOff>
      <xdr:row>50</xdr:row>
      <xdr:rowOff>123825</xdr:rowOff>
    </xdr:to>
    <xdr:graphicFrame macro="">
      <xdr:nvGraphicFramePr>
        <xdr:cNvPr id="175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95250</xdr:colOff>
      <xdr:row>4</xdr:row>
      <xdr:rowOff>180975</xdr:rowOff>
    </xdr:from>
    <xdr:to>
      <xdr:col>11</xdr:col>
      <xdr:colOff>685800</xdr:colOff>
      <xdr:row>19</xdr:row>
      <xdr:rowOff>133350</xdr:rowOff>
    </xdr:to>
    <xdr:graphicFrame macro="">
      <xdr:nvGraphicFramePr>
        <xdr:cNvPr id="175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28575</xdr:colOff>
      <xdr:row>51</xdr:row>
      <xdr:rowOff>76200</xdr:rowOff>
    </xdr:from>
    <xdr:to>
      <xdr:col>11</xdr:col>
      <xdr:colOff>809625</xdr:colOff>
      <xdr:row>70</xdr:row>
      <xdr:rowOff>28575</xdr:rowOff>
    </xdr:to>
    <xdr:graphicFrame macro="">
      <xdr:nvGraphicFramePr>
        <xdr:cNvPr id="175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38100</xdr:colOff>
      <xdr:row>73</xdr:row>
      <xdr:rowOff>95250</xdr:rowOff>
    </xdr:from>
    <xdr:to>
      <xdr:col>11</xdr:col>
      <xdr:colOff>828675</xdr:colOff>
      <xdr:row>92</xdr:row>
      <xdr:rowOff>19050</xdr:rowOff>
    </xdr:to>
    <xdr:graphicFrame macro="">
      <xdr:nvGraphicFramePr>
        <xdr:cNvPr id="175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47625</xdr:colOff>
      <xdr:row>93</xdr:row>
      <xdr:rowOff>85725</xdr:rowOff>
    </xdr:from>
    <xdr:to>
      <xdr:col>11</xdr:col>
      <xdr:colOff>847725</xdr:colOff>
      <xdr:row>110</xdr:row>
      <xdr:rowOff>104775</xdr:rowOff>
    </xdr:to>
    <xdr:graphicFrame macro="">
      <xdr:nvGraphicFramePr>
        <xdr:cNvPr id="1754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</xdr:col>
      <xdr:colOff>47625</xdr:colOff>
      <xdr:row>116</xdr:row>
      <xdr:rowOff>9525</xdr:rowOff>
    </xdr:from>
    <xdr:to>
      <xdr:col>11</xdr:col>
      <xdr:colOff>838200</xdr:colOff>
      <xdr:row>134</xdr:row>
      <xdr:rowOff>142875</xdr:rowOff>
    </xdr:to>
    <xdr:graphicFrame macro="">
      <xdr:nvGraphicFramePr>
        <xdr:cNvPr id="1754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0.0081</cdr:x>
      <cdr:y>0.0399</cdr:y>
    </cdr:from>
    <cdr:to>
      <cdr:x>0.99514</cdr:x>
      <cdr:y>0.10973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7625" y="152400"/>
          <a:ext cx="58007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INDICES DE OCUPACIÓN SEGÚN MUNICIPIOS Y TIPOLOGÍA ALOJATIVA</a:t>
          </a:r>
        </a:p>
      </cdr:txBody>
    </cdr:sp>
  </cdr:relSizeAnchor>
</c:userShape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edBy="marjorie" refreshedDate="40141.736147685187" createdVersion="3" refreshedVersion="3" minRefreshableVersion="3" recordCount="15564">
  <cacheSource type="external" connectionId="1"/>
  <cacheFields count="15">
    <cacheField name="NombreMunicipio" numFmtId="0">
      <sharedItems count="31">
        <s v="ADEJE"/>
        <s v="ARAFO"/>
        <s v="ARICO"/>
        <s v="ARONA"/>
        <s v="BUENAVISTA DEL NORTE"/>
        <s v="CANDELARIA"/>
        <s v="FASNIA"/>
        <s v="GARACHICO"/>
        <s v="GRANADILLA DE ABONA"/>
        <s v="GUANCHA (LA)"/>
        <s v="GUIA DE ISORA"/>
        <s v="GÜIMAR"/>
        <s v="ICOD DE LOS VINOS"/>
        <s v="LAGUNA (LA)"/>
        <s v="MATANZA DE ACENTEJO (LA)"/>
        <s v="OROTAVA (LA)"/>
        <s v="PUERTO DE LA CRUZ"/>
        <s v="REALEJOS (LOS)"/>
        <s v="ROSARIO (EL)"/>
        <s v="SAN JUAN DE LA RAMBLA"/>
        <s v="SAN MIGUEL DE ABONA"/>
        <s v="SANTA CRUZ DE TENERIFE"/>
        <s v="SANTA URSULA"/>
        <s v="SANTIAGO DEL TEIDE"/>
        <s v="SAUZAL (EL)"/>
        <s v="SILOS (LOS)"/>
        <s v="TACORONTE"/>
        <s v="TANQUE (EL)"/>
        <s v="TEGUESTE"/>
        <s v="VICTORIA DE ACENTEJO (LA)"/>
        <s v="VILAFLOR"/>
      </sharedItems>
    </cacheField>
    <cacheField name="Actividad" numFmtId="0">
      <sharedItems count="7">
        <s v="APARTAMENTOS"/>
        <s v="BARES"/>
        <s v="CAFETERIAS"/>
        <s v="CASAS RURALES"/>
        <s v="HOTELES"/>
        <s v="HOTELES RURALES"/>
        <s v="RESTAURANTES"/>
      </sharedItems>
    </cacheField>
    <cacheField name="NombreEstab" numFmtId="0">
      <sharedItems containsString="0"/>
    </cacheField>
    <cacheField name="Categoría" numFmtId="0">
      <sharedItems count="26">
        <s v="2 LLAVES"/>
        <s v="1 LLAVE"/>
        <s v="3 LLAVES"/>
        <s v="SIN DATO"/>
        <s v="4 LLAVES"/>
        <s v="1 TAZA"/>
        <s v="2 TAZAS"/>
        <s v="3 TAZAS"/>
        <s v=""/>
        <s v="COMPARTIDO OTROS USUARIOS"/>
        <s v="EXCLUSIVO"/>
        <s v="4 ESTRELLAS"/>
        <s v="3 ESTRELLAS"/>
        <s v="5 ESTRELLAS"/>
        <s v="2 ESTRELLAS"/>
        <s v="1 ESTRELLA"/>
        <s v="5 ESTRELLAS LUJO"/>
        <s v="1 PALMERA"/>
        <s v="2 TENEDORES"/>
        <s v="1 TENEDOR"/>
        <s v="3 TENEDORES"/>
        <s v="4 TENEDORES"/>
        <s v="5 LLAVES"/>
        <s v="CONJUNTO INMUEBLES"/>
        <s v="2 PALMERAS"/>
        <s v="COMPARTIDO PROPIETARIO"/>
      </sharedItems>
    </cacheField>
    <cacheField name="Establecimientos" numFmtId="0">
      <sharedItems containsSemiMixedTypes="0" containsString="0" containsNumber="1" containsInteger="1" minValue="1" maxValue="6" count="6">
        <n v="1"/>
        <n v="2"/>
        <n v="4"/>
        <n v="3"/>
        <n v="5"/>
        <n v="6"/>
      </sharedItems>
    </cacheField>
    <cacheField name="Habitaciones" numFmtId="0">
      <sharedItems containsString="0" containsNumber="1" containsInteger="1"/>
    </cacheField>
    <cacheField name="Plazas" numFmtId="0">
      <sharedItems containsString="0" containsNumber="1" containsInteger="1"/>
    </cacheField>
    <cacheField name="FechaBaja" numFmtId="0">
      <sharedItems containsNonDate="0" containsDate="1" containsString="0"/>
    </cacheField>
    <cacheField name="Alta_Baja" numFmtId="0">
      <sharedItems count="3">
        <s v="B"/>
        <s v="A"/>
        <s v="T"/>
      </sharedItems>
    </cacheField>
    <cacheField name="F10" numFmtId="0">
      <sharedItems containsString="0" containsBlank="1" count="1">
        <m/>
      </sharedItems>
    </cacheField>
    <cacheField name="F11" numFmtId="0">
      <sharedItems containsString="0" containsBlank="1" count="1">
        <m/>
      </sharedItems>
    </cacheField>
    <cacheField name="F12" numFmtId="0">
      <sharedItems containsString="0" containsBlank="1" count="1">
        <m/>
      </sharedItems>
    </cacheField>
    <cacheField name="F13" numFmtId="0">
      <sharedItems containsBlank="1" count="8">
        <s v="Alta_Baja"/>
        <m/>
        <s v="Rótulos de fila"/>
        <s v="APARTAMENTOS"/>
        <s v="CASAS RURALES"/>
        <s v="HOTELES"/>
        <s v="HOTELES RURALES"/>
        <s v="Total general"/>
      </sharedItems>
    </cacheField>
    <cacheField name="F14" numFmtId="0">
      <sharedItems containsString="0" containsBlank="1" containsNumber="1" containsInteger="1" minValue="19" maxValue="608" count="6">
        <m/>
        <n v="220"/>
        <n v="122"/>
        <n v="247"/>
        <n v="19"/>
        <n v="608"/>
      </sharedItems>
    </cacheField>
    <cacheField name="F15" numFmtId="0">
      <sharedItems containsString="0" containsBlank="1" containsNumber="1" containsInteger="1" minValue="524" maxValue="134589" count="6">
        <m/>
        <n v="51919"/>
        <n v="768"/>
        <n v="81378"/>
        <n v="524"/>
        <n v="134589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refreshedBy="manuela" refreshedDate="40191.690733217591" createdVersion="3" refreshedVersion="3" minRefreshableVersion="3" recordCount="15588">
  <cacheSource type="external" connectionId="2"/>
  <cacheFields count="52">
    <cacheField name="NombreMunicipio" numFmtId="0">
      <sharedItems containsString="0"/>
    </cacheField>
    <cacheField name="Actividad" numFmtId="0">
      <sharedItems count="7">
        <s v="APARTAMENTOS"/>
        <s v="BARES"/>
        <s v="CAFETERIAS"/>
        <s v="CASAS RURALES"/>
        <s v="HOTELES"/>
        <s v="HOTELES RURALES"/>
        <s v="RESTAURANTES"/>
      </sharedItems>
    </cacheField>
    <cacheField name="NombreEstab" numFmtId="0">
      <sharedItems containsString="0"/>
    </cacheField>
    <cacheField name="Categoría" numFmtId="0">
      <sharedItems count="25">
        <s v="2 LLAVES"/>
        <s v="1 LLAVE"/>
        <s v="3 LLAVES"/>
        <s v="SIN DATO"/>
        <s v="4 LLAVES"/>
        <s v="1 TAZA"/>
        <s v="2 TAZAS"/>
        <s v="3 TAZAS"/>
        <s v="COMPARTIDO OTROS USUARIOS"/>
        <s v="EXCLUSIVO"/>
        <s v="4 ESTRELLAS"/>
        <s v="3 ESTRELLAS"/>
        <s v="5 ESTRELLAS"/>
        <s v="2 ESTRELLAS"/>
        <s v="1 ESTRELLA"/>
        <s v="5 ESTRELLAS LUJO"/>
        <s v="1 PALMERA"/>
        <s v="2 TENEDORES"/>
        <s v="1 TENEDOR"/>
        <s v="3 TENEDORES"/>
        <s v="4 TENEDORES"/>
        <s v="5 LLAVES"/>
        <s v="CONJUNTO INMUEBLES"/>
        <s v="2 PALMERAS"/>
        <s v="COMPARTIDO PROPIETARIO"/>
      </sharedItems>
    </cacheField>
    <cacheField name="Establecimientos" numFmtId="0">
      <sharedItems containsSemiMixedTypes="0" containsString="0" containsNumber="1" containsInteger="1" minValue="1" maxValue="6" count="6">
        <n v="1"/>
        <n v="2"/>
        <n v="4"/>
        <n v="3"/>
        <n v="5"/>
        <n v="6"/>
      </sharedItems>
    </cacheField>
    <cacheField name="Habitaciones" numFmtId="0">
      <sharedItems containsString="0" containsNumber="1" containsInteger="1"/>
    </cacheField>
    <cacheField name="Plazas" numFmtId="0">
      <sharedItems containsString="0" containsNumber="1" containsInteger="1"/>
    </cacheField>
    <cacheField name="FechaBaja" numFmtId="0">
      <sharedItems containsNonDate="0" containsDate="1" containsString="0"/>
    </cacheField>
    <cacheField name="Alta_Baja" numFmtId="0">
      <sharedItems count="3">
        <s v="B"/>
        <s v="A"/>
        <s v="T"/>
      </sharedItems>
    </cacheField>
    <cacheField name="F10" numFmtId="0">
      <sharedItems containsString="0" containsBlank="1" count="1">
        <m/>
      </sharedItems>
    </cacheField>
    <cacheField name="F11" numFmtId="0">
      <sharedItems containsString="0" containsBlank="1" count="1">
        <m/>
      </sharedItems>
    </cacheField>
    <cacheField name="NombreMunicipio1" numFmtId="0">
      <sharedItems containsBlank="1" count="25">
        <s v="Alta_Baja"/>
        <m/>
        <s v="Rótulos de fila"/>
        <s v="HOTELES"/>
        <s v="1 ESTRELLA"/>
        <s v="2 ESTRELLAS"/>
        <s v="3 ESTRELLAS"/>
        <s v="4 ESTRELLAS"/>
        <s v="5 ESTRELLAS"/>
        <s v="5 ESTRELLAS LUJO"/>
        <s v="APARTAMENTOS"/>
        <s v="1 LLAVE"/>
        <s v="2 LLAVES"/>
        <s v="3 LLAVES"/>
        <s v="5 LLAVES"/>
        <s v="SIN DATO"/>
        <s v="HOTELES RURALES"/>
        <s v="1 PALMERA"/>
        <s v="2 PALMERAS"/>
        <s v="CASAS RURALES"/>
        <s v="COMPARTIDO OTROS USUARIOS"/>
        <s v="COMPARTIDO PROPIETARIO"/>
        <s v="CONJUNTO INMUEBLES"/>
        <s v="EXCLUSIVO"/>
        <s v="Total general"/>
      </sharedItems>
    </cacheField>
    <cacheField name="(Todas)" numFmtId="0">
      <sharedItems containsString="0" containsBlank="1" containsNumber="1" containsInteger="1" minValue="36" maxValue="134599" count="23">
        <m/>
        <n v="81392"/>
        <n v="1285"/>
        <n v="2500"/>
        <n v="19853"/>
        <n v="46865"/>
        <n v="6228"/>
        <n v="4661"/>
        <n v="51919"/>
        <n v="7705"/>
        <n v="15514"/>
        <n v="28396"/>
        <n v="218"/>
        <n v="86"/>
        <n v="524"/>
        <n v="156"/>
        <n v="368"/>
        <n v="764"/>
        <n v="381"/>
        <n v="36"/>
        <n v="62"/>
        <n v="285"/>
        <n v="134599"/>
      </sharedItems>
    </cacheField>
    <cacheField name="F14" numFmtId="0">
      <sharedItems containsString="0" containsBlank="1" count="1">
        <m/>
      </sharedItems>
    </cacheField>
    <cacheField name="F15" numFmtId="0">
      <sharedItems containsString="0" containsBlank="1" count="1">
        <m/>
      </sharedItems>
    </cacheField>
    <cacheField name="F16" numFmtId="0">
      <sharedItems containsString="0" containsBlank="1" count="1">
        <m/>
      </sharedItems>
    </cacheField>
    <cacheField name="F17" numFmtId="0">
      <sharedItems containsString="0" containsBlank="1" count="1">
        <m/>
      </sharedItems>
    </cacheField>
    <cacheField name="F18" numFmtId="0">
      <sharedItems containsString="0" containsBlank="1" count="1">
        <m/>
      </sharedItems>
    </cacheField>
    <cacheField name="F19" numFmtId="0">
      <sharedItems containsString="0" containsBlank="1" count="1">
        <m/>
      </sharedItems>
    </cacheField>
    <cacheField name="F20" numFmtId="0">
      <sharedItems containsString="0" containsBlank="1" count="1">
        <m/>
      </sharedItems>
    </cacheField>
    <cacheField name="F21" numFmtId="0">
      <sharedItems containsString="0" containsBlank="1" count="1">
        <m/>
      </sharedItems>
    </cacheField>
    <cacheField name="F22" numFmtId="0">
      <sharedItems containsString="0" containsBlank="1" count="1">
        <m/>
      </sharedItems>
    </cacheField>
    <cacheField name="F23" numFmtId="0">
      <sharedItems containsString="0" containsBlank="1" count="1">
        <m/>
      </sharedItems>
    </cacheField>
    <cacheField name="F24" numFmtId="0">
      <sharedItems containsString="0" containsBlank="1" count="1">
        <m/>
      </sharedItems>
    </cacheField>
    <cacheField name="F25" numFmtId="0">
      <sharedItems containsString="0" containsBlank="1" count="1">
        <m/>
      </sharedItems>
    </cacheField>
    <cacheField name="F26" numFmtId="0">
      <sharedItems containsString="0" containsBlank="1" count="1">
        <m/>
      </sharedItems>
    </cacheField>
    <cacheField name="F27" numFmtId="0">
      <sharedItems containsString="0" containsBlank="1" count="1">
        <m/>
      </sharedItems>
    </cacheField>
    <cacheField name="F28" numFmtId="0">
      <sharedItems containsString="0" containsBlank="1" count="1">
        <m/>
      </sharedItems>
    </cacheField>
    <cacheField name="F29" numFmtId="0">
      <sharedItems containsString="0" containsBlank="1" count="1">
        <m/>
      </sharedItems>
    </cacheField>
    <cacheField name="F30" numFmtId="0">
      <sharedItems containsString="0" containsBlank="1" count="1">
        <m/>
      </sharedItems>
    </cacheField>
    <cacheField name="F31" numFmtId="0">
      <sharedItems containsString="0" containsBlank="1" count="1">
        <m/>
      </sharedItems>
    </cacheField>
    <cacheField name="F32" numFmtId="0">
      <sharedItems containsString="0" containsBlank="1" count="1">
        <m/>
      </sharedItems>
    </cacheField>
    <cacheField name="F33" numFmtId="0">
      <sharedItems containsString="0" containsBlank="1" count="1">
        <m/>
      </sharedItems>
    </cacheField>
    <cacheField name="F34" numFmtId="0">
      <sharedItems containsString="0" containsBlank="1" count="1">
        <m/>
      </sharedItems>
    </cacheField>
    <cacheField name="F35" numFmtId="0">
      <sharedItems containsString="0" containsBlank="1" count="1">
        <m/>
      </sharedItems>
    </cacheField>
    <cacheField name="F36" numFmtId="0">
      <sharedItems containsString="0" containsBlank="1" count="1">
        <m/>
      </sharedItems>
    </cacheField>
    <cacheField name="F37" numFmtId="0">
      <sharedItems containsString="0" containsBlank="1" count="1">
        <m/>
      </sharedItems>
    </cacheField>
    <cacheField name="F38" numFmtId="0">
      <sharedItems containsString="0" containsBlank="1" count="1">
        <m/>
      </sharedItems>
    </cacheField>
    <cacheField name="F39" numFmtId="0">
      <sharedItems containsString="0" containsBlank="1" count="1">
        <m/>
      </sharedItems>
    </cacheField>
    <cacheField name="F40" numFmtId="0">
      <sharedItems containsString="0" containsBlank="1" count="1">
        <m/>
      </sharedItems>
    </cacheField>
    <cacheField name="F41" numFmtId="0">
      <sharedItems containsString="0" containsBlank="1" count="1">
        <m/>
      </sharedItems>
    </cacheField>
    <cacheField name="F42" numFmtId="0">
      <sharedItems containsString="0" containsBlank="1" count="1">
        <m/>
      </sharedItems>
    </cacheField>
    <cacheField name="F43" numFmtId="0">
      <sharedItems containsString="0" containsBlank="1" count="1">
        <m/>
      </sharedItems>
    </cacheField>
    <cacheField name="F44" numFmtId="0">
      <sharedItems containsString="0" containsBlank="1" count="1">
        <m/>
      </sharedItems>
    </cacheField>
    <cacheField name="F45" numFmtId="0">
      <sharedItems containsString="0" containsBlank="1" count="1">
        <m/>
      </sharedItems>
    </cacheField>
    <cacheField name="F46" numFmtId="0">
      <sharedItems containsString="0" containsBlank="1" count="1">
        <m/>
      </sharedItems>
    </cacheField>
    <cacheField name="F47" numFmtId="0">
      <sharedItems containsString="0" containsBlank="1" count="1">
        <m/>
      </sharedItems>
    </cacheField>
    <cacheField name="F48" numFmtId="0">
      <sharedItems containsString="0" containsBlank="1" count="1">
        <m/>
      </sharedItems>
    </cacheField>
    <cacheField name="F49" numFmtId="0">
      <sharedItems containsString="0" containsBlank="1" count="1">
        <m/>
      </sharedItems>
    </cacheField>
    <cacheField name="F50" numFmtId="0">
      <sharedItems containsString="0" containsBlank="1" count="1">
        <m/>
      </sharedItems>
    </cacheField>
    <cacheField name="F51" numFmtId="0">
      <sharedItems containsString="0" containsBlank="1" count="1">
        <m/>
      </sharedItems>
    </cacheField>
    <cacheField name="F52" numFmtId="0">
      <sharedItems containsString="0" containsBlank="1" count="1">
        <m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invalid="1" refreshedBy="manuela" refreshedDate="40191.692166782406" createdVersion="3" refreshedVersion="3" minRefreshableVersion="3" recordCount="15588">
  <cacheSource type="external" connectionId="3"/>
  <cacheFields count="52">
    <cacheField name="NombreMunicipio" numFmtId="0">
      <sharedItems count="31">
        <s v="ADEJE"/>
        <s v="ARAFO"/>
        <s v="ARICO"/>
        <s v="ARONA"/>
        <s v="BUENAVISTA DEL NORTE"/>
        <s v="CANDELARIA"/>
        <s v="FASNIA"/>
        <s v="GARACHICO"/>
        <s v="GRANADILLA DE ABONA"/>
        <s v="GUANCHA (LA)"/>
        <s v="GUIA DE ISORA"/>
        <s v="GÜIMAR"/>
        <s v="ICOD DE LOS VINOS"/>
        <s v="LAGUNA (LA)"/>
        <s v="MATANZA DE ACENTEJO (LA)"/>
        <s v="OROTAVA (LA)"/>
        <s v="PUERTO DE LA CRUZ"/>
        <s v="REALEJOS (LOS)"/>
        <s v="ROSARIO (EL)"/>
        <s v="SAN JUAN DE LA RAMBLA"/>
        <s v="SAN MIGUEL DE ABONA"/>
        <s v="SANTA CRUZ DE TENERIFE"/>
        <s v="SANTA URSULA"/>
        <s v="SANTIAGO DEL TEIDE"/>
        <s v="SAUZAL (EL)"/>
        <s v="SILOS (LOS)"/>
        <s v="TACORONTE"/>
        <s v="TANQUE (EL)"/>
        <s v="TEGUESTE"/>
        <s v="VICTORIA DE ACENTEJO (LA)"/>
        <s v="VILAFLOR"/>
      </sharedItems>
    </cacheField>
    <cacheField name="Actividad" numFmtId="0">
      <sharedItems count="7">
        <s v="APARTAMENTOS"/>
        <s v="BARES"/>
        <s v="CAFETERIAS"/>
        <s v="CASAS RURALES"/>
        <s v="HOTELES"/>
        <s v="HOTELES RURALES"/>
        <s v="RESTAURANTES"/>
      </sharedItems>
    </cacheField>
    <cacheField name="NombreEstab" numFmtId="0">
      <sharedItems containsString="0"/>
    </cacheField>
    <cacheField name="Categoría" numFmtId="0">
      <sharedItems count="25">
        <s v="2 LLAVES"/>
        <s v="1 LLAVE"/>
        <s v="3 LLAVES"/>
        <s v="SIN DATO"/>
        <s v="4 LLAVES"/>
        <s v="1 TAZA"/>
        <s v="2 TAZAS"/>
        <s v="3 TAZAS"/>
        <s v="COMPARTIDO OTROS USUARIOS"/>
        <s v="EXCLUSIVO"/>
        <s v="4 ESTRELLAS"/>
        <s v="3 ESTRELLAS"/>
        <s v="5 ESTRELLAS"/>
        <s v="2 ESTRELLAS"/>
        <s v="1 ESTRELLA"/>
        <s v="5 ESTRELLAS LUJO"/>
        <s v="1 PALMERA"/>
        <s v="2 TENEDORES"/>
        <s v="1 TENEDOR"/>
        <s v="3 TENEDORES"/>
        <s v="4 TENEDORES"/>
        <s v="5 LLAVES"/>
        <s v="CONJUNTO INMUEBLES"/>
        <s v="2 PALMERAS"/>
        <s v="COMPARTIDO PROPIETARIO"/>
      </sharedItems>
    </cacheField>
    <cacheField name="Establecimientos" numFmtId="0">
      <sharedItems containsSemiMixedTypes="0" containsString="0" containsNumber="1" containsInteger="1" minValue="1" maxValue="6" count="6">
        <n v="1"/>
        <n v="2"/>
        <n v="4"/>
        <n v="3"/>
        <n v="5"/>
        <n v="6"/>
      </sharedItems>
    </cacheField>
    <cacheField name="Habitaciones" numFmtId="0">
      <sharedItems containsString="0" containsNumber="1" containsInteger="1"/>
    </cacheField>
    <cacheField name="Plazas" numFmtId="0">
      <sharedItems containsString="0" containsNumber="1" containsInteger="1"/>
    </cacheField>
    <cacheField name="FechaBaja" numFmtId="0">
      <sharedItems containsNonDate="0" containsDate="1" containsString="0"/>
    </cacheField>
    <cacheField name="Alta_Baja" numFmtId="0">
      <sharedItems count="3">
        <s v="B"/>
        <s v="A"/>
        <s v="T"/>
      </sharedItems>
    </cacheField>
    <cacheField name="F10" numFmtId="0">
      <sharedItems containsString="0" containsBlank="1" count="1">
        <m/>
      </sharedItems>
    </cacheField>
    <cacheField name="F11" numFmtId="0">
      <sharedItems containsString="0" containsBlank="1" count="1">
        <m/>
      </sharedItems>
    </cacheField>
    <cacheField name="NombreMunicipio1" numFmtId="0">
      <sharedItems containsBlank="1" count="25">
        <s v="Alta_Baja"/>
        <m/>
        <s v="Rótulos de fila"/>
        <s v="HOTELES"/>
        <s v="1 ESTRELLA"/>
        <s v="2 ESTRELLAS"/>
        <s v="3 ESTRELLAS"/>
        <s v="4 ESTRELLAS"/>
        <s v="5 ESTRELLAS"/>
        <s v="5 ESTRELLAS LUJO"/>
        <s v="APARTAMENTOS"/>
        <s v="1 LLAVE"/>
        <s v="2 LLAVES"/>
        <s v="3 LLAVES"/>
        <s v="5 LLAVES"/>
        <s v="SIN DATO"/>
        <s v="HOTELES RURALES"/>
        <s v="1 PALMERA"/>
        <s v="2 PALMERAS"/>
        <s v="CASAS RURALES"/>
        <s v="COMPARTIDO OTROS USUARIOS"/>
        <s v="COMPARTIDO PROPIETARIO"/>
        <s v="CONJUNTO INMUEBLES"/>
        <s v="EXCLUSIVO"/>
        <s v="Total general"/>
      </sharedItems>
    </cacheField>
    <cacheField name="(Todas)" numFmtId="0">
      <sharedItems containsString="0" containsBlank="1" containsNumber="1" containsInteger="1" minValue="36" maxValue="134599" count="23">
        <m/>
        <n v="81392"/>
        <n v="1285"/>
        <n v="2500"/>
        <n v="19853"/>
        <n v="46865"/>
        <n v="6228"/>
        <n v="4661"/>
        <n v="51919"/>
        <n v="7705"/>
        <n v="15514"/>
        <n v="28396"/>
        <n v="218"/>
        <n v="86"/>
        <n v="524"/>
        <n v="156"/>
        <n v="368"/>
        <n v="764"/>
        <n v="381"/>
        <n v="36"/>
        <n v="62"/>
        <n v="285"/>
        <n v="134599"/>
      </sharedItems>
    </cacheField>
    <cacheField name="F14" numFmtId="0">
      <sharedItems containsString="0" containsBlank="1" count="1">
        <m/>
      </sharedItems>
    </cacheField>
    <cacheField name="F15" numFmtId="0">
      <sharedItems containsString="0" containsBlank="1" count="1">
        <m/>
      </sharedItems>
    </cacheField>
    <cacheField name="F16" numFmtId="0">
      <sharedItems containsString="0" containsBlank="1" count="1">
        <m/>
      </sharedItems>
    </cacheField>
    <cacheField name="F17" numFmtId="0">
      <sharedItems containsString="0" containsBlank="1" count="1">
        <m/>
      </sharedItems>
    </cacheField>
    <cacheField name="F18" numFmtId="0">
      <sharedItems containsString="0" containsBlank="1" count="1">
        <m/>
      </sharedItems>
    </cacheField>
    <cacheField name="F19" numFmtId="0">
      <sharedItems containsString="0" containsBlank="1" count="1">
        <m/>
      </sharedItems>
    </cacheField>
    <cacheField name="F20" numFmtId="0">
      <sharedItems containsString="0" containsBlank="1" count="1">
        <m/>
      </sharedItems>
    </cacheField>
    <cacheField name="F21" numFmtId="0">
      <sharedItems containsString="0" containsBlank="1" count="1">
        <m/>
      </sharedItems>
    </cacheField>
    <cacheField name="F22" numFmtId="0">
      <sharedItems containsString="0" containsBlank="1" count="1">
        <m/>
      </sharedItems>
    </cacheField>
    <cacheField name="F23" numFmtId="0">
      <sharedItems containsString="0" containsBlank="1" count="1">
        <m/>
      </sharedItems>
    </cacheField>
    <cacheField name="F24" numFmtId="0">
      <sharedItems containsString="0" containsBlank="1" count="1">
        <m/>
      </sharedItems>
    </cacheField>
    <cacheField name="F25" numFmtId="0">
      <sharedItems containsString="0" containsBlank="1" count="1">
        <m/>
      </sharedItems>
    </cacheField>
    <cacheField name="F26" numFmtId="0">
      <sharedItems containsString="0" containsBlank="1" count="1">
        <m/>
      </sharedItems>
    </cacheField>
    <cacheField name="F27" numFmtId="0">
      <sharedItems containsString="0" containsBlank="1" count="1">
        <m/>
      </sharedItems>
    </cacheField>
    <cacheField name="F28" numFmtId="0">
      <sharedItems containsString="0" containsBlank="1" count="1">
        <m/>
      </sharedItems>
    </cacheField>
    <cacheField name="F29" numFmtId="0">
      <sharedItems containsString="0" containsBlank="1" count="1">
        <m/>
      </sharedItems>
    </cacheField>
    <cacheField name="F30" numFmtId="0">
      <sharedItems containsString="0" containsBlank="1" count="1">
        <m/>
      </sharedItems>
    </cacheField>
    <cacheField name="F31" numFmtId="0">
      <sharedItems containsString="0" containsBlank="1" count="1">
        <m/>
      </sharedItems>
    </cacheField>
    <cacheField name="F32" numFmtId="0">
      <sharedItems containsString="0" containsBlank="1" count="1">
        <m/>
      </sharedItems>
    </cacheField>
    <cacheField name="F33" numFmtId="0">
      <sharedItems containsString="0" containsBlank="1" count="1">
        <m/>
      </sharedItems>
    </cacheField>
    <cacheField name="F34" numFmtId="0">
      <sharedItems containsString="0" containsBlank="1" count="1">
        <m/>
      </sharedItems>
    </cacheField>
    <cacheField name="F35" numFmtId="0">
      <sharedItems containsString="0" containsBlank="1" count="1">
        <m/>
      </sharedItems>
    </cacheField>
    <cacheField name="F36" numFmtId="0">
      <sharedItems containsString="0" containsBlank="1" count="1">
        <m/>
      </sharedItems>
    </cacheField>
    <cacheField name="F37" numFmtId="0">
      <sharedItems containsString="0" containsBlank="1" count="1">
        <m/>
      </sharedItems>
    </cacheField>
    <cacheField name="F38" numFmtId="0">
      <sharedItems containsString="0" containsBlank="1" count="1">
        <m/>
      </sharedItems>
    </cacheField>
    <cacheField name="F39" numFmtId="0">
      <sharedItems containsString="0" containsBlank="1" count="1">
        <m/>
      </sharedItems>
    </cacheField>
    <cacheField name="F40" numFmtId="0">
      <sharedItems containsString="0" containsBlank="1" count="1">
        <m/>
      </sharedItems>
    </cacheField>
    <cacheField name="F41" numFmtId="0">
      <sharedItems containsString="0" containsBlank="1" count="1">
        <m/>
      </sharedItems>
    </cacheField>
    <cacheField name="F42" numFmtId="0">
      <sharedItems containsString="0" containsBlank="1" count="1">
        <m/>
      </sharedItems>
    </cacheField>
    <cacheField name="F43" numFmtId="0">
      <sharedItems containsString="0" containsBlank="1" count="1">
        <m/>
      </sharedItems>
    </cacheField>
    <cacheField name="F44" numFmtId="0">
      <sharedItems containsString="0" containsBlank="1" count="1">
        <m/>
      </sharedItems>
    </cacheField>
    <cacheField name="F45" numFmtId="0">
      <sharedItems containsString="0" containsBlank="1" count="1">
        <m/>
      </sharedItems>
    </cacheField>
    <cacheField name="F46" numFmtId="0">
      <sharedItems containsString="0" containsBlank="1" count="1">
        <m/>
      </sharedItems>
    </cacheField>
    <cacheField name="F47" numFmtId="0">
      <sharedItems containsString="0" containsBlank="1" count="1">
        <m/>
      </sharedItems>
    </cacheField>
    <cacheField name="F48" numFmtId="0">
      <sharedItems containsString="0" containsBlank="1" count="1">
        <m/>
      </sharedItems>
    </cacheField>
    <cacheField name="F49" numFmtId="0">
      <sharedItems containsString="0" containsBlank="1" count="1">
        <m/>
      </sharedItems>
    </cacheField>
    <cacheField name="F50" numFmtId="0">
      <sharedItems containsString="0" containsBlank="1" count="1">
        <m/>
      </sharedItems>
    </cacheField>
    <cacheField name="F51" numFmtId="0">
      <sharedItems containsString="0" containsBlank="1" count="1">
        <m/>
      </sharedItems>
    </cacheField>
    <cacheField name="F52" numFmtId="0">
      <sharedItems containsString="0" containsBlank="1" count="1">
        <m/>
      </sharedItems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invalid="1" refreshedBy="manuela" refreshedDate="40191.693724537035" createdVersion="3" refreshedVersion="3" minRefreshableVersion="3" recordCount="15588">
  <cacheSource type="external" connectionId="4"/>
  <cacheFields count="52">
    <cacheField name="NombreMunicipio" numFmtId="0">
      <sharedItems count="31">
        <s v="ADEJE"/>
        <s v="ARAFO"/>
        <s v="ARICO"/>
        <s v="ARONA"/>
        <s v="BUENAVISTA DEL NORTE"/>
        <s v="CANDELARIA"/>
        <s v="FASNIA"/>
        <s v="GARACHICO"/>
        <s v="GRANADILLA DE ABONA"/>
        <s v="GUANCHA (LA)"/>
        <s v="GUIA DE ISORA"/>
        <s v="GÜIMAR"/>
        <s v="ICOD DE LOS VINOS"/>
        <s v="LAGUNA (LA)"/>
        <s v="MATANZA DE ACENTEJO (LA)"/>
        <s v="OROTAVA (LA)"/>
        <s v="PUERTO DE LA CRUZ"/>
        <s v="REALEJOS (LOS)"/>
        <s v="ROSARIO (EL)"/>
        <s v="SAN JUAN DE LA RAMBLA"/>
        <s v="SAN MIGUEL DE ABONA"/>
        <s v="SANTA CRUZ DE TENERIFE"/>
        <s v="SANTA URSULA"/>
        <s v="SANTIAGO DEL TEIDE"/>
        <s v="SAUZAL (EL)"/>
        <s v="SILOS (LOS)"/>
        <s v="TACORONTE"/>
        <s v="TANQUE (EL)"/>
        <s v="TEGUESTE"/>
        <s v="VICTORIA DE ACENTEJO (LA)"/>
        <s v="VILAFLOR"/>
      </sharedItems>
    </cacheField>
    <cacheField name="Actividad" numFmtId="0">
      <sharedItems count="7">
        <s v="APARTAMENTOS"/>
        <s v="BARES"/>
        <s v="CAFETERIAS"/>
        <s v="CASAS RURALES"/>
        <s v="HOTELES"/>
        <s v="HOTELES RURALES"/>
        <s v="RESTAURANTES"/>
      </sharedItems>
    </cacheField>
    <cacheField name="NombreEstab" numFmtId="0">
      <sharedItems containsString="0"/>
    </cacheField>
    <cacheField name="Categoría" numFmtId="0">
      <sharedItems count="25">
        <s v="2 LLAVES"/>
        <s v="1 LLAVE"/>
        <s v="3 LLAVES"/>
        <s v="SIN DATO"/>
        <s v="4 LLAVES"/>
        <s v="1 TAZA"/>
        <s v="2 TAZAS"/>
        <s v="3 TAZAS"/>
        <s v="COMPARTIDO OTROS USUARIOS"/>
        <s v="EXCLUSIVO"/>
        <s v="4 ESTRELLAS"/>
        <s v="3 ESTRELLAS"/>
        <s v="5 ESTRELLAS"/>
        <s v="2 ESTRELLAS"/>
        <s v="1 ESTRELLA"/>
        <s v="5 ESTRELLAS LUJO"/>
        <s v="1 PALMERA"/>
        <s v="2 TENEDORES"/>
        <s v="1 TENEDOR"/>
        <s v="3 TENEDORES"/>
        <s v="4 TENEDORES"/>
        <s v="5 LLAVES"/>
        <s v="CONJUNTO INMUEBLES"/>
        <s v="2 PALMERAS"/>
        <s v="COMPARTIDO PROPIETARIO"/>
      </sharedItems>
    </cacheField>
    <cacheField name="Establecimientos" numFmtId="0">
      <sharedItems containsSemiMixedTypes="0" containsString="0" containsNumber="1" containsInteger="1" minValue="1" maxValue="6" count="6">
        <n v="1"/>
        <n v="2"/>
        <n v="4"/>
        <n v="3"/>
        <n v="5"/>
        <n v="6"/>
      </sharedItems>
    </cacheField>
    <cacheField name="Habitaciones" numFmtId="0">
      <sharedItems containsString="0" containsNumber="1" containsInteger="1"/>
    </cacheField>
    <cacheField name="Plazas" numFmtId="0">
      <sharedItems containsString="0" containsNumber="1" containsInteger="1"/>
    </cacheField>
    <cacheField name="FechaBaja" numFmtId="0">
      <sharedItems containsNonDate="0" containsDate="1" containsString="0"/>
    </cacheField>
    <cacheField name="Alta_Baja" numFmtId="0">
      <sharedItems count="3">
        <s v="B"/>
        <s v="A"/>
        <s v="T"/>
      </sharedItems>
    </cacheField>
    <cacheField name="F10" numFmtId="0">
      <sharedItems containsString="0" containsBlank="1" count="1">
        <m/>
      </sharedItems>
    </cacheField>
    <cacheField name="F11" numFmtId="0">
      <sharedItems containsString="0" containsBlank="1" count="1">
        <m/>
      </sharedItems>
    </cacheField>
    <cacheField name="NombreMunicipio1" numFmtId="0">
      <sharedItems containsBlank="1" count="25">
        <s v="Alta_Baja"/>
        <m/>
        <s v="Rótulos de fila"/>
        <s v="HOTELES"/>
        <s v="1 ESTRELLA"/>
        <s v="2 ESTRELLAS"/>
        <s v="3 ESTRELLAS"/>
        <s v="4 ESTRELLAS"/>
        <s v="5 ESTRELLAS"/>
        <s v="5 ESTRELLAS LUJO"/>
        <s v="APARTAMENTOS"/>
        <s v="1 LLAVE"/>
        <s v="2 LLAVES"/>
        <s v="3 LLAVES"/>
        <s v="5 LLAVES"/>
        <s v="SIN DATO"/>
        <s v="HOTELES RURALES"/>
        <s v="1 PALMERA"/>
        <s v="2 PALMERAS"/>
        <s v="CASAS RURALES"/>
        <s v="COMPARTIDO OTROS USUARIOS"/>
        <s v="COMPARTIDO PROPIETARIO"/>
        <s v="CONJUNTO INMUEBLES"/>
        <s v="EXCLUSIVO"/>
        <s v="Total general"/>
      </sharedItems>
    </cacheField>
    <cacheField name="(Todas)" numFmtId="0">
      <sharedItems containsString="0" containsBlank="1" containsNumber="1" containsInteger="1" minValue="36" maxValue="134599" count="23">
        <m/>
        <n v="81392"/>
        <n v="1285"/>
        <n v="2500"/>
        <n v="19853"/>
        <n v="46865"/>
        <n v="6228"/>
        <n v="4661"/>
        <n v="51919"/>
        <n v="7705"/>
        <n v="15514"/>
        <n v="28396"/>
        <n v="218"/>
        <n v="86"/>
        <n v="524"/>
        <n v="156"/>
        <n v="368"/>
        <n v="764"/>
        <n v="381"/>
        <n v="36"/>
        <n v="62"/>
        <n v="285"/>
        <n v="134599"/>
      </sharedItems>
    </cacheField>
    <cacheField name="F14" numFmtId="0">
      <sharedItems containsString="0" containsBlank="1" count="1">
        <m/>
      </sharedItems>
    </cacheField>
    <cacheField name="F15" numFmtId="0">
      <sharedItems containsString="0" containsBlank="1" count="1">
        <m/>
      </sharedItems>
    </cacheField>
    <cacheField name="F16" numFmtId="0">
      <sharedItems containsString="0" containsBlank="1" count="1">
        <m/>
      </sharedItems>
    </cacheField>
    <cacheField name="F17" numFmtId="0">
      <sharedItems containsString="0" containsBlank="1" count="1">
        <m/>
      </sharedItems>
    </cacheField>
    <cacheField name="F18" numFmtId="0">
      <sharedItems containsString="0" containsBlank="1" count="1">
        <m/>
      </sharedItems>
    </cacheField>
    <cacheField name="F19" numFmtId="0">
      <sharedItems containsString="0" containsBlank="1" count="1">
        <m/>
      </sharedItems>
    </cacheField>
    <cacheField name="F20" numFmtId="0">
      <sharedItems containsString="0" containsBlank="1" count="1">
        <m/>
      </sharedItems>
    </cacheField>
    <cacheField name="F21" numFmtId="0">
      <sharedItems containsString="0" containsBlank="1" count="1">
        <m/>
      </sharedItems>
    </cacheField>
    <cacheField name="F22" numFmtId="0">
      <sharedItems containsString="0" containsBlank="1" count="1">
        <m/>
      </sharedItems>
    </cacheField>
    <cacheField name="F23" numFmtId="0">
      <sharedItems containsString="0" containsBlank="1" count="1">
        <m/>
      </sharedItems>
    </cacheField>
    <cacheField name="F24" numFmtId="0">
      <sharedItems containsString="0" containsBlank="1" count="1">
        <m/>
      </sharedItems>
    </cacheField>
    <cacheField name="F25" numFmtId="0">
      <sharedItems containsString="0" containsBlank="1" count="1">
        <m/>
      </sharedItems>
    </cacheField>
    <cacheField name="F26" numFmtId="0">
      <sharedItems containsString="0" containsBlank="1" count="1">
        <m/>
      </sharedItems>
    </cacheField>
    <cacheField name="F27" numFmtId="0">
      <sharedItems containsString="0" containsBlank="1" count="1">
        <m/>
      </sharedItems>
    </cacheField>
    <cacheField name="F28" numFmtId="0">
      <sharedItems containsString="0" containsBlank="1" count="1">
        <m/>
      </sharedItems>
    </cacheField>
    <cacheField name="F29" numFmtId="0">
      <sharedItems containsString="0" containsBlank="1" count="1">
        <m/>
      </sharedItems>
    </cacheField>
    <cacheField name="F30" numFmtId="0">
      <sharedItems containsString="0" containsBlank="1" count="1">
        <m/>
      </sharedItems>
    </cacheField>
    <cacheField name="F31" numFmtId="0">
      <sharedItems containsString="0" containsBlank="1" count="1">
        <m/>
      </sharedItems>
    </cacheField>
    <cacheField name="F32" numFmtId="0">
      <sharedItems containsString="0" containsBlank="1" count="1">
        <m/>
      </sharedItems>
    </cacheField>
    <cacheField name="F33" numFmtId="0">
      <sharedItems containsString="0" containsBlank="1" count="1">
        <m/>
      </sharedItems>
    </cacheField>
    <cacheField name="F34" numFmtId="0">
      <sharedItems containsString="0" containsBlank="1" count="1">
        <m/>
      </sharedItems>
    </cacheField>
    <cacheField name="F35" numFmtId="0">
      <sharedItems containsString="0" containsBlank="1" count="1">
        <m/>
      </sharedItems>
    </cacheField>
    <cacheField name="F36" numFmtId="0">
      <sharedItems containsString="0" containsBlank="1" count="1">
        <m/>
      </sharedItems>
    </cacheField>
    <cacheField name="F37" numFmtId="0">
      <sharedItems containsString="0" containsBlank="1" count="1">
        <m/>
      </sharedItems>
    </cacheField>
    <cacheField name="F38" numFmtId="0">
      <sharedItems containsString="0" containsBlank="1" count="1">
        <m/>
      </sharedItems>
    </cacheField>
    <cacheField name="F39" numFmtId="0">
      <sharedItems containsString="0" containsBlank="1" count="1">
        <m/>
      </sharedItems>
    </cacheField>
    <cacheField name="F40" numFmtId="0">
      <sharedItems containsString="0" containsBlank="1" count="1">
        <m/>
      </sharedItems>
    </cacheField>
    <cacheField name="F41" numFmtId="0">
      <sharedItems containsString="0" containsBlank="1" count="1">
        <m/>
      </sharedItems>
    </cacheField>
    <cacheField name="F42" numFmtId="0">
      <sharedItems containsString="0" containsBlank="1" count="1">
        <m/>
      </sharedItems>
    </cacheField>
    <cacheField name="F43" numFmtId="0">
      <sharedItems containsString="0" containsBlank="1" count="1">
        <m/>
      </sharedItems>
    </cacheField>
    <cacheField name="F44" numFmtId="0">
      <sharedItems containsString="0" containsBlank="1" count="1">
        <m/>
      </sharedItems>
    </cacheField>
    <cacheField name="F45" numFmtId="0">
      <sharedItems containsString="0" containsBlank="1" count="1">
        <m/>
      </sharedItems>
    </cacheField>
    <cacheField name="F46" numFmtId="0">
      <sharedItems containsString="0" containsBlank="1" count="1">
        <m/>
      </sharedItems>
    </cacheField>
    <cacheField name="F47" numFmtId="0">
      <sharedItems containsString="0" containsBlank="1" count="1">
        <m/>
      </sharedItems>
    </cacheField>
    <cacheField name="F48" numFmtId="0">
      <sharedItems containsString="0" containsBlank="1" count="1">
        <m/>
      </sharedItems>
    </cacheField>
    <cacheField name="F49" numFmtId="0">
      <sharedItems containsString="0" containsBlank="1" count="1">
        <m/>
      </sharedItems>
    </cacheField>
    <cacheField name="F50" numFmtId="0">
      <sharedItems containsString="0" containsBlank="1" count="1">
        <m/>
      </sharedItems>
    </cacheField>
    <cacheField name="F51" numFmtId="0">
      <sharedItems containsString="0" containsBlank="1" count="1">
        <m/>
      </sharedItems>
    </cacheField>
    <cacheField name="F52" numFmtId="0">
      <sharedItems containsString="0" containsBlank="1" count="1">
        <m/>
      </sharedItems>
    </cacheField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invalid="1" refreshedBy="manuela" refreshedDate="40191.696618634262" createdVersion="3" refreshedVersion="3" minRefreshableVersion="3" recordCount="15588">
  <cacheSource type="external" connectionId="5"/>
  <cacheFields count="52">
    <cacheField name="NombreMunicipio" numFmtId="0">
      <sharedItems count="31">
        <s v="ADEJE"/>
        <s v="ARAFO"/>
        <s v="ARICO"/>
        <s v="ARONA"/>
        <s v="BUENAVISTA DEL NORTE"/>
        <s v="CANDELARIA"/>
        <s v="FASNIA"/>
        <s v="GARACHICO"/>
        <s v="GRANADILLA DE ABONA"/>
        <s v="GUANCHA (LA)"/>
        <s v="GUIA DE ISORA"/>
        <s v="GÜIMAR"/>
        <s v="ICOD DE LOS VINOS"/>
        <s v="LAGUNA (LA)"/>
        <s v="MATANZA DE ACENTEJO (LA)"/>
        <s v="OROTAVA (LA)"/>
        <s v="PUERTO DE LA CRUZ"/>
        <s v="REALEJOS (LOS)"/>
        <s v="ROSARIO (EL)"/>
        <s v="SAN JUAN DE LA RAMBLA"/>
        <s v="SAN MIGUEL DE ABONA"/>
        <s v="SANTA CRUZ DE TENERIFE"/>
        <s v="SANTA URSULA"/>
        <s v="SANTIAGO DEL TEIDE"/>
        <s v="SAUZAL (EL)"/>
        <s v="SILOS (LOS)"/>
        <s v="TACORONTE"/>
        <s v="TANQUE (EL)"/>
        <s v="TEGUESTE"/>
        <s v="VICTORIA DE ACENTEJO (LA)"/>
        <s v="VILAFLOR"/>
      </sharedItems>
    </cacheField>
    <cacheField name="Actividad" numFmtId="0">
      <sharedItems count="7">
        <s v="APARTAMENTOS"/>
        <s v="BARES"/>
        <s v="CAFETERIAS"/>
        <s v="CASAS RURALES"/>
        <s v="HOTELES"/>
        <s v="HOTELES RURALES"/>
        <s v="RESTAURANTES"/>
      </sharedItems>
    </cacheField>
    <cacheField name="NombreEstab" numFmtId="0">
      <sharedItems containsString="0"/>
    </cacheField>
    <cacheField name="Categoría" numFmtId="0">
      <sharedItems count="25">
        <s v="2 LLAVES"/>
        <s v="1 LLAVE"/>
        <s v="3 LLAVES"/>
        <s v="SIN DATO"/>
        <s v="4 LLAVES"/>
        <s v="1 TAZA"/>
        <s v="2 TAZAS"/>
        <s v="3 TAZAS"/>
        <s v="COMPARTIDO OTROS USUARIOS"/>
        <s v="EXCLUSIVO"/>
        <s v="4 ESTRELLAS"/>
        <s v="3 ESTRELLAS"/>
        <s v="5 ESTRELLAS"/>
        <s v="2 ESTRELLAS"/>
        <s v="1 ESTRELLA"/>
        <s v="5 ESTRELLAS LUJO"/>
        <s v="1 PALMERA"/>
        <s v="2 TENEDORES"/>
        <s v="1 TENEDOR"/>
        <s v="3 TENEDORES"/>
        <s v="4 TENEDORES"/>
        <s v="5 LLAVES"/>
        <s v="CONJUNTO INMUEBLES"/>
        <s v="2 PALMERAS"/>
        <s v="COMPARTIDO PROPIETARIO"/>
      </sharedItems>
    </cacheField>
    <cacheField name="Establecimientos" numFmtId="0">
      <sharedItems containsSemiMixedTypes="0" containsString="0" containsNumber="1" containsInteger="1" minValue="1" maxValue="6" count="6">
        <n v="1"/>
        <n v="2"/>
        <n v="4"/>
        <n v="3"/>
        <n v="5"/>
        <n v="6"/>
      </sharedItems>
    </cacheField>
    <cacheField name="Habitaciones" numFmtId="0">
      <sharedItems containsString="0" containsNumber="1" containsInteger="1"/>
    </cacheField>
    <cacheField name="Plazas" numFmtId="0">
      <sharedItems containsString="0" containsNumber="1" containsInteger="1"/>
    </cacheField>
    <cacheField name="FechaBaja" numFmtId="0">
      <sharedItems containsNonDate="0" containsDate="1" containsString="0"/>
    </cacheField>
    <cacheField name="Alta_Baja" numFmtId="0">
      <sharedItems count="3">
        <s v="B"/>
        <s v="A"/>
        <s v="T"/>
      </sharedItems>
    </cacheField>
    <cacheField name="F10" numFmtId="0">
      <sharedItems containsString="0" containsBlank="1" count="1">
        <m/>
      </sharedItems>
    </cacheField>
    <cacheField name="F11" numFmtId="0">
      <sharedItems containsString="0" containsBlank="1" count="1">
        <m/>
      </sharedItems>
    </cacheField>
    <cacheField name="NombreMunicipio1" numFmtId="0">
      <sharedItems containsBlank="1" count="25">
        <s v="Alta_Baja"/>
        <m/>
        <s v="Rótulos de fila"/>
        <s v="HOTELES"/>
        <s v="1 ESTRELLA"/>
        <s v="2 ESTRELLAS"/>
        <s v="3 ESTRELLAS"/>
        <s v="4 ESTRELLAS"/>
        <s v="5 ESTRELLAS"/>
        <s v="5 ESTRELLAS LUJO"/>
        <s v="APARTAMENTOS"/>
        <s v="1 LLAVE"/>
        <s v="2 LLAVES"/>
        <s v="3 LLAVES"/>
        <s v="5 LLAVES"/>
        <s v="SIN DATO"/>
        <s v="HOTELES RURALES"/>
        <s v="1 PALMERA"/>
        <s v="2 PALMERAS"/>
        <s v="CASAS RURALES"/>
        <s v="COMPARTIDO OTROS USUARIOS"/>
        <s v="COMPARTIDO PROPIETARIO"/>
        <s v="CONJUNTO INMUEBLES"/>
        <s v="EXCLUSIVO"/>
        <s v="Total general"/>
      </sharedItems>
    </cacheField>
    <cacheField name="(Todas)" numFmtId="0">
      <sharedItems containsString="0" containsBlank="1" containsNumber="1" containsInteger="1" minValue="36" maxValue="134599" count="23">
        <m/>
        <n v="81392"/>
        <n v="1285"/>
        <n v="2500"/>
        <n v="19853"/>
        <n v="46865"/>
        <n v="6228"/>
        <n v="4661"/>
        <n v="51919"/>
        <n v="7705"/>
        <n v="15514"/>
        <n v="28396"/>
        <n v="218"/>
        <n v="86"/>
        <n v="524"/>
        <n v="156"/>
        <n v="368"/>
        <n v="764"/>
        <n v="381"/>
        <n v="36"/>
        <n v="62"/>
        <n v="285"/>
        <n v="134599"/>
      </sharedItems>
    </cacheField>
    <cacheField name="F14" numFmtId="0">
      <sharedItems containsString="0" containsBlank="1" count="1">
        <m/>
      </sharedItems>
    </cacheField>
    <cacheField name="F15" numFmtId="0">
      <sharedItems containsString="0" containsBlank="1" count="1">
        <m/>
      </sharedItems>
    </cacheField>
    <cacheField name="F16" numFmtId="0">
      <sharedItems containsString="0" containsBlank="1" count="1">
        <m/>
      </sharedItems>
    </cacheField>
    <cacheField name="F17" numFmtId="0">
      <sharedItems containsString="0" containsBlank="1" count="1">
        <m/>
      </sharedItems>
    </cacheField>
    <cacheField name="F18" numFmtId="0">
      <sharedItems containsString="0" containsBlank="1" count="1">
        <m/>
      </sharedItems>
    </cacheField>
    <cacheField name="F19" numFmtId="0">
      <sharedItems containsString="0" containsBlank="1" count="1">
        <m/>
      </sharedItems>
    </cacheField>
    <cacheField name="F20" numFmtId="0">
      <sharedItems containsString="0" containsBlank="1" count="1">
        <m/>
      </sharedItems>
    </cacheField>
    <cacheField name="F21" numFmtId="0">
      <sharedItems containsString="0" containsBlank="1" count="1">
        <m/>
      </sharedItems>
    </cacheField>
    <cacheField name="F22" numFmtId="0">
      <sharedItems containsString="0" containsBlank="1" count="1">
        <m/>
      </sharedItems>
    </cacheField>
    <cacheField name="F23" numFmtId="0">
      <sharedItems containsString="0" containsBlank="1" count="1">
        <m/>
      </sharedItems>
    </cacheField>
    <cacheField name="F24" numFmtId="0">
      <sharedItems containsString="0" containsBlank="1" count="1">
        <m/>
      </sharedItems>
    </cacheField>
    <cacheField name="F25" numFmtId="0">
      <sharedItems containsString="0" containsBlank="1" count="1">
        <m/>
      </sharedItems>
    </cacheField>
    <cacheField name="F26" numFmtId="0">
      <sharedItems containsString="0" containsBlank="1" count="1">
        <m/>
      </sharedItems>
    </cacheField>
    <cacheField name="F27" numFmtId="0">
      <sharedItems containsString="0" containsBlank="1" count="1">
        <m/>
      </sharedItems>
    </cacheField>
    <cacheField name="F28" numFmtId="0">
      <sharedItems containsString="0" containsBlank="1" count="1">
        <m/>
      </sharedItems>
    </cacheField>
    <cacheField name="F29" numFmtId="0">
      <sharedItems containsString="0" containsBlank="1" count="1">
        <m/>
      </sharedItems>
    </cacheField>
    <cacheField name="F30" numFmtId="0">
      <sharedItems containsString="0" containsBlank="1" count="1">
        <m/>
      </sharedItems>
    </cacheField>
    <cacheField name="F31" numFmtId="0">
      <sharedItems containsString="0" containsBlank="1" count="1">
        <m/>
      </sharedItems>
    </cacheField>
    <cacheField name="F32" numFmtId="0">
      <sharedItems containsString="0" containsBlank="1" count="1">
        <m/>
      </sharedItems>
    </cacheField>
    <cacheField name="F33" numFmtId="0">
      <sharedItems containsString="0" containsBlank="1" count="1">
        <m/>
      </sharedItems>
    </cacheField>
    <cacheField name="F34" numFmtId="0">
      <sharedItems containsString="0" containsBlank="1" count="1">
        <m/>
      </sharedItems>
    </cacheField>
    <cacheField name="F35" numFmtId="0">
      <sharedItems containsString="0" containsBlank="1" count="1">
        <m/>
      </sharedItems>
    </cacheField>
    <cacheField name="F36" numFmtId="0">
      <sharedItems containsString="0" containsBlank="1" count="1">
        <m/>
      </sharedItems>
    </cacheField>
    <cacheField name="F37" numFmtId="0">
      <sharedItems containsString="0" containsBlank="1" count="1">
        <m/>
      </sharedItems>
    </cacheField>
    <cacheField name="F38" numFmtId="0">
      <sharedItems containsString="0" containsBlank="1" count="1">
        <m/>
      </sharedItems>
    </cacheField>
    <cacheField name="F39" numFmtId="0">
      <sharedItems containsString="0" containsBlank="1" count="1">
        <m/>
      </sharedItems>
    </cacheField>
    <cacheField name="F40" numFmtId="0">
      <sharedItems containsString="0" containsBlank="1" count="1">
        <m/>
      </sharedItems>
    </cacheField>
    <cacheField name="F41" numFmtId="0">
      <sharedItems containsString="0" containsBlank="1" count="1">
        <m/>
      </sharedItems>
    </cacheField>
    <cacheField name="F42" numFmtId="0">
      <sharedItems containsString="0" containsBlank="1" count="1">
        <m/>
      </sharedItems>
    </cacheField>
    <cacheField name="F43" numFmtId="0">
      <sharedItems containsString="0" containsBlank="1" count="1">
        <m/>
      </sharedItems>
    </cacheField>
    <cacheField name="F44" numFmtId="0">
      <sharedItems containsString="0" containsBlank="1" count="1">
        <m/>
      </sharedItems>
    </cacheField>
    <cacheField name="F45" numFmtId="0">
      <sharedItems containsString="0" containsBlank="1" count="1">
        <m/>
      </sharedItems>
    </cacheField>
    <cacheField name="F46" numFmtId="0">
      <sharedItems containsString="0" containsBlank="1" count="1">
        <m/>
      </sharedItems>
    </cacheField>
    <cacheField name="F47" numFmtId="0">
      <sharedItems containsString="0" containsBlank="1" count="1">
        <m/>
      </sharedItems>
    </cacheField>
    <cacheField name="F48" numFmtId="0">
      <sharedItems containsString="0" containsBlank="1" count="1">
        <m/>
      </sharedItems>
    </cacheField>
    <cacheField name="F49" numFmtId="0">
      <sharedItems containsString="0" containsBlank="1" count="1">
        <m/>
      </sharedItems>
    </cacheField>
    <cacheField name="F50" numFmtId="0">
      <sharedItems containsString="0" containsBlank="1" count="1">
        <m/>
      </sharedItems>
    </cacheField>
    <cacheField name="F51" numFmtId="0">
      <sharedItems containsString="0" containsBlank="1" count="1">
        <m/>
      </sharedItems>
    </cacheField>
    <cacheField name="F52" numFmtId="0">
      <sharedItems containsString="0" containsBlank="1" count="1">
        <m/>
      </sharedItems>
    </cacheField>
  </cacheFields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Tabla dinámica1" cacheId="44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fieldListSortAscending="1">
  <location ref="O6:X40" firstHeaderRow="1" firstDataRow="3" firstDataCol="1"/>
  <pivotFields count="15">
    <pivotField axis="axisRow" showAll="0" defaultSubtota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axis="axisCol" showAll="0" defaultSubtotal="0">
      <items count="7">
        <item x="4"/>
        <item x="0"/>
        <item h="1" x="1"/>
        <item h="1" x="2"/>
        <item x="5"/>
        <item x="3"/>
        <item h="1" x="6"/>
      </items>
    </pivotField>
    <pivotField showAll="0" defaultSubtotal="0"/>
    <pivotField showAll="0" defaultSubtotal="0"/>
    <pivotField showAll="0" defaultSubtotal="0">
      <items count="6">
        <item x="0"/>
        <item x="1"/>
        <item x="3"/>
        <item x="2"/>
        <item x="4"/>
        <item x="5"/>
      </items>
    </pivotField>
    <pivotField showAll="0" defaultSubtotal="0"/>
    <pivotField dataField="1" showAll="0" defaultSubtotal="0"/>
    <pivotField showAll="0" defaultSubtotal="0"/>
    <pivotField axis="axisCol" showAll="0" defaultSubtotal="0">
      <items count="3">
        <item x="1"/>
        <item h="1" x="0"/>
        <item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2">
    <field x="1"/>
    <field x="8"/>
  </colFields>
  <colItems count="9">
    <i>
      <x/>
      <x/>
    </i>
    <i r="1">
      <x v="2"/>
    </i>
    <i>
      <x v="1"/>
      <x/>
    </i>
    <i r="1">
      <x v="2"/>
    </i>
    <i>
      <x v="4"/>
      <x/>
    </i>
    <i r="1">
      <x v="2"/>
    </i>
    <i>
      <x v="5"/>
      <x/>
    </i>
    <i r="1">
      <x v="2"/>
    </i>
    <i t="grand">
      <x/>
    </i>
  </colItems>
  <dataFields count="1">
    <dataField name="Suma de Plazas" fld="6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2" cacheId="45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fieldListSortAscending="1">
  <location ref="F4:H31" firstHeaderRow="1" firstDataRow="2" firstDataCol="1"/>
  <pivotFields count="52">
    <pivotField subtotalTop="0" showAll="0"/>
    <pivotField axis="axisRow" subtotalTop="0" showAll="0">
      <items count="8">
        <item x="4"/>
        <item x="0"/>
        <item h="1" x="1"/>
        <item h="1" x="2"/>
        <item x="5"/>
        <item x="3"/>
        <item h="1" x="6"/>
        <item t="default"/>
      </items>
    </pivotField>
    <pivotField subtotalTop="0" showAll="0"/>
    <pivotField axis="axisRow" subtotalTop="0" showAll="0">
      <items count="26">
        <item x="14"/>
        <item x="1"/>
        <item x="16"/>
        <item x="5"/>
        <item x="18"/>
        <item x="13"/>
        <item x="0"/>
        <item x="23"/>
        <item x="6"/>
        <item x="17"/>
        <item x="11"/>
        <item x="2"/>
        <item x="7"/>
        <item x="19"/>
        <item x="10"/>
        <item x="4"/>
        <item x="20"/>
        <item x="12"/>
        <item x="15"/>
        <item x="21"/>
        <item x="8"/>
        <item x="24"/>
        <item x="22"/>
        <item x="9"/>
        <item x="3"/>
        <item t="default"/>
      </items>
    </pivotField>
    <pivotField subtotalTop="0" showAll="0"/>
    <pivotField subtotalTop="0" showAll="0"/>
    <pivotField dataField="1" subtotalTop="0" showAll="0"/>
    <pivotField subtotalTop="0" showAll="0"/>
    <pivotField axis="axisCol" subtotalTop="0" showAll="0">
      <items count="4">
        <item x="1"/>
        <item h="1" x="0"/>
        <item h="1" x="2"/>
        <item t="default"/>
      </items>
    </pivotField>
    <pivotField subtotalTop="0" showAll="0"/>
    <pivotField subtotalTop="0" showAll="0"/>
    <pivotField showAll="0" defaultSubtotal="0"/>
    <pivotField showAll="0" defaultSubtotal="0"/>
    <pivotField subtotalTop="0" showAll="0"/>
    <pivotField subtotalTop="0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2">
    <field x="1"/>
    <field x="3"/>
  </rowFields>
  <rowItems count="26">
    <i>
      <x/>
    </i>
    <i r="1">
      <x/>
    </i>
    <i r="1">
      <x v="5"/>
    </i>
    <i r="1">
      <x v="10"/>
    </i>
    <i r="1">
      <x v="14"/>
    </i>
    <i r="1">
      <x v="17"/>
    </i>
    <i r="1">
      <x v="18"/>
    </i>
    <i t="default">
      <x/>
    </i>
    <i>
      <x v="1"/>
    </i>
    <i r="1">
      <x v="1"/>
    </i>
    <i r="1">
      <x v="6"/>
    </i>
    <i r="1">
      <x v="11"/>
    </i>
    <i r="1">
      <x v="19"/>
    </i>
    <i r="1">
      <x v="24"/>
    </i>
    <i t="default">
      <x v="1"/>
    </i>
    <i>
      <x v="4"/>
    </i>
    <i r="1">
      <x v="2"/>
    </i>
    <i r="1">
      <x v="7"/>
    </i>
    <i t="default">
      <x v="4"/>
    </i>
    <i>
      <x v="5"/>
    </i>
    <i r="1">
      <x v="20"/>
    </i>
    <i r="1">
      <x v="21"/>
    </i>
    <i r="1">
      <x v="22"/>
    </i>
    <i r="1">
      <x v="23"/>
    </i>
    <i t="default">
      <x v="5"/>
    </i>
    <i t="grand">
      <x/>
    </i>
  </rowItems>
  <colFields count="1">
    <field x="8"/>
  </colFields>
  <colItems count="2">
    <i>
      <x/>
    </i>
    <i t="grand">
      <x/>
    </i>
  </colItems>
  <dataFields count="1">
    <dataField name="Suma de Plazas" fld="6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a dinámica3" cacheId="46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fieldListSortAscending="1">
  <location ref="I4:K27" firstHeaderRow="1" firstDataRow="2" firstDataCol="1" rowPageCount="1" colPageCount="1"/>
  <pivotFields count="52">
    <pivotField axis="axisPage" subtotalTop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subtotalTop="0" showAll="0">
      <items count="8">
        <item x="4"/>
        <item x="0"/>
        <item h="1" x="1"/>
        <item h="1" x="2"/>
        <item x="5"/>
        <item x="3"/>
        <item h="1" x="6"/>
        <item t="default"/>
      </items>
    </pivotField>
    <pivotField subtotalTop="0" showAll="0"/>
    <pivotField axis="axisRow" subtotalTop="0" showAll="0">
      <items count="26">
        <item x="14"/>
        <item x="1"/>
        <item x="16"/>
        <item x="5"/>
        <item x="18"/>
        <item x="13"/>
        <item x="0"/>
        <item x="23"/>
        <item x="6"/>
        <item x="17"/>
        <item x="11"/>
        <item x="2"/>
        <item x="7"/>
        <item x="19"/>
        <item x="10"/>
        <item x="4"/>
        <item x="20"/>
        <item x="12"/>
        <item x="15"/>
        <item x="21"/>
        <item x="8"/>
        <item x="24"/>
        <item x="22"/>
        <item x="9"/>
        <item x="3"/>
        <item t="default"/>
      </items>
    </pivotField>
    <pivotField subtotalTop="0" showAll="0"/>
    <pivotField subtotalTop="0" showAll="0"/>
    <pivotField dataField="1" subtotalTop="0" showAll="0"/>
    <pivotField subtotalTop="0" showAll="0"/>
    <pivotField axis="axisCol" subtotalTop="0" showAll="0">
      <items count="4">
        <item x="1"/>
        <item h="1" x="0"/>
        <item h="1" x="2"/>
        <item t="default"/>
      </items>
    </pivotField>
    <pivotField subtotalTop="0" showAll="0"/>
    <pivotField subtotalTop="0" showAll="0"/>
    <pivotField showAll="0" defaultSubtotal="0"/>
    <pivotField showAll="0" defaultSubtotal="0"/>
    <pivotField subtotalTop="0" showAll="0"/>
    <pivotField subtotalTop="0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2">
    <field x="1"/>
    <field x="3"/>
  </rowFields>
  <rowItems count="22">
    <i>
      <x/>
    </i>
    <i r="1">
      <x/>
    </i>
    <i r="1">
      <x v="5"/>
    </i>
    <i r="1">
      <x v="10"/>
    </i>
    <i r="1">
      <x v="14"/>
    </i>
    <i r="1">
      <x v="17"/>
    </i>
    <i r="1">
      <x v="18"/>
    </i>
    <i t="default">
      <x/>
    </i>
    <i>
      <x v="1"/>
    </i>
    <i r="1">
      <x v="1"/>
    </i>
    <i r="1">
      <x v="6"/>
    </i>
    <i r="1">
      <x v="11"/>
    </i>
    <i r="1">
      <x v="24"/>
    </i>
    <i t="default">
      <x v="1"/>
    </i>
    <i>
      <x v="4"/>
    </i>
    <i r="1">
      <x v="2"/>
    </i>
    <i t="default">
      <x v="4"/>
    </i>
    <i>
      <x v="5"/>
    </i>
    <i r="1">
      <x v="20"/>
    </i>
    <i r="1">
      <x v="23"/>
    </i>
    <i t="default">
      <x v="5"/>
    </i>
    <i t="grand">
      <x/>
    </i>
  </rowItems>
  <colFields count="1">
    <field x="8"/>
  </colFields>
  <colItems count="2">
    <i>
      <x/>
    </i>
    <i t="grand">
      <x/>
    </i>
  </colItems>
  <pageFields count="1">
    <pageField fld="0" item="0" hier="0"/>
  </pageFields>
  <dataFields count="1">
    <dataField name="Suma de Plazas" fld="6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a dinámica4" cacheId="47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fieldListSortAscending="1">
  <location ref="I4:K23" firstHeaderRow="1" firstDataRow="2" firstDataCol="1" rowPageCount="1" colPageCount="1"/>
  <pivotFields count="52">
    <pivotField axis="axisPage" subtotalTop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subtotalTop="0" showAll="0">
      <items count="8">
        <item x="4"/>
        <item x="0"/>
        <item h="1" x="1"/>
        <item h="1" x="2"/>
        <item x="5"/>
        <item x="3"/>
        <item h="1" x="6"/>
        <item t="default"/>
      </items>
    </pivotField>
    <pivotField subtotalTop="0" showAll="0"/>
    <pivotField axis="axisRow" subtotalTop="0" showAll="0">
      <items count="26">
        <item x="14"/>
        <item x="1"/>
        <item x="16"/>
        <item x="5"/>
        <item x="18"/>
        <item x="13"/>
        <item x="0"/>
        <item x="23"/>
        <item x="6"/>
        <item x="17"/>
        <item x="11"/>
        <item x="2"/>
        <item x="7"/>
        <item x="19"/>
        <item x="10"/>
        <item x="4"/>
        <item x="20"/>
        <item x="12"/>
        <item x="15"/>
        <item x="21"/>
        <item x="8"/>
        <item x="24"/>
        <item x="22"/>
        <item x="9"/>
        <item x="3"/>
        <item t="default"/>
      </items>
    </pivotField>
    <pivotField subtotalTop="0" showAll="0"/>
    <pivotField subtotalTop="0" showAll="0"/>
    <pivotField dataField="1" subtotalTop="0" showAll="0"/>
    <pivotField subtotalTop="0" showAll="0"/>
    <pivotField axis="axisCol" subtotalTop="0" showAll="0">
      <items count="4">
        <item x="1"/>
        <item h="1" x="0"/>
        <item h="1" x="2"/>
        <item t="default"/>
      </items>
    </pivotField>
    <pivotField subtotalTop="0" showAll="0"/>
    <pivotField subtotalTop="0" showAll="0"/>
    <pivotField showAll="0" defaultSubtotal="0"/>
    <pivotField showAll="0" defaultSubtotal="0"/>
    <pivotField subtotalTop="0" showAll="0"/>
    <pivotField subtotalTop="0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2">
    <field x="1"/>
    <field x="3"/>
  </rowFields>
  <rowItems count="18">
    <i>
      <x/>
    </i>
    <i r="1">
      <x/>
    </i>
    <i r="1">
      <x v="5"/>
    </i>
    <i r="1">
      <x v="10"/>
    </i>
    <i r="1">
      <x v="14"/>
    </i>
    <i r="1">
      <x v="17"/>
    </i>
    <i r="1">
      <x v="18"/>
    </i>
    <i t="default">
      <x/>
    </i>
    <i>
      <x v="1"/>
    </i>
    <i r="1">
      <x v="1"/>
    </i>
    <i r="1">
      <x v="6"/>
    </i>
    <i r="1">
      <x v="11"/>
    </i>
    <i r="1">
      <x v="19"/>
    </i>
    <i t="default">
      <x v="1"/>
    </i>
    <i>
      <x v="5"/>
    </i>
    <i r="1">
      <x v="20"/>
    </i>
    <i t="default">
      <x v="5"/>
    </i>
    <i t="grand">
      <x/>
    </i>
  </rowItems>
  <colFields count="1">
    <field x="8"/>
  </colFields>
  <colItems count="2">
    <i>
      <x/>
    </i>
    <i t="grand">
      <x/>
    </i>
  </colItems>
  <pageFields count="1">
    <pageField fld="0" item="3" hier="0"/>
  </pageFields>
  <dataFields count="1">
    <dataField name="Suma de Plazas" fld="6" baseField="0" baseItem="0"/>
  </data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a dinámica5" cacheId="48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fieldListSortAscending="1">
  <location ref="I4:K19" firstHeaderRow="1" firstDataRow="2" firstDataCol="1" rowPageCount="1" colPageCount="1"/>
  <pivotFields count="52">
    <pivotField axis="axisPage" subtotalTop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subtotalTop="0" showAll="0">
      <items count="8">
        <item x="4"/>
        <item x="0"/>
        <item h="1" x="1"/>
        <item h="1" x="2"/>
        <item x="5"/>
        <item x="3"/>
        <item h="1" x="6"/>
        <item t="default"/>
      </items>
    </pivotField>
    <pivotField subtotalTop="0" showAll="0"/>
    <pivotField axis="axisRow" subtotalTop="0" showAll="0">
      <items count="26">
        <item x="14"/>
        <item x="1"/>
        <item x="16"/>
        <item x="5"/>
        <item x="18"/>
        <item x="13"/>
        <item x="0"/>
        <item x="23"/>
        <item x="6"/>
        <item x="17"/>
        <item x="11"/>
        <item x="2"/>
        <item x="7"/>
        <item x="19"/>
        <item x="10"/>
        <item x="4"/>
        <item x="20"/>
        <item x="12"/>
        <item x="15"/>
        <item x="21"/>
        <item x="8"/>
        <item x="24"/>
        <item x="22"/>
        <item x="9"/>
        <item x="3"/>
        <item t="default"/>
      </items>
    </pivotField>
    <pivotField subtotalTop="0" showAll="0"/>
    <pivotField subtotalTop="0" showAll="0"/>
    <pivotField dataField="1" subtotalTop="0" showAll="0"/>
    <pivotField subtotalTop="0" showAll="0"/>
    <pivotField axis="axisCol" subtotalTop="0" showAll="0">
      <items count="4">
        <item x="1"/>
        <item h="1" x="0"/>
        <item h="1" x="2"/>
        <item t="default"/>
      </items>
    </pivotField>
    <pivotField subtotalTop="0" showAll="0"/>
    <pivotField subtotalTop="0" showAll="0"/>
    <pivotField showAll="0" defaultSubtotal="0"/>
    <pivotField showAll="0" defaultSubtotal="0"/>
    <pivotField subtotalTop="0" showAll="0"/>
    <pivotField subtotalTop="0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2">
    <field x="1"/>
    <field x="3"/>
  </rowFields>
  <rowItems count="14">
    <i>
      <x/>
    </i>
    <i r="1">
      <x/>
    </i>
    <i r="1">
      <x v="5"/>
    </i>
    <i r="1">
      <x v="10"/>
    </i>
    <i r="1">
      <x v="14"/>
    </i>
    <i r="1">
      <x v="17"/>
    </i>
    <i r="1">
      <x v="18"/>
    </i>
    <i t="default">
      <x/>
    </i>
    <i>
      <x v="1"/>
    </i>
    <i r="1">
      <x v="1"/>
    </i>
    <i r="1">
      <x v="6"/>
    </i>
    <i r="1">
      <x v="11"/>
    </i>
    <i t="default">
      <x v="1"/>
    </i>
    <i t="grand">
      <x/>
    </i>
  </rowItems>
  <colFields count="1">
    <field x="8"/>
  </colFields>
  <colItems count="2">
    <i>
      <x/>
    </i>
    <i t="grand">
      <x/>
    </i>
  </colItems>
  <pageFields count="1">
    <pageField fld="0" item="16" hier="0"/>
  </pageFields>
  <dataFields count="1">
    <dataField name="Suma de Plazas" fld="6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ivotTable" Target="../pivotTables/pivotTable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ivotTable" Target="../pivotTables/pivotTable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ivotTable" Target="../pivotTables/pivotTable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ivotTable" Target="../pivotTables/pivotTable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B5:K37"/>
  <sheetViews>
    <sheetView showGridLines="0" tabSelected="1" zoomScaleNormal="100" workbookViewId="0"/>
  </sheetViews>
  <sheetFormatPr baseColWidth="10" defaultRowHeight="12.75"/>
  <cols>
    <col min="1" max="1" width="20.28515625" customWidth="1"/>
    <col min="2" max="2" width="151.85546875" customWidth="1"/>
  </cols>
  <sheetData>
    <row r="5" spans="2:2" ht="22.5" customHeight="1">
      <c r="B5" s="439" t="s">
        <v>332</v>
      </c>
    </row>
    <row r="6" spans="2:2" ht="22.5" customHeight="1">
      <c r="B6" s="504" t="str">
        <f>Originales!A2</f>
        <v>Acum. febrero 2010</v>
      </c>
    </row>
    <row r="7" spans="2:2" ht="15.75" customHeight="1">
      <c r="B7" s="496"/>
    </row>
    <row r="8" spans="2:2" ht="19.5" customHeight="1">
      <c r="B8" s="394" t="s">
        <v>252</v>
      </c>
    </row>
    <row r="9" spans="2:2" ht="19.5" customHeight="1">
      <c r="B9" s="394" t="s">
        <v>254</v>
      </c>
    </row>
    <row r="10" spans="2:2" ht="19.5" customHeight="1">
      <c r="B10" s="394" t="s">
        <v>255</v>
      </c>
    </row>
    <row r="11" spans="2:2" ht="19.5" customHeight="1">
      <c r="B11" s="394" t="s">
        <v>256</v>
      </c>
    </row>
    <row r="12" spans="2:2" ht="19.5" customHeight="1">
      <c r="B12" s="394" t="s">
        <v>263</v>
      </c>
    </row>
    <row r="13" spans="2:2" ht="19.5" customHeight="1">
      <c r="B13" s="394" t="s">
        <v>264</v>
      </c>
    </row>
    <row r="14" spans="2:2" ht="19.5" customHeight="1">
      <c r="B14" s="394" t="s">
        <v>265</v>
      </c>
    </row>
    <row r="15" spans="2:2" ht="19.5" customHeight="1">
      <c r="B15" s="394" t="s">
        <v>248</v>
      </c>
    </row>
    <row r="16" spans="2:2" ht="19.5" customHeight="1">
      <c r="B16" s="394" t="s">
        <v>249</v>
      </c>
    </row>
    <row r="17" spans="2:7" ht="19.5" customHeight="1">
      <c r="B17" s="394" t="s">
        <v>250</v>
      </c>
    </row>
    <row r="18" spans="2:7" ht="19.5" customHeight="1">
      <c r="B18" s="394" t="s">
        <v>251</v>
      </c>
    </row>
    <row r="19" spans="2:7" ht="19.5" customHeight="1">
      <c r="B19" s="394" t="s">
        <v>242</v>
      </c>
    </row>
    <row r="20" spans="2:7" ht="19.5" customHeight="1">
      <c r="B20" s="394" t="s">
        <v>243</v>
      </c>
    </row>
    <row r="21" spans="2:7" ht="19.5" customHeight="1">
      <c r="B21" s="394" t="s">
        <v>253</v>
      </c>
    </row>
    <row r="22" spans="2:7" ht="19.5" customHeight="1">
      <c r="B22" s="394" t="s">
        <v>281</v>
      </c>
    </row>
    <row r="23" spans="2:7" ht="19.5" customHeight="1">
      <c r="B23" s="394" t="s">
        <v>244</v>
      </c>
    </row>
    <row r="24" spans="2:7" ht="19.5" customHeight="1">
      <c r="B24" s="394" t="s">
        <v>245</v>
      </c>
    </row>
    <row r="25" spans="2:7" ht="19.5" customHeight="1">
      <c r="B25" s="394" t="s">
        <v>295</v>
      </c>
    </row>
    <row r="26" spans="2:7" ht="19.5" customHeight="1">
      <c r="B26" s="394" t="s">
        <v>296</v>
      </c>
    </row>
    <row r="27" spans="2:7" ht="19.5" customHeight="1">
      <c r="B27" s="394" t="s">
        <v>266</v>
      </c>
    </row>
    <row r="28" spans="2:7" ht="19.5" customHeight="1">
      <c r="B28" s="394" t="s">
        <v>273</v>
      </c>
    </row>
    <row r="29" spans="2:7" ht="19.5" customHeight="1">
      <c r="B29" s="394" t="s">
        <v>278</v>
      </c>
    </row>
    <row r="30" spans="2:7" ht="19.5" customHeight="1">
      <c r="B30" s="394" t="s">
        <v>279</v>
      </c>
    </row>
    <row r="31" spans="2:7" ht="19.5" customHeight="1">
      <c r="B31" s="394" t="s">
        <v>280</v>
      </c>
    </row>
    <row r="32" spans="2:7">
      <c r="B32" s="394" t="s">
        <v>282</v>
      </c>
      <c r="C32" s="86"/>
      <c r="D32" s="86"/>
      <c r="E32" s="86"/>
      <c r="F32" s="86"/>
      <c r="G32" s="86"/>
    </row>
    <row r="33" spans="2:11" ht="15.75">
      <c r="B33" s="506" t="s">
        <v>354</v>
      </c>
    </row>
    <row r="34" spans="2:11">
      <c r="B34" s="495"/>
    </row>
    <row r="35" spans="2:11" ht="18">
      <c r="B35" s="505" t="s">
        <v>340</v>
      </c>
      <c r="C35" s="501"/>
      <c r="D35" s="501"/>
      <c r="E35" s="501"/>
      <c r="F35" s="501"/>
      <c r="G35" s="501"/>
      <c r="H35" s="501"/>
      <c r="I35" s="501"/>
      <c r="J35" s="501"/>
      <c r="K35" s="501"/>
    </row>
    <row r="36" spans="2:11" ht="18">
      <c r="B36" s="395" t="s">
        <v>288</v>
      </c>
      <c r="C36" s="503"/>
      <c r="D36" s="503"/>
      <c r="E36" s="503"/>
      <c r="F36" s="503"/>
      <c r="G36" s="503"/>
      <c r="H36" s="503"/>
      <c r="I36" s="503"/>
      <c r="J36" s="503"/>
      <c r="K36" s="503"/>
    </row>
    <row r="37" spans="2:11">
      <c r="C37" s="502"/>
      <c r="D37" s="502"/>
      <c r="E37" s="502"/>
      <c r="F37" s="502"/>
      <c r="G37" s="502"/>
      <c r="H37" s="502"/>
      <c r="I37" s="502"/>
      <c r="J37" s="502"/>
      <c r="K37" s="502"/>
    </row>
  </sheetData>
  <sheetProtection password="CEAC" sheet="1" objects="1" scenarios="1"/>
  <phoneticPr fontId="9" type="noConversion"/>
  <hyperlinks>
    <hyperlink ref="B8" location="Alojados!A1" tooltip="TURISTAS ALOJADOS EN TENERIFE Y POR MUNICIPIO, SEGÚN TIPOLOGÍA Y CATEGORÍA DEL ALOJAMIENTO" display="TURISTAS ALOJADOS EN TENERIFE Y POR MUNICIPIO, SEGÚN TIPOLOGÍA Y CATEGORÍA DEL ALOJAMIENTO"/>
    <hyperlink ref="B9" location="Pernoctaciones!A1" tooltip="NÚMERO DE PERNOCTACIONES EN TENERIFE Y POR MUNICIPIO SEGÚN TIPOLOGÍA Y CATEGORÍA DEL ALOJAMIENTO" display="NÚMERO DE PERNOCTACIONES EN TENERIFE Y POR MUNICIPIO SEGÚN TIPOLOGÍA Y CATEGORÍA DEL ALOJAMIENTO"/>
    <hyperlink ref="B10" location="Ocupación!A1" tooltip="INDICES DE OCUPACIÓN EN TENERIFE Y POR MUNICIPIOS  SEGÚN TIPOLOGÍA Y CATEGORÍA DEL ALOJAMIENTO" display="INDICES DE OCUPACIÓN EN TENERIFE Y POR MUNICIPIOS  SEGÚN TIPOLOGÍA Y CATEGORÍA DEL ALOJAMIENTO"/>
    <hyperlink ref="B11" location="'Estancia Media'!A1" tooltip="ESTANCIA MEDIA EN TENERIFE Y POR MINICIPIOS  SEGÚN TIPOLOGÍA Y CATEGORÍA DEL ALOJAMIENTO" display="ESTANCIA MEDIA EN TENERIFE Y POR MINICIPIOS  SEGÚN TIPOLOGÍA Y CATEGORÍA DEL ALOJAMIENTO"/>
    <hyperlink ref="B12" location="Municipios!A1" tooltip="DISTRIBUCIÓN DEL TURISMO ALOJADO POR MUNICIPIO SEGÚN TIPOLOGÍA DEL ALOJAMIENTO" display="DISTRIBUCIÓN DEL TURISMO ALOJADO POR MUNICIPIO SEGÚN TIPOLOGÍA DEL ALOJAMIENTO"/>
    <hyperlink ref="B13" location="Municipios!A48" tooltip="DISTRIBUCIÓN DE PERNOCTACIONES POR MUNICIPIO SEGÚN TIPOLOGÍA DEL ALOJAMIENTO" display="DISTRIBUCIÓN DE PERNOCTACIONES POR MUNICIPIO SEGÚN TIPOLOGÍA DEL ALOJAMIENTO"/>
    <hyperlink ref="B14" location="Municipios!A70" tooltip="PLAZAS ALOJATIVAS ESTIMADAS SEGÚN TIPOLOGÍA  Y MUNICIPIOS" display="PLAZAS ALOJATIVAS ESTIMADAS SEGÚN TIPOLOGÍA  Y MUNICIPIOS"/>
    <hyperlink ref="B15" location="'Nacionalidades TFE'!A1" tooltip="TURISTAS ALOJADOS EN ESTABLECIMIENTOS  EN TENERIFE SEGÚN NACIONALIDAD " display="TURISTAS ALOJADOS EN ESTABLECIMIENTOS  EN TENERIFE SEGÚN NACIONALIDAD "/>
    <hyperlink ref="B16" location="'Nacionalidades TFE'!A32" tooltip="DISTRIBUCIÓN DEL TURISMO ALOJADO EN ESTABLECIMIENTOS  EN TENERIFE SEGÚN NACIONALIDAD" display="DISTRIBUCIÓN DEL TURISMO ALOJADO EN ESTABLECIMIENTOS  EN TENERIFE SEGÚN NACIONALIDAD"/>
    <hyperlink ref="B17" location="'Nacionalidades Adeje'!A1" tooltip="TURISTAS ALOJADOS EN ESTABLECIMIENTOS  EN EL MUNICIPIO DE ADEJE SEGÚN NACIONALIDAD " display="TURISTAS ALOJADOS EN ESTABLECIMIENTOS  EN EL MUNICIPIO DE ADEJE SEGÚN NACIONALIDAD "/>
    <hyperlink ref="B18" location="'Nacionalidades Adeje'!A57" tooltip="DISTRIBUCIÓN DEL TURISMO ALOJADO EN ESTABLECIMIENTOS  EN EL MUNICIPIO DE ADEJE SEGÚN NACIONALIDAD" display="DISTRIBUCIÓN DEL TURISMO ALOJADO EN ESTABLECIMIENTOS  EN EL MUNICIPIO DE ADEJE SEGÚN NACIONALIDAD"/>
    <hyperlink ref="B19" location="'Nacionalidades  Arona'!A1" tooltip="TURISTAS ALOJADOS EN ESTABLECIMIENTOS TURÍSTICOS EN EL MUNICIPIO DE ARONA SEGÚN NACIONALIDAD " display="TURISTAS ALOJADOS EN ESTABLECIMIENTOS TURÍSTICOS EN EL MUNICIPIO DE ARONA SEGÚN NACIONALIDAD "/>
    <hyperlink ref="B20" location="'Nacionalidades  Arona'!A57" tooltip="DISTRIBUCIÓN DEL TURISMO ALOJADO EN ESTABLECIMIENTOS TURÍSTICOS EN EL MUNICIPIO DE ARONA SEGÚN NACIONALIDAD" display="DISTRIBUCIÓN DEL TURISMO ALOJADO EN ESTABLECIMIENTOS TURÍSTICOS EN EL MUNICIPIO DE ARONA SEGÚN NACIONALIDAD"/>
    <hyperlink ref="B21" location="'Nacionalidades Puerto Cruz '!A1" tooltip="TURISTAS ALOJADOS EN ESTABLECIMIENTOS TURÍSTICOS EN EL MUNICIPIO DEL PUERTO DE LA CRUZ SEGÚN NACIONALIDAD " display="TURISTAS ALOJADOS EN ESTABLECIMIENTOS TURÍSTICOS EN EL MUNICIPIO DEL PUERTO DE LA CRUZ SEGÚN NACIONALIDAD "/>
    <hyperlink ref="B22" location="'Nacionalidades Puerto Cruz '!A57" tooltip="DISTRIBUCIÓN DEL TURISMO ALOJADO EN ESTABLECIMIENTOS TURÍSTICOS EN EL MUNICIPIO DEL PUERTO DE LA CRUZ SEGÚN NACIONALIDAD" display="DISTRIBUCIÓN DEL TURISMO ALOJADO EN ESTABLECIMIENTOS TURÍSTICOS EN EL MUNICIPIO DEL PUERTO DE LA CRUZ SEGÚN NACIONALIDAD"/>
    <hyperlink ref="B23" location="'Nacionalidades Santa Cruz'!A1" tooltip="TURISTAS ALOJADOS EN ESTABLECIMIENTOS TURÍSTICOS EN EL MUNICIPIO DE SANTA CRUZ SEGÚN NACIONALIDAD " display="TURISTAS ALOJADOS EN ESTABLECIMIENTOS TURÍSTICOS EN EL MUNICIPIO DE SANTA CRUZ SEGÚN NACIONALIDAD "/>
    <hyperlink ref="B24" location="'Nacionalidades Santa Cruz'!A32" tooltip="DISTRIBUCIÓN DEL TURISMO ALOJADO EN ESTABLECIMIENTOS TURÍSTICOS EN EL MUNICIPIO DE SANTA CRUZ SEGÚN NACIONALIDAD" display="DISTRIBUCIÓN DEL TURISMO ALOJADO EN ESTABLECIMIENTOS TURÍSTICOS EN EL MUNICIPIO DE SANTA CRUZ SEGÚN NACIONALIDAD"/>
    <hyperlink ref="B25" location="'Oferta Alojativa Estimada 1 SEM'!A1" tooltip="PLAZAS ALOJATIVAS ESTIMADAS SEGÚN MUNICIPIOS Y TIPOLOGÍA ALOJATIVA" display="PLAZAS ALOJATIVAS ESTIMADAS SEGÚN MUNICIPIOS Y TIPOLOGÍA ALOJATIVA"/>
    <hyperlink ref="B27" location="'Oferta Autoriz y Trámite'!A1" tooltip="PLAZAS TURÍSTICAS AUTORIZADAS Y EN TRÁMITE SEGÚN TIPOLOGÍA ALOJATIVA. DISTRIBUCIÓN POR MUNICIPIOS " display="PLAZAS TURÍSTICAS AUTORIZADAS Y EN TRÁMITE SEGÚN TIPOLOGÍA ALOJATIVA. DISTRIBUCIÓN POR MUNICIPIOS "/>
    <hyperlink ref="B29" location="'Plaza autorizadas categor Adeje'!A1" tooltip="DISTRIBUCIÓN DE LAS PLAZAS TURÍSTICAS AUTORIZADAS EN EL MUNICIPIO DE ADEJE SEGÚN TIPOLOGÍA Y CATEGORÍA ALOJATIVA" display="DISTRIBUCIÓN DE LAS PLAZAS TURÍSTICAS AUTORIZADAS EN EL MUNICIPIO DE ADEJE SEGÚN TIPOLOGÍA Y CATEGORÍA ALOJATIVA"/>
    <hyperlink ref="B30" location="'Plaza autorizadas categor Arona'!A1" tooltip="DISTRIBUCIÓN DE LAS PLAZAS TURÍSTICAS AUTORIZADAS EN EL MUNICIPIO DE ARONA SEGÚN TIPOLOGÍA Y CATEGORÍA ALOJATIVA" display="DISTRIBUCIÓN DE LAS PLAZAS TURÍSTICAS AUTORIZADAS EN EL MUNICIPIO DE ARONA SEGÚN TIPOLOGÍA Y CATEGORÍA ALOJATIVA"/>
    <hyperlink ref="B31" location="'Plaz autorizadas categor Puerto'!A1" tooltip="DISTRIBUCIÓN DE LAS PLAZAS TURÍSTICAS AUTORIZADAS EN EL MUNICIPIO DEL PUERTO DE LA CRUZ SEGÚN TIPOLOGÍA Y CATEGORÍA ALOJATIVA" display="DISTRIBUCIÓN DE LAS PLAZAS TURÍSTICAS AUTORIZADAS EN EL MUNICIPIO DEL PUERTO DE LA CRUZ SEGÚN TIPOLOGÍA Y CATEGORÍA ALOJATIVA"/>
    <hyperlink ref="B32" location="'Plaz autorizadas categor SantaC'!A1" tooltip="DISTRIBUCIÓN DE LAS PLAZAS TURÍSTICAS AUTORIZADAS EN EL MUNICIPIO DE SANTA CRUZ SEGÚN TIPOLOGÍA Y CATEGORÍA ALOJATIVA" display="DISTRIBUCIÓN DE LAS PLAZAS TURÍSTICAS AUTORIZADAS EN EL MUNICIPIO DE SANTA CRUZ SEGÚN TIPOLOGÍA Y CATEGORÍA ALOJATIVA"/>
    <hyperlink ref="B28" location="'Plazasautoriza categoTFE'!A1" tooltip="DISTRIBUCIÓN DE LAS PLAZAS TURÍSTICAS AUTORIZADAS EN TENERIFE SEGÚN TIPOLOGÍA Y CATEGORÍA ALOJATIVA" display="DISTRIBUCIÓN DE LAS PLAZAS TURÍSTICAS AUTORIZADAS EN TENERIFE SEGÚN TIPOLOGÍA Y CATEGORÍA ALOJATIVA"/>
    <hyperlink ref="B26" location="'Oferta Alojativa Estimada 2SEME'!A1" tooltip="PLAZAS ALOJATIVAS ESTIMADAS SEGÚN MUNICIPIOS Y TIPOLOGÍA ALOJATIVA" display="PLAZAS ALOJATIVAS ESTIMADAS SEGÚN MUNICIPIOS Y TIPOLOGÍA ALOJATIVA"/>
    <hyperlink ref="B35" location="'indice Serie Anual'!A1" display="Series anuales 2005-2009"/>
  </hyperlinks>
  <printOptions horizontalCentered="1" verticalCentered="1"/>
  <pageMargins left="0.78740157480314965" right="0.78740157480314965" top="0.98425196850393704" bottom="0.98425196850393704" header="0" footer="0"/>
  <pageSetup paperSize="9" scale="7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6">
    <pageSetUpPr fitToPage="1"/>
  </sheetPr>
  <dimension ref="A5:X58"/>
  <sheetViews>
    <sheetView showGridLines="0" showRowColHeaders="0" topLeftCell="K1" zoomScaleNormal="100" workbookViewId="0">
      <selection activeCell="K1" sqref="K1"/>
    </sheetView>
  </sheetViews>
  <sheetFormatPr baseColWidth="10" defaultRowHeight="12.75"/>
  <cols>
    <col min="1" max="1" width="36.7109375" style="22" hidden="1" customWidth="1"/>
    <col min="2" max="2" width="14.7109375" style="22" hidden="1" customWidth="1"/>
    <col min="3" max="3" width="14.140625" style="22" hidden="1" customWidth="1"/>
    <col min="4" max="4" width="10.7109375" style="22" hidden="1" customWidth="1"/>
    <col min="5" max="5" width="0" style="22" hidden="1" customWidth="1"/>
    <col min="6" max="6" width="29" style="22" hidden="1" customWidth="1"/>
    <col min="7" max="8" width="12.42578125" style="22" hidden="1" customWidth="1"/>
    <col min="9" max="10" width="0" style="22" hidden="1" customWidth="1"/>
    <col min="11" max="11" width="23.140625" style="22" bestFit="1" customWidth="1"/>
    <col min="12" max="13" width="15.85546875" style="22" bestFit="1" customWidth="1"/>
    <col min="14" max="14" width="9.140625" style="22" bestFit="1" customWidth="1"/>
    <col min="15" max="15" width="11.42578125" style="22"/>
    <col min="16" max="16" width="29.140625" style="22" hidden="1" customWidth="1"/>
    <col min="17" max="18" width="12.42578125" style="22" hidden="1" customWidth="1"/>
    <col min="19" max="20" width="0" style="22" hidden="1" customWidth="1"/>
    <col min="21" max="21" width="28.5703125" style="22" hidden="1" customWidth="1"/>
    <col min="22" max="23" width="13" style="22" hidden="1" customWidth="1"/>
    <col min="24" max="24" width="0" style="22" hidden="1" customWidth="1"/>
    <col min="25" max="16384" width="11.42578125" style="22"/>
  </cols>
  <sheetData>
    <row r="5" spans="1:24" ht="38.25" customHeight="1">
      <c r="A5" s="832" t="s">
        <v>160</v>
      </c>
      <c r="B5" s="833"/>
      <c r="C5" s="833"/>
      <c r="D5" s="834"/>
      <c r="F5" s="832" t="s">
        <v>161</v>
      </c>
      <c r="G5" s="833"/>
      <c r="H5" s="833"/>
      <c r="I5" s="834"/>
      <c r="K5" s="826" t="s">
        <v>162</v>
      </c>
      <c r="L5" s="827"/>
      <c r="M5" s="827"/>
      <c r="N5" s="828"/>
      <c r="P5" s="832" t="s">
        <v>165</v>
      </c>
      <c r="Q5" s="833"/>
      <c r="R5" s="833"/>
      <c r="S5" s="834"/>
      <c r="U5" s="832" t="s">
        <v>167</v>
      </c>
      <c r="V5" s="833"/>
      <c r="W5" s="833"/>
      <c r="X5" s="834"/>
    </row>
    <row r="6" spans="1:24" ht="31.5" customHeight="1">
      <c r="A6" s="40" t="s">
        <v>137</v>
      </c>
      <c r="B6" s="67" t="str">
        <f>Originales!$A$1</f>
        <v>Acum. febrero 2009</v>
      </c>
      <c r="C6" s="67" t="str">
        <f>Originales!$A$2</f>
        <v>Acum. febrero 2010</v>
      </c>
      <c r="D6" s="41" t="s">
        <v>68</v>
      </c>
      <c r="F6" s="40" t="s">
        <v>137</v>
      </c>
      <c r="G6" s="67" t="str">
        <f>Originales!$A$1</f>
        <v>Acum. febrero 2009</v>
      </c>
      <c r="H6" s="67" t="str">
        <f>Originales!$A$2</f>
        <v>Acum. febrero 2010</v>
      </c>
      <c r="I6" s="41" t="s">
        <v>68</v>
      </c>
      <c r="K6" s="40" t="s">
        <v>137</v>
      </c>
      <c r="L6" s="99" t="str">
        <f>Originales!$A$1</f>
        <v>Acum. febrero 2009</v>
      </c>
      <c r="M6" s="99" t="str">
        <f>Originales!$A$2</f>
        <v>Acum. febrero 2010</v>
      </c>
      <c r="N6" s="102" t="s">
        <v>68</v>
      </c>
      <c r="P6" s="40" t="s">
        <v>137</v>
      </c>
      <c r="Q6" s="67" t="str">
        <f>Originales!$A$1</f>
        <v>Acum. febrero 2009</v>
      </c>
      <c r="R6" s="67" t="str">
        <f>Originales!$A$2</f>
        <v>Acum. febrero 2010</v>
      </c>
      <c r="S6" s="41" t="s">
        <v>68</v>
      </c>
      <c r="U6" s="40" t="s">
        <v>137</v>
      </c>
      <c r="V6" s="67" t="str">
        <f>Originales!$A$1</f>
        <v>Acum. febrero 2009</v>
      </c>
      <c r="W6" s="67" t="str">
        <f>Originales!$A$2</f>
        <v>Acum. febrero 2010</v>
      </c>
      <c r="X6" s="41" t="s">
        <v>68</v>
      </c>
    </row>
    <row r="7" spans="1:24">
      <c r="A7" s="10" t="s">
        <v>11</v>
      </c>
      <c r="B7" s="14">
        <f>Originales!AR49</f>
        <v>141120</v>
      </c>
      <c r="C7" s="11">
        <f>Originales!AR10</f>
        <v>158722</v>
      </c>
      <c r="D7" s="15">
        <f t="shared" ref="D7:D29" si="0">(C7-B7)/B7</f>
        <v>0.12473072562358277</v>
      </c>
      <c r="F7" s="10" t="s">
        <v>11</v>
      </c>
      <c r="G7" s="14">
        <f>Originales!H49</f>
        <v>32285</v>
      </c>
      <c r="H7" s="11">
        <f>Originales!H10</f>
        <v>35486</v>
      </c>
      <c r="I7" s="15">
        <f t="shared" ref="I7:I29" si="1">(H7-G7)/G7</f>
        <v>9.9148211243611589E-2</v>
      </c>
      <c r="K7" s="10" t="s">
        <v>11</v>
      </c>
      <c r="L7" s="11">
        <f>Originales!Q49</f>
        <v>13449</v>
      </c>
      <c r="M7" s="18">
        <f>Originales!Q10</f>
        <v>18735</v>
      </c>
      <c r="N7" s="119">
        <f t="shared" ref="N7:N29" si="2">(M7-L7)/L7</f>
        <v>0.39304037474905196</v>
      </c>
      <c r="P7" s="10" t="s">
        <v>11</v>
      </c>
      <c r="Q7" s="14">
        <f>Originales!Y49</f>
        <v>45697</v>
      </c>
      <c r="R7" s="11">
        <f>Originales!W10</f>
        <v>36039</v>
      </c>
      <c r="S7" s="15">
        <f t="shared" ref="S7:S29" si="3">(R7-Q7)/Q7</f>
        <v>-0.21134866621441231</v>
      </c>
      <c r="U7" s="10" t="s">
        <v>11</v>
      </c>
      <c r="V7" s="14">
        <f>Originales!AH49</f>
        <v>23549</v>
      </c>
      <c r="W7" s="11">
        <f>Originales!AH10</f>
        <v>23572</v>
      </c>
      <c r="X7" s="15">
        <f t="shared" ref="X7:X29" si="4">(W7-V7)/V7</f>
        <v>9.7668690814896601E-4</v>
      </c>
    </row>
    <row r="8" spans="1:24">
      <c r="A8" s="12" t="s">
        <v>12</v>
      </c>
      <c r="B8" s="16">
        <f>Originales!AR50</f>
        <v>23671</v>
      </c>
      <c r="C8" s="13">
        <f>Originales!AR11</f>
        <v>23043</v>
      </c>
      <c r="D8" s="17">
        <f t="shared" si="0"/>
        <v>-2.6530353597228676E-2</v>
      </c>
      <c r="F8" s="12" t="s">
        <v>12</v>
      </c>
      <c r="G8" s="16">
        <f>Originales!H50</f>
        <v>10374</v>
      </c>
      <c r="H8" s="13">
        <f>Originales!H11</f>
        <v>9612</v>
      </c>
      <c r="I8" s="17">
        <f t="shared" si="1"/>
        <v>-7.3452862926547138E-2</v>
      </c>
      <c r="K8" s="12" t="s">
        <v>12</v>
      </c>
      <c r="L8" s="13">
        <f>Originales!Q50</f>
        <v>10183</v>
      </c>
      <c r="M8" s="19">
        <f>Originales!Q11</f>
        <v>10259</v>
      </c>
      <c r="N8" s="120">
        <f t="shared" si="2"/>
        <v>7.4634194245310811E-3</v>
      </c>
      <c r="P8" s="12" t="s">
        <v>12</v>
      </c>
      <c r="Q8" s="16">
        <f>Originales!Y50</f>
        <v>723</v>
      </c>
      <c r="R8" s="13">
        <f>Originales!W11</f>
        <v>336</v>
      </c>
      <c r="S8" s="17">
        <f t="shared" si="3"/>
        <v>-0.53526970954356845</v>
      </c>
      <c r="U8" s="12" t="s">
        <v>12</v>
      </c>
      <c r="V8" s="16">
        <f>Originales!AH50</f>
        <v>174</v>
      </c>
      <c r="W8" s="13">
        <f>Originales!AH11</f>
        <v>251</v>
      </c>
      <c r="X8" s="17">
        <f t="shared" si="4"/>
        <v>0.44252873563218392</v>
      </c>
    </row>
    <row r="9" spans="1:24">
      <c r="A9" s="12" t="s">
        <v>13</v>
      </c>
      <c r="B9" s="16">
        <f>Originales!AR51</f>
        <v>19958</v>
      </c>
      <c r="C9" s="13">
        <f>Originales!AR12</f>
        <v>21572</v>
      </c>
      <c r="D9" s="17">
        <f t="shared" si="0"/>
        <v>8.0869826635935463E-2</v>
      </c>
      <c r="F9" s="12" t="s">
        <v>13</v>
      </c>
      <c r="G9" s="16">
        <f>Originales!H51</f>
        <v>10948</v>
      </c>
      <c r="H9" s="13">
        <f>Originales!H12</f>
        <v>11435</v>
      </c>
      <c r="I9" s="17">
        <f t="shared" si="1"/>
        <v>4.4483010595542563E-2</v>
      </c>
      <c r="K9" s="12" t="s">
        <v>13</v>
      </c>
      <c r="L9" s="13">
        <f>Originales!Q51</f>
        <v>6898</v>
      </c>
      <c r="M9" s="19">
        <f>Originales!Q12</f>
        <v>7848</v>
      </c>
      <c r="N9" s="120">
        <f t="shared" si="2"/>
        <v>0.13772107857349958</v>
      </c>
      <c r="P9" s="12" t="s">
        <v>13</v>
      </c>
      <c r="Q9" s="16">
        <f>Originales!Y51</f>
        <v>340</v>
      </c>
      <c r="R9" s="13">
        <f>Originales!W12</f>
        <v>244</v>
      </c>
      <c r="S9" s="17">
        <f t="shared" si="3"/>
        <v>-0.28235294117647058</v>
      </c>
      <c r="U9" s="12" t="s">
        <v>13</v>
      </c>
      <c r="V9" s="16">
        <f>Originales!AH51</f>
        <v>108</v>
      </c>
      <c r="W9" s="13">
        <f>Originales!AH12</f>
        <v>102</v>
      </c>
      <c r="X9" s="17">
        <f t="shared" si="4"/>
        <v>-5.5555555555555552E-2</v>
      </c>
    </row>
    <row r="10" spans="1:24">
      <c r="A10" s="12" t="s">
        <v>14</v>
      </c>
      <c r="B10" s="16">
        <f>Originales!AR52</f>
        <v>99849</v>
      </c>
      <c r="C10" s="13">
        <f>Originales!AR13</f>
        <v>97661</v>
      </c>
      <c r="D10" s="17">
        <f t="shared" si="0"/>
        <v>-2.1913088764033691E-2</v>
      </c>
      <c r="F10" s="12" t="s">
        <v>14</v>
      </c>
      <c r="G10" s="16">
        <f>Originales!H52</f>
        <v>37473</v>
      </c>
      <c r="H10" s="13">
        <f>Originales!H13</f>
        <v>37997</v>
      </c>
      <c r="I10" s="17">
        <f t="shared" si="1"/>
        <v>1.3983401382328609E-2</v>
      </c>
      <c r="K10" s="12" t="s">
        <v>14</v>
      </c>
      <c r="L10" s="13">
        <f>Originales!Q52</f>
        <v>13622</v>
      </c>
      <c r="M10" s="19">
        <f>Originales!Q13</f>
        <v>14380</v>
      </c>
      <c r="N10" s="120">
        <f t="shared" si="2"/>
        <v>5.5645279694611659E-2</v>
      </c>
      <c r="P10" s="12" t="s">
        <v>14</v>
      </c>
      <c r="Q10" s="16">
        <f>Originales!Y52</f>
        <v>31482</v>
      </c>
      <c r="R10" s="13">
        <f>Originales!W13</f>
        <v>24229</v>
      </c>
      <c r="S10" s="17">
        <f t="shared" si="3"/>
        <v>-0.23038561717807002</v>
      </c>
      <c r="U10" s="12" t="s">
        <v>14</v>
      </c>
      <c r="V10" s="16">
        <f>Originales!AH52</f>
        <v>777</v>
      </c>
      <c r="W10" s="13">
        <f>Originales!AH13</f>
        <v>789</v>
      </c>
      <c r="X10" s="17">
        <f t="shared" si="4"/>
        <v>1.5444015444015444E-2</v>
      </c>
    </row>
    <row r="11" spans="1:24">
      <c r="A11" s="42" t="s">
        <v>15</v>
      </c>
      <c r="B11" s="16">
        <f>Originales!AR53</f>
        <v>19480</v>
      </c>
      <c r="C11" s="13">
        <f>Originales!AR14</f>
        <v>20087</v>
      </c>
      <c r="D11" s="17">
        <f t="shared" si="0"/>
        <v>3.1160164271047227E-2</v>
      </c>
      <c r="F11" s="42" t="s">
        <v>15</v>
      </c>
      <c r="G11" s="16">
        <f>Originales!H53</f>
        <v>8212</v>
      </c>
      <c r="H11" s="13">
        <f>Originales!H14</f>
        <v>8121</v>
      </c>
      <c r="I11" s="17">
        <f t="shared" si="1"/>
        <v>-1.1081344374086703E-2</v>
      </c>
      <c r="K11" s="42" t="s">
        <v>15</v>
      </c>
      <c r="L11" s="13">
        <f>Originales!Q53</f>
        <v>4033</v>
      </c>
      <c r="M11" s="19">
        <f>Originales!Q14</f>
        <v>4681</v>
      </c>
      <c r="N11" s="120">
        <f t="shared" si="2"/>
        <v>0.16067443590379371</v>
      </c>
      <c r="P11" s="42" t="s">
        <v>15</v>
      </c>
      <c r="Q11" s="16">
        <f>Originales!Y53</f>
        <v>1665</v>
      </c>
      <c r="R11" s="13">
        <f>Originales!W14</f>
        <v>1852</v>
      </c>
      <c r="S11" s="17">
        <f t="shared" si="3"/>
        <v>0.11231231231231231</v>
      </c>
      <c r="U11" s="42" t="s">
        <v>15</v>
      </c>
      <c r="V11" s="16">
        <f>Originales!AH53</f>
        <v>406</v>
      </c>
      <c r="W11" s="13">
        <f>Originales!AH14</f>
        <v>528</v>
      </c>
      <c r="X11" s="17">
        <f t="shared" si="4"/>
        <v>0.30049261083743845</v>
      </c>
    </row>
    <row r="12" spans="1:24">
      <c r="A12" s="42" t="s">
        <v>16</v>
      </c>
      <c r="B12" s="16">
        <f>Originales!AR54</f>
        <v>234698</v>
      </c>
      <c r="C12" s="13">
        <f>Originales!AR15</f>
        <v>227256</v>
      </c>
      <c r="D12" s="17">
        <f t="shared" si="0"/>
        <v>-3.170883433177956E-2</v>
      </c>
      <c r="F12" s="42" t="s">
        <v>16</v>
      </c>
      <c r="G12" s="16">
        <f>Originales!H54</f>
        <v>91330</v>
      </c>
      <c r="H12" s="13">
        <f>Originales!H15</f>
        <v>83971</v>
      </c>
      <c r="I12" s="17">
        <f t="shared" si="1"/>
        <v>-8.0575933428227303E-2</v>
      </c>
      <c r="K12" s="42" t="s">
        <v>16</v>
      </c>
      <c r="L12" s="13">
        <f>Originales!Q54</f>
        <v>88440</v>
      </c>
      <c r="M12" s="19">
        <f>Originales!Q15</f>
        <v>83714</v>
      </c>
      <c r="N12" s="120">
        <f t="shared" si="2"/>
        <v>-5.3437358661239255E-2</v>
      </c>
      <c r="P12" s="42" t="s">
        <v>16</v>
      </c>
      <c r="Q12" s="16">
        <f>Originales!Y54</f>
        <v>11269</v>
      </c>
      <c r="R12" s="13">
        <f>Originales!W15</f>
        <v>8143</v>
      </c>
      <c r="S12" s="17">
        <f t="shared" si="3"/>
        <v>-0.27739817197621797</v>
      </c>
      <c r="U12" s="42" t="s">
        <v>16</v>
      </c>
      <c r="V12" s="16">
        <f>Originales!AH54</f>
        <v>677</v>
      </c>
      <c r="W12" s="13">
        <f>Originales!AH15</f>
        <v>865</v>
      </c>
      <c r="X12" s="17">
        <f t="shared" si="4"/>
        <v>0.2776957163958641</v>
      </c>
    </row>
    <row r="13" spans="1:24">
      <c r="A13" s="42" t="s">
        <v>17</v>
      </c>
      <c r="B13" s="16">
        <f>Originales!AR55</f>
        <v>15981</v>
      </c>
      <c r="C13" s="13">
        <f>Originales!AR16</f>
        <v>12850</v>
      </c>
      <c r="D13" s="17">
        <f t="shared" si="0"/>
        <v>-0.19592015518428132</v>
      </c>
      <c r="F13" s="42" t="s">
        <v>17</v>
      </c>
      <c r="G13" s="16">
        <f>Originales!H55</f>
        <v>7694</v>
      </c>
      <c r="H13" s="13">
        <f>Originales!H16</f>
        <v>4697</v>
      </c>
      <c r="I13" s="17">
        <f t="shared" si="1"/>
        <v>-0.38952430465297633</v>
      </c>
      <c r="K13" s="42" t="s">
        <v>17</v>
      </c>
      <c r="L13" s="13">
        <f>Originales!Q55</f>
        <v>6373</v>
      </c>
      <c r="M13" s="19">
        <f>Originales!Q16</f>
        <v>6370</v>
      </c>
      <c r="N13" s="120">
        <f t="shared" si="2"/>
        <v>-4.7073591715047857E-4</v>
      </c>
      <c r="P13" s="42" t="s">
        <v>17</v>
      </c>
      <c r="Q13" s="16">
        <f>Originales!Y55</f>
        <v>351</v>
      </c>
      <c r="R13" s="13">
        <f>Originales!W16</f>
        <v>245</v>
      </c>
      <c r="S13" s="17">
        <f t="shared" si="3"/>
        <v>-0.30199430199430199</v>
      </c>
      <c r="U13" s="42" t="s">
        <v>17</v>
      </c>
      <c r="V13" s="16">
        <f>Originales!AH55</f>
        <v>94</v>
      </c>
      <c r="W13" s="13">
        <f>Originales!AH16</f>
        <v>110</v>
      </c>
      <c r="X13" s="17">
        <f t="shared" si="4"/>
        <v>0.1702127659574468</v>
      </c>
    </row>
    <row r="14" spans="1:24">
      <c r="A14" s="42" t="s">
        <v>18</v>
      </c>
      <c r="B14" s="16">
        <f>Originales!AR56</f>
        <v>18032</v>
      </c>
      <c r="C14" s="13">
        <f>Originales!AR17</f>
        <v>18224</v>
      </c>
      <c r="D14" s="17">
        <f t="shared" si="0"/>
        <v>1.064773735581189E-2</v>
      </c>
      <c r="F14" s="42" t="s">
        <v>18</v>
      </c>
      <c r="G14" s="16">
        <f>Originales!H56</f>
        <v>8909</v>
      </c>
      <c r="H14" s="13">
        <f>Originales!H17</f>
        <v>9002</v>
      </c>
      <c r="I14" s="17">
        <f t="shared" si="1"/>
        <v>1.0438882029408464E-2</v>
      </c>
      <c r="K14" s="42" t="s">
        <v>18</v>
      </c>
      <c r="L14" s="13">
        <f>Originales!Q56</f>
        <v>6159</v>
      </c>
      <c r="M14" s="19">
        <f>Originales!Q17</f>
        <v>6332</v>
      </c>
      <c r="N14" s="120">
        <f>(M14-L14)/L14</f>
        <v>2.808897548303296E-2</v>
      </c>
      <c r="P14" s="42" t="s">
        <v>18</v>
      </c>
      <c r="Q14" s="16">
        <f>Originales!Y56</f>
        <v>885</v>
      </c>
      <c r="R14" s="13">
        <f>Originales!W17</f>
        <v>421</v>
      </c>
      <c r="S14" s="17">
        <f t="shared" si="3"/>
        <v>-0.52429378531073445</v>
      </c>
      <c r="U14" s="42" t="s">
        <v>18</v>
      </c>
      <c r="V14" s="16">
        <f>Originales!AH56</f>
        <v>517</v>
      </c>
      <c r="W14" s="13">
        <f>Originales!AH17</f>
        <v>600</v>
      </c>
      <c r="X14" s="17">
        <f t="shared" si="4"/>
        <v>0.16054158607350097</v>
      </c>
    </row>
    <row r="15" spans="1:24">
      <c r="A15" s="12" t="s">
        <v>138</v>
      </c>
      <c r="B15" s="16">
        <f>Originales!AR57</f>
        <v>41951</v>
      </c>
      <c r="C15" s="13">
        <f>Originales!AR18</f>
        <v>35082</v>
      </c>
      <c r="D15" s="17">
        <f t="shared" si="0"/>
        <v>-0.16373864746966699</v>
      </c>
      <c r="F15" s="12" t="s">
        <v>138</v>
      </c>
      <c r="G15" s="16">
        <f>Originales!H57</f>
        <v>11915</v>
      </c>
      <c r="H15" s="13">
        <f>Originales!H18</f>
        <v>10567</v>
      </c>
      <c r="I15" s="17">
        <f t="shared" si="1"/>
        <v>-0.1131347041544272</v>
      </c>
      <c r="K15" s="12" t="s">
        <v>138</v>
      </c>
      <c r="L15" s="63">
        <f>SUM(L16:L19)</f>
        <v>66639</v>
      </c>
      <c r="M15" s="22">
        <f>SUM(M16:M19)</f>
        <v>61688</v>
      </c>
      <c r="N15" s="120">
        <f>(M15-L15)/L15</f>
        <v>-7.4295832770599798E-2</v>
      </c>
      <c r="P15" s="12" t="s">
        <v>138</v>
      </c>
      <c r="Q15" s="16">
        <f>Originales!Y57</f>
        <v>4117</v>
      </c>
      <c r="R15" s="13">
        <f>Originales!W18</f>
        <v>1052</v>
      </c>
      <c r="S15" s="17">
        <f t="shared" si="3"/>
        <v>-0.74447413164925913</v>
      </c>
      <c r="U15" s="12" t="s">
        <v>138</v>
      </c>
      <c r="V15" s="16">
        <f>Originales!AH57</f>
        <v>103</v>
      </c>
      <c r="W15" s="13">
        <f>Originales!AH18</f>
        <v>147</v>
      </c>
      <c r="X15" s="17">
        <f t="shared" si="4"/>
        <v>0.42718446601941745</v>
      </c>
    </row>
    <row r="16" spans="1:24">
      <c r="A16" s="43" t="s">
        <v>19</v>
      </c>
      <c r="B16" s="16">
        <f>Originales!AR58</f>
        <v>25789</v>
      </c>
      <c r="C16" s="13">
        <f>Originales!AR19</f>
        <v>24984</v>
      </c>
      <c r="D16" s="17">
        <f t="shared" si="0"/>
        <v>-3.1214859048431503E-2</v>
      </c>
      <c r="F16" s="43" t="s">
        <v>19</v>
      </c>
      <c r="G16" s="16">
        <f>Originales!H58</f>
        <v>6885</v>
      </c>
      <c r="H16" s="13">
        <f>Originales!H19</f>
        <v>5956</v>
      </c>
      <c r="I16" s="17">
        <f t="shared" si="1"/>
        <v>-0.13493100944081335</v>
      </c>
      <c r="K16" s="43" t="s">
        <v>19</v>
      </c>
      <c r="L16" s="13">
        <f>Originales!Q57</f>
        <v>21842</v>
      </c>
      <c r="M16" s="19">
        <f>Originales!Q18</f>
        <v>17603</v>
      </c>
      <c r="N16" s="120">
        <f>(M16-L16)/L16</f>
        <v>-0.19407563409944145</v>
      </c>
      <c r="P16" s="43" t="s">
        <v>19</v>
      </c>
      <c r="Q16" s="16">
        <f>Originales!Y58</f>
        <v>2260</v>
      </c>
      <c r="R16" s="13">
        <f>Originales!W19</f>
        <v>245</v>
      </c>
      <c r="S16" s="17">
        <f t="shared" si="3"/>
        <v>-0.8915929203539823</v>
      </c>
      <c r="U16" s="43" t="s">
        <v>19</v>
      </c>
      <c r="V16" s="16">
        <f>Originales!AH58</f>
        <v>100</v>
      </c>
      <c r="W16" s="13">
        <f>Originales!AH19</f>
        <v>76</v>
      </c>
      <c r="X16" s="17">
        <f t="shared" si="4"/>
        <v>-0.24</v>
      </c>
    </row>
    <row r="17" spans="1:24">
      <c r="A17" s="43" t="s">
        <v>20</v>
      </c>
      <c r="B17" s="16">
        <f>Originales!AR59</f>
        <v>32033</v>
      </c>
      <c r="C17" s="13">
        <f>Originales!AR20</f>
        <v>25831</v>
      </c>
      <c r="D17" s="17">
        <f t="shared" si="0"/>
        <v>-0.1936128367620891</v>
      </c>
      <c r="F17" s="43" t="s">
        <v>20</v>
      </c>
      <c r="G17" s="16">
        <f>Originales!H59</f>
        <v>12244</v>
      </c>
      <c r="H17" s="13">
        <f>Originales!H20</f>
        <v>9273</v>
      </c>
      <c r="I17" s="17">
        <f t="shared" si="1"/>
        <v>-0.24264946096047044</v>
      </c>
      <c r="K17" s="43" t="s">
        <v>20</v>
      </c>
      <c r="L17" s="13">
        <f>Originales!Q58</f>
        <v>14378</v>
      </c>
      <c r="M17" s="19">
        <f>Originales!Q19</f>
        <v>16191</v>
      </c>
      <c r="N17" s="120">
        <f>(M17-L17)/L17</f>
        <v>0.12609542356377798</v>
      </c>
      <c r="P17" s="43" t="s">
        <v>20</v>
      </c>
      <c r="Q17" s="16">
        <f>Originales!Y59</f>
        <v>2096</v>
      </c>
      <c r="R17" s="13">
        <f>Originales!W20</f>
        <v>295</v>
      </c>
      <c r="S17" s="17">
        <f t="shared" si="3"/>
        <v>-0.8592557251908397</v>
      </c>
      <c r="U17" s="43" t="s">
        <v>20</v>
      </c>
      <c r="V17" s="16">
        <f>Originales!AH59</f>
        <v>120</v>
      </c>
      <c r="W17" s="13">
        <f>Originales!AH20</f>
        <v>113</v>
      </c>
      <c r="X17" s="17">
        <f t="shared" si="4"/>
        <v>-5.8333333333333334E-2</v>
      </c>
    </row>
    <row r="18" spans="1:24">
      <c r="A18" s="43" t="s">
        <v>21</v>
      </c>
      <c r="B18" s="16">
        <f>Originales!AR60</f>
        <v>39136</v>
      </c>
      <c r="C18" s="13">
        <f>Originales!AR21</f>
        <v>33293</v>
      </c>
      <c r="D18" s="17">
        <f t="shared" si="0"/>
        <v>-0.14929987735077677</v>
      </c>
      <c r="F18" s="43" t="s">
        <v>21</v>
      </c>
      <c r="G18" s="16">
        <f>Originales!H60</f>
        <v>6516</v>
      </c>
      <c r="H18" s="13">
        <f>Originales!H21</f>
        <v>6816</v>
      </c>
      <c r="I18" s="17">
        <f t="shared" si="1"/>
        <v>4.6040515653775323E-2</v>
      </c>
      <c r="K18" s="43" t="s">
        <v>21</v>
      </c>
      <c r="L18" s="13">
        <f>Originales!Q59</f>
        <v>13893</v>
      </c>
      <c r="M18" s="19">
        <f>Originales!Q20</f>
        <v>12362</v>
      </c>
      <c r="N18" s="120">
        <f>(M18-L18)/L18</f>
        <v>-0.11019938098322897</v>
      </c>
      <c r="P18" s="43" t="s">
        <v>21</v>
      </c>
      <c r="Q18" s="16">
        <f>Originales!Y60</f>
        <v>11032</v>
      </c>
      <c r="R18" s="13">
        <f>Originales!W21</f>
        <v>1572</v>
      </c>
      <c r="S18" s="17">
        <f t="shared" si="3"/>
        <v>-0.85750543872371288</v>
      </c>
      <c r="U18" s="43" t="s">
        <v>21</v>
      </c>
      <c r="V18" s="16">
        <f>Originales!AH60</f>
        <v>165</v>
      </c>
      <c r="W18" s="13">
        <f>Originales!AH21</f>
        <v>143</v>
      </c>
      <c r="X18" s="17">
        <f t="shared" si="4"/>
        <v>-0.13333333333333333</v>
      </c>
    </row>
    <row r="19" spans="1:24">
      <c r="A19" s="43" t="s">
        <v>22</v>
      </c>
      <c r="B19" s="16">
        <f>Originales!AR61</f>
        <v>4649</v>
      </c>
      <c r="C19" s="13">
        <f>Originales!AR22</f>
        <v>4580</v>
      </c>
      <c r="D19" s="17">
        <f t="shared" si="0"/>
        <v>-1.4841901484190149E-2</v>
      </c>
      <c r="F19" s="43" t="s">
        <v>22</v>
      </c>
      <c r="G19" s="16">
        <f>Originales!H61</f>
        <v>1834</v>
      </c>
      <c r="H19" s="13">
        <f>Originales!H22</f>
        <v>1900</v>
      </c>
      <c r="I19" s="17">
        <f t="shared" si="1"/>
        <v>3.5986913849509271E-2</v>
      </c>
      <c r="K19" s="43" t="s">
        <v>22</v>
      </c>
      <c r="L19" s="13">
        <f>Originales!Q60</f>
        <v>16526</v>
      </c>
      <c r="M19" s="19">
        <f>Originales!Q21</f>
        <v>15532</v>
      </c>
      <c r="N19" s="120">
        <f t="shared" si="2"/>
        <v>-6.0147646133365602E-2</v>
      </c>
      <c r="P19" s="43" t="s">
        <v>22</v>
      </c>
      <c r="Q19" s="16">
        <f>Originales!Y61</f>
        <v>535</v>
      </c>
      <c r="R19" s="13">
        <f>Originales!W22</f>
        <v>330</v>
      </c>
      <c r="S19" s="17">
        <f t="shared" si="3"/>
        <v>-0.38317757009345793</v>
      </c>
      <c r="U19" s="43" t="s">
        <v>22</v>
      </c>
      <c r="V19" s="16">
        <f>Originales!AH61</f>
        <v>125</v>
      </c>
      <c r="W19" s="13">
        <f>Originales!AH22</f>
        <v>129</v>
      </c>
      <c r="X19" s="17">
        <f t="shared" si="4"/>
        <v>3.2000000000000001E-2</v>
      </c>
    </row>
    <row r="20" spans="1:24">
      <c r="A20" s="12" t="s">
        <v>23</v>
      </c>
      <c r="B20" s="16">
        <f>Originales!AR62</f>
        <v>6059</v>
      </c>
      <c r="C20" s="13">
        <f>Originales!AR23</f>
        <v>6086</v>
      </c>
      <c r="D20" s="17">
        <f t="shared" si="0"/>
        <v>4.4561808879353031E-3</v>
      </c>
      <c r="F20" s="12" t="s">
        <v>23</v>
      </c>
      <c r="G20" s="16">
        <f>Originales!H62</f>
        <v>2456</v>
      </c>
      <c r="H20" s="13">
        <f>Originales!H23</f>
        <v>2734</v>
      </c>
      <c r="I20" s="17">
        <f t="shared" si="1"/>
        <v>0.11319218241042345</v>
      </c>
      <c r="K20" s="12" t="s">
        <v>23</v>
      </c>
      <c r="L20" s="13">
        <f>Originales!Q61</f>
        <v>1365</v>
      </c>
      <c r="M20" s="19">
        <f>Originales!Q22</f>
        <v>1329</v>
      </c>
      <c r="N20" s="120">
        <f t="shared" si="2"/>
        <v>-2.6373626373626374E-2</v>
      </c>
      <c r="P20" s="12" t="s">
        <v>23</v>
      </c>
      <c r="Q20" s="16">
        <f>Originales!Y62</f>
        <v>1101</v>
      </c>
      <c r="R20" s="13">
        <f>Originales!W23</f>
        <v>701</v>
      </c>
      <c r="S20" s="17">
        <f t="shared" si="3"/>
        <v>-0.36330608537693004</v>
      </c>
      <c r="U20" s="12" t="s">
        <v>23</v>
      </c>
      <c r="V20" s="16">
        <f>Originales!AH62</f>
        <v>67</v>
      </c>
      <c r="W20" s="13">
        <f>Originales!AH23</f>
        <v>103</v>
      </c>
      <c r="X20" s="17">
        <f t="shared" si="4"/>
        <v>0.53731343283582089</v>
      </c>
    </row>
    <row r="21" spans="1:24">
      <c r="A21" s="12" t="s">
        <v>24</v>
      </c>
      <c r="B21" s="16">
        <f>Originales!AR63</f>
        <v>9761</v>
      </c>
      <c r="C21" s="13">
        <f>Originales!AR24</f>
        <v>9715</v>
      </c>
      <c r="D21" s="17">
        <f t="shared" si="0"/>
        <v>-4.7126319024690094E-3</v>
      </c>
      <c r="F21" s="12" t="s">
        <v>24</v>
      </c>
      <c r="G21" s="16">
        <f>Originales!H63</f>
        <v>5738</v>
      </c>
      <c r="H21" s="13">
        <f>Originales!H24</f>
        <v>5913</v>
      </c>
      <c r="I21" s="17">
        <f t="shared" si="1"/>
        <v>3.0498431509236666E-2</v>
      </c>
      <c r="K21" s="12" t="s">
        <v>24</v>
      </c>
      <c r="L21" s="13">
        <f>Originales!Q62</f>
        <v>1740</v>
      </c>
      <c r="M21" s="19">
        <f>Originales!Q23</f>
        <v>1692</v>
      </c>
      <c r="N21" s="120">
        <f t="shared" si="2"/>
        <v>-2.7586206896551724E-2</v>
      </c>
      <c r="P21" s="12" t="s">
        <v>24</v>
      </c>
      <c r="Q21" s="16">
        <f>Originales!Y63</f>
        <v>182</v>
      </c>
      <c r="R21" s="13">
        <f>Originales!W24</f>
        <v>116</v>
      </c>
      <c r="S21" s="17">
        <f t="shared" si="3"/>
        <v>-0.36263736263736263</v>
      </c>
      <c r="U21" s="12" t="s">
        <v>24</v>
      </c>
      <c r="V21" s="16">
        <f>Originales!AH63</f>
        <v>89</v>
      </c>
      <c r="W21" s="13">
        <f>Originales!AH24</f>
        <v>111</v>
      </c>
      <c r="X21" s="17">
        <f t="shared" si="4"/>
        <v>0.24719101123595505</v>
      </c>
    </row>
    <row r="22" spans="1:24">
      <c r="A22" s="12" t="s">
        <v>25</v>
      </c>
      <c r="B22" s="16">
        <f>Originales!AR64</f>
        <v>12574</v>
      </c>
      <c r="C22" s="13">
        <f>Originales!AR25</f>
        <v>10952</v>
      </c>
      <c r="D22" s="17">
        <f t="shared" si="0"/>
        <v>-0.12899634165738827</v>
      </c>
      <c r="F22" s="12" t="s">
        <v>25</v>
      </c>
      <c r="G22" s="16">
        <f>Originales!H64</f>
        <v>7623</v>
      </c>
      <c r="H22" s="13">
        <f>Originales!H25</f>
        <v>6569</v>
      </c>
      <c r="I22" s="17">
        <f t="shared" si="1"/>
        <v>-0.138265774629411</v>
      </c>
      <c r="K22" s="12" t="s">
        <v>25</v>
      </c>
      <c r="L22" s="13">
        <f>Originales!Q63</f>
        <v>2015</v>
      </c>
      <c r="M22" s="19">
        <f>Originales!Q24</f>
        <v>2118</v>
      </c>
      <c r="N22" s="120">
        <f t="shared" si="2"/>
        <v>5.1116625310173698E-2</v>
      </c>
      <c r="P22" s="12" t="s">
        <v>25</v>
      </c>
      <c r="Q22" s="16">
        <f>Originales!Y64</f>
        <v>497</v>
      </c>
      <c r="R22" s="13">
        <f>Originales!W25</f>
        <v>184</v>
      </c>
      <c r="S22" s="17">
        <f t="shared" si="3"/>
        <v>-0.62977867203219318</v>
      </c>
      <c r="U22" s="12" t="s">
        <v>25</v>
      </c>
      <c r="V22" s="16">
        <f>Originales!AH64</f>
        <v>144</v>
      </c>
      <c r="W22" s="13">
        <f>Originales!AH25</f>
        <v>175</v>
      </c>
      <c r="X22" s="17">
        <f t="shared" si="4"/>
        <v>0.21527777777777779</v>
      </c>
    </row>
    <row r="23" spans="1:24">
      <c r="A23" s="44" t="s">
        <v>26</v>
      </c>
      <c r="B23" s="16">
        <f>Originales!AR65</f>
        <v>11789</v>
      </c>
      <c r="C23" s="13">
        <f>Originales!AR26</f>
        <v>10439</v>
      </c>
      <c r="D23" s="17">
        <f t="shared" si="0"/>
        <v>-0.11451352956145559</v>
      </c>
      <c r="F23" s="44" t="s">
        <v>26</v>
      </c>
      <c r="G23" s="16">
        <f>Originales!H65</f>
        <v>5489</v>
      </c>
      <c r="H23" s="13">
        <f>Originales!H26</f>
        <v>4957</v>
      </c>
      <c r="I23" s="17">
        <f t="shared" si="1"/>
        <v>-9.6921114957187096E-2</v>
      </c>
      <c r="K23" s="44" t="s">
        <v>26</v>
      </c>
      <c r="L23" s="13">
        <f>Originales!Q64</f>
        <v>2886</v>
      </c>
      <c r="M23" s="19">
        <f>Originales!Q25</f>
        <v>2646</v>
      </c>
      <c r="N23" s="120">
        <f t="shared" si="2"/>
        <v>-8.3160083160083165E-2</v>
      </c>
      <c r="P23" s="44" t="s">
        <v>26</v>
      </c>
      <c r="Q23" s="16">
        <f>Originales!Y65</f>
        <v>935</v>
      </c>
      <c r="R23" s="13">
        <f>Originales!W26</f>
        <v>588</v>
      </c>
      <c r="S23" s="17">
        <f t="shared" si="3"/>
        <v>-0.37112299465240639</v>
      </c>
      <c r="U23" s="44" t="s">
        <v>26</v>
      </c>
      <c r="V23" s="16">
        <f>Originales!AH65</f>
        <v>275</v>
      </c>
      <c r="W23" s="13">
        <f>Originales!AH26</f>
        <v>302</v>
      </c>
      <c r="X23" s="17">
        <f t="shared" si="4"/>
        <v>9.8181818181818176E-2</v>
      </c>
    </row>
    <row r="24" spans="1:24">
      <c r="A24" s="44" t="s">
        <v>27</v>
      </c>
      <c r="B24" s="16">
        <f>Originales!AR66</f>
        <v>1309</v>
      </c>
      <c r="C24" s="13">
        <f>Originales!AR27</f>
        <v>1621</v>
      </c>
      <c r="D24" s="17">
        <f t="shared" si="0"/>
        <v>0.23834988540870894</v>
      </c>
      <c r="F24" s="44" t="s">
        <v>27</v>
      </c>
      <c r="G24" s="16">
        <f>Originales!H66</f>
        <v>432</v>
      </c>
      <c r="H24" s="13">
        <f>Originales!H27</f>
        <v>370</v>
      </c>
      <c r="I24" s="17">
        <f t="shared" si="1"/>
        <v>-0.14351851851851852</v>
      </c>
      <c r="K24" s="44" t="s">
        <v>27</v>
      </c>
      <c r="L24" s="13">
        <f>Originales!Q65</f>
        <v>3835</v>
      </c>
      <c r="M24" s="19">
        <f>Originales!Q26</f>
        <v>2824</v>
      </c>
      <c r="N24" s="120">
        <f t="shared" si="2"/>
        <v>-0.26362451108213819</v>
      </c>
      <c r="P24" s="44" t="s">
        <v>27</v>
      </c>
      <c r="Q24" s="16">
        <f>Originales!Y66</f>
        <v>178</v>
      </c>
      <c r="R24" s="13">
        <f>Originales!W27</f>
        <v>109</v>
      </c>
      <c r="S24" s="17">
        <f t="shared" si="3"/>
        <v>-0.38764044943820225</v>
      </c>
      <c r="U24" s="44" t="s">
        <v>27</v>
      </c>
      <c r="V24" s="16">
        <f>Originales!AH66</f>
        <v>131</v>
      </c>
      <c r="W24" s="13">
        <f>Originales!AH27</f>
        <v>206</v>
      </c>
      <c r="X24" s="17">
        <f t="shared" si="4"/>
        <v>0.5725190839694656</v>
      </c>
    </row>
    <row r="25" spans="1:24">
      <c r="A25" s="44" t="s">
        <v>139</v>
      </c>
      <c r="B25" s="16">
        <f>Originales!AR67</f>
        <v>2456</v>
      </c>
      <c r="C25" s="13">
        <f>Originales!AR28</f>
        <v>2877</v>
      </c>
      <c r="D25" s="17">
        <f t="shared" si="0"/>
        <v>0.17141693811074918</v>
      </c>
      <c r="F25" s="44" t="s">
        <v>139</v>
      </c>
      <c r="G25" s="16">
        <f>Originales!H67</f>
        <v>482</v>
      </c>
      <c r="H25" s="13">
        <f>Originales!H28</f>
        <v>400</v>
      </c>
      <c r="I25" s="17">
        <f t="shared" si="1"/>
        <v>-0.17012448132780084</v>
      </c>
      <c r="K25" s="44" t="s">
        <v>139</v>
      </c>
      <c r="L25" s="13">
        <f>Originales!Q66</f>
        <v>292</v>
      </c>
      <c r="M25" s="19">
        <f>Originales!Q27</f>
        <v>335</v>
      </c>
      <c r="N25" s="120">
        <f t="shared" si="2"/>
        <v>0.14726027397260275</v>
      </c>
      <c r="P25" s="44" t="s">
        <v>139</v>
      </c>
      <c r="Q25" s="16">
        <f>Originales!Y67</f>
        <v>692</v>
      </c>
      <c r="R25" s="13">
        <f>Originales!W28</f>
        <v>195</v>
      </c>
      <c r="S25" s="17">
        <f t="shared" si="3"/>
        <v>-0.71820809248554918</v>
      </c>
      <c r="U25" s="44" t="s">
        <v>139</v>
      </c>
      <c r="V25" s="16">
        <f>Originales!AH67</f>
        <v>602</v>
      </c>
      <c r="W25" s="13">
        <f>Originales!AH28</f>
        <v>986</v>
      </c>
      <c r="X25" s="17">
        <f t="shared" si="4"/>
        <v>0.63787375415282388</v>
      </c>
    </row>
    <row r="26" spans="1:24">
      <c r="A26" s="44" t="s">
        <v>29</v>
      </c>
      <c r="B26" s="16">
        <f>Originales!AR68</f>
        <v>6017</v>
      </c>
      <c r="C26" s="13">
        <f>Originales!AR29</f>
        <v>6909</v>
      </c>
      <c r="D26" s="17">
        <f t="shared" si="0"/>
        <v>0.14824663453548279</v>
      </c>
      <c r="F26" s="44" t="s">
        <v>29</v>
      </c>
      <c r="G26" s="16">
        <f>Originales!H68</f>
        <v>1297</v>
      </c>
      <c r="H26" s="13">
        <f>Originales!H29</f>
        <v>1180</v>
      </c>
      <c r="I26" s="17">
        <f t="shared" si="1"/>
        <v>-9.0208172706245177E-2</v>
      </c>
      <c r="K26" s="44" t="s">
        <v>29</v>
      </c>
      <c r="L26" s="13">
        <f>Originales!Q67</f>
        <v>359</v>
      </c>
      <c r="M26" s="19">
        <f>Originales!Q28</f>
        <v>463</v>
      </c>
      <c r="N26" s="120">
        <f t="shared" si="2"/>
        <v>0.28969359331476324</v>
      </c>
      <c r="P26" s="44" t="s">
        <v>29</v>
      </c>
      <c r="Q26" s="16">
        <f>Originales!Y68</f>
        <v>791</v>
      </c>
      <c r="R26" s="13">
        <f>Originales!W29</f>
        <v>477</v>
      </c>
      <c r="S26" s="17">
        <f t="shared" si="3"/>
        <v>-0.39696586599241468</v>
      </c>
      <c r="U26" s="44" t="s">
        <v>29</v>
      </c>
      <c r="V26" s="16">
        <f>Originales!AH68</f>
        <v>519</v>
      </c>
      <c r="W26" s="13">
        <f>Originales!AH29</f>
        <v>639</v>
      </c>
      <c r="X26" s="17">
        <f t="shared" si="4"/>
        <v>0.23121387283236994</v>
      </c>
    </row>
    <row r="27" spans="1:24">
      <c r="A27" s="44" t="s">
        <v>30</v>
      </c>
      <c r="B27" s="16">
        <f>Originales!AR69</f>
        <v>766312</v>
      </c>
      <c r="C27" s="13">
        <f>Originales!AR30</f>
        <v>751784</v>
      </c>
      <c r="D27" s="17">
        <f t="shared" si="0"/>
        <v>-1.8958335508252513E-2</v>
      </c>
      <c r="F27" s="44" t="s">
        <v>30</v>
      </c>
      <c r="G27" s="16">
        <f>Originales!H69</f>
        <v>270136</v>
      </c>
      <c r="H27" s="13">
        <f>Originales!H30</f>
        <v>256956</v>
      </c>
      <c r="I27" s="17">
        <f t="shared" si="1"/>
        <v>-4.8790238990730594E-2</v>
      </c>
      <c r="K27" s="44" t="s">
        <v>30</v>
      </c>
      <c r="L27" s="13">
        <f>Originales!Q68</f>
        <v>1238</v>
      </c>
      <c r="M27" s="19">
        <f>Originales!Q29</f>
        <v>1357</v>
      </c>
      <c r="N27" s="120">
        <f t="shared" si="2"/>
        <v>9.6122778675282711E-2</v>
      </c>
      <c r="P27" s="44" t="s">
        <v>30</v>
      </c>
      <c r="Q27" s="16">
        <f>Originales!Y69</f>
        <v>116828</v>
      </c>
      <c r="R27" s="13">
        <f>Originales!W30</f>
        <v>77373</v>
      </c>
      <c r="S27" s="17">
        <f t="shared" si="3"/>
        <v>-0.33771869757249973</v>
      </c>
      <c r="U27" s="44" t="s">
        <v>30</v>
      </c>
      <c r="V27" s="16">
        <f>Originales!AH69</f>
        <v>28742</v>
      </c>
      <c r="W27" s="13">
        <f>Originales!AH30</f>
        <v>29947</v>
      </c>
      <c r="X27" s="17">
        <f t="shared" si="4"/>
        <v>4.1924709484378264E-2</v>
      </c>
    </row>
    <row r="28" spans="1:24">
      <c r="A28" s="45" t="s">
        <v>140</v>
      </c>
      <c r="B28" s="62">
        <f>B29-B7</f>
        <v>1289897</v>
      </c>
      <c r="C28" s="46">
        <f>C29-C7</f>
        <v>1256158</v>
      </c>
      <c r="D28" s="61">
        <f t="shared" si="0"/>
        <v>-2.6156352018804601E-2</v>
      </c>
      <c r="F28" s="45" t="s">
        <v>140</v>
      </c>
      <c r="G28" s="62">
        <f>G29-G7</f>
        <v>480508</v>
      </c>
      <c r="H28" s="46">
        <f>H29-H7</f>
        <v>454481</v>
      </c>
      <c r="I28" s="61">
        <f t="shared" si="1"/>
        <v>-5.4165591415751661E-2</v>
      </c>
      <c r="K28" s="334" t="s">
        <v>140</v>
      </c>
      <c r="L28" s="335">
        <f>L29-L7</f>
        <v>216077</v>
      </c>
      <c r="M28" s="336">
        <f>M29-M7</f>
        <v>208036</v>
      </c>
      <c r="N28" s="337">
        <f t="shared" si="2"/>
        <v>-3.7213585897619833E-2</v>
      </c>
      <c r="P28" s="45" t="s">
        <v>140</v>
      </c>
      <c r="Q28" s="62">
        <f>Q29-Q7</f>
        <v>172036</v>
      </c>
      <c r="R28" s="46">
        <f>R29-R7</f>
        <v>116265</v>
      </c>
      <c r="S28" s="61">
        <f t="shared" si="3"/>
        <v>-0.32418214792252786</v>
      </c>
      <c r="U28" s="45" t="s">
        <v>140</v>
      </c>
      <c r="V28" s="62">
        <f>V29-V7</f>
        <v>33425</v>
      </c>
      <c r="W28" s="46">
        <f>W29-W7</f>
        <v>35861</v>
      </c>
      <c r="X28" s="61">
        <f t="shared" si="4"/>
        <v>7.2879581151832462E-2</v>
      </c>
    </row>
    <row r="29" spans="1:24">
      <c r="A29" s="48" t="s">
        <v>65</v>
      </c>
      <c r="B29" s="47">
        <f>SUM(B7:B15,B20:B27)</f>
        <v>1431017</v>
      </c>
      <c r="C29" s="47">
        <f>SUM(C7:C15,C20:C27)</f>
        <v>1414880</v>
      </c>
      <c r="D29" s="49">
        <f t="shared" si="0"/>
        <v>-1.1276595595999209E-2</v>
      </c>
      <c r="F29" s="48" t="s">
        <v>65</v>
      </c>
      <c r="G29" s="47">
        <f>SUM(G7:G15,G20:G27)</f>
        <v>512793</v>
      </c>
      <c r="H29" s="47">
        <f>SUM(H7:H15,H20:H27)</f>
        <v>489967</v>
      </c>
      <c r="I29" s="49">
        <f t="shared" si="1"/>
        <v>-4.4513088127178024E-2</v>
      </c>
      <c r="K29" s="332" t="s">
        <v>65</v>
      </c>
      <c r="L29" s="330">
        <f>SUM(L7:L14,L16:L27)</f>
        <v>229526</v>
      </c>
      <c r="M29" s="331">
        <f>SUM(M7:M14,M16:M27)</f>
        <v>226771</v>
      </c>
      <c r="N29" s="333">
        <f t="shared" si="2"/>
        <v>-1.2002997481766772E-2</v>
      </c>
      <c r="P29" s="48" t="s">
        <v>65</v>
      </c>
      <c r="Q29" s="47">
        <f>SUM(Q7:Q15,Q20:Q27)</f>
        <v>217733</v>
      </c>
      <c r="R29" s="47">
        <f>SUM(R7:R15,R20:R27)</f>
        <v>152304</v>
      </c>
      <c r="S29" s="49">
        <f t="shared" si="3"/>
        <v>-0.30050107241437907</v>
      </c>
      <c r="U29" s="48" t="s">
        <v>65</v>
      </c>
      <c r="V29" s="47">
        <f>SUM(V7:V15,V20:V27)</f>
        <v>56974</v>
      </c>
      <c r="W29" s="47">
        <f>SUM(W7:W15,W20:W27)</f>
        <v>59433</v>
      </c>
      <c r="X29" s="49">
        <f t="shared" si="4"/>
        <v>4.3160037912030047E-2</v>
      </c>
    </row>
    <row r="30" spans="1:24" ht="24" customHeight="1">
      <c r="A30" s="835" t="s">
        <v>141</v>
      </c>
      <c r="B30" s="836"/>
      <c r="C30" s="836"/>
      <c r="D30" s="837"/>
      <c r="F30" s="835" t="s">
        <v>141</v>
      </c>
      <c r="G30" s="836"/>
      <c r="H30" s="836"/>
      <c r="I30" s="837"/>
      <c r="K30" s="820" t="s">
        <v>289</v>
      </c>
      <c r="L30" s="821"/>
      <c r="M30" s="821"/>
      <c r="N30" s="822"/>
      <c r="O30" s="125" t="s">
        <v>241</v>
      </c>
      <c r="P30" s="835" t="s">
        <v>141</v>
      </c>
      <c r="Q30" s="836"/>
      <c r="R30" s="836"/>
      <c r="S30" s="837"/>
      <c r="U30" s="835" t="s">
        <v>141</v>
      </c>
      <c r="V30" s="836"/>
      <c r="W30" s="836"/>
      <c r="X30" s="837"/>
    </row>
    <row r="31" spans="1:24" ht="13.5" customHeight="1"/>
    <row r="32" spans="1:24" ht="48.75" customHeight="1">
      <c r="A32" s="832" t="s">
        <v>142</v>
      </c>
      <c r="B32" s="833"/>
      <c r="C32" s="834"/>
      <c r="F32" s="832" t="s">
        <v>163</v>
      </c>
      <c r="G32" s="833"/>
      <c r="H32" s="834"/>
      <c r="K32" s="826" t="s">
        <v>164</v>
      </c>
      <c r="L32" s="827"/>
      <c r="M32" s="828"/>
      <c r="P32" s="832" t="s">
        <v>166</v>
      </c>
      <c r="Q32" s="833"/>
      <c r="R32" s="834"/>
      <c r="U32" s="832" t="s">
        <v>168</v>
      </c>
      <c r="V32" s="833"/>
      <c r="W32" s="834"/>
    </row>
    <row r="33" spans="1:24" ht="31.5" customHeight="1">
      <c r="A33" s="40" t="s">
        <v>137</v>
      </c>
      <c r="B33" s="67" t="str">
        <f>Originales!$A$1</f>
        <v>Acum. febrero 2009</v>
      </c>
      <c r="C33" s="67" t="str">
        <f>Originales!$A$2</f>
        <v>Acum. febrero 2010</v>
      </c>
      <c r="F33" s="40" t="s">
        <v>137</v>
      </c>
      <c r="G33" s="67" t="str">
        <f>Originales!$A$1</f>
        <v>Acum. febrero 2009</v>
      </c>
      <c r="H33" s="67" t="str">
        <f>Originales!$A$2</f>
        <v>Acum. febrero 2010</v>
      </c>
      <c r="K33" s="40" t="s">
        <v>137</v>
      </c>
      <c r="L33" s="99" t="str">
        <f>Originales!$A$1</f>
        <v>Acum. febrero 2009</v>
      </c>
      <c r="M33" s="99" t="str">
        <f>Originales!$A$2</f>
        <v>Acum. febrero 2010</v>
      </c>
      <c r="P33" s="40" t="s">
        <v>137</v>
      </c>
      <c r="Q33" s="67" t="str">
        <f>Originales!$A$1</f>
        <v>Acum. febrero 2009</v>
      </c>
      <c r="R33" s="67" t="str">
        <f>Originales!$A$2</f>
        <v>Acum. febrero 2010</v>
      </c>
      <c r="U33" s="40" t="s">
        <v>137</v>
      </c>
      <c r="V33" s="67" t="str">
        <f>Originales!$A$1</f>
        <v>Acum. febrero 2009</v>
      </c>
      <c r="W33" s="67" t="str">
        <f>Originales!$A$2</f>
        <v>Acum. febrero 2010</v>
      </c>
    </row>
    <row r="34" spans="1:24">
      <c r="A34" s="10" t="s">
        <v>11</v>
      </c>
      <c r="B34" s="50">
        <f t="shared" ref="B34:B56" si="5">B7/$B$29</f>
        <v>9.8615180672207245E-2</v>
      </c>
      <c r="C34" s="51">
        <f t="shared" ref="C34:C56" si="6">C7/$C$29</f>
        <v>0.11218053827886464</v>
      </c>
      <c r="D34" s="52"/>
      <c r="F34" s="10" t="s">
        <v>11</v>
      </c>
      <c r="G34" s="50">
        <f t="shared" ref="G34:G56" si="7">G7/$G$29</f>
        <v>6.2959127757204178E-2</v>
      </c>
      <c r="H34" s="51">
        <f t="shared" ref="H34:H56" si="8">H7/$H$29</f>
        <v>7.2425285784552831E-2</v>
      </c>
      <c r="I34" s="52"/>
      <c r="K34" s="10" t="s">
        <v>11</v>
      </c>
      <c r="L34" s="50">
        <f t="shared" ref="L34:L56" si="9">L7/$L$29</f>
        <v>5.8594669013532233E-2</v>
      </c>
      <c r="M34" s="51">
        <f t="shared" ref="M34:M55" si="10">M7/$M$29</f>
        <v>8.2616383929162013E-2</v>
      </c>
      <c r="N34" s="52"/>
      <c r="P34" s="10" t="s">
        <v>11</v>
      </c>
      <c r="Q34" s="50">
        <f t="shared" ref="Q34:Q56" si="11">Q7/$Q$29</f>
        <v>0.20987631640587326</v>
      </c>
      <c r="R34" s="51">
        <f t="shared" ref="R34:R56" si="12">R7/$R$29</f>
        <v>0.23662543334383865</v>
      </c>
      <c r="S34" s="52"/>
      <c r="U34" s="10" t="s">
        <v>11</v>
      </c>
      <c r="V34" s="50">
        <f t="shared" ref="V34:V56" si="13">V7/$V$29</f>
        <v>0.41332888686067332</v>
      </c>
      <c r="W34" s="51">
        <f t="shared" ref="W34:W56" si="14">W7/$W$29</f>
        <v>0.39661467534871198</v>
      </c>
      <c r="X34" s="52"/>
    </row>
    <row r="35" spans="1:24">
      <c r="A35" s="12" t="s">
        <v>12</v>
      </c>
      <c r="B35" s="53">
        <f t="shared" si="5"/>
        <v>1.6541382806773086E-2</v>
      </c>
      <c r="C35" s="54">
        <f t="shared" si="6"/>
        <v>1.6286186814429494E-2</v>
      </c>
      <c r="D35" s="52"/>
      <c r="F35" s="12" t="s">
        <v>12</v>
      </c>
      <c r="G35" s="53">
        <f t="shared" si="7"/>
        <v>2.0230385360174574E-2</v>
      </c>
      <c r="H35" s="54">
        <f t="shared" si="8"/>
        <v>1.9617647719132107E-2</v>
      </c>
      <c r="I35" s="52"/>
      <c r="K35" s="12" t="s">
        <v>12</v>
      </c>
      <c r="L35" s="53">
        <f t="shared" si="9"/>
        <v>4.4365344231154638E-2</v>
      </c>
      <c r="M35" s="54">
        <f t="shared" si="10"/>
        <v>4.5239470655418904E-2</v>
      </c>
      <c r="N35" s="52"/>
      <c r="P35" s="12" t="s">
        <v>12</v>
      </c>
      <c r="Q35" s="53">
        <f t="shared" si="11"/>
        <v>3.3205807112380759E-3</v>
      </c>
      <c r="R35" s="54">
        <f t="shared" si="12"/>
        <v>2.2061140876142452E-3</v>
      </c>
      <c r="S35" s="52"/>
      <c r="U35" s="12" t="s">
        <v>12</v>
      </c>
      <c r="V35" s="53">
        <f t="shared" si="13"/>
        <v>3.0540246428195318E-3</v>
      </c>
      <c r="W35" s="54">
        <f t="shared" si="14"/>
        <v>4.2232429794895089E-3</v>
      </c>
      <c r="X35" s="52"/>
    </row>
    <row r="36" spans="1:24">
      <c r="A36" s="12" t="s">
        <v>13</v>
      </c>
      <c r="B36" s="53">
        <f t="shared" si="5"/>
        <v>1.3946724602153574E-2</v>
      </c>
      <c r="C36" s="54">
        <f t="shared" si="6"/>
        <v>1.5246522673300915E-2</v>
      </c>
      <c r="D36" s="52"/>
      <c r="F36" s="12" t="s">
        <v>13</v>
      </c>
      <c r="G36" s="53">
        <f t="shared" si="7"/>
        <v>2.1349745413841454E-2</v>
      </c>
      <c r="H36" s="54">
        <f t="shared" si="8"/>
        <v>2.3338306457373659E-2</v>
      </c>
      <c r="I36" s="52"/>
      <c r="K36" s="12" t="s">
        <v>13</v>
      </c>
      <c r="L36" s="53">
        <f t="shared" si="9"/>
        <v>3.0053240155799344E-2</v>
      </c>
      <c r="M36" s="54">
        <f t="shared" si="10"/>
        <v>3.4607599737179799E-2</v>
      </c>
      <c r="N36" s="52"/>
      <c r="P36" s="12" t="s">
        <v>13</v>
      </c>
      <c r="Q36" s="53">
        <f t="shared" si="11"/>
        <v>1.5615455626845725E-3</v>
      </c>
      <c r="R36" s="54">
        <f t="shared" si="12"/>
        <v>1.6020590398151066E-3</v>
      </c>
      <c r="S36" s="52"/>
      <c r="U36" s="12" t="s">
        <v>13</v>
      </c>
      <c r="V36" s="53">
        <f t="shared" si="13"/>
        <v>1.8956015024397094E-3</v>
      </c>
      <c r="W36" s="54">
        <f t="shared" si="14"/>
        <v>1.7162182625813942E-3</v>
      </c>
      <c r="X36" s="52"/>
    </row>
    <row r="37" spans="1:24">
      <c r="A37" s="12" t="s">
        <v>14</v>
      </c>
      <c r="B37" s="53">
        <f t="shared" si="5"/>
        <v>6.9774852430124865E-2</v>
      </c>
      <c r="C37" s="54">
        <f t="shared" si="6"/>
        <v>6.9024228203098489E-2</v>
      </c>
      <c r="D37" s="52"/>
      <c r="F37" s="12" t="s">
        <v>14</v>
      </c>
      <c r="G37" s="53">
        <f t="shared" si="7"/>
        <v>7.3076270541914568E-2</v>
      </c>
      <c r="H37" s="54">
        <f t="shared" si="8"/>
        <v>7.7550120722416002E-2</v>
      </c>
      <c r="I37" s="52"/>
      <c r="K37" s="12" t="s">
        <v>14</v>
      </c>
      <c r="L37" s="53">
        <f t="shared" si="9"/>
        <v>5.9348396260118681E-2</v>
      </c>
      <c r="M37" s="54">
        <f t="shared" si="10"/>
        <v>6.3411988305382957E-2</v>
      </c>
      <c r="N37" s="52"/>
      <c r="P37" s="12" t="s">
        <v>14</v>
      </c>
      <c r="Q37" s="53">
        <f t="shared" si="11"/>
        <v>0.14458993354245797</v>
      </c>
      <c r="R37" s="54">
        <f t="shared" si="12"/>
        <v>0.15908314949049271</v>
      </c>
      <c r="S37" s="52"/>
      <c r="U37" s="12" t="s">
        <v>14</v>
      </c>
      <c r="V37" s="53">
        <f t="shared" si="13"/>
        <v>1.3637799698107909E-2</v>
      </c>
      <c r="W37" s="54">
        <f t="shared" si="14"/>
        <v>1.3275453031144314E-2</v>
      </c>
      <c r="X37" s="52"/>
    </row>
    <row r="38" spans="1:24">
      <c r="A38" s="42" t="s">
        <v>15</v>
      </c>
      <c r="B38" s="53">
        <f t="shared" si="5"/>
        <v>1.3612696424990059E-2</v>
      </c>
      <c r="C38" s="54">
        <f t="shared" si="6"/>
        <v>1.4196963700101775E-2</v>
      </c>
      <c r="F38" s="42" t="s">
        <v>15</v>
      </c>
      <c r="G38" s="53">
        <f t="shared" si="7"/>
        <v>1.6014259165004204E-2</v>
      </c>
      <c r="H38" s="54">
        <f t="shared" si="8"/>
        <v>1.6574585635359115E-2</v>
      </c>
      <c r="K38" s="42" t="s">
        <v>15</v>
      </c>
      <c r="L38" s="53">
        <f t="shared" si="9"/>
        <v>1.7570994135740613E-2</v>
      </c>
      <c r="M38" s="54">
        <f t="shared" si="10"/>
        <v>2.0641969211230713E-2</v>
      </c>
      <c r="P38" s="42" t="s">
        <v>15</v>
      </c>
      <c r="Q38" s="53">
        <f t="shared" si="11"/>
        <v>7.6469804760876852E-3</v>
      </c>
      <c r="R38" s="54">
        <f t="shared" si="12"/>
        <v>1.2159890744826138E-2</v>
      </c>
      <c r="U38" s="42" t="s">
        <v>15</v>
      </c>
      <c r="V38" s="53">
        <f t="shared" si="13"/>
        <v>7.1260574999122408E-3</v>
      </c>
      <c r="W38" s="54">
        <f t="shared" si="14"/>
        <v>8.8839533592448647E-3</v>
      </c>
    </row>
    <row r="39" spans="1:24">
      <c r="A39" s="42" t="s">
        <v>16</v>
      </c>
      <c r="B39" s="53">
        <f t="shared" si="5"/>
        <v>0.16400783498728527</v>
      </c>
      <c r="C39" s="54">
        <f t="shared" si="6"/>
        <v>0.16061856835915414</v>
      </c>
      <c r="F39" s="42" t="s">
        <v>16</v>
      </c>
      <c r="G39" s="53">
        <f t="shared" si="7"/>
        <v>0.17810305522891304</v>
      </c>
      <c r="H39" s="54">
        <f t="shared" si="8"/>
        <v>0.17138092973608426</v>
      </c>
      <c r="K39" s="42" t="s">
        <v>16</v>
      </c>
      <c r="L39" s="53">
        <f t="shared" si="9"/>
        <v>0.38531582478673437</v>
      </c>
      <c r="M39" s="54">
        <f t="shared" si="10"/>
        <v>0.36915654999977954</v>
      </c>
      <c r="P39" s="42" t="s">
        <v>16</v>
      </c>
      <c r="Q39" s="53">
        <f t="shared" si="11"/>
        <v>5.1756049840860137E-2</v>
      </c>
      <c r="R39" s="54">
        <f t="shared" si="12"/>
        <v>5.3465437545960712E-2</v>
      </c>
      <c r="U39" s="42" t="s">
        <v>16</v>
      </c>
      <c r="V39" s="53">
        <f t="shared" si="13"/>
        <v>1.1882613121774844E-2</v>
      </c>
      <c r="W39" s="54">
        <f t="shared" si="14"/>
        <v>1.4554203893459862E-2</v>
      </c>
    </row>
    <row r="40" spans="1:24">
      <c r="A40" s="42" t="s">
        <v>17</v>
      </c>
      <c r="B40" s="53">
        <f t="shared" si="5"/>
        <v>1.1167582216004421E-2</v>
      </c>
      <c r="C40" s="54">
        <f t="shared" si="6"/>
        <v>9.0820422933393652E-3</v>
      </c>
      <c r="F40" s="42" t="s">
        <v>17</v>
      </c>
      <c r="G40" s="53">
        <f t="shared" si="7"/>
        <v>1.5004104970231653E-2</v>
      </c>
      <c r="H40" s="54">
        <f t="shared" si="8"/>
        <v>9.5863598977073972E-3</v>
      </c>
      <c r="K40" s="42" t="s">
        <v>17</v>
      </c>
      <c r="L40" s="53">
        <f t="shared" si="9"/>
        <v>2.7765917586678634E-2</v>
      </c>
      <c r="M40" s="54">
        <f t="shared" si="10"/>
        <v>2.809001150940817E-2</v>
      </c>
      <c r="P40" s="42" t="s">
        <v>17</v>
      </c>
      <c r="Q40" s="53">
        <f t="shared" si="11"/>
        <v>1.612066154418485E-3</v>
      </c>
      <c r="R40" s="54">
        <f t="shared" si="12"/>
        <v>1.6086248555520538E-3</v>
      </c>
      <c r="U40" s="42" t="s">
        <v>17</v>
      </c>
      <c r="V40" s="53">
        <f t="shared" si="13"/>
        <v>1.6498753817530804E-3</v>
      </c>
      <c r="W40" s="54">
        <f t="shared" si="14"/>
        <v>1.8508236165093468E-3</v>
      </c>
    </row>
    <row r="41" spans="1:24">
      <c r="A41" s="42" t="s">
        <v>18</v>
      </c>
      <c r="B41" s="53">
        <f t="shared" si="5"/>
        <v>1.2600828641448705E-2</v>
      </c>
      <c r="C41" s="54">
        <f t="shared" si="6"/>
        <v>1.28802442609974E-2</v>
      </c>
      <c r="D41" s="52"/>
      <c r="F41" s="42" t="s">
        <v>18</v>
      </c>
      <c r="G41" s="53">
        <f t="shared" si="7"/>
        <v>1.7373482087313985E-2</v>
      </c>
      <c r="H41" s="54">
        <f t="shared" si="8"/>
        <v>1.8372665914235042E-2</v>
      </c>
      <c r="I41" s="52"/>
      <c r="K41" s="42" t="s">
        <v>18</v>
      </c>
      <c r="L41" s="53">
        <f t="shared" si="9"/>
        <v>2.6833561339456097E-2</v>
      </c>
      <c r="M41" s="54">
        <f t="shared" si="10"/>
        <v>2.7922441582036505E-2</v>
      </c>
      <c r="N41" s="52"/>
      <c r="P41" s="42" t="s">
        <v>18</v>
      </c>
      <c r="Q41" s="53">
        <f t="shared" si="11"/>
        <v>4.0646112440466077E-3</v>
      </c>
      <c r="R41" s="54">
        <f t="shared" si="12"/>
        <v>2.7642084252547535E-3</v>
      </c>
      <c r="S41" s="52"/>
      <c r="U41" s="42" t="s">
        <v>18</v>
      </c>
      <c r="V41" s="53">
        <f t="shared" si="13"/>
        <v>9.074314599641942E-3</v>
      </c>
      <c r="W41" s="54">
        <f t="shared" si="14"/>
        <v>1.0095401544596436E-2</v>
      </c>
      <c r="X41" s="52"/>
    </row>
    <row r="42" spans="1:24">
      <c r="A42" s="12" t="s">
        <v>138</v>
      </c>
      <c r="B42" s="53">
        <f t="shared" si="5"/>
        <v>2.9315514770264783E-2</v>
      </c>
      <c r="C42" s="54">
        <f t="shared" si="6"/>
        <v>2.4795035621395452E-2</v>
      </c>
      <c r="D42" s="52"/>
      <c r="F42" s="12" t="s">
        <v>138</v>
      </c>
      <c r="G42" s="53">
        <f t="shared" si="7"/>
        <v>2.3235496584391752E-2</v>
      </c>
      <c r="H42" s="54">
        <f t="shared" si="8"/>
        <v>2.1566758577618493E-2</v>
      </c>
      <c r="I42" s="52"/>
      <c r="K42" s="12" t="s">
        <v>138</v>
      </c>
      <c r="L42" s="53">
        <f t="shared" si="9"/>
        <v>0.29033312130216182</v>
      </c>
      <c r="M42" s="54">
        <f t="shared" si="10"/>
        <v>0.27202772841324507</v>
      </c>
      <c r="N42" s="52"/>
      <c r="P42" s="12" t="s">
        <v>138</v>
      </c>
      <c r="Q42" s="53">
        <f t="shared" si="11"/>
        <v>1.8908479651683484E-2</v>
      </c>
      <c r="R42" s="54">
        <f t="shared" si="12"/>
        <v>6.9072381552684105E-3</v>
      </c>
      <c r="S42" s="52"/>
      <c r="U42" s="12" t="s">
        <v>138</v>
      </c>
      <c r="V42" s="53">
        <f t="shared" si="13"/>
        <v>1.8078421736230561E-3</v>
      </c>
      <c r="W42" s="54">
        <f t="shared" si="14"/>
        <v>2.4733733784261269E-3</v>
      </c>
      <c r="X42" s="52"/>
    </row>
    <row r="43" spans="1:24">
      <c r="A43" s="43" t="s">
        <v>19</v>
      </c>
      <c r="B43" s="53">
        <f t="shared" si="5"/>
        <v>1.8021449081317691E-2</v>
      </c>
      <c r="C43" s="54">
        <f t="shared" si="6"/>
        <v>1.76580346036413E-2</v>
      </c>
      <c r="D43" s="52"/>
      <c r="F43" s="43" t="s">
        <v>19</v>
      </c>
      <c r="G43" s="53">
        <f t="shared" si="7"/>
        <v>1.3426470330133212E-2</v>
      </c>
      <c r="H43" s="54">
        <f t="shared" si="8"/>
        <v>1.2155920704863796E-2</v>
      </c>
      <c r="I43" s="52"/>
      <c r="K43" s="43" t="s">
        <v>19</v>
      </c>
      <c r="L43" s="53">
        <f t="shared" si="9"/>
        <v>9.5161332485208652E-2</v>
      </c>
      <c r="M43" s="54">
        <f t="shared" si="10"/>
        <v>7.762456398745872E-2</v>
      </c>
      <c r="N43" s="52"/>
      <c r="P43" s="43" t="s">
        <v>19</v>
      </c>
      <c r="Q43" s="53">
        <f t="shared" si="11"/>
        <v>1.0379685210785687E-2</v>
      </c>
      <c r="R43" s="54">
        <f t="shared" si="12"/>
        <v>1.6086248555520538E-3</v>
      </c>
      <c r="S43" s="52"/>
      <c r="U43" s="43" t="s">
        <v>19</v>
      </c>
      <c r="V43" s="53">
        <f t="shared" si="13"/>
        <v>1.7551865763330641E-3</v>
      </c>
      <c r="W43" s="54">
        <f t="shared" si="14"/>
        <v>1.2787508623155485E-3</v>
      </c>
      <c r="X43" s="52"/>
    </row>
    <row r="44" spans="1:24">
      <c r="A44" s="43" t="s">
        <v>20</v>
      </c>
      <c r="B44" s="53">
        <f t="shared" si="5"/>
        <v>2.238477949598083E-2</v>
      </c>
      <c r="C44" s="54">
        <f t="shared" si="6"/>
        <v>1.8256671943910438E-2</v>
      </c>
      <c r="D44" s="52"/>
      <c r="F44" s="43" t="s">
        <v>20</v>
      </c>
      <c r="G44" s="53">
        <f t="shared" si="7"/>
        <v>2.3877081005395939E-2</v>
      </c>
      <c r="H44" s="54">
        <f t="shared" si="8"/>
        <v>1.89257643882139E-2</v>
      </c>
      <c r="I44" s="52"/>
      <c r="K44" s="43" t="s">
        <v>20</v>
      </c>
      <c r="L44" s="53">
        <f t="shared" si="9"/>
        <v>6.2642140759652506E-2</v>
      </c>
      <c r="M44" s="54">
        <f t="shared" si="10"/>
        <v>7.1398018265122085E-2</v>
      </c>
      <c r="N44" s="52"/>
      <c r="P44" s="43" t="s">
        <v>20</v>
      </c>
      <c r="Q44" s="53">
        <f t="shared" si="11"/>
        <v>9.6264691158437169E-3</v>
      </c>
      <c r="R44" s="54">
        <f t="shared" si="12"/>
        <v>1.9369156423994117E-3</v>
      </c>
      <c r="S44" s="52"/>
      <c r="U44" s="43" t="s">
        <v>20</v>
      </c>
      <c r="V44" s="53">
        <f t="shared" si="13"/>
        <v>2.1062238915996769E-3</v>
      </c>
      <c r="W44" s="54">
        <f t="shared" si="14"/>
        <v>1.9013006242323289E-3</v>
      </c>
      <c r="X44" s="52"/>
    </row>
    <row r="45" spans="1:24">
      <c r="A45" s="43" t="s">
        <v>21</v>
      </c>
      <c r="B45" s="53">
        <f t="shared" si="5"/>
        <v>2.7348382304333212E-2</v>
      </c>
      <c r="C45" s="54">
        <f t="shared" si="6"/>
        <v>2.3530617437521203E-2</v>
      </c>
      <c r="D45" s="52"/>
      <c r="F45" s="43" t="s">
        <v>21</v>
      </c>
      <c r="G45" s="53">
        <f t="shared" si="7"/>
        <v>1.2706881724204503E-2</v>
      </c>
      <c r="H45" s="54">
        <f t="shared" si="8"/>
        <v>1.3911140954390807E-2</v>
      </c>
      <c r="I45" s="52"/>
      <c r="K45" s="43" t="s">
        <v>21</v>
      </c>
      <c r="L45" s="53">
        <f t="shared" si="9"/>
        <v>6.0529090386274319E-2</v>
      </c>
      <c r="M45" s="54">
        <f t="shared" si="10"/>
        <v>5.4513143214961347E-2</v>
      </c>
      <c r="N45" s="52"/>
      <c r="P45" s="43" t="s">
        <v>21</v>
      </c>
      <c r="Q45" s="53">
        <f t="shared" si="11"/>
        <v>5.0667560728047657E-2</v>
      </c>
      <c r="R45" s="54">
        <f t="shared" si="12"/>
        <v>1.0321462338480933E-2</v>
      </c>
      <c r="S45" s="52"/>
      <c r="U45" s="43" t="s">
        <v>21</v>
      </c>
      <c r="V45" s="53">
        <f t="shared" si="13"/>
        <v>2.8960578509495561E-3</v>
      </c>
      <c r="W45" s="54">
        <f t="shared" si="14"/>
        <v>2.4060707014621507E-3</v>
      </c>
      <c r="X45" s="52"/>
    </row>
    <row r="46" spans="1:24">
      <c r="A46" s="43" t="s">
        <v>22</v>
      </c>
      <c r="B46" s="53">
        <f t="shared" si="5"/>
        <v>3.2487384845882334E-3</v>
      </c>
      <c r="C46" s="54">
        <f t="shared" si="6"/>
        <v>3.2370236345131741E-3</v>
      </c>
      <c r="D46" s="52"/>
      <c r="F46" s="43" t="s">
        <v>22</v>
      </c>
      <c r="G46" s="53">
        <f t="shared" si="7"/>
        <v>3.5764918787892972E-3</v>
      </c>
      <c r="H46" s="54">
        <f t="shared" si="8"/>
        <v>3.877812179187578E-3</v>
      </c>
      <c r="I46" s="52"/>
      <c r="K46" s="43" t="s">
        <v>22</v>
      </c>
      <c r="L46" s="53">
        <f t="shared" si="9"/>
        <v>7.200055767102638E-2</v>
      </c>
      <c r="M46" s="54">
        <f t="shared" si="10"/>
        <v>6.8492002945702929E-2</v>
      </c>
      <c r="N46" s="52"/>
      <c r="P46" s="43" t="s">
        <v>22</v>
      </c>
      <c r="Q46" s="53">
        <f t="shared" si="11"/>
        <v>2.457137870694842E-3</v>
      </c>
      <c r="R46" s="54">
        <f t="shared" si="12"/>
        <v>2.1667191931925623E-3</v>
      </c>
      <c r="S46" s="52"/>
      <c r="U46" s="43" t="s">
        <v>22</v>
      </c>
      <c r="V46" s="53">
        <f t="shared" si="13"/>
        <v>2.1939832204163302E-3</v>
      </c>
      <c r="W46" s="54">
        <f t="shared" si="14"/>
        <v>2.1705113320882336E-3</v>
      </c>
      <c r="X46" s="52"/>
    </row>
    <row r="47" spans="1:24">
      <c r="A47" s="12" t="s">
        <v>23</v>
      </c>
      <c r="B47" s="53">
        <f t="shared" si="5"/>
        <v>4.2340517268488077E-3</v>
      </c>
      <c r="C47" s="54">
        <f t="shared" si="6"/>
        <v>4.301424855818161E-3</v>
      </c>
      <c r="F47" s="12" t="s">
        <v>23</v>
      </c>
      <c r="G47" s="53">
        <f t="shared" si="7"/>
        <v>4.7894569543656014E-3</v>
      </c>
      <c r="H47" s="54">
        <f t="shared" si="8"/>
        <v>5.579967630473073E-3</v>
      </c>
      <c r="K47" s="12" t="s">
        <v>23</v>
      </c>
      <c r="L47" s="53">
        <f t="shared" si="9"/>
        <v>5.9470386797138451E-3</v>
      </c>
      <c r="M47" s="54">
        <f t="shared" si="10"/>
        <v>5.8605377230774658E-3</v>
      </c>
      <c r="P47" s="12" t="s">
        <v>23</v>
      </c>
      <c r="Q47" s="53">
        <f t="shared" si="11"/>
        <v>5.0566519544579828E-3</v>
      </c>
      <c r="R47" s="54">
        <f t="shared" si="12"/>
        <v>4.6026368315999584E-3</v>
      </c>
      <c r="U47" s="12" t="s">
        <v>23</v>
      </c>
      <c r="V47" s="53">
        <f t="shared" si="13"/>
        <v>1.1759750061431529E-3</v>
      </c>
      <c r="W47" s="54">
        <f t="shared" si="14"/>
        <v>1.7330439318223882E-3</v>
      </c>
    </row>
    <row r="48" spans="1:24">
      <c r="A48" s="12" t="s">
        <v>24</v>
      </c>
      <c r="B48" s="53">
        <f t="shared" si="5"/>
        <v>6.8210230905712509E-3</v>
      </c>
      <c r="C48" s="54">
        <f t="shared" si="6"/>
        <v>6.8663066832522898E-3</v>
      </c>
      <c r="F48" s="12" t="s">
        <v>24</v>
      </c>
      <c r="G48" s="53">
        <f t="shared" si="7"/>
        <v>1.1189700327422567E-2</v>
      </c>
      <c r="H48" s="54">
        <f t="shared" si="8"/>
        <v>1.2068159692387446E-2</v>
      </c>
      <c r="K48" s="12" t="s">
        <v>24</v>
      </c>
      <c r="L48" s="53">
        <f t="shared" si="9"/>
        <v>7.5808405148000664E-3</v>
      </c>
      <c r="M48" s="54">
        <f t="shared" si="10"/>
        <v>7.4612715029699567E-3</v>
      </c>
      <c r="P48" s="12" t="s">
        <v>24</v>
      </c>
      <c r="Q48" s="53">
        <f t="shared" si="11"/>
        <v>8.3588615414291814E-4</v>
      </c>
      <c r="R48" s="54">
        <f t="shared" si="12"/>
        <v>7.6163462548587031E-4</v>
      </c>
      <c r="U48" s="12" t="s">
        <v>24</v>
      </c>
      <c r="V48" s="53">
        <f t="shared" si="13"/>
        <v>1.5621160529364271E-3</v>
      </c>
      <c r="W48" s="54">
        <f t="shared" si="14"/>
        <v>1.8676492857503408E-3</v>
      </c>
    </row>
    <row r="49" spans="1:23">
      <c r="A49" s="12" t="s">
        <v>25</v>
      </c>
      <c r="B49" s="53">
        <f t="shared" si="5"/>
        <v>8.7867579490669926E-3</v>
      </c>
      <c r="C49" s="54">
        <f t="shared" si="6"/>
        <v>7.7405857740585771E-3</v>
      </c>
      <c r="F49" s="12" t="s">
        <v>25</v>
      </c>
      <c r="G49" s="53">
        <f t="shared" si="7"/>
        <v>1.4865647541990629E-2</v>
      </c>
      <c r="H49" s="54">
        <f t="shared" si="8"/>
        <v>1.340702537109642E-2</v>
      </c>
      <c r="K49" s="12" t="s">
        <v>25</v>
      </c>
      <c r="L49" s="53">
        <f t="shared" si="9"/>
        <v>8.7789618605299616E-3</v>
      </c>
      <c r="M49" s="54">
        <f t="shared" si="10"/>
        <v>9.3398185835049455E-3</v>
      </c>
      <c r="P49" s="12" t="s">
        <v>25</v>
      </c>
      <c r="Q49" s="53">
        <f t="shared" si="11"/>
        <v>2.2826121901595073E-3</v>
      </c>
      <c r="R49" s="54">
        <f t="shared" si="12"/>
        <v>1.2081100955982772E-3</v>
      </c>
      <c r="U49" s="12" t="s">
        <v>25</v>
      </c>
      <c r="V49" s="53">
        <f t="shared" si="13"/>
        <v>2.5274686699196126E-3</v>
      </c>
      <c r="W49" s="54">
        <f t="shared" si="14"/>
        <v>2.9444921171739606E-3</v>
      </c>
    </row>
    <row r="50" spans="1:23">
      <c r="A50" s="44" t="s">
        <v>26</v>
      </c>
      <c r="B50" s="53">
        <f t="shared" si="5"/>
        <v>8.2381970305034809E-3</v>
      </c>
      <c r="C50" s="54">
        <f t="shared" si="6"/>
        <v>7.3780108560443291E-3</v>
      </c>
      <c r="F50" s="44" t="s">
        <v>26</v>
      </c>
      <c r="G50" s="53">
        <f t="shared" si="7"/>
        <v>1.0704124276267421E-2</v>
      </c>
      <c r="H50" s="54">
        <f t="shared" si="8"/>
        <v>1.0117007880122538E-2</v>
      </c>
      <c r="K50" s="44" t="s">
        <v>26</v>
      </c>
      <c r="L50" s="53">
        <f t="shared" si="9"/>
        <v>1.2573738922823558E-2</v>
      </c>
      <c r="M50" s="54">
        <f t="shared" si="10"/>
        <v>1.1668158626984932E-2</v>
      </c>
      <c r="P50" s="44" t="s">
        <v>26</v>
      </c>
      <c r="Q50" s="53">
        <f t="shared" si="11"/>
        <v>4.2942502973825738E-3</v>
      </c>
      <c r="R50" s="54">
        <f t="shared" si="12"/>
        <v>3.8606996533249293E-3</v>
      </c>
      <c r="U50" s="44" t="s">
        <v>26</v>
      </c>
      <c r="V50" s="53">
        <f t="shared" si="13"/>
        <v>4.8267630849159263E-3</v>
      </c>
      <c r="W50" s="54">
        <f t="shared" si="14"/>
        <v>5.0813521107802061E-3</v>
      </c>
    </row>
    <row r="51" spans="1:23">
      <c r="A51" s="44" t="s">
        <v>27</v>
      </c>
      <c r="B51" s="53">
        <f t="shared" si="5"/>
        <v>9.1473406675112877E-4</v>
      </c>
      <c r="C51" s="54">
        <f t="shared" si="6"/>
        <v>1.1456801990274794E-3</v>
      </c>
      <c r="F51" s="44" t="s">
        <v>27</v>
      </c>
      <c r="G51" s="53">
        <f t="shared" si="7"/>
        <v>8.4244519718482895E-4</v>
      </c>
      <c r="H51" s="54">
        <f t="shared" si="8"/>
        <v>7.5515289805231777E-4</v>
      </c>
      <c r="K51" s="44" t="s">
        <v>27</v>
      </c>
      <c r="L51" s="53">
        <f t="shared" si="9"/>
        <v>1.670834676681509E-2</v>
      </c>
      <c r="M51" s="54">
        <f t="shared" si="10"/>
        <v>1.2453091444673261E-2</v>
      </c>
      <c r="P51" s="44" t="s">
        <v>27</v>
      </c>
      <c r="Q51" s="53">
        <f t="shared" si="11"/>
        <v>8.1751502987604087E-4</v>
      </c>
      <c r="R51" s="54">
        <f t="shared" si="12"/>
        <v>7.1567391532724022E-4</v>
      </c>
      <c r="U51" s="44" t="s">
        <v>27</v>
      </c>
      <c r="V51" s="53">
        <f t="shared" si="13"/>
        <v>2.2992944149963141E-3</v>
      </c>
      <c r="W51" s="54">
        <f t="shared" si="14"/>
        <v>3.4660878636447764E-3</v>
      </c>
    </row>
    <row r="52" spans="1:23">
      <c r="A52" s="44" t="s">
        <v>139</v>
      </c>
      <c r="B52" s="53">
        <f t="shared" si="5"/>
        <v>1.7162619311999788E-3</v>
      </c>
      <c r="C52" s="54">
        <f t="shared" si="6"/>
        <v>2.0333879905009614E-3</v>
      </c>
      <c r="F52" s="44" t="s">
        <v>139</v>
      </c>
      <c r="G52" s="53">
        <f t="shared" si="7"/>
        <v>9.3995042834048043E-4</v>
      </c>
      <c r="H52" s="54">
        <f t="shared" si="8"/>
        <v>8.1638151140791117E-4</v>
      </c>
      <c r="K52" s="44" t="s">
        <v>139</v>
      </c>
      <c r="L52" s="53">
        <f t="shared" si="9"/>
        <v>1.272187028920471E-3</v>
      </c>
      <c r="M52" s="54">
        <f t="shared" si="10"/>
        <v>1.4772612018291581E-3</v>
      </c>
      <c r="P52" s="44" t="s">
        <v>139</v>
      </c>
      <c r="Q52" s="53">
        <f t="shared" si="11"/>
        <v>3.1782044981697767E-3</v>
      </c>
      <c r="R52" s="54">
        <f t="shared" si="12"/>
        <v>1.280334068704696E-3</v>
      </c>
      <c r="U52" s="44" t="s">
        <v>139</v>
      </c>
      <c r="V52" s="53">
        <f t="shared" si="13"/>
        <v>1.0566223189525046E-2</v>
      </c>
      <c r="W52" s="54">
        <f t="shared" si="14"/>
        <v>1.6590109871620143E-2</v>
      </c>
    </row>
    <row r="53" spans="1:23">
      <c r="A53" s="44" t="s">
        <v>29</v>
      </c>
      <c r="B53" s="53">
        <f t="shared" si="5"/>
        <v>4.2047019706963652E-3</v>
      </c>
      <c r="C53" s="54">
        <f t="shared" si="6"/>
        <v>4.8830996268234761E-3</v>
      </c>
      <c r="F53" s="44" t="s">
        <v>29</v>
      </c>
      <c r="G53" s="53">
        <f t="shared" si="7"/>
        <v>2.5292856961776E-3</v>
      </c>
      <c r="H53" s="54">
        <f t="shared" si="8"/>
        <v>2.4083254586533378E-3</v>
      </c>
      <c r="K53" s="44" t="s">
        <v>29</v>
      </c>
      <c r="L53" s="53">
        <f t="shared" si="9"/>
        <v>1.5640929567892091E-3</v>
      </c>
      <c r="M53" s="54">
        <f t="shared" si="10"/>
        <v>2.0417072729758214E-3</v>
      </c>
      <c r="P53" s="44" t="s">
        <v>29</v>
      </c>
      <c r="Q53" s="53">
        <f t="shared" si="11"/>
        <v>3.6328898237749903E-3</v>
      </c>
      <c r="R53" s="54">
        <f t="shared" si="12"/>
        <v>3.1318941065237946E-3</v>
      </c>
      <c r="U53" s="44" t="s">
        <v>29</v>
      </c>
      <c r="V53" s="53">
        <f t="shared" si="13"/>
        <v>9.109418331168604E-3</v>
      </c>
      <c r="W53" s="54">
        <f t="shared" si="14"/>
        <v>1.0751602644995206E-2</v>
      </c>
    </row>
    <row r="54" spans="1:23">
      <c r="A54" s="44" t="s">
        <v>30</v>
      </c>
      <c r="B54" s="53">
        <f t="shared" si="5"/>
        <v>0.53550167468310994</v>
      </c>
      <c r="C54" s="54">
        <f t="shared" si="6"/>
        <v>0.53134117380979307</v>
      </c>
      <c r="F54" s="44" t="s">
        <v>30</v>
      </c>
      <c r="G54" s="53">
        <f t="shared" si="7"/>
        <v>0.52679346246926151</v>
      </c>
      <c r="H54" s="54">
        <f t="shared" si="8"/>
        <v>0.52443531911332808</v>
      </c>
      <c r="K54" s="44" t="s">
        <v>30</v>
      </c>
      <c r="L54" s="53">
        <f t="shared" si="9"/>
        <v>5.3937244582313113E-3</v>
      </c>
      <c r="M54" s="54">
        <f t="shared" si="10"/>
        <v>5.9840103011407986E-3</v>
      </c>
      <c r="P54" s="44" t="s">
        <v>30</v>
      </c>
      <c r="Q54" s="53">
        <f t="shared" si="11"/>
        <v>0.5365654264626859</v>
      </c>
      <c r="R54" s="54">
        <f t="shared" si="12"/>
        <v>0.50801686101481247</v>
      </c>
      <c r="U54" s="44" t="s">
        <v>30</v>
      </c>
      <c r="V54" s="53">
        <f t="shared" si="13"/>
        <v>0.50447572576964927</v>
      </c>
      <c r="W54" s="54">
        <f t="shared" si="14"/>
        <v>0.50387831676004913</v>
      </c>
    </row>
    <row r="55" spans="1:23">
      <c r="A55" s="60" t="s">
        <v>169</v>
      </c>
      <c r="B55" s="53">
        <f t="shared" si="5"/>
        <v>0.9013848193277928</v>
      </c>
      <c r="C55" s="54">
        <f t="shared" si="6"/>
        <v>0.88781946172113535</v>
      </c>
      <c r="F55" s="60" t="s">
        <v>169</v>
      </c>
      <c r="G55" s="53">
        <f t="shared" si="7"/>
        <v>0.93704087224279586</v>
      </c>
      <c r="H55" s="54">
        <f t="shared" si="8"/>
        <v>0.92757471421544713</v>
      </c>
      <c r="K55" s="338" t="s">
        <v>231</v>
      </c>
      <c r="L55" s="351">
        <f t="shared" si="9"/>
        <v>0.94140533098646773</v>
      </c>
      <c r="M55" s="352">
        <f t="shared" si="10"/>
        <v>0.91738361607083796</v>
      </c>
      <c r="P55" s="60" t="s">
        <v>169</v>
      </c>
      <c r="Q55" s="53">
        <f t="shared" si="11"/>
        <v>0.79012368359412677</v>
      </c>
      <c r="R55" s="54">
        <f t="shared" si="12"/>
        <v>0.76337456665616132</v>
      </c>
      <c r="U55" s="60" t="s">
        <v>169</v>
      </c>
      <c r="V55" s="53">
        <f t="shared" si="13"/>
        <v>0.58667111313932674</v>
      </c>
      <c r="W55" s="54">
        <f t="shared" si="14"/>
        <v>0.60338532465128802</v>
      </c>
    </row>
    <row r="56" spans="1:23">
      <c r="A56" s="45" t="s">
        <v>65</v>
      </c>
      <c r="B56" s="58">
        <f t="shared" si="5"/>
        <v>1</v>
      </c>
      <c r="C56" s="59">
        <f t="shared" si="6"/>
        <v>1</v>
      </c>
      <c r="F56" s="45" t="s">
        <v>65</v>
      </c>
      <c r="G56" s="58">
        <f t="shared" si="7"/>
        <v>1</v>
      </c>
      <c r="H56" s="59">
        <f t="shared" si="8"/>
        <v>1</v>
      </c>
      <c r="K56" s="332" t="s">
        <v>65</v>
      </c>
      <c r="L56" s="353">
        <f t="shared" si="9"/>
        <v>1</v>
      </c>
      <c r="M56" s="354">
        <f>M29/$M$29</f>
        <v>1</v>
      </c>
      <c r="P56" s="45" t="s">
        <v>65</v>
      </c>
      <c r="Q56" s="58">
        <f t="shared" si="11"/>
        <v>1</v>
      </c>
      <c r="R56" s="59">
        <f t="shared" si="12"/>
        <v>1</v>
      </c>
      <c r="U56" s="45" t="s">
        <v>65</v>
      </c>
      <c r="V56" s="58">
        <f t="shared" si="13"/>
        <v>1</v>
      </c>
      <c r="W56" s="59">
        <f t="shared" si="14"/>
        <v>1</v>
      </c>
    </row>
    <row r="57" spans="1:23" ht="22.5" customHeight="1">
      <c r="A57" s="829" t="s">
        <v>141</v>
      </c>
      <c r="B57" s="830"/>
      <c r="C57" s="831"/>
      <c r="F57" s="829" t="s">
        <v>141</v>
      </c>
      <c r="G57" s="830"/>
      <c r="H57" s="831"/>
      <c r="K57" s="823" t="s">
        <v>289</v>
      </c>
      <c r="L57" s="824"/>
      <c r="M57" s="825"/>
      <c r="O57" s="125" t="s">
        <v>241</v>
      </c>
      <c r="P57" s="829" t="s">
        <v>141</v>
      </c>
      <c r="Q57" s="830"/>
      <c r="R57" s="831"/>
      <c r="U57" s="829" t="s">
        <v>141</v>
      </c>
      <c r="V57" s="830"/>
      <c r="W57" s="831"/>
    </row>
    <row r="58" spans="1:23" ht="23.25" customHeight="1"/>
  </sheetData>
  <sheetProtection password="CEAC" sheet="1" objects="1" scenarios="1"/>
  <mergeCells count="20">
    <mergeCell ref="U5:X5"/>
    <mergeCell ref="U30:X30"/>
    <mergeCell ref="U32:W32"/>
    <mergeCell ref="U57:W57"/>
    <mergeCell ref="P5:S5"/>
    <mergeCell ref="P30:S30"/>
    <mergeCell ref="P32:R32"/>
    <mergeCell ref="P57:R57"/>
    <mergeCell ref="K5:N5"/>
    <mergeCell ref="K30:N30"/>
    <mergeCell ref="K32:M32"/>
    <mergeCell ref="K57:M57"/>
    <mergeCell ref="F5:I5"/>
    <mergeCell ref="F30:I30"/>
    <mergeCell ref="F32:H32"/>
    <mergeCell ref="A30:D30"/>
    <mergeCell ref="A57:C57"/>
    <mergeCell ref="A5:D5"/>
    <mergeCell ref="A32:C32"/>
    <mergeCell ref="F57:H57"/>
  </mergeCells>
  <phoneticPr fontId="0" type="noConversion"/>
  <hyperlinks>
    <hyperlink ref="O30" location="INDICE!A1" tooltip="REGRESAR AL ÍNDICE" display="INDICE"/>
    <hyperlink ref="O57" location="INDICE!A1" tooltip="REGRESAR AL ÍNDICE" display="INDICE"/>
  </hyperlinks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>
    <oddFooter>&amp;LTurismo de Tenerife&amp;R&amp;P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5:X58"/>
  <sheetViews>
    <sheetView showGridLines="0" showRowColHeaders="0" topLeftCell="P1" zoomScaleNormal="100" workbookViewId="0">
      <selection activeCell="P1" sqref="P1"/>
    </sheetView>
  </sheetViews>
  <sheetFormatPr baseColWidth="10" defaultRowHeight="12.75"/>
  <cols>
    <col min="1" max="1" width="36.7109375" style="22" hidden="1" customWidth="1"/>
    <col min="2" max="2" width="14.7109375" style="22" hidden="1" customWidth="1"/>
    <col min="3" max="3" width="14.140625" style="22" hidden="1" customWidth="1"/>
    <col min="4" max="4" width="10.7109375" style="22" hidden="1" customWidth="1"/>
    <col min="5" max="5" width="0" style="22" hidden="1" customWidth="1"/>
    <col min="6" max="6" width="29" style="22" hidden="1" customWidth="1"/>
    <col min="7" max="8" width="12.42578125" style="22" hidden="1" customWidth="1"/>
    <col min="9" max="10" width="0" style="22" hidden="1" customWidth="1"/>
    <col min="11" max="11" width="30.42578125" style="22" hidden="1" customWidth="1"/>
    <col min="12" max="13" width="13.140625" style="22" hidden="1" customWidth="1"/>
    <col min="14" max="15" width="0" style="22" hidden="1" customWidth="1"/>
    <col min="16" max="16" width="25.28515625" style="22" customWidth="1"/>
    <col min="17" max="18" width="15.85546875" style="22" bestFit="1" customWidth="1"/>
    <col min="19" max="19" width="9.140625" style="22" bestFit="1" customWidth="1"/>
    <col min="20" max="20" width="11.42578125" style="22"/>
    <col min="21" max="21" width="28.5703125" style="22" hidden="1" customWidth="1"/>
    <col min="22" max="23" width="13" style="22" hidden="1" customWidth="1"/>
    <col min="24" max="24" width="0" style="22" hidden="1" customWidth="1"/>
    <col min="25" max="16384" width="11.42578125" style="22"/>
  </cols>
  <sheetData>
    <row r="5" spans="1:24" ht="50.25" customHeight="1">
      <c r="A5" s="832" t="s">
        <v>160</v>
      </c>
      <c r="B5" s="833"/>
      <c r="C5" s="833"/>
      <c r="D5" s="834"/>
      <c r="F5" s="832" t="s">
        <v>161</v>
      </c>
      <c r="G5" s="833"/>
      <c r="H5" s="833"/>
      <c r="I5" s="834"/>
      <c r="K5" s="832" t="s">
        <v>162</v>
      </c>
      <c r="L5" s="833"/>
      <c r="M5" s="833"/>
      <c r="N5" s="834"/>
      <c r="P5" s="826" t="s">
        <v>165</v>
      </c>
      <c r="Q5" s="827"/>
      <c r="R5" s="827"/>
      <c r="S5" s="828"/>
      <c r="U5" s="832" t="s">
        <v>167</v>
      </c>
      <c r="V5" s="833"/>
      <c r="W5" s="833"/>
      <c r="X5" s="834"/>
    </row>
    <row r="6" spans="1:24" ht="31.5" customHeight="1">
      <c r="A6" s="40" t="s">
        <v>137</v>
      </c>
      <c r="B6" s="67" t="str">
        <f>Originales!$A$1</f>
        <v>Acum. febrero 2009</v>
      </c>
      <c r="C6" s="67" t="str">
        <f>Originales!$A$2</f>
        <v>Acum. febrero 2010</v>
      </c>
      <c r="D6" s="41" t="s">
        <v>68</v>
      </c>
      <c r="F6" s="40" t="s">
        <v>137</v>
      </c>
      <c r="G6" s="67" t="str">
        <f>Originales!$A$1</f>
        <v>Acum. febrero 2009</v>
      </c>
      <c r="H6" s="67" t="str">
        <f>Originales!$A$2</f>
        <v>Acum. febrero 2010</v>
      </c>
      <c r="I6" s="41" t="s">
        <v>68</v>
      </c>
      <c r="K6" s="40" t="s">
        <v>137</v>
      </c>
      <c r="L6" s="67" t="str">
        <f>Originales!$A$1</f>
        <v>Acum. febrero 2009</v>
      </c>
      <c r="M6" s="67" t="str">
        <f>Originales!$A$2</f>
        <v>Acum. febrero 2010</v>
      </c>
      <c r="N6" s="41" t="s">
        <v>68</v>
      </c>
      <c r="P6" s="40" t="s">
        <v>137</v>
      </c>
      <c r="Q6" s="99" t="str">
        <f>Originales!$A$1</f>
        <v>Acum. febrero 2009</v>
      </c>
      <c r="R6" s="99" t="str">
        <f>Originales!$A$2</f>
        <v>Acum. febrero 2010</v>
      </c>
      <c r="S6" s="102" t="s">
        <v>68</v>
      </c>
      <c r="U6" s="40" t="s">
        <v>137</v>
      </c>
      <c r="V6" s="67" t="str">
        <f>Originales!$A$1</f>
        <v>Acum. febrero 2009</v>
      </c>
      <c r="W6" s="67" t="str">
        <f>Originales!$A$2</f>
        <v>Acum. febrero 2010</v>
      </c>
      <c r="X6" s="41" t="s">
        <v>68</v>
      </c>
    </row>
    <row r="7" spans="1:24">
      <c r="A7" s="10" t="s">
        <v>11</v>
      </c>
      <c r="B7" s="14">
        <f>Originales!AR49</f>
        <v>141120</v>
      </c>
      <c r="C7" s="11">
        <f>Originales!AR10</f>
        <v>158722</v>
      </c>
      <c r="D7" s="15">
        <f>(C7-B7)/B7</f>
        <v>0.12473072562358277</v>
      </c>
      <c r="F7" s="10" t="s">
        <v>11</v>
      </c>
      <c r="G7" s="14">
        <f>Originales!H49</f>
        <v>32285</v>
      </c>
      <c r="H7" s="11">
        <f>Originales!H10</f>
        <v>35486</v>
      </c>
      <c r="I7" s="15">
        <f t="shared" ref="I7:I29" si="0">(H7-G7)/G7</f>
        <v>9.9148211243611589E-2</v>
      </c>
      <c r="K7" s="10" t="s">
        <v>11</v>
      </c>
      <c r="L7" s="14">
        <f>Originales!Q49</f>
        <v>13449</v>
      </c>
      <c r="M7" s="11">
        <f>Originales!Q10</f>
        <v>18735</v>
      </c>
      <c r="N7" s="15">
        <f t="shared" ref="N7:N29" si="1">(M7-L7)/L7</f>
        <v>0.39304037474905196</v>
      </c>
      <c r="P7" s="10" t="s">
        <v>11</v>
      </c>
      <c r="Q7" s="129">
        <f>Originales!Y49</f>
        <v>45697</v>
      </c>
      <c r="R7" s="109">
        <f>Originales!Y10</f>
        <v>49463</v>
      </c>
      <c r="S7" s="117">
        <f>(R7-Q7)/Q7</f>
        <v>8.241241219336061E-2</v>
      </c>
      <c r="U7" s="10" t="s">
        <v>11</v>
      </c>
      <c r="V7" s="14">
        <f>Originales!AH49</f>
        <v>23549</v>
      </c>
      <c r="W7" s="11">
        <f>Originales!AH10</f>
        <v>23572</v>
      </c>
      <c r="X7" s="15">
        <f t="shared" ref="X7:X29" si="2">(W7-V7)/V7</f>
        <v>9.7668690814896601E-4</v>
      </c>
    </row>
    <row r="8" spans="1:24">
      <c r="A8" s="12" t="s">
        <v>12</v>
      </c>
      <c r="B8" s="16">
        <f>Originales!AR50</f>
        <v>23671</v>
      </c>
      <c r="C8" s="13">
        <f>Originales!AR11</f>
        <v>23043</v>
      </c>
      <c r="D8" s="17">
        <f t="shared" ref="D8:D29" si="3">(C8-B8)/B8</f>
        <v>-2.6530353597228676E-2</v>
      </c>
      <c r="F8" s="12" t="s">
        <v>12</v>
      </c>
      <c r="G8" s="16">
        <f>Originales!H50</f>
        <v>10374</v>
      </c>
      <c r="H8" s="13">
        <f>Originales!H11</f>
        <v>9612</v>
      </c>
      <c r="I8" s="17">
        <f t="shared" si="0"/>
        <v>-7.3452862926547138E-2</v>
      </c>
      <c r="K8" s="12" t="s">
        <v>12</v>
      </c>
      <c r="L8" s="16">
        <f>Originales!Q50</f>
        <v>10183</v>
      </c>
      <c r="M8" s="13">
        <f>Originales!Q11</f>
        <v>10259</v>
      </c>
      <c r="N8" s="17">
        <f t="shared" si="1"/>
        <v>7.4634194245310811E-3</v>
      </c>
      <c r="P8" s="12" t="s">
        <v>12</v>
      </c>
      <c r="Q8" s="130">
        <f>Originales!Y50</f>
        <v>723</v>
      </c>
      <c r="R8" s="111">
        <f>Originales!Y11</f>
        <v>469</v>
      </c>
      <c r="S8" s="118">
        <f t="shared" ref="S8:S27" si="4">(R8-Q8)/Q8</f>
        <v>-0.35131396957123096</v>
      </c>
      <c r="U8" s="12" t="s">
        <v>12</v>
      </c>
      <c r="V8" s="16">
        <f>Originales!AH50</f>
        <v>174</v>
      </c>
      <c r="W8" s="13">
        <f>Originales!AH11</f>
        <v>251</v>
      </c>
      <c r="X8" s="17">
        <f t="shared" si="2"/>
        <v>0.44252873563218392</v>
      </c>
    </row>
    <row r="9" spans="1:24">
      <c r="A9" s="12" t="s">
        <v>13</v>
      </c>
      <c r="B9" s="16">
        <f>Originales!AR51</f>
        <v>19958</v>
      </c>
      <c r="C9" s="13">
        <f>Originales!AR12</f>
        <v>21572</v>
      </c>
      <c r="D9" s="17">
        <f t="shared" si="3"/>
        <v>8.0869826635935463E-2</v>
      </c>
      <c r="F9" s="12" t="s">
        <v>13</v>
      </c>
      <c r="G9" s="16">
        <f>Originales!H51</f>
        <v>10948</v>
      </c>
      <c r="H9" s="13">
        <f>Originales!H12</f>
        <v>11435</v>
      </c>
      <c r="I9" s="17">
        <f t="shared" si="0"/>
        <v>4.4483010595542563E-2</v>
      </c>
      <c r="K9" s="12" t="s">
        <v>13</v>
      </c>
      <c r="L9" s="16">
        <f>Originales!Q51</f>
        <v>6898</v>
      </c>
      <c r="M9" s="13">
        <f>Originales!Q12</f>
        <v>7848</v>
      </c>
      <c r="N9" s="17">
        <f t="shared" si="1"/>
        <v>0.13772107857349958</v>
      </c>
      <c r="P9" s="12" t="s">
        <v>13</v>
      </c>
      <c r="Q9" s="130">
        <f>Originales!Y51</f>
        <v>340</v>
      </c>
      <c r="R9" s="111">
        <f>Originales!Y12</f>
        <v>360</v>
      </c>
      <c r="S9" s="118">
        <f t="shared" si="4"/>
        <v>5.8823529411764705E-2</v>
      </c>
      <c r="U9" s="12" t="s">
        <v>13</v>
      </c>
      <c r="V9" s="16">
        <f>Originales!AH51</f>
        <v>108</v>
      </c>
      <c r="W9" s="13">
        <f>Originales!AH12</f>
        <v>102</v>
      </c>
      <c r="X9" s="17">
        <f t="shared" si="2"/>
        <v>-5.5555555555555552E-2</v>
      </c>
    </row>
    <row r="10" spans="1:24">
      <c r="A10" s="12" t="s">
        <v>14</v>
      </c>
      <c r="B10" s="16">
        <f>Originales!AR52</f>
        <v>99849</v>
      </c>
      <c r="C10" s="13">
        <f>Originales!AR13</f>
        <v>97661</v>
      </c>
      <c r="D10" s="17">
        <f t="shared" si="3"/>
        <v>-2.1913088764033691E-2</v>
      </c>
      <c r="F10" s="12" t="s">
        <v>14</v>
      </c>
      <c r="G10" s="16">
        <f>Originales!H52</f>
        <v>37473</v>
      </c>
      <c r="H10" s="13">
        <f>Originales!H13</f>
        <v>37997</v>
      </c>
      <c r="I10" s="17">
        <f t="shared" si="0"/>
        <v>1.3983401382328609E-2</v>
      </c>
      <c r="K10" s="12" t="s">
        <v>14</v>
      </c>
      <c r="L10" s="16">
        <f>Originales!Q52</f>
        <v>13622</v>
      </c>
      <c r="M10" s="13">
        <f>Originales!Q13</f>
        <v>14380</v>
      </c>
      <c r="N10" s="17">
        <f t="shared" si="1"/>
        <v>5.5645279694611659E-2</v>
      </c>
      <c r="P10" s="12" t="s">
        <v>14</v>
      </c>
      <c r="Q10" s="130">
        <f>Originales!Y52</f>
        <v>31482</v>
      </c>
      <c r="R10" s="111">
        <f>Originales!Y13</f>
        <v>29230</v>
      </c>
      <c r="S10" s="118">
        <f t="shared" si="4"/>
        <v>-7.1532939457467762E-2</v>
      </c>
      <c r="U10" s="12" t="s">
        <v>14</v>
      </c>
      <c r="V10" s="16">
        <f>Originales!AH52</f>
        <v>777</v>
      </c>
      <c r="W10" s="13">
        <f>Originales!AH13</f>
        <v>789</v>
      </c>
      <c r="X10" s="17">
        <f t="shared" si="2"/>
        <v>1.5444015444015444E-2</v>
      </c>
    </row>
    <row r="11" spans="1:24">
      <c r="A11" s="42" t="s">
        <v>15</v>
      </c>
      <c r="B11" s="16">
        <f>Originales!AR53</f>
        <v>19480</v>
      </c>
      <c r="C11" s="13">
        <f>Originales!AR14</f>
        <v>20087</v>
      </c>
      <c r="D11" s="17">
        <f t="shared" si="3"/>
        <v>3.1160164271047227E-2</v>
      </c>
      <c r="F11" s="42" t="s">
        <v>15</v>
      </c>
      <c r="G11" s="16">
        <f>Originales!H53</f>
        <v>8212</v>
      </c>
      <c r="H11" s="13">
        <f>Originales!H14</f>
        <v>8121</v>
      </c>
      <c r="I11" s="17">
        <f t="shared" si="0"/>
        <v>-1.1081344374086703E-2</v>
      </c>
      <c r="K11" s="42" t="s">
        <v>15</v>
      </c>
      <c r="L11" s="16">
        <f>Originales!Q53</f>
        <v>4033</v>
      </c>
      <c r="M11" s="13">
        <f>Originales!Q14</f>
        <v>4681</v>
      </c>
      <c r="N11" s="17">
        <f t="shared" si="1"/>
        <v>0.16067443590379371</v>
      </c>
      <c r="P11" s="42" t="s">
        <v>15</v>
      </c>
      <c r="Q11" s="130">
        <f>Originales!Y53</f>
        <v>1665</v>
      </c>
      <c r="R11" s="111">
        <f>Originales!Y14</f>
        <v>2151</v>
      </c>
      <c r="S11" s="118">
        <f t="shared" si="4"/>
        <v>0.29189189189189191</v>
      </c>
      <c r="U11" s="42" t="s">
        <v>15</v>
      </c>
      <c r="V11" s="16">
        <f>Originales!AH53</f>
        <v>406</v>
      </c>
      <c r="W11" s="13">
        <f>Originales!AH14</f>
        <v>528</v>
      </c>
      <c r="X11" s="17">
        <f t="shared" si="2"/>
        <v>0.30049261083743845</v>
      </c>
    </row>
    <row r="12" spans="1:24">
      <c r="A12" s="42" t="s">
        <v>16</v>
      </c>
      <c r="B12" s="16">
        <f>Originales!AR54</f>
        <v>234698</v>
      </c>
      <c r="C12" s="13">
        <f>Originales!AR15</f>
        <v>227256</v>
      </c>
      <c r="D12" s="17">
        <f t="shared" si="3"/>
        <v>-3.170883433177956E-2</v>
      </c>
      <c r="F12" s="42" t="s">
        <v>16</v>
      </c>
      <c r="G12" s="16">
        <f>Originales!H54</f>
        <v>91330</v>
      </c>
      <c r="H12" s="13">
        <f>Originales!H15</f>
        <v>83971</v>
      </c>
      <c r="I12" s="17">
        <f t="shared" si="0"/>
        <v>-8.0575933428227303E-2</v>
      </c>
      <c r="K12" s="42" t="s">
        <v>16</v>
      </c>
      <c r="L12" s="16">
        <f>Originales!Q54</f>
        <v>88440</v>
      </c>
      <c r="M12" s="13">
        <f>Originales!Q15</f>
        <v>83714</v>
      </c>
      <c r="N12" s="17">
        <f t="shared" si="1"/>
        <v>-5.3437358661239255E-2</v>
      </c>
      <c r="P12" s="42" t="s">
        <v>16</v>
      </c>
      <c r="Q12" s="130">
        <f>Originales!Y54</f>
        <v>11269</v>
      </c>
      <c r="R12" s="111">
        <f>Originales!Y15</f>
        <v>10173</v>
      </c>
      <c r="S12" s="118">
        <f t="shared" si="4"/>
        <v>-9.7257964326914539E-2</v>
      </c>
      <c r="U12" s="42" t="s">
        <v>16</v>
      </c>
      <c r="V12" s="16">
        <f>Originales!AH54</f>
        <v>677</v>
      </c>
      <c r="W12" s="13">
        <f>Originales!AH15</f>
        <v>865</v>
      </c>
      <c r="X12" s="17">
        <f t="shared" si="2"/>
        <v>0.2776957163958641</v>
      </c>
    </row>
    <row r="13" spans="1:24">
      <c r="A13" s="42" t="s">
        <v>17</v>
      </c>
      <c r="B13" s="16">
        <f>Originales!AR55</f>
        <v>15981</v>
      </c>
      <c r="C13" s="13">
        <f>Originales!AR16</f>
        <v>12850</v>
      </c>
      <c r="D13" s="17">
        <f t="shared" si="3"/>
        <v>-0.19592015518428132</v>
      </c>
      <c r="F13" s="42" t="s">
        <v>17</v>
      </c>
      <c r="G13" s="16">
        <f>Originales!H55</f>
        <v>7694</v>
      </c>
      <c r="H13" s="13">
        <f>Originales!H16</f>
        <v>4697</v>
      </c>
      <c r="I13" s="17">
        <f t="shared" si="0"/>
        <v>-0.38952430465297633</v>
      </c>
      <c r="K13" s="42" t="s">
        <v>17</v>
      </c>
      <c r="L13" s="16">
        <f>Originales!Q55</f>
        <v>6373</v>
      </c>
      <c r="M13" s="13">
        <f>Originales!Q16</f>
        <v>6370</v>
      </c>
      <c r="N13" s="17">
        <f t="shared" si="1"/>
        <v>-4.7073591715047857E-4</v>
      </c>
      <c r="P13" s="42" t="s">
        <v>17</v>
      </c>
      <c r="Q13" s="130">
        <f>Originales!Y55</f>
        <v>351</v>
      </c>
      <c r="R13" s="111">
        <f>Originales!Y16</f>
        <v>343</v>
      </c>
      <c r="S13" s="118">
        <f t="shared" si="4"/>
        <v>-2.2792022792022793E-2</v>
      </c>
      <c r="U13" s="42" t="s">
        <v>17</v>
      </c>
      <c r="V13" s="16">
        <f>Originales!AH55</f>
        <v>94</v>
      </c>
      <c r="W13" s="13">
        <f>Originales!AH16</f>
        <v>110</v>
      </c>
      <c r="X13" s="17">
        <f t="shared" si="2"/>
        <v>0.1702127659574468</v>
      </c>
    </row>
    <row r="14" spans="1:24">
      <c r="A14" s="42" t="s">
        <v>18</v>
      </c>
      <c r="B14" s="16">
        <f>Originales!AR56</f>
        <v>18032</v>
      </c>
      <c r="C14" s="13">
        <f>Originales!AR17</f>
        <v>18224</v>
      </c>
      <c r="D14" s="17">
        <f t="shared" si="3"/>
        <v>1.064773735581189E-2</v>
      </c>
      <c r="F14" s="42" t="s">
        <v>18</v>
      </c>
      <c r="G14" s="16">
        <f>Originales!H56</f>
        <v>8909</v>
      </c>
      <c r="H14" s="13">
        <f>Originales!H17</f>
        <v>9002</v>
      </c>
      <c r="I14" s="17">
        <f t="shared" si="0"/>
        <v>1.0438882029408464E-2</v>
      </c>
      <c r="K14" s="42" t="s">
        <v>18</v>
      </c>
      <c r="L14" s="16">
        <f>Originales!Q56</f>
        <v>6159</v>
      </c>
      <c r="M14" s="13">
        <f>Originales!Q17</f>
        <v>6332</v>
      </c>
      <c r="N14" s="17">
        <f t="shared" si="1"/>
        <v>2.808897548303296E-2</v>
      </c>
      <c r="P14" s="42" t="s">
        <v>18</v>
      </c>
      <c r="Q14" s="130">
        <f>Originales!Y56</f>
        <v>885</v>
      </c>
      <c r="R14" s="111">
        <f>Originales!Y17</f>
        <v>760</v>
      </c>
      <c r="S14" s="118">
        <f t="shared" si="4"/>
        <v>-0.14124293785310735</v>
      </c>
      <c r="U14" s="42" t="s">
        <v>18</v>
      </c>
      <c r="V14" s="16">
        <f>Originales!AH56</f>
        <v>517</v>
      </c>
      <c r="W14" s="13">
        <f>Originales!AH17</f>
        <v>600</v>
      </c>
      <c r="X14" s="17">
        <f t="shared" si="2"/>
        <v>0.16054158607350097</v>
      </c>
    </row>
    <row r="15" spans="1:24">
      <c r="A15" s="12" t="s">
        <v>138</v>
      </c>
      <c r="B15" s="16">
        <f>Originales!AR57</f>
        <v>41951</v>
      </c>
      <c r="C15" s="13">
        <f>Originales!AR18</f>
        <v>35082</v>
      </c>
      <c r="D15" s="17">
        <f t="shared" si="3"/>
        <v>-0.16373864746966699</v>
      </c>
      <c r="F15" s="12" t="s">
        <v>138</v>
      </c>
      <c r="G15" s="16">
        <f>Originales!H57</f>
        <v>11915</v>
      </c>
      <c r="H15" s="13">
        <f>Originales!H18</f>
        <v>10567</v>
      </c>
      <c r="I15" s="17">
        <f t="shared" si="0"/>
        <v>-0.1131347041544272</v>
      </c>
      <c r="K15" s="12" t="s">
        <v>138</v>
      </c>
      <c r="L15" s="16">
        <f>Originales!Q57</f>
        <v>21842</v>
      </c>
      <c r="M15" s="13">
        <f>Originales!Q18</f>
        <v>17603</v>
      </c>
      <c r="N15" s="17">
        <f t="shared" si="1"/>
        <v>-0.19407563409944145</v>
      </c>
      <c r="P15" s="12" t="s">
        <v>138</v>
      </c>
      <c r="Q15" s="131">
        <f>SUM(Q16:Q19)</f>
        <v>19505</v>
      </c>
      <c r="R15" s="113">
        <f>SUM(R16:R19)</f>
        <v>15507</v>
      </c>
      <c r="S15" s="118">
        <f t="shared" si="4"/>
        <v>-0.20497308382466034</v>
      </c>
      <c r="U15" s="12" t="s">
        <v>138</v>
      </c>
      <c r="V15" s="16">
        <f>Originales!AH57</f>
        <v>103</v>
      </c>
      <c r="W15" s="13">
        <f>Originales!AH18</f>
        <v>147</v>
      </c>
      <c r="X15" s="17">
        <f t="shared" si="2"/>
        <v>0.42718446601941745</v>
      </c>
    </row>
    <row r="16" spans="1:24">
      <c r="A16" s="43" t="s">
        <v>19</v>
      </c>
      <c r="B16" s="16">
        <f>Originales!AR58</f>
        <v>25789</v>
      </c>
      <c r="C16" s="13">
        <f>Originales!AR19</f>
        <v>24984</v>
      </c>
      <c r="D16" s="17">
        <f t="shared" si="3"/>
        <v>-3.1214859048431503E-2</v>
      </c>
      <c r="F16" s="43" t="s">
        <v>19</v>
      </c>
      <c r="G16" s="16">
        <f>Originales!H58</f>
        <v>6885</v>
      </c>
      <c r="H16" s="13">
        <f>Originales!H19</f>
        <v>5956</v>
      </c>
      <c r="I16" s="17">
        <f t="shared" si="0"/>
        <v>-0.13493100944081335</v>
      </c>
      <c r="K16" s="43" t="s">
        <v>19</v>
      </c>
      <c r="L16" s="16">
        <f>Originales!Q58</f>
        <v>14378</v>
      </c>
      <c r="M16" s="13">
        <f>Originales!Q19</f>
        <v>16191</v>
      </c>
      <c r="N16" s="17">
        <f t="shared" si="1"/>
        <v>0.12609542356377798</v>
      </c>
      <c r="P16" s="43" t="s">
        <v>19</v>
      </c>
      <c r="Q16" s="130">
        <f>Originales!Y57</f>
        <v>4117</v>
      </c>
      <c r="R16" s="111">
        <f>Originales!Y18</f>
        <v>3563</v>
      </c>
      <c r="S16" s="118">
        <f>(R16-Q16)/Q16</f>
        <v>-0.13456400291474374</v>
      </c>
      <c r="U16" s="43" t="s">
        <v>19</v>
      </c>
      <c r="V16" s="16">
        <f>Originales!AH58</f>
        <v>100</v>
      </c>
      <c r="W16" s="13">
        <f>Originales!AH19</f>
        <v>76</v>
      </c>
      <c r="X16" s="17">
        <f t="shared" si="2"/>
        <v>-0.24</v>
      </c>
    </row>
    <row r="17" spans="1:24">
      <c r="A17" s="43" t="s">
        <v>20</v>
      </c>
      <c r="B17" s="16">
        <f>Originales!AR59</f>
        <v>32033</v>
      </c>
      <c r="C17" s="13">
        <f>Originales!AR20</f>
        <v>25831</v>
      </c>
      <c r="D17" s="17">
        <f t="shared" si="3"/>
        <v>-0.1936128367620891</v>
      </c>
      <c r="F17" s="43" t="s">
        <v>20</v>
      </c>
      <c r="G17" s="16">
        <f>Originales!H59</f>
        <v>12244</v>
      </c>
      <c r="H17" s="13">
        <f>Originales!H20</f>
        <v>9273</v>
      </c>
      <c r="I17" s="17">
        <f t="shared" si="0"/>
        <v>-0.24264946096047044</v>
      </c>
      <c r="K17" s="43" t="s">
        <v>20</v>
      </c>
      <c r="L17" s="16">
        <f>Originales!Q59</f>
        <v>13893</v>
      </c>
      <c r="M17" s="13">
        <f>Originales!Q20</f>
        <v>12362</v>
      </c>
      <c r="N17" s="17">
        <f t="shared" si="1"/>
        <v>-0.11019938098322897</v>
      </c>
      <c r="P17" s="43" t="s">
        <v>20</v>
      </c>
      <c r="Q17" s="130">
        <f>Originales!Y58</f>
        <v>2260</v>
      </c>
      <c r="R17" s="111">
        <f>Originales!Y19</f>
        <v>1515</v>
      </c>
      <c r="S17" s="118">
        <f t="shared" si="4"/>
        <v>-0.32964601769911506</v>
      </c>
      <c r="U17" s="43" t="s">
        <v>20</v>
      </c>
      <c r="V17" s="16">
        <f>Originales!AH59</f>
        <v>120</v>
      </c>
      <c r="W17" s="13">
        <f>Originales!AH20</f>
        <v>113</v>
      </c>
      <c r="X17" s="17">
        <f t="shared" si="2"/>
        <v>-5.8333333333333334E-2</v>
      </c>
    </row>
    <row r="18" spans="1:24">
      <c r="A18" s="43" t="s">
        <v>21</v>
      </c>
      <c r="B18" s="16">
        <f>Originales!AR60</f>
        <v>39136</v>
      </c>
      <c r="C18" s="13">
        <f>Originales!AR21</f>
        <v>33293</v>
      </c>
      <c r="D18" s="17">
        <f t="shared" si="3"/>
        <v>-0.14929987735077677</v>
      </c>
      <c r="F18" s="43" t="s">
        <v>21</v>
      </c>
      <c r="G18" s="16">
        <f>Originales!H60</f>
        <v>6516</v>
      </c>
      <c r="H18" s="13">
        <f>Originales!H21</f>
        <v>6816</v>
      </c>
      <c r="I18" s="17">
        <f t="shared" si="0"/>
        <v>4.6040515653775323E-2</v>
      </c>
      <c r="K18" s="43" t="s">
        <v>21</v>
      </c>
      <c r="L18" s="16">
        <f>Originales!Q60</f>
        <v>16526</v>
      </c>
      <c r="M18" s="13">
        <f>Originales!Q21</f>
        <v>15532</v>
      </c>
      <c r="N18" s="17">
        <f t="shared" si="1"/>
        <v>-6.0147646133365602E-2</v>
      </c>
      <c r="P18" s="43" t="s">
        <v>21</v>
      </c>
      <c r="Q18" s="130">
        <f>Originales!Y59</f>
        <v>2096</v>
      </c>
      <c r="R18" s="111">
        <f>Originales!Y20</f>
        <v>2045</v>
      </c>
      <c r="S18" s="118">
        <f t="shared" si="4"/>
        <v>-2.4332061068702289E-2</v>
      </c>
      <c r="U18" s="43" t="s">
        <v>21</v>
      </c>
      <c r="V18" s="16">
        <f>Originales!AH60</f>
        <v>165</v>
      </c>
      <c r="W18" s="13">
        <f>Originales!AH21</f>
        <v>143</v>
      </c>
      <c r="X18" s="17">
        <f t="shared" si="2"/>
        <v>-0.13333333333333333</v>
      </c>
    </row>
    <row r="19" spans="1:24">
      <c r="A19" s="43" t="s">
        <v>22</v>
      </c>
      <c r="B19" s="16">
        <f>Originales!AR61</f>
        <v>4649</v>
      </c>
      <c r="C19" s="13">
        <f>Originales!AR22</f>
        <v>4580</v>
      </c>
      <c r="D19" s="17">
        <f t="shared" si="3"/>
        <v>-1.4841901484190149E-2</v>
      </c>
      <c r="F19" s="43" t="s">
        <v>22</v>
      </c>
      <c r="G19" s="16">
        <f>Originales!H61</f>
        <v>1834</v>
      </c>
      <c r="H19" s="13">
        <f>Originales!H22</f>
        <v>1900</v>
      </c>
      <c r="I19" s="17">
        <f t="shared" si="0"/>
        <v>3.5986913849509271E-2</v>
      </c>
      <c r="K19" s="43" t="s">
        <v>22</v>
      </c>
      <c r="L19" s="16">
        <f>Originales!Q61</f>
        <v>1365</v>
      </c>
      <c r="M19" s="13">
        <f>Originales!Q22</f>
        <v>1329</v>
      </c>
      <c r="N19" s="17">
        <f t="shared" si="1"/>
        <v>-2.6373626373626374E-2</v>
      </c>
      <c r="P19" s="43" t="s">
        <v>22</v>
      </c>
      <c r="Q19" s="130">
        <f>Originales!Y60</f>
        <v>11032</v>
      </c>
      <c r="R19" s="111">
        <f>Originales!Y21</f>
        <v>8384</v>
      </c>
      <c r="S19" s="118">
        <f t="shared" si="4"/>
        <v>-0.24002900652646847</v>
      </c>
      <c r="U19" s="43" t="s">
        <v>22</v>
      </c>
      <c r="V19" s="16">
        <f>Originales!AH61</f>
        <v>125</v>
      </c>
      <c r="W19" s="13">
        <f>Originales!AH22</f>
        <v>129</v>
      </c>
      <c r="X19" s="17">
        <f t="shared" si="2"/>
        <v>3.2000000000000001E-2</v>
      </c>
    </row>
    <row r="20" spans="1:24">
      <c r="A20" s="12" t="s">
        <v>23</v>
      </c>
      <c r="B20" s="16">
        <f>Originales!AR62</f>
        <v>6059</v>
      </c>
      <c r="C20" s="13">
        <f>Originales!AR23</f>
        <v>6086</v>
      </c>
      <c r="D20" s="17">
        <f t="shared" si="3"/>
        <v>4.4561808879353031E-3</v>
      </c>
      <c r="F20" s="12" t="s">
        <v>23</v>
      </c>
      <c r="G20" s="16">
        <f>Originales!H62</f>
        <v>2456</v>
      </c>
      <c r="H20" s="13">
        <f>Originales!H23</f>
        <v>2734</v>
      </c>
      <c r="I20" s="17">
        <f t="shared" si="0"/>
        <v>0.11319218241042345</v>
      </c>
      <c r="K20" s="12" t="s">
        <v>23</v>
      </c>
      <c r="L20" s="16">
        <f>Originales!Q62</f>
        <v>1740</v>
      </c>
      <c r="M20" s="13">
        <f>Originales!Q23</f>
        <v>1692</v>
      </c>
      <c r="N20" s="17">
        <f t="shared" si="1"/>
        <v>-2.7586206896551724E-2</v>
      </c>
      <c r="P20" s="12" t="s">
        <v>23</v>
      </c>
      <c r="Q20" s="130">
        <f>Originales!Y61</f>
        <v>535</v>
      </c>
      <c r="R20" s="111">
        <f>Originales!Y22</f>
        <v>421</v>
      </c>
      <c r="S20" s="118">
        <f t="shared" si="4"/>
        <v>-0.21308411214953271</v>
      </c>
      <c r="U20" s="12" t="s">
        <v>23</v>
      </c>
      <c r="V20" s="16">
        <f>Originales!AH62</f>
        <v>67</v>
      </c>
      <c r="W20" s="13">
        <f>Originales!AH23</f>
        <v>103</v>
      </c>
      <c r="X20" s="17">
        <f t="shared" si="2"/>
        <v>0.53731343283582089</v>
      </c>
    </row>
    <row r="21" spans="1:24">
      <c r="A21" s="12" t="s">
        <v>24</v>
      </c>
      <c r="B21" s="16">
        <f>Originales!AR63</f>
        <v>9761</v>
      </c>
      <c r="C21" s="13">
        <f>Originales!AR24</f>
        <v>9715</v>
      </c>
      <c r="D21" s="17">
        <f t="shared" si="3"/>
        <v>-4.7126319024690094E-3</v>
      </c>
      <c r="F21" s="12" t="s">
        <v>24</v>
      </c>
      <c r="G21" s="16">
        <f>Originales!H63</f>
        <v>5738</v>
      </c>
      <c r="H21" s="13">
        <f>Originales!H24</f>
        <v>5913</v>
      </c>
      <c r="I21" s="17">
        <f t="shared" si="0"/>
        <v>3.0498431509236666E-2</v>
      </c>
      <c r="K21" s="12" t="s">
        <v>24</v>
      </c>
      <c r="L21" s="16">
        <f>Originales!Q63</f>
        <v>2015</v>
      </c>
      <c r="M21" s="13">
        <f>Originales!Q24</f>
        <v>2118</v>
      </c>
      <c r="N21" s="17">
        <f t="shared" si="1"/>
        <v>5.1116625310173698E-2</v>
      </c>
      <c r="P21" s="12" t="s">
        <v>24</v>
      </c>
      <c r="Q21" s="130">
        <f>Originales!Y62</f>
        <v>1101</v>
      </c>
      <c r="R21" s="111">
        <f>Originales!Y23</f>
        <v>972</v>
      </c>
      <c r="S21" s="118">
        <f t="shared" si="4"/>
        <v>-0.11716621253405994</v>
      </c>
      <c r="U21" s="12" t="s">
        <v>24</v>
      </c>
      <c r="V21" s="16">
        <f>Originales!AH63</f>
        <v>89</v>
      </c>
      <c r="W21" s="13">
        <f>Originales!AH24</f>
        <v>111</v>
      </c>
      <c r="X21" s="17">
        <f t="shared" si="2"/>
        <v>0.24719101123595505</v>
      </c>
    </row>
    <row r="22" spans="1:24">
      <c r="A22" s="12" t="s">
        <v>25</v>
      </c>
      <c r="B22" s="16">
        <f>Originales!AR64</f>
        <v>12574</v>
      </c>
      <c r="C22" s="13">
        <f>Originales!AR25</f>
        <v>10952</v>
      </c>
      <c r="D22" s="17">
        <f t="shared" si="3"/>
        <v>-0.12899634165738827</v>
      </c>
      <c r="F22" s="12" t="s">
        <v>25</v>
      </c>
      <c r="G22" s="16">
        <f>Originales!H64</f>
        <v>7623</v>
      </c>
      <c r="H22" s="13">
        <f>Originales!H25</f>
        <v>6569</v>
      </c>
      <c r="I22" s="17">
        <f t="shared" si="0"/>
        <v>-0.138265774629411</v>
      </c>
      <c r="K22" s="12" t="s">
        <v>25</v>
      </c>
      <c r="L22" s="16">
        <f>Originales!Q64</f>
        <v>2886</v>
      </c>
      <c r="M22" s="13">
        <f>Originales!Q25</f>
        <v>2646</v>
      </c>
      <c r="N22" s="17">
        <f t="shared" si="1"/>
        <v>-8.3160083160083165E-2</v>
      </c>
      <c r="P22" s="12" t="s">
        <v>25</v>
      </c>
      <c r="Q22" s="130">
        <f>Originales!Y63</f>
        <v>182</v>
      </c>
      <c r="R22" s="111">
        <f>Originales!Y24</f>
        <v>191</v>
      </c>
      <c r="S22" s="118">
        <f t="shared" si="4"/>
        <v>4.9450549450549448E-2</v>
      </c>
      <c r="U22" s="12" t="s">
        <v>25</v>
      </c>
      <c r="V22" s="16">
        <f>Originales!AH64</f>
        <v>144</v>
      </c>
      <c r="W22" s="13">
        <f>Originales!AH25</f>
        <v>175</v>
      </c>
      <c r="X22" s="17">
        <f t="shared" si="2"/>
        <v>0.21527777777777779</v>
      </c>
    </row>
    <row r="23" spans="1:24">
      <c r="A23" s="44" t="s">
        <v>26</v>
      </c>
      <c r="B23" s="16">
        <f>Originales!AR65</f>
        <v>11789</v>
      </c>
      <c r="C23" s="13">
        <f>Originales!AR26</f>
        <v>10439</v>
      </c>
      <c r="D23" s="17">
        <f t="shared" si="3"/>
        <v>-0.11451352956145559</v>
      </c>
      <c r="F23" s="44" t="s">
        <v>26</v>
      </c>
      <c r="G23" s="16">
        <f>Originales!H65</f>
        <v>5489</v>
      </c>
      <c r="H23" s="13">
        <f>Originales!H26</f>
        <v>4957</v>
      </c>
      <c r="I23" s="17">
        <f t="shared" si="0"/>
        <v>-9.6921114957187096E-2</v>
      </c>
      <c r="K23" s="44" t="s">
        <v>26</v>
      </c>
      <c r="L23" s="16">
        <f>Originales!Q65</f>
        <v>3835</v>
      </c>
      <c r="M23" s="13">
        <f>Originales!Q26</f>
        <v>2824</v>
      </c>
      <c r="N23" s="17">
        <f t="shared" si="1"/>
        <v>-0.26362451108213819</v>
      </c>
      <c r="P23" s="44" t="s">
        <v>26</v>
      </c>
      <c r="Q23" s="130">
        <f>Originales!Y64</f>
        <v>497</v>
      </c>
      <c r="R23" s="111">
        <f>Originales!Y25</f>
        <v>306</v>
      </c>
      <c r="S23" s="118">
        <f t="shared" si="4"/>
        <v>-0.38430583501006038</v>
      </c>
      <c r="U23" s="44" t="s">
        <v>26</v>
      </c>
      <c r="V23" s="16">
        <f>Originales!AH65</f>
        <v>275</v>
      </c>
      <c r="W23" s="13">
        <f>Originales!AH26</f>
        <v>302</v>
      </c>
      <c r="X23" s="17">
        <f t="shared" si="2"/>
        <v>9.8181818181818176E-2</v>
      </c>
    </row>
    <row r="24" spans="1:24">
      <c r="A24" s="44" t="s">
        <v>27</v>
      </c>
      <c r="B24" s="16">
        <f>Originales!AR66</f>
        <v>1309</v>
      </c>
      <c r="C24" s="13">
        <f>Originales!AR27</f>
        <v>1621</v>
      </c>
      <c r="D24" s="17">
        <f t="shared" si="3"/>
        <v>0.23834988540870894</v>
      </c>
      <c r="F24" s="44" t="s">
        <v>27</v>
      </c>
      <c r="G24" s="16">
        <f>Originales!H66</f>
        <v>432</v>
      </c>
      <c r="H24" s="13">
        <f>Originales!H27</f>
        <v>370</v>
      </c>
      <c r="I24" s="17">
        <f t="shared" si="0"/>
        <v>-0.14351851851851852</v>
      </c>
      <c r="K24" s="44" t="s">
        <v>27</v>
      </c>
      <c r="L24" s="16">
        <f>Originales!Q66</f>
        <v>292</v>
      </c>
      <c r="M24" s="13">
        <f>Originales!Q27</f>
        <v>335</v>
      </c>
      <c r="N24" s="17">
        <f t="shared" si="1"/>
        <v>0.14726027397260275</v>
      </c>
      <c r="P24" s="44" t="s">
        <v>27</v>
      </c>
      <c r="Q24" s="130">
        <f>Originales!Y65</f>
        <v>935</v>
      </c>
      <c r="R24" s="111">
        <f>Originales!Y26</f>
        <v>817</v>
      </c>
      <c r="S24" s="118">
        <f t="shared" si="4"/>
        <v>-0.12620320855614972</v>
      </c>
      <c r="U24" s="44" t="s">
        <v>27</v>
      </c>
      <c r="V24" s="16">
        <f>Originales!AH66</f>
        <v>131</v>
      </c>
      <c r="W24" s="13">
        <f>Originales!AH27</f>
        <v>206</v>
      </c>
      <c r="X24" s="17">
        <f t="shared" si="2"/>
        <v>0.5725190839694656</v>
      </c>
    </row>
    <row r="25" spans="1:24">
      <c r="A25" s="44" t="s">
        <v>139</v>
      </c>
      <c r="B25" s="16">
        <f>Originales!AR67</f>
        <v>2456</v>
      </c>
      <c r="C25" s="13">
        <f>Originales!AR28</f>
        <v>2877</v>
      </c>
      <c r="D25" s="17">
        <f t="shared" si="3"/>
        <v>0.17141693811074918</v>
      </c>
      <c r="F25" s="44" t="s">
        <v>139</v>
      </c>
      <c r="G25" s="16">
        <f>Originales!H67</f>
        <v>482</v>
      </c>
      <c r="H25" s="13">
        <f>Originales!H28</f>
        <v>400</v>
      </c>
      <c r="I25" s="17">
        <f t="shared" si="0"/>
        <v>-0.17012448132780084</v>
      </c>
      <c r="K25" s="44" t="s">
        <v>139</v>
      </c>
      <c r="L25" s="16">
        <f>Originales!Q67</f>
        <v>359</v>
      </c>
      <c r="M25" s="13">
        <f>Originales!Q28</f>
        <v>463</v>
      </c>
      <c r="N25" s="17">
        <f t="shared" si="1"/>
        <v>0.28969359331476324</v>
      </c>
      <c r="P25" s="44" t="s">
        <v>139</v>
      </c>
      <c r="Q25" s="130">
        <f>Originales!Y66</f>
        <v>178</v>
      </c>
      <c r="R25" s="111">
        <f>Originales!Y27</f>
        <v>180</v>
      </c>
      <c r="S25" s="118">
        <f t="shared" si="4"/>
        <v>1.1235955056179775E-2</v>
      </c>
      <c r="U25" s="44" t="s">
        <v>139</v>
      </c>
      <c r="V25" s="16">
        <f>Originales!AH67</f>
        <v>602</v>
      </c>
      <c r="W25" s="13">
        <f>Originales!AH28</f>
        <v>986</v>
      </c>
      <c r="X25" s="17">
        <f t="shared" si="2"/>
        <v>0.63787375415282388</v>
      </c>
    </row>
    <row r="26" spans="1:24">
      <c r="A26" s="44" t="s">
        <v>29</v>
      </c>
      <c r="B26" s="16">
        <f>Originales!AR68</f>
        <v>6017</v>
      </c>
      <c r="C26" s="13">
        <f>Originales!AR29</f>
        <v>6909</v>
      </c>
      <c r="D26" s="17">
        <f t="shared" si="3"/>
        <v>0.14824663453548279</v>
      </c>
      <c r="F26" s="44" t="s">
        <v>29</v>
      </c>
      <c r="G26" s="16">
        <f>Originales!H68</f>
        <v>1297</v>
      </c>
      <c r="H26" s="13">
        <f>Originales!H29</f>
        <v>1180</v>
      </c>
      <c r="I26" s="17">
        <f t="shared" si="0"/>
        <v>-9.0208172706245177E-2</v>
      </c>
      <c r="K26" s="44" t="s">
        <v>29</v>
      </c>
      <c r="L26" s="16">
        <f>Originales!Q68</f>
        <v>1238</v>
      </c>
      <c r="M26" s="13">
        <f>Originales!Q29</f>
        <v>1357</v>
      </c>
      <c r="N26" s="17">
        <f t="shared" si="1"/>
        <v>9.6122778675282711E-2</v>
      </c>
      <c r="P26" s="44" t="s">
        <v>29</v>
      </c>
      <c r="Q26" s="130">
        <f>Originales!Y67</f>
        <v>692</v>
      </c>
      <c r="R26" s="111">
        <f>Originales!Y28</f>
        <v>542</v>
      </c>
      <c r="S26" s="118">
        <f t="shared" si="4"/>
        <v>-0.21676300578034682</v>
      </c>
      <c r="U26" s="44" t="s">
        <v>29</v>
      </c>
      <c r="V26" s="16">
        <f>Originales!AH68</f>
        <v>519</v>
      </c>
      <c r="W26" s="13">
        <f>Originales!AH29</f>
        <v>639</v>
      </c>
      <c r="X26" s="17">
        <f t="shared" si="2"/>
        <v>0.23121387283236994</v>
      </c>
    </row>
    <row r="27" spans="1:24">
      <c r="A27" s="44" t="s">
        <v>30</v>
      </c>
      <c r="B27" s="16">
        <f>Originales!AR69</f>
        <v>766312</v>
      </c>
      <c r="C27" s="13">
        <f>Originales!AR30</f>
        <v>751784</v>
      </c>
      <c r="D27" s="17">
        <f t="shared" si="3"/>
        <v>-1.8958335508252513E-2</v>
      </c>
      <c r="F27" s="44" t="s">
        <v>30</v>
      </c>
      <c r="G27" s="16">
        <f>Originales!H69</f>
        <v>270136</v>
      </c>
      <c r="H27" s="13">
        <f>Originales!H30</f>
        <v>256956</v>
      </c>
      <c r="I27" s="17">
        <f t="shared" si="0"/>
        <v>-4.8790238990730594E-2</v>
      </c>
      <c r="K27" s="44" t="s">
        <v>30</v>
      </c>
      <c r="L27" s="16">
        <f>Originales!Q69</f>
        <v>229526</v>
      </c>
      <c r="M27" s="13">
        <f>Originales!Q30</f>
        <v>226771</v>
      </c>
      <c r="N27" s="17">
        <f t="shared" si="1"/>
        <v>-1.2002997481766772E-2</v>
      </c>
      <c r="P27" s="44" t="s">
        <v>30</v>
      </c>
      <c r="Q27" s="130">
        <f>Originales!Y68</f>
        <v>791</v>
      </c>
      <c r="R27" s="111">
        <f>Originales!Y29</f>
        <v>764</v>
      </c>
      <c r="S27" s="118">
        <f t="shared" si="4"/>
        <v>-3.4134007585335017E-2</v>
      </c>
      <c r="U27" s="44" t="s">
        <v>30</v>
      </c>
      <c r="V27" s="16">
        <f>Originales!AH69</f>
        <v>28742</v>
      </c>
      <c r="W27" s="13">
        <f>Originales!AH30</f>
        <v>29947</v>
      </c>
      <c r="X27" s="17">
        <f t="shared" si="2"/>
        <v>4.1924709484378264E-2</v>
      </c>
    </row>
    <row r="28" spans="1:24">
      <c r="A28" s="45" t="s">
        <v>140</v>
      </c>
      <c r="B28" s="62">
        <f>B29-B7</f>
        <v>1289897</v>
      </c>
      <c r="C28" s="46">
        <f>C29-C7</f>
        <v>1256158</v>
      </c>
      <c r="D28" s="61">
        <f t="shared" si="3"/>
        <v>-2.6156352018804601E-2</v>
      </c>
      <c r="F28" s="45" t="s">
        <v>140</v>
      </c>
      <c r="G28" s="62">
        <f>G29-G7</f>
        <v>480508</v>
      </c>
      <c r="H28" s="46">
        <f>H29-H7</f>
        <v>454481</v>
      </c>
      <c r="I28" s="61">
        <f t="shared" si="0"/>
        <v>-5.4165591415751661E-2</v>
      </c>
      <c r="K28" s="45" t="s">
        <v>140</v>
      </c>
      <c r="L28" s="62">
        <f>L29-L7</f>
        <v>399441</v>
      </c>
      <c r="M28" s="46">
        <f>M29-M7</f>
        <v>389393</v>
      </c>
      <c r="N28" s="61">
        <f t="shared" si="1"/>
        <v>-2.5155154328173623E-2</v>
      </c>
      <c r="P28" s="334" t="s">
        <v>140</v>
      </c>
      <c r="Q28" s="357">
        <f>Q29-Q7</f>
        <v>71131</v>
      </c>
      <c r="R28" s="349">
        <f>R29-R7</f>
        <v>63186</v>
      </c>
      <c r="S28" s="358">
        <f>(R28-Q28)/Q28</f>
        <v>-0.11169532271442831</v>
      </c>
      <c r="U28" s="45" t="s">
        <v>140</v>
      </c>
      <c r="V28" s="62">
        <f>V29-V7</f>
        <v>33425</v>
      </c>
      <c r="W28" s="46">
        <f>W29-W7</f>
        <v>35861</v>
      </c>
      <c r="X28" s="61">
        <f t="shared" si="2"/>
        <v>7.2879581151832462E-2</v>
      </c>
    </row>
    <row r="29" spans="1:24">
      <c r="A29" s="48" t="s">
        <v>65</v>
      </c>
      <c r="B29" s="47">
        <f>SUM(B7:B15,B20:B27)</f>
        <v>1431017</v>
      </c>
      <c r="C29" s="47">
        <f>SUM(C7:C15,C20:C27)</f>
        <v>1414880</v>
      </c>
      <c r="D29" s="49">
        <f t="shared" si="3"/>
        <v>-1.1276595595999209E-2</v>
      </c>
      <c r="F29" s="48" t="s">
        <v>65</v>
      </c>
      <c r="G29" s="47">
        <f>SUM(G7:G15,G20:G27)</f>
        <v>512793</v>
      </c>
      <c r="H29" s="47">
        <f>SUM(H7:H15,H20:H27)</f>
        <v>489967</v>
      </c>
      <c r="I29" s="49">
        <f t="shared" si="0"/>
        <v>-4.4513088127178024E-2</v>
      </c>
      <c r="K29" s="48" t="s">
        <v>65</v>
      </c>
      <c r="L29" s="47">
        <f>SUM(L7:L15,L20:L27)</f>
        <v>412890</v>
      </c>
      <c r="M29" s="47">
        <f>SUM(M7:M15,M20:M27)</f>
        <v>408128</v>
      </c>
      <c r="N29" s="49">
        <f t="shared" si="1"/>
        <v>-1.153333817723849E-2</v>
      </c>
      <c r="P29" s="341" t="s">
        <v>65</v>
      </c>
      <c r="Q29" s="355">
        <f>SUM(Q7:Q14,Q16:Q27)</f>
        <v>116828</v>
      </c>
      <c r="R29" s="355">
        <f>SUM(R7:R14,R16:R27)</f>
        <v>112649</v>
      </c>
      <c r="S29" s="356">
        <f>(R29-Q29)/Q29</f>
        <v>-3.5770534460916902E-2</v>
      </c>
      <c r="U29" s="48" t="s">
        <v>65</v>
      </c>
      <c r="V29" s="47">
        <f>SUM(V7:V15,V20:V27)</f>
        <v>56974</v>
      </c>
      <c r="W29" s="47">
        <f>SUM(W7:W15,W20:W27)</f>
        <v>59433</v>
      </c>
      <c r="X29" s="49">
        <f t="shared" si="2"/>
        <v>4.3160037912030047E-2</v>
      </c>
    </row>
    <row r="30" spans="1:24" ht="24" customHeight="1">
      <c r="A30" s="835" t="s">
        <v>141</v>
      </c>
      <c r="B30" s="836"/>
      <c r="C30" s="836"/>
      <c r="D30" s="837"/>
      <c r="F30" s="835" t="s">
        <v>141</v>
      </c>
      <c r="G30" s="836"/>
      <c r="H30" s="836"/>
      <c r="I30" s="837"/>
      <c r="K30" s="835" t="s">
        <v>141</v>
      </c>
      <c r="L30" s="836"/>
      <c r="M30" s="836"/>
      <c r="N30" s="837"/>
      <c r="P30" s="820" t="s">
        <v>289</v>
      </c>
      <c r="Q30" s="821"/>
      <c r="R30" s="821"/>
      <c r="S30" s="822"/>
      <c r="T30" s="125" t="s">
        <v>241</v>
      </c>
      <c r="U30" s="835" t="s">
        <v>141</v>
      </c>
      <c r="V30" s="836"/>
      <c r="W30" s="836"/>
      <c r="X30" s="837"/>
    </row>
    <row r="31" spans="1:24" ht="13.5" customHeight="1"/>
    <row r="32" spans="1:24" ht="51" customHeight="1">
      <c r="A32" s="832" t="s">
        <v>142</v>
      </c>
      <c r="B32" s="833"/>
      <c r="C32" s="834"/>
      <c r="F32" s="832" t="s">
        <v>163</v>
      </c>
      <c r="G32" s="833"/>
      <c r="H32" s="834"/>
      <c r="K32" s="832" t="s">
        <v>164</v>
      </c>
      <c r="L32" s="833"/>
      <c r="M32" s="834"/>
      <c r="P32" s="826" t="s">
        <v>166</v>
      </c>
      <c r="Q32" s="827"/>
      <c r="R32" s="828"/>
      <c r="U32" s="832" t="s">
        <v>168</v>
      </c>
      <c r="V32" s="833"/>
      <c r="W32" s="834"/>
    </row>
    <row r="33" spans="1:24" ht="31.5" customHeight="1">
      <c r="A33" s="40" t="s">
        <v>137</v>
      </c>
      <c r="B33" s="67" t="str">
        <f>Originales!$A$1</f>
        <v>Acum. febrero 2009</v>
      </c>
      <c r="C33" s="67" t="str">
        <f>Originales!$A$2</f>
        <v>Acum. febrero 2010</v>
      </c>
      <c r="F33" s="40" t="s">
        <v>137</v>
      </c>
      <c r="G33" s="67" t="str">
        <f>Originales!$A$1</f>
        <v>Acum. febrero 2009</v>
      </c>
      <c r="H33" s="67" t="str">
        <f>Originales!$A$2</f>
        <v>Acum. febrero 2010</v>
      </c>
      <c r="K33" s="40" t="s">
        <v>137</v>
      </c>
      <c r="L33" s="67" t="str">
        <f>Originales!$A$1</f>
        <v>Acum. febrero 2009</v>
      </c>
      <c r="M33" s="67" t="str">
        <f>Originales!$A$2</f>
        <v>Acum. febrero 2010</v>
      </c>
      <c r="P33" s="40" t="s">
        <v>137</v>
      </c>
      <c r="Q33" s="99" t="str">
        <f>Originales!$A$1</f>
        <v>Acum. febrero 2009</v>
      </c>
      <c r="R33" s="99" t="str">
        <f>Originales!$A$2</f>
        <v>Acum. febrero 2010</v>
      </c>
      <c r="U33" s="40" t="s">
        <v>137</v>
      </c>
      <c r="V33" s="67" t="str">
        <f>Originales!$A$1</f>
        <v>Acum. febrero 2009</v>
      </c>
      <c r="W33" s="67" t="str">
        <f>Originales!$A$2</f>
        <v>Acum. febrero 2010</v>
      </c>
    </row>
    <row r="34" spans="1:24">
      <c r="A34" s="10" t="s">
        <v>11</v>
      </c>
      <c r="B34" s="50">
        <f>B7/$B$29</f>
        <v>9.8615180672207245E-2</v>
      </c>
      <c r="C34" s="51">
        <f t="shared" ref="C34:C56" si="5">C7/$C$29</f>
        <v>0.11218053827886464</v>
      </c>
      <c r="D34" s="52"/>
      <c r="F34" s="10" t="s">
        <v>11</v>
      </c>
      <c r="G34" s="50">
        <f>G7/$G$29</f>
        <v>6.2959127757204178E-2</v>
      </c>
      <c r="H34" s="51">
        <f>H7/$H$29</f>
        <v>7.2425285784552831E-2</v>
      </c>
      <c r="I34" s="52"/>
      <c r="K34" s="10" t="s">
        <v>11</v>
      </c>
      <c r="L34" s="50">
        <f>L7/$L$29</f>
        <v>3.2572840223788417E-2</v>
      </c>
      <c r="M34" s="51">
        <f>M7/$M$29</f>
        <v>4.5904716167476871E-2</v>
      </c>
      <c r="N34" s="52"/>
      <c r="P34" s="10" t="s">
        <v>11</v>
      </c>
      <c r="Q34" s="50">
        <f>Q7/$Q$29</f>
        <v>0.39114767007909063</v>
      </c>
      <c r="R34" s="51">
        <f>R7/$R$29</f>
        <v>0.43908956138092659</v>
      </c>
      <c r="S34" s="52"/>
      <c r="U34" s="10" t="s">
        <v>11</v>
      </c>
      <c r="V34" s="50">
        <f>V7/$V$29</f>
        <v>0.41332888686067332</v>
      </c>
      <c r="W34" s="51">
        <f>W7/$W$29</f>
        <v>0.39661467534871198</v>
      </c>
      <c r="X34" s="52"/>
    </row>
    <row r="35" spans="1:24">
      <c r="A35" s="12" t="s">
        <v>12</v>
      </c>
      <c r="B35" s="53">
        <f t="shared" ref="B35:B56" si="6">B8/$B$29</f>
        <v>1.6541382806773086E-2</v>
      </c>
      <c r="C35" s="54">
        <f t="shared" si="5"/>
        <v>1.6286186814429494E-2</v>
      </c>
      <c r="D35" s="52"/>
      <c r="F35" s="12" t="s">
        <v>12</v>
      </c>
      <c r="G35" s="53">
        <f t="shared" ref="G35:G56" si="7">G8/$G$29</f>
        <v>2.0230385360174574E-2</v>
      </c>
      <c r="H35" s="54">
        <f t="shared" ref="H35:H56" si="8">H8/$H$29</f>
        <v>1.9617647719132107E-2</v>
      </c>
      <c r="I35" s="52"/>
      <c r="K35" s="12" t="s">
        <v>12</v>
      </c>
      <c r="L35" s="53">
        <f t="shared" ref="L35:L56" si="9">L8/$L$29</f>
        <v>2.4662743103490033E-2</v>
      </c>
      <c r="M35" s="54">
        <f t="shared" ref="M35:M56" si="10">M8/$M$29</f>
        <v>2.5136721812764624E-2</v>
      </c>
      <c r="N35" s="52"/>
      <c r="P35" s="12" t="s">
        <v>12</v>
      </c>
      <c r="Q35" s="53">
        <f>Q8/$Q$29</f>
        <v>6.1885849282706197E-3</v>
      </c>
      <c r="R35" s="54">
        <f>R8/$R$29</f>
        <v>4.1633747303571273E-3</v>
      </c>
      <c r="S35" s="52"/>
      <c r="U35" s="12" t="s">
        <v>12</v>
      </c>
      <c r="V35" s="53">
        <f t="shared" ref="V35:V56" si="11">V8/$V$29</f>
        <v>3.0540246428195318E-3</v>
      </c>
      <c r="W35" s="54">
        <f t="shared" ref="W35:W56" si="12">W8/$W$29</f>
        <v>4.2232429794895089E-3</v>
      </c>
      <c r="X35" s="52"/>
    </row>
    <row r="36" spans="1:24">
      <c r="A36" s="12" t="s">
        <v>13</v>
      </c>
      <c r="B36" s="53">
        <f t="shared" si="6"/>
        <v>1.3946724602153574E-2</v>
      </c>
      <c r="C36" s="54">
        <f t="shared" si="5"/>
        <v>1.5246522673300915E-2</v>
      </c>
      <c r="D36" s="52"/>
      <c r="F36" s="12" t="s">
        <v>13</v>
      </c>
      <c r="G36" s="53">
        <f t="shared" si="7"/>
        <v>2.1349745413841454E-2</v>
      </c>
      <c r="H36" s="54">
        <f t="shared" si="8"/>
        <v>2.3338306457373659E-2</v>
      </c>
      <c r="I36" s="52"/>
      <c r="K36" s="12" t="s">
        <v>13</v>
      </c>
      <c r="L36" s="53">
        <f t="shared" si="9"/>
        <v>1.6706628884206449E-2</v>
      </c>
      <c r="M36" s="54">
        <f t="shared" si="10"/>
        <v>1.9229261408185667E-2</v>
      </c>
      <c r="N36" s="52"/>
      <c r="P36" s="12" t="s">
        <v>13</v>
      </c>
      <c r="Q36" s="53">
        <f t="shared" ref="Q36:Q56" si="13">Q9/$Q$29</f>
        <v>2.9102612387441368E-3</v>
      </c>
      <c r="R36" s="54">
        <f t="shared" ref="R36:R56" si="14">R9/$R$29</f>
        <v>3.1957673836429971E-3</v>
      </c>
      <c r="S36" s="52"/>
      <c r="U36" s="12" t="s">
        <v>13</v>
      </c>
      <c r="V36" s="53">
        <f t="shared" si="11"/>
        <v>1.8956015024397094E-3</v>
      </c>
      <c r="W36" s="54">
        <f t="shared" si="12"/>
        <v>1.7162182625813942E-3</v>
      </c>
      <c r="X36" s="52"/>
    </row>
    <row r="37" spans="1:24">
      <c r="A37" s="12" t="s">
        <v>14</v>
      </c>
      <c r="B37" s="53">
        <f t="shared" si="6"/>
        <v>6.9774852430124865E-2</v>
      </c>
      <c r="C37" s="54">
        <f t="shared" si="5"/>
        <v>6.9024228203098489E-2</v>
      </c>
      <c r="D37" s="52"/>
      <c r="F37" s="12" t="s">
        <v>14</v>
      </c>
      <c r="G37" s="53">
        <f t="shared" si="7"/>
        <v>7.3076270541914568E-2</v>
      </c>
      <c r="H37" s="54">
        <f t="shared" si="8"/>
        <v>7.7550120722416002E-2</v>
      </c>
      <c r="I37" s="52"/>
      <c r="K37" s="12" t="s">
        <v>14</v>
      </c>
      <c r="L37" s="53">
        <f t="shared" si="9"/>
        <v>3.2991838019811572E-2</v>
      </c>
      <c r="M37" s="54">
        <f t="shared" si="10"/>
        <v>3.5234044221420728E-2</v>
      </c>
      <c r="N37" s="52"/>
      <c r="P37" s="12" t="s">
        <v>14</v>
      </c>
      <c r="Q37" s="53">
        <f t="shared" si="13"/>
        <v>0.26947307152394973</v>
      </c>
      <c r="R37" s="54">
        <f>R10/$R$29</f>
        <v>0.25947855728856895</v>
      </c>
      <c r="S37" s="52"/>
      <c r="U37" s="12" t="s">
        <v>14</v>
      </c>
      <c r="V37" s="53">
        <f t="shared" si="11"/>
        <v>1.3637799698107909E-2</v>
      </c>
      <c r="W37" s="54">
        <f t="shared" si="12"/>
        <v>1.3275453031144314E-2</v>
      </c>
      <c r="X37" s="52"/>
    </row>
    <row r="38" spans="1:24">
      <c r="A38" s="42" t="s">
        <v>15</v>
      </c>
      <c r="B38" s="53">
        <f t="shared" si="6"/>
        <v>1.3612696424990059E-2</v>
      </c>
      <c r="C38" s="54">
        <f t="shared" si="5"/>
        <v>1.4196963700101775E-2</v>
      </c>
      <c r="F38" s="42" t="s">
        <v>15</v>
      </c>
      <c r="G38" s="53">
        <f t="shared" si="7"/>
        <v>1.6014259165004204E-2</v>
      </c>
      <c r="H38" s="54">
        <f t="shared" si="8"/>
        <v>1.6574585635359115E-2</v>
      </c>
      <c r="K38" s="42" t="s">
        <v>15</v>
      </c>
      <c r="L38" s="53">
        <f t="shared" si="9"/>
        <v>9.7677347477536387E-3</v>
      </c>
      <c r="M38" s="54">
        <f t="shared" si="10"/>
        <v>1.1469440959698918E-2</v>
      </c>
      <c r="P38" s="42" t="s">
        <v>15</v>
      </c>
      <c r="Q38" s="53">
        <f t="shared" si="13"/>
        <v>1.4251720477967611E-2</v>
      </c>
      <c r="R38" s="54">
        <f t="shared" si="14"/>
        <v>1.9094710117266909E-2</v>
      </c>
      <c r="U38" s="42" t="s">
        <v>15</v>
      </c>
      <c r="V38" s="53">
        <f t="shared" si="11"/>
        <v>7.1260574999122408E-3</v>
      </c>
      <c r="W38" s="54">
        <f t="shared" si="12"/>
        <v>8.8839533592448647E-3</v>
      </c>
    </row>
    <row r="39" spans="1:24">
      <c r="A39" s="42" t="s">
        <v>16</v>
      </c>
      <c r="B39" s="53">
        <f t="shared" si="6"/>
        <v>0.16400783498728527</v>
      </c>
      <c r="C39" s="54">
        <f t="shared" si="5"/>
        <v>0.16061856835915414</v>
      </c>
      <c r="F39" s="42" t="s">
        <v>16</v>
      </c>
      <c r="G39" s="53">
        <f t="shared" si="7"/>
        <v>0.17810305522891304</v>
      </c>
      <c r="H39" s="54">
        <f t="shared" si="8"/>
        <v>0.17138092973608426</v>
      </c>
      <c r="K39" s="42" t="s">
        <v>16</v>
      </c>
      <c r="L39" s="53">
        <f t="shared" si="9"/>
        <v>0.21419748601322386</v>
      </c>
      <c r="M39" s="54">
        <f t="shared" si="10"/>
        <v>0.20511702211071037</v>
      </c>
      <c r="P39" s="42" t="s">
        <v>16</v>
      </c>
      <c r="Q39" s="53">
        <f t="shared" si="13"/>
        <v>9.6458040880610815E-2</v>
      </c>
      <c r="R39" s="54">
        <f t="shared" si="14"/>
        <v>9.0307059982778368E-2</v>
      </c>
      <c r="U39" s="42" t="s">
        <v>16</v>
      </c>
      <c r="V39" s="53">
        <f t="shared" si="11"/>
        <v>1.1882613121774844E-2</v>
      </c>
      <c r="W39" s="54">
        <f t="shared" si="12"/>
        <v>1.4554203893459862E-2</v>
      </c>
    </row>
    <row r="40" spans="1:24">
      <c r="A40" s="42" t="s">
        <v>17</v>
      </c>
      <c r="B40" s="53">
        <f t="shared" si="6"/>
        <v>1.1167582216004421E-2</v>
      </c>
      <c r="C40" s="54">
        <f t="shared" si="5"/>
        <v>9.0820422933393652E-3</v>
      </c>
      <c r="F40" s="42" t="s">
        <v>17</v>
      </c>
      <c r="G40" s="53">
        <f t="shared" si="7"/>
        <v>1.5004104970231653E-2</v>
      </c>
      <c r="H40" s="54">
        <f t="shared" si="8"/>
        <v>9.5863598977073972E-3</v>
      </c>
      <c r="K40" s="42" t="s">
        <v>17</v>
      </c>
      <c r="L40" s="53">
        <f t="shared" si="9"/>
        <v>1.5435103780667975E-2</v>
      </c>
      <c r="M40" s="54">
        <f t="shared" si="10"/>
        <v>1.5607848518111965E-2</v>
      </c>
      <c r="P40" s="42" t="s">
        <v>17</v>
      </c>
      <c r="Q40" s="53">
        <f t="shared" si="13"/>
        <v>3.004416749409388E-3</v>
      </c>
      <c r="R40" s="54">
        <f t="shared" si="14"/>
        <v>3.0448561460820782E-3</v>
      </c>
      <c r="U40" s="42" t="s">
        <v>17</v>
      </c>
      <c r="V40" s="53">
        <f t="shared" si="11"/>
        <v>1.6498753817530804E-3</v>
      </c>
      <c r="W40" s="54">
        <f t="shared" si="12"/>
        <v>1.8508236165093468E-3</v>
      </c>
    </row>
    <row r="41" spans="1:24">
      <c r="A41" s="42" t="s">
        <v>18</v>
      </c>
      <c r="B41" s="53">
        <f t="shared" si="6"/>
        <v>1.2600828641448705E-2</v>
      </c>
      <c r="C41" s="54">
        <f t="shared" si="5"/>
        <v>1.28802442609974E-2</v>
      </c>
      <c r="D41" s="52"/>
      <c r="F41" s="42" t="s">
        <v>18</v>
      </c>
      <c r="G41" s="53">
        <f t="shared" si="7"/>
        <v>1.7373482087313985E-2</v>
      </c>
      <c r="H41" s="54">
        <f t="shared" si="8"/>
        <v>1.8372665914235042E-2</v>
      </c>
      <c r="I41" s="52"/>
      <c r="K41" s="42" t="s">
        <v>18</v>
      </c>
      <c r="L41" s="53">
        <f t="shared" si="9"/>
        <v>1.4916805928939911E-2</v>
      </c>
      <c r="M41" s="54">
        <f t="shared" si="10"/>
        <v>1.5514740473576916E-2</v>
      </c>
      <c r="N41" s="52"/>
      <c r="P41" s="42" t="s">
        <v>18</v>
      </c>
      <c r="Q41" s="53">
        <f t="shared" si="13"/>
        <v>7.5752388126134147E-3</v>
      </c>
      <c r="R41" s="54">
        <f t="shared" si="14"/>
        <v>6.7466200321352164E-3</v>
      </c>
      <c r="S41" s="52"/>
      <c r="U41" s="42" t="s">
        <v>18</v>
      </c>
      <c r="V41" s="53">
        <f t="shared" si="11"/>
        <v>9.074314599641942E-3</v>
      </c>
      <c r="W41" s="54">
        <f t="shared" si="12"/>
        <v>1.0095401544596436E-2</v>
      </c>
      <c r="X41" s="52"/>
    </row>
    <row r="42" spans="1:24">
      <c r="A42" s="12" t="s">
        <v>138</v>
      </c>
      <c r="B42" s="53">
        <f t="shared" si="6"/>
        <v>2.9315514770264783E-2</v>
      </c>
      <c r="C42" s="54">
        <f t="shared" si="5"/>
        <v>2.4795035621395452E-2</v>
      </c>
      <c r="D42" s="52"/>
      <c r="F42" s="12" t="s">
        <v>138</v>
      </c>
      <c r="G42" s="53">
        <f t="shared" si="7"/>
        <v>2.3235496584391752E-2</v>
      </c>
      <c r="H42" s="54">
        <f t="shared" si="8"/>
        <v>2.1566758577618493E-2</v>
      </c>
      <c r="I42" s="52"/>
      <c r="K42" s="12" t="s">
        <v>138</v>
      </c>
      <c r="L42" s="53">
        <f t="shared" si="9"/>
        <v>5.2900288212356802E-2</v>
      </c>
      <c r="M42" s="54">
        <f t="shared" si="10"/>
        <v>4.3131076525011761E-2</v>
      </c>
      <c r="N42" s="52"/>
      <c r="P42" s="12" t="s">
        <v>138</v>
      </c>
      <c r="Q42" s="53">
        <f>Q15/$Q$29</f>
        <v>0.16695483959324819</v>
      </c>
      <c r="R42" s="54">
        <f>R15/$R$29</f>
        <v>0.13765768005042212</v>
      </c>
      <c r="S42" s="52"/>
      <c r="U42" s="12" t="s">
        <v>138</v>
      </c>
      <c r="V42" s="53">
        <f t="shared" si="11"/>
        <v>1.8078421736230561E-3</v>
      </c>
      <c r="W42" s="54">
        <f t="shared" si="12"/>
        <v>2.4733733784261269E-3</v>
      </c>
      <c r="X42" s="52"/>
    </row>
    <row r="43" spans="1:24">
      <c r="A43" s="43" t="s">
        <v>19</v>
      </c>
      <c r="B43" s="53">
        <f t="shared" si="6"/>
        <v>1.8021449081317691E-2</v>
      </c>
      <c r="C43" s="54">
        <f t="shared" si="5"/>
        <v>1.76580346036413E-2</v>
      </c>
      <c r="D43" s="52"/>
      <c r="F43" s="43" t="s">
        <v>19</v>
      </c>
      <c r="G43" s="53">
        <f t="shared" si="7"/>
        <v>1.3426470330133212E-2</v>
      </c>
      <c r="H43" s="54">
        <f t="shared" si="8"/>
        <v>1.2155920704863796E-2</v>
      </c>
      <c r="I43" s="52"/>
      <c r="K43" s="43" t="s">
        <v>19</v>
      </c>
      <c r="L43" s="53">
        <f t="shared" si="9"/>
        <v>3.4822834168906976E-2</v>
      </c>
      <c r="M43" s="54">
        <f t="shared" si="10"/>
        <v>3.967137760702525E-2</v>
      </c>
      <c r="N43" s="52"/>
      <c r="P43" s="43" t="s">
        <v>19</v>
      </c>
      <c r="Q43" s="53">
        <f t="shared" si="13"/>
        <v>3.5239839764440034E-2</v>
      </c>
      <c r="R43" s="54">
        <f t="shared" si="14"/>
        <v>3.1629219966444445E-2</v>
      </c>
      <c r="S43" s="52"/>
      <c r="U43" s="43" t="s">
        <v>19</v>
      </c>
      <c r="V43" s="53">
        <f t="shared" si="11"/>
        <v>1.7551865763330641E-3</v>
      </c>
      <c r="W43" s="54">
        <f t="shared" si="12"/>
        <v>1.2787508623155485E-3</v>
      </c>
      <c r="X43" s="52"/>
    </row>
    <row r="44" spans="1:24">
      <c r="A44" s="43" t="s">
        <v>20</v>
      </c>
      <c r="B44" s="53">
        <f t="shared" si="6"/>
        <v>2.238477949598083E-2</v>
      </c>
      <c r="C44" s="54">
        <f t="shared" si="5"/>
        <v>1.8256671943910438E-2</v>
      </c>
      <c r="D44" s="52"/>
      <c r="F44" s="43" t="s">
        <v>20</v>
      </c>
      <c r="G44" s="53">
        <f t="shared" si="7"/>
        <v>2.3877081005395939E-2</v>
      </c>
      <c r="H44" s="54">
        <f t="shared" si="8"/>
        <v>1.89257643882139E-2</v>
      </c>
      <c r="I44" s="52"/>
      <c r="K44" s="43" t="s">
        <v>20</v>
      </c>
      <c r="L44" s="53">
        <f t="shared" si="9"/>
        <v>3.3648187168495242E-2</v>
      </c>
      <c r="M44" s="54">
        <f t="shared" si="10"/>
        <v>3.0289517014270032E-2</v>
      </c>
      <c r="N44" s="52"/>
      <c r="P44" s="43" t="s">
        <v>20</v>
      </c>
      <c r="Q44" s="53">
        <f t="shared" si="13"/>
        <v>1.9344677645769848E-2</v>
      </c>
      <c r="R44" s="54">
        <f t="shared" si="14"/>
        <v>1.3448854406164281E-2</v>
      </c>
      <c r="S44" s="52"/>
      <c r="U44" s="43" t="s">
        <v>20</v>
      </c>
      <c r="V44" s="53">
        <f t="shared" si="11"/>
        <v>2.1062238915996769E-3</v>
      </c>
      <c r="W44" s="54">
        <f t="shared" si="12"/>
        <v>1.9013006242323289E-3</v>
      </c>
      <c r="X44" s="52"/>
    </row>
    <row r="45" spans="1:24">
      <c r="A45" s="43" t="s">
        <v>21</v>
      </c>
      <c r="B45" s="53">
        <f t="shared" si="6"/>
        <v>2.7348382304333212E-2</v>
      </c>
      <c r="C45" s="54">
        <f t="shared" si="5"/>
        <v>2.3530617437521203E-2</v>
      </c>
      <c r="D45" s="52"/>
      <c r="F45" s="43" t="s">
        <v>21</v>
      </c>
      <c r="G45" s="53">
        <f t="shared" si="7"/>
        <v>1.2706881724204503E-2</v>
      </c>
      <c r="H45" s="54">
        <f t="shared" si="8"/>
        <v>1.3911140954390807E-2</v>
      </c>
      <c r="I45" s="52"/>
      <c r="K45" s="43" t="s">
        <v>21</v>
      </c>
      <c r="L45" s="53">
        <f t="shared" si="9"/>
        <v>4.0025188306812953E-2</v>
      </c>
      <c r="M45" s="54">
        <f t="shared" si="10"/>
        <v>3.8056688097851656E-2</v>
      </c>
      <c r="N45" s="52"/>
      <c r="P45" s="43" t="s">
        <v>21</v>
      </c>
      <c r="Q45" s="53">
        <f t="shared" si="13"/>
        <v>1.7940904577669736E-2</v>
      </c>
      <c r="R45" s="54">
        <f t="shared" si="14"/>
        <v>1.815373416541647E-2</v>
      </c>
      <c r="S45" s="52"/>
      <c r="U45" s="43" t="s">
        <v>21</v>
      </c>
      <c r="V45" s="53">
        <f t="shared" si="11"/>
        <v>2.8960578509495561E-3</v>
      </c>
      <c r="W45" s="54">
        <f t="shared" si="12"/>
        <v>2.4060707014621507E-3</v>
      </c>
      <c r="X45" s="52"/>
    </row>
    <row r="46" spans="1:24">
      <c r="A46" s="43" t="s">
        <v>22</v>
      </c>
      <c r="B46" s="53">
        <f t="shared" si="6"/>
        <v>3.2487384845882334E-3</v>
      </c>
      <c r="C46" s="54">
        <f t="shared" si="5"/>
        <v>3.2370236345131741E-3</v>
      </c>
      <c r="D46" s="52"/>
      <c r="F46" s="43" t="s">
        <v>22</v>
      </c>
      <c r="G46" s="53">
        <f t="shared" si="7"/>
        <v>3.5764918787892972E-3</v>
      </c>
      <c r="H46" s="54">
        <f t="shared" si="8"/>
        <v>3.877812179187578E-3</v>
      </c>
      <c r="I46" s="52"/>
      <c r="K46" s="43" t="s">
        <v>22</v>
      </c>
      <c r="L46" s="53">
        <f t="shared" si="9"/>
        <v>3.3059652692000291E-3</v>
      </c>
      <c r="M46" s="54">
        <f t="shared" si="10"/>
        <v>3.2563313470283834E-3</v>
      </c>
      <c r="N46" s="52"/>
      <c r="P46" s="43" t="s">
        <v>22</v>
      </c>
      <c r="Q46" s="53">
        <f t="shared" si="13"/>
        <v>9.4429417605368576E-2</v>
      </c>
      <c r="R46" s="54">
        <f t="shared" si="14"/>
        <v>7.4425871512396921E-2</v>
      </c>
      <c r="S46" s="52"/>
      <c r="U46" s="43" t="s">
        <v>22</v>
      </c>
      <c r="V46" s="53">
        <f t="shared" si="11"/>
        <v>2.1939832204163302E-3</v>
      </c>
      <c r="W46" s="54">
        <f t="shared" si="12"/>
        <v>2.1705113320882336E-3</v>
      </c>
      <c r="X46" s="52"/>
    </row>
    <row r="47" spans="1:24">
      <c r="A47" s="12" t="s">
        <v>23</v>
      </c>
      <c r="B47" s="53">
        <f t="shared" si="6"/>
        <v>4.2340517268488077E-3</v>
      </c>
      <c r="C47" s="54">
        <f t="shared" si="5"/>
        <v>4.301424855818161E-3</v>
      </c>
      <c r="F47" s="12" t="s">
        <v>23</v>
      </c>
      <c r="G47" s="53">
        <f t="shared" si="7"/>
        <v>4.7894569543656014E-3</v>
      </c>
      <c r="H47" s="54">
        <f t="shared" si="8"/>
        <v>5.579967630473073E-3</v>
      </c>
      <c r="K47" s="12" t="s">
        <v>23</v>
      </c>
      <c r="L47" s="53">
        <f t="shared" si="9"/>
        <v>4.2141974860132238E-3</v>
      </c>
      <c r="M47" s="54">
        <f t="shared" si="10"/>
        <v>4.1457581935079191E-3</v>
      </c>
      <c r="P47" s="12" t="s">
        <v>23</v>
      </c>
      <c r="Q47" s="53">
        <f t="shared" si="13"/>
        <v>4.5793816550826856E-3</v>
      </c>
      <c r="R47" s="54">
        <f t="shared" si="14"/>
        <v>3.7372724125380608E-3</v>
      </c>
      <c r="U47" s="12" t="s">
        <v>23</v>
      </c>
      <c r="V47" s="53">
        <f t="shared" si="11"/>
        <v>1.1759750061431529E-3</v>
      </c>
      <c r="W47" s="54">
        <f t="shared" si="12"/>
        <v>1.7330439318223882E-3</v>
      </c>
    </row>
    <row r="48" spans="1:24">
      <c r="A48" s="12" t="s">
        <v>24</v>
      </c>
      <c r="B48" s="53">
        <f t="shared" si="6"/>
        <v>6.8210230905712509E-3</v>
      </c>
      <c r="C48" s="54">
        <f t="shared" si="5"/>
        <v>6.8663066832522898E-3</v>
      </c>
      <c r="F48" s="12" t="s">
        <v>24</v>
      </c>
      <c r="G48" s="53">
        <f t="shared" si="7"/>
        <v>1.1189700327422567E-2</v>
      </c>
      <c r="H48" s="54">
        <f t="shared" si="8"/>
        <v>1.2068159692387446E-2</v>
      </c>
      <c r="K48" s="12" t="s">
        <v>24</v>
      </c>
      <c r="L48" s="53">
        <f t="shared" si="9"/>
        <v>4.8802344450095663E-3</v>
      </c>
      <c r="M48" s="54">
        <f t="shared" si="10"/>
        <v>5.1895483769797707E-3</v>
      </c>
      <c r="P48" s="12" t="s">
        <v>24</v>
      </c>
      <c r="Q48" s="53">
        <f t="shared" si="13"/>
        <v>9.4241106584038066E-3</v>
      </c>
      <c r="R48" s="54">
        <f t="shared" si="14"/>
        <v>8.6285719358360925E-3</v>
      </c>
      <c r="U48" s="12" t="s">
        <v>24</v>
      </c>
      <c r="V48" s="53">
        <f t="shared" si="11"/>
        <v>1.5621160529364271E-3</v>
      </c>
      <c r="W48" s="54">
        <f t="shared" si="12"/>
        <v>1.8676492857503408E-3</v>
      </c>
    </row>
    <row r="49" spans="1:23">
      <c r="A49" s="12" t="s">
        <v>25</v>
      </c>
      <c r="B49" s="53">
        <f t="shared" si="6"/>
        <v>8.7867579490669926E-3</v>
      </c>
      <c r="C49" s="54">
        <f t="shared" si="5"/>
        <v>7.7405857740585771E-3</v>
      </c>
      <c r="F49" s="12" t="s">
        <v>25</v>
      </c>
      <c r="G49" s="53">
        <f t="shared" si="7"/>
        <v>1.4865647541990629E-2</v>
      </c>
      <c r="H49" s="54">
        <f t="shared" si="8"/>
        <v>1.340702537109642E-2</v>
      </c>
      <c r="K49" s="12" t="s">
        <v>25</v>
      </c>
      <c r="L49" s="53">
        <f t="shared" si="9"/>
        <v>6.9897551405943472E-3</v>
      </c>
      <c r="M49" s="54">
        <f t="shared" si="10"/>
        <v>6.4832601536772777E-3</v>
      </c>
      <c r="P49" s="12" t="s">
        <v>25</v>
      </c>
      <c r="Q49" s="53">
        <f t="shared" si="13"/>
        <v>1.557845721915979E-3</v>
      </c>
      <c r="R49" s="54">
        <f t="shared" si="14"/>
        <v>1.6955321396550347E-3</v>
      </c>
      <c r="U49" s="12" t="s">
        <v>25</v>
      </c>
      <c r="V49" s="53">
        <f t="shared" si="11"/>
        <v>2.5274686699196126E-3</v>
      </c>
      <c r="W49" s="54">
        <f t="shared" si="12"/>
        <v>2.9444921171739606E-3</v>
      </c>
    </row>
    <row r="50" spans="1:23">
      <c r="A50" s="44" t="s">
        <v>26</v>
      </c>
      <c r="B50" s="53">
        <f t="shared" si="6"/>
        <v>8.2381970305034809E-3</v>
      </c>
      <c r="C50" s="54">
        <f t="shared" si="5"/>
        <v>7.3780108560443291E-3</v>
      </c>
      <c r="F50" s="44" t="s">
        <v>26</v>
      </c>
      <c r="G50" s="53">
        <f t="shared" si="7"/>
        <v>1.0704124276267421E-2</v>
      </c>
      <c r="H50" s="54">
        <f t="shared" si="8"/>
        <v>1.0117007880122538E-2</v>
      </c>
      <c r="K50" s="44" t="s">
        <v>26</v>
      </c>
      <c r="L50" s="53">
        <f t="shared" si="9"/>
        <v>9.288188137276273E-3</v>
      </c>
      <c r="M50" s="54">
        <f t="shared" si="10"/>
        <v>6.9193978359730277E-3</v>
      </c>
      <c r="P50" s="44" t="s">
        <v>26</v>
      </c>
      <c r="Q50" s="53">
        <f t="shared" si="13"/>
        <v>4.254117163693635E-3</v>
      </c>
      <c r="R50" s="54">
        <f t="shared" si="14"/>
        <v>2.7164022760965477E-3</v>
      </c>
      <c r="U50" s="44" t="s">
        <v>26</v>
      </c>
      <c r="V50" s="53">
        <f t="shared" si="11"/>
        <v>4.8267630849159263E-3</v>
      </c>
      <c r="W50" s="54">
        <f t="shared" si="12"/>
        <v>5.0813521107802061E-3</v>
      </c>
    </row>
    <row r="51" spans="1:23">
      <c r="A51" s="44" t="s">
        <v>27</v>
      </c>
      <c r="B51" s="53">
        <f t="shared" si="6"/>
        <v>9.1473406675112877E-4</v>
      </c>
      <c r="C51" s="54">
        <f t="shared" si="5"/>
        <v>1.1456801990274794E-3</v>
      </c>
      <c r="F51" s="44" t="s">
        <v>27</v>
      </c>
      <c r="G51" s="53">
        <f t="shared" si="7"/>
        <v>8.4244519718482895E-4</v>
      </c>
      <c r="H51" s="54">
        <f t="shared" si="8"/>
        <v>7.5515289805231777E-4</v>
      </c>
      <c r="K51" s="44" t="s">
        <v>27</v>
      </c>
      <c r="L51" s="53">
        <f t="shared" si="9"/>
        <v>7.0721015282520768E-4</v>
      </c>
      <c r="M51" s="54">
        <f t="shared" si="10"/>
        <v>8.2082091892739532E-4</v>
      </c>
      <c r="P51" s="44" t="s">
        <v>27</v>
      </c>
      <c r="Q51" s="53">
        <f t="shared" si="13"/>
        <v>8.0032184065463759E-3</v>
      </c>
      <c r="R51" s="54">
        <f t="shared" si="14"/>
        <v>7.2526165345453576E-3</v>
      </c>
      <c r="U51" s="44" t="s">
        <v>27</v>
      </c>
      <c r="V51" s="53">
        <f t="shared" si="11"/>
        <v>2.2992944149963141E-3</v>
      </c>
      <c r="W51" s="54">
        <f t="shared" si="12"/>
        <v>3.4660878636447764E-3</v>
      </c>
    </row>
    <row r="52" spans="1:23">
      <c r="A52" s="44" t="s">
        <v>139</v>
      </c>
      <c r="B52" s="53">
        <f t="shared" si="6"/>
        <v>1.7162619311999788E-3</v>
      </c>
      <c r="C52" s="54">
        <f t="shared" si="5"/>
        <v>2.0333879905009614E-3</v>
      </c>
      <c r="F52" s="44" t="s">
        <v>139</v>
      </c>
      <c r="G52" s="53">
        <f t="shared" si="7"/>
        <v>9.3995042834048043E-4</v>
      </c>
      <c r="H52" s="54">
        <f t="shared" si="8"/>
        <v>8.1638151140791117E-4</v>
      </c>
      <c r="K52" s="44" t="s">
        <v>139</v>
      </c>
      <c r="L52" s="53">
        <f t="shared" si="9"/>
        <v>8.6948097556249846E-4</v>
      </c>
      <c r="M52" s="54">
        <f t="shared" si="10"/>
        <v>1.1344480163086091E-3</v>
      </c>
      <c r="P52" s="44" t="s">
        <v>139</v>
      </c>
      <c r="Q52" s="53">
        <f t="shared" si="13"/>
        <v>1.5236073544013422E-3</v>
      </c>
      <c r="R52" s="54">
        <f t="shared" si="14"/>
        <v>1.5978836918214986E-3</v>
      </c>
      <c r="U52" s="44" t="s">
        <v>139</v>
      </c>
      <c r="V52" s="53">
        <f t="shared" si="11"/>
        <v>1.0566223189525046E-2</v>
      </c>
      <c r="W52" s="54">
        <f t="shared" si="12"/>
        <v>1.6590109871620143E-2</v>
      </c>
    </row>
    <row r="53" spans="1:23">
      <c r="A53" s="44" t="s">
        <v>29</v>
      </c>
      <c r="B53" s="53">
        <f t="shared" si="6"/>
        <v>4.2047019706963652E-3</v>
      </c>
      <c r="C53" s="54">
        <f t="shared" si="5"/>
        <v>4.8830996268234761E-3</v>
      </c>
      <c r="F53" s="44" t="s">
        <v>29</v>
      </c>
      <c r="G53" s="53">
        <f t="shared" si="7"/>
        <v>2.5292856961776E-3</v>
      </c>
      <c r="H53" s="54">
        <f t="shared" si="8"/>
        <v>2.4083254586533378E-3</v>
      </c>
      <c r="K53" s="44" t="s">
        <v>29</v>
      </c>
      <c r="L53" s="53">
        <f t="shared" si="9"/>
        <v>2.9983772917726269E-3</v>
      </c>
      <c r="M53" s="54">
        <f t="shared" si="10"/>
        <v>3.3249372745805237E-3</v>
      </c>
      <c r="P53" s="44" t="s">
        <v>29</v>
      </c>
      <c r="Q53" s="53">
        <f t="shared" si="13"/>
        <v>5.9232375800321842E-3</v>
      </c>
      <c r="R53" s="54">
        <f t="shared" si="14"/>
        <v>4.8114053387069569E-3</v>
      </c>
      <c r="U53" s="44" t="s">
        <v>29</v>
      </c>
      <c r="V53" s="53">
        <f t="shared" si="11"/>
        <v>9.109418331168604E-3</v>
      </c>
      <c r="W53" s="54">
        <f t="shared" si="12"/>
        <v>1.0751602644995206E-2</v>
      </c>
    </row>
    <row r="54" spans="1:23">
      <c r="A54" s="44" t="s">
        <v>30</v>
      </c>
      <c r="B54" s="53">
        <f t="shared" si="6"/>
        <v>0.53550167468310994</v>
      </c>
      <c r="C54" s="54">
        <f t="shared" si="5"/>
        <v>0.53134117380979307</v>
      </c>
      <c r="F54" s="44" t="s">
        <v>30</v>
      </c>
      <c r="G54" s="53">
        <f t="shared" si="7"/>
        <v>0.52679346246926151</v>
      </c>
      <c r="H54" s="54">
        <f t="shared" si="8"/>
        <v>0.52443531911332808</v>
      </c>
      <c r="K54" s="44" t="s">
        <v>30</v>
      </c>
      <c r="L54" s="53">
        <f t="shared" si="9"/>
        <v>0.55590108745670763</v>
      </c>
      <c r="M54" s="54">
        <f t="shared" si="10"/>
        <v>0.55563695703308769</v>
      </c>
      <c r="P54" s="44" t="s">
        <v>30</v>
      </c>
      <c r="Q54" s="53">
        <f t="shared" si="13"/>
        <v>6.7706371760194476E-3</v>
      </c>
      <c r="R54" s="54">
        <f t="shared" si="14"/>
        <v>6.782128558620139E-3</v>
      </c>
      <c r="U54" s="44" t="s">
        <v>30</v>
      </c>
      <c r="V54" s="53">
        <f t="shared" si="11"/>
        <v>0.50447572576964927</v>
      </c>
      <c r="W54" s="54">
        <f t="shared" si="12"/>
        <v>0.50387831676004913</v>
      </c>
    </row>
    <row r="55" spans="1:23">
      <c r="A55" s="60" t="s">
        <v>169</v>
      </c>
      <c r="B55" s="53">
        <f t="shared" si="6"/>
        <v>0.9013848193277928</v>
      </c>
      <c r="C55" s="54">
        <f t="shared" si="5"/>
        <v>0.88781946172113535</v>
      </c>
      <c r="F55" s="60" t="s">
        <v>169</v>
      </c>
      <c r="G55" s="53">
        <f t="shared" si="7"/>
        <v>0.93704087224279586</v>
      </c>
      <c r="H55" s="54">
        <f t="shared" si="8"/>
        <v>0.92757471421544713</v>
      </c>
      <c r="K55" s="60" t="s">
        <v>169</v>
      </c>
      <c r="L55" s="53">
        <f t="shared" si="9"/>
        <v>0.96742715977621163</v>
      </c>
      <c r="M55" s="54">
        <f t="shared" si="10"/>
        <v>0.95409528383252318</v>
      </c>
      <c r="P55" s="338" t="s">
        <v>231</v>
      </c>
      <c r="Q55" s="351">
        <f t="shared" si="13"/>
        <v>0.60885232992090932</v>
      </c>
      <c r="R55" s="352">
        <f t="shared" si="14"/>
        <v>0.56091043861907341</v>
      </c>
      <c r="U55" s="60" t="s">
        <v>169</v>
      </c>
      <c r="V55" s="53">
        <f t="shared" si="11"/>
        <v>0.58667111313932674</v>
      </c>
      <c r="W55" s="54">
        <f t="shared" si="12"/>
        <v>0.60338532465128802</v>
      </c>
    </row>
    <row r="56" spans="1:23">
      <c r="A56" s="45" t="s">
        <v>65</v>
      </c>
      <c r="B56" s="58">
        <f t="shared" si="6"/>
        <v>1</v>
      </c>
      <c r="C56" s="59">
        <f t="shared" si="5"/>
        <v>1</v>
      </c>
      <c r="F56" s="45" t="s">
        <v>65</v>
      </c>
      <c r="G56" s="58">
        <f t="shared" si="7"/>
        <v>1</v>
      </c>
      <c r="H56" s="59">
        <f t="shared" si="8"/>
        <v>1</v>
      </c>
      <c r="K56" s="45" t="s">
        <v>65</v>
      </c>
      <c r="L56" s="58">
        <f t="shared" si="9"/>
        <v>1</v>
      </c>
      <c r="M56" s="59">
        <f t="shared" si="10"/>
        <v>1</v>
      </c>
      <c r="P56" s="332" t="s">
        <v>65</v>
      </c>
      <c r="Q56" s="353">
        <f t="shared" si="13"/>
        <v>1</v>
      </c>
      <c r="R56" s="354">
        <f t="shared" si="14"/>
        <v>1</v>
      </c>
      <c r="U56" s="45" t="s">
        <v>65</v>
      </c>
      <c r="V56" s="58">
        <f t="shared" si="11"/>
        <v>1</v>
      </c>
      <c r="W56" s="59">
        <f t="shared" si="12"/>
        <v>1</v>
      </c>
    </row>
    <row r="57" spans="1:23" ht="22.5" customHeight="1">
      <c r="A57" s="829" t="s">
        <v>141</v>
      </c>
      <c r="B57" s="830"/>
      <c r="C57" s="831"/>
      <c r="F57" s="829" t="s">
        <v>141</v>
      </c>
      <c r="G57" s="830"/>
      <c r="H57" s="831"/>
      <c r="K57" s="829" t="s">
        <v>141</v>
      </c>
      <c r="L57" s="830"/>
      <c r="M57" s="831"/>
      <c r="P57" s="823" t="s">
        <v>289</v>
      </c>
      <c r="Q57" s="824"/>
      <c r="R57" s="825"/>
      <c r="T57" s="125" t="s">
        <v>241</v>
      </c>
      <c r="U57" s="829" t="s">
        <v>141</v>
      </c>
      <c r="V57" s="830"/>
      <c r="W57" s="831"/>
    </row>
    <row r="58" spans="1:23" ht="23.25" customHeight="1"/>
  </sheetData>
  <sheetProtection password="CEAC" sheet="1" objects="1" scenarios="1"/>
  <mergeCells count="20">
    <mergeCell ref="A30:D30"/>
    <mergeCell ref="A57:C57"/>
    <mergeCell ref="A5:D5"/>
    <mergeCell ref="A32:C32"/>
    <mergeCell ref="F57:H57"/>
    <mergeCell ref="F5:I5"/>
    <mergeCell ref="U5:X5"/>
    <mergeCell ref="U30:X30"/>
    <mergeCell ref="U32:W32"/>
    <mergeCell ref="U57:W57"/>
    <mergeCell ref="F30:I30"/>
    <mergeCell ref="F32:H32"/>
    <mergeCell ref="P5:S5"/>
    <mergeCell ref="P30:S30"/>
    <mergeCell ref="P32:R32"/>
    <mergeCell ref="P57:R57"/>
    <mergeCell ref="K5:N5"/>
    <mergeCell ref="K30:N30"/>
    <mergeCell ref="K32:M32"/>
    <mergeCell ref="K57:M57"/>
  </mergeCells>
  <phoneticPr fontId="0" type="noConversion"/>
  <hyperlinks>
    <hyperlink ref="T30" location="INDICE!A1" tooltip="REGRESAR AL ÍNDICE" display="INDICE"/>
    <hyperlink ref="T57" location="INDICE!A1" tooltip="REGRESAR AL ÍNDICE" display="INDICE"/>
  </hyperlinks>
  <printOptions horizontalCentered="1" verticalCentered="1"/>
  <pageMargins left="0.59055118110236227" right="0.59055118110236227" top="0.59055118110236227" bottom="0.59055118110236227" header="0" footer="0"/>
  <pageSetup paperSize="9" scale="96" orientation="portrait" r:id="rId1"/>
  <headerFooter alignWithMargins="0">
    <oddFooter>&amp;LTurismo de Tenerife&amp;R&amp;P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5:Y58"/>
  <sheetViews>
    <sheetView showGridLines="0" showRowColHeaders="0" topLeftCell="U1" zoomScaleNormal="100" workbookViewId="0">
      <selection activeCell="U1" sqref="U1"/>
    </sheetView>
  </sheetViews>
  <sheetFormatPr baseColWidth="10" defaultRowHeight="12.75"/>
  <cols>
    <col min="1" max="1" width="36.7109375" style="22" hidden="1" customWidth="1"/>
    <col min="2" max="2" width="14.7109375" style="22" hidden="1" customWidth="1"/>
    <col min="3" max="3" width="14.140625" style="22" hidden="1" customWidth="1"/>
    <col min="4" max="4" width="10.7109375" style="22" hidden="1" customWidth="1"/>
    <col min="5" max="5" width="0" style="22" hidden="1" customWidth="1"/>
    <col min="6" max="6" width="29" style="22" hidden="1" customWidth="1"/>
    <col min="7" max="8" width="12.42578125" style="22" hidden="1" customWidth="1"/>
    <col min="9" max="10" width="0" style="22" hidden="1" customWidth="1"/>
    <col min="11" max="11" width="30.42578125" style="22" hidden="1" customWidth="1"/>
    <col min="12" max="13" width="13.140625" style="22" hidden="1" customWidth="1"/>
    <col min="14" max="15" width="0" style="22" hidden="1" customWidth="1"/>
    <col min="16" max="16" width="29.140625" style="22" hidden="1" customWidth="1"/>
    <col min="17" max="18" width="12.42578125" style="22" hidden="1" customWidth="1"/>
    <col min="19" max="20" width="0" style="22" hidden="1" customWidth="1"/>
    <col min="21" max="21" width="28.5703125" style="22" customWidth="1"/>
    <col min="22" max="23" width="15.85546875" style="22" bestFit="1" customWidth="1"/>
    <col min="24" max="24" width="9.140625" style="22" bestFit="1" customWidth="1"/>
    <col min="25" max="16384" width="11.42578125" style="22"/>
  </cols>
  <sheetData>
    <row r="5" spans="1:24" ht="38.25" customHeight="1">
      <c r="A5" s="832" t="s">
        <v>160</v>
      </c>
      <c r="B5" s="833"/>
      <c r="C5" s="833"/>
      <c r="D5" s="834"/>
      <c r="F5" s="832" t="s">
        <v>161</v>
      </c>
      <c r="G5" s="833"/>
      <c r="H5" s="833"/>
      <c r="I5" s="834"/>
      <c r="K5" s="832" t="s">
        <v>162</v>
      </c>
      <c r="L5" s="833"/>
      <c r="M5" s="833"/>
      <c r="N5" s="834"/>
      <c r="P5" s="832" t="s">
        <v>165</v>
      </c>
      <c r="Q5" s="833"/>
      <c r="R5" s="833"/>
      <c r="S5" s="834"/>
      <c r="U5" s="826" t="s">
        <v>167</v>
      </c>
      <c r="V5" s="827"/>
      <c r="W5" s="827"/>
      <c r="X5" s="828"/>
    </row>
    <row r="6" spans="1:24" ht="31.5" customHeight="1">
      <c r="A6" s="40" t="s">
        <v>137</v>
      </c>
      <c r="B6" s="67" t="str">
        <f>Originales!$A$1</f>
        <v>Acum. febrero 2009</v>
      </c>
      <c r="C6" s="67" t="str">
        <f>Originales!$A$2</f>
        <v>Acum. febrero 2010</v>
      </c>
      <c r="D6" s="41" t="s">
        <v>68</v>
      </c>
      <c r="F6" s="40" t="s">
        <v>137</v>
      </c>
      <c r="G6" s="67" t="str">
        <f>Originales!$A$1</f>
        <v>Acum. febrero 2009</v>
      </c>
      <c r="H6" s="67" t="str">
        <f>Originales!$A$2</f>
        <v>Acum. febrero 2010</v>
      </c>
      <c r="I6" s="41" t="s">
        <v>68</v>
      </c>
      <c r="K6" s="40" t="s">
        <v>137</v>
      </c>
      <c r="L6" s="67" t="str">
        <f>Originales!$A$1</f>
        <v>Acum. febrero 2009</v>
      </c>
      <c r="M6" s="67" t="str">
        <f>Originales!$A$2</f>
        <v>Acum. febrero 2010</v>
      </c>
      <c r="N6" s="41" t="s">
        <v>68</v>
      </c>
      <c r="P6" s="40" t="s">
        <v>137</v>
      </c>
      <c r="Q6" s="67" t="str">
        <f>Originales!$A$1</f>
        <v>Acum. febrero 2009</v>
      </c>
      <c r="R6" s="67" t="str">
        <f>Originales!$A$2</f>
        <v>Acum. febrero 2010</v>
      </c>
      <c r="S6" s="41" t="s">
        <v>68</v>
      </c>
      <c r="U6" s="40" t="s">
        <v>137</v>
      </c>
      <c r="V6" s="99" t="str">
        <f>Originales!$A$1</f>
        <v>Acum. febrero 2009</v>
      </c>
      <c r="W6" s="99" t="str">
        <f>Originales!$A$2</f>
        <v>Acum. febrero 2010</v>
      </c>
      <c r="X6" s="102" t="s">
        <v>68</v>
      </c>
    </row>
    <row r="7" spans="1:24">
      <c r="A7" s="10" t="s">
        <v>11</v>
      </c>
      <c r="B7" s="14">
        <f>Originales!AR49</f>
        <v>141120</v>
      </c>
      <c r="C7" s="11">
        <f>Originales!AR10</f>
        <v>158722</v>
      </c>
      <c r="D7" s="15">
        <f t="shared" ref="D7:D29" si="0">(C7-B7)/B7</f>
        <v>0.12473072562358277</v>
      </c>
      <c r="F7" s="10" t="s">
        <v>11</v>
      </c>
      <c r="G7" s="14">
        <f>Originales!H49</f>
        <v>32285</v>
      </c>
      <c r="H7" s="11">
        <f>Originales!H10</f>
        <v>35486</v>
      </c>
      <c r="I7" s="15">
        <f t="shared" ref="I7:I29" si="1">(H7-G7)/G7</f>
        <v>9.9148211243611589E-2</v>
      </c>
      <c r="K7" s="10" t="s">
        <v>11</v>
      </c>
      <c r="L7" s="14">
        <f>Originales!Q49</f>
        <v>13449</v>
      </c>
      <c r="M7" s="11">
        <f>Originales!Q10</f>
        <v>18735</v>
      </c>
      <c r="N7" s="15">
        <f t="shared" ref="N7:N29" si="2">(M7-L7)/L7</f>
        <v>0.39304037474905196</v>
      </c>
      <c r="P7" s="10" t="s">
        <v>11</v>
      </c>
      <c r="Q7" s="14">
        <f>Originales!Y49</f>
        <v>45697</v>
      </c>
      <c r="R7" s="11">
        <f>Originales!W10</f>
        <v>36039</v>
      </c>
      <c r="S7" s="15">
        <f t="shared" ref="S7:S29" si="3">(R7-Q7)/Q7</f>
        <v>-0.21134866621441231</v>
      </c>
      <c r="U7" s="10" t="s">
        <v>11</v>
      </c>
      <c r="V7" s="11">
        <f>Originales!AH49</f>
        <v>23549</v>
      </c>
      <c r="W7" s="11">
        <f>Originales!AH10</f>
        <v>23572</v>
      </c>
      <c r="X7" s="117">
        <f>(W7-V7)/V7</f>
        <v>9.7668690814896601E-4</v>
      </c>
    </row>
    <row r="8" spans="1:24">
      <c r="A8" s="12" t="s">
        <v>12</v>
      </c>
      <c r="B8" s="16">
        <f>Originales!AR50</f>
        <v>23671</v>
      </c>
      <c r="C8" s="13">
        <f>Originales!AR11</f>
        <v>23043</v>
      </c>
      <c r="D8" s="17">
        <f t="shared" si="0"/>
        <v>-2.6530353597228676E-2</v>
      </c>
      <c r="F8" s="12" t="s">
        <v>12</v>
      </c>
      <c r="G8" s="16">
        <f>Originales!H50</f>
        <v>10374</v>
      </c>
      <c r="H8" s="13">
        <f>Originales!H11</f>
        <v>9612</v>
      </c>
      <c r="I8" s="17">
        <f t="shared" si="1"/>
        <v>-7.3452862926547138E-2</v>
      </c>
      <c r="K8" s="12" t="s">
        <v>12</v>
      </c>
      <c r="L8" s="16">
        <f>Originales!Q50</f>
        <v>10183</v>
      </c>
      <c r="M8" s="13">
        <f>Originales!Q11</f>
        <v>10259</v>
      </c>
      <c r="N8" s="17">
        <f t="shared" si="2"/>
        <v>7.4634194245310811E-3</v>
      </c>
      <c r="P8" s="12" t="s">
        <v>12</v>
      </c>
      <c r="Q8" s="16">
        <f>Originales!Y50</f>
        <v>723</v>
      </c>
      <c r="R8" s="13">
        <f>Originales!W11</f>
        <v>336</v>
      </c>
      <c r="S8" s="17">
        <f t="shared" si="3"/>
        <v>-0.53526970954356845</v>
      </c>
      <c r="U8" s="12" t="s">
        <v>12</v>
      </c>
      <c r="V8" s="13">
        <f>Originales!AH50</f>
        <v>174</v>
      </c>
      <c r="W8" s="13">
        <f>Originales!AH11</f>
        <v>251</v>
      </c>
      <c r="X8" s="118">
        <f>(W8-V8)/V8</f>
        <v>0.44252873563218392</v>
      </c>
    </row>
    <row r="9" spans="1:24">
      <c r="A9" s="12" t="s">
        <v>13</v>
      </c>
      <c r="B9" s="16">
        <f>Originales!AR51</f>
        <v>19958</v>
      </c>
      <c r="C9" s="13">
        <f>Originales!AR12</f>
        <v>21572</v>
      </c>
      <c r="D9" s="17">
        <f t="shared" si="0"/>
        <v>8.0869826635935463E-2</v>
      </c>
      <c r="F9" s="12" t="s">
        <v>13</v>
      </c>
      <c r="G9" s="16">
        <f>Originales!H51</f>
        <v>10948</v>
      </c>
      <c r="H9" s="13">
        <f>Originales!H12</f>
        <v>11435</v>
      </c>
      <c r="I9" s="17">
        <f t="shared" si="1"/>
        <v>4.4483010595542563E-2</v>
      </c>
      <c r="K9" s="12" t="s">
        <v>13</v>
      </c>
      <c r="L9" s="16">
        <f>Originales!Q51</f>
        <v>6898</v>
      </c>
      <c r="M9" s="13">
        <f>Originales!Q12</f>
        <v>7848</v>
      </c>
      <c r="N9" s="17">
        <f t="shared" si="2"/>
        <v>0.13772107857349958</v>
      </c>
      <c r="P9" s="12" t="s">
        <v>13</v>
      </c>
      <c r="Q9" s="16">
        <f>Originales!Y51</f>
        <v>340</v>
      </c>
      <c r="R9" s="13">
        <f>Originales!W12</f>
        <v>244</v>
      </c>
      <c r="S9" s="17">
        <f t="shared" si="3"/>
        <v>-0.28235294117647058</v>
      </c>
      <c r="U9" s="12" t="s">
        <v>13</v>
      </c>
      <c r="V9" s="13">
        <f>Originales!AH51</f>
        <v>108</v>
      </c>
      <c r="W9" s="13">
        <f>Originales!AH12</f>
        <v>102</v>
      </c>
      <c r="X9" s="118">
        <f t="shared" ref="X9:X28" si="4">(W9-V9)/V9</f>
        <v>-5.5555555555555552E-2</v>
      </c>
    </row>
    <row r="10" spans="1:24">
      <c r="A10" s="12" t="s">
        <v>14</v>
      </c>
      <c r="B10" s="16">
        <f>Originales!AR52</f>
        <v>99849</v>
      </c>
      <c r="C10" s="13">
        <f>Originales!AR13</f>
        <v>97661</v>
      </c>
      <c r="D10" s="17">
        <f t="shared" si="0"/>
        <v>-2.1913088764033691E-2</v>
      </c>
      <c r="F10" s="12" t="s">
        <v>14</v>
      </c>
      <c r="G10" s="16">
        <f>Originales!H52</f>
        <v>37473</v>
      </c>
      <c r="H10" s="13">
        <f>Originales!H13</f>
        <v>37997</v>
      </c>
      <c r="I10" s="17">
        <f t="shared" si="1"/>
        <v>1.3983401382328609E-2</v>
      </c>
      <c r="K10" s="12" t="s">
        <v>14</v>
      </c>
      <c r="L10" s="16">
        <f>Originales!Q52</f>
        <v>13622</v>
      </c>
      <c r="M10" s="13">
        <f>Originales!Q13</f>
        <v>14380</v>
      </c>
      <c r="N10" s="17">
        <f t="shared" si="2"/>
        <v>5.5645279694611659E-2</v>
      </c>
      <c r="P10" s="12" t="s">
        <v>14</v>
      </c>
      <c r="Q10" s="16">
        <f>Originales!Y52</f>
        <v>31482</v>
      </c>
      <c r="R10" s="13">
        <f>Originales!W13</f>
        <v>24229</v>
      </c>
      <c r="S10" s="17">
        <f t="shared" si="3"/>
        <v>-0.23038561717807002</v>
      </c>
      <c r="U10" s="12" t="s">
        <v>14</v>
      </c>
      <c r="V10" s="13">
        <f>Originales!AH52</f>
        <v>777</v>
      </c>
      <c r="W10" s="13">
        <f>Originales!AH13</f>
        <v>789</v>
      </c>
      <c r="X10" s="118">
        <f t="shared" si="4"/>
        <v>1.5444015444015444E-2</v>
      </c>
    </row>
    <row r="11" spans="1:24">
      <c r="A11" s="42" t="s">
        <v>15</v>
      </c>
      <c r="B11" s="16">
        <f>Originales!AR53</f>
        <v>19480</v>
      </c>
      <c r="C11" s="13">
        <f>Originales!AR14</f>
        <v>20087</v>
      </c>
      <c r="D11" s="17">
        <f t="shared" si="0"/>
        <v>3.1160164271047227E-2</v>
      </c>
      <c r="F11" s="42" t="s">
        <v>15</v>
      </c>
      <c r="G11" s="16">
        <f>Originales!H53</f>
        <v>8212</v>
      </c>
      <c r="H11" s="13">
        <f>Originales!H14</f>
        <v>8121</v>
      </c>
      <c r="I11" s="17">
        <f t="shared" si="1"/>
        <v>-1.1081344374086703E-2</v>
      </c>
      <c r="K11" s="42" t="s">
        <v>15</v>
      </c>
      <c r="L11" s="16">
        <f>Originales!Q53</f>
        <v>4033</v>
      </c>
      <c r="M11" s="13">
        <f>Originales!Q14</f>
        <v>4681</v>
      </c>
      <c r="N11" s="17">
        <f t="shared" si="2"/>
        <v>0.16067443590379371</v>
      </c>
      <c r="P11" s="42" t="s">
        <v>15</v>
      </c>
      <c r="Q11" s="16">
        <f>Originales!Y53</f>
        <v>1665</v>
      </c>
      <c r="R11" s="13">
        <f>Originales!W14</f>
        <v>1852</v>
      </c>
      <c r="S11" s="17">
        <f t="shared" si="3"/>
        <v>0.11231231231231231</v>
      </c>
      <c r="U11" s="42" t="s">
        <v>15</v>
      </c>
      <c r="V11" s="13">
        <f>Originales!AH53</f>
        <v>406</v>
      </c>
      <c r="W11" s="13">
        <f>Originales!AH14</f>
        <v>528</v>
      </c>
      <c r="X11" s="118">
        <f t="shared" si="4"/>
        <v>0.30049261083743845</v>
      </c>
    </row>
    <row r="12" spans="1:24">
      <c r="A12" s="42" t="s">
        <v>16</v>
      </c>
      <c r="B12" s="16">
        <f>Originales!AR54</f>
        <v>234698</v>
      </c>
      <c r="C12" s="13">
        <f>Originales!AR15</f>
        <v>227256</v>
      </c>
      <c r="D12" s="17">
        <f t="shared" si="0"/>
        <v>-3.170883433177956E-2</v>
      </c>
      <c r="F12" s="42" t="s">
        <v>16</v>
      </c>
      <c r="G12" s="16">
        <f>Originales!H54</f>
        <v>91330</v>
      </c>
      <c r="H12" s="13">
        <f>Originales!H15</f>
        <v>83971</v>
      </c>
      <c r="I12" s="17">
        <f t="shared" si="1"/>
        <v>-8.0575933428227303E-2</v>
      </c>
      <c r="K12" s="42" t="s">
        <v>16</v>
      </c>
      <c r="L12" s="16">
        <f>Originales!Q54</f>
        <v>88440</v>
      </c>
      <c r="M12" s="13">
        <f>Originales!Q15</f>
        <v>83714</v>
      </c>
      <c r="N12" s="17">
        <f t="shared" si="2"/>
        <v>-5.3437358661239255E-2</v>
      </c>
      <c r="P12" s="42" t="s">
        <v>16</v>
      </c>
      <c r="Q12" s="16">
        <f>Originales!Y54</f>
        <v>11269</v>
      </c>
      <c r="R12" s="13">
        <f>Originales!W15</f>
        <v>8143</v>
      </c>
      <c r="S12" s="17">
        <f t="shared" si="3"/>
        <v>-0.27739817197621797</v>
      </c>
      <c r="U12" s="42" t="s">
        <v>16</v>
      </c>
      <c r="V12" s="13">
        <f>Originales!AH54</f>
        <v>677</v>
      </c>
      <c r="W12" s="13">
        <f>Originales!AH15</f>
        <v>865</v>
      </c>
      <c r="X12" s="118">
        <f t="shared" si="4"/>
        <v>0.2776957163958641</v>
      </c>
    </row>
    <row r="13" spans="1:24">
      <c r="A13" s="42" t="s">
        <v>17</v>
      </c>
      <c r="B13" s="16">
        <f>Originales!AR55</f>
        <v>15981</v>
      </c>
      <c r="C13" s="13">
        <f>Originales!AR16</f>
        <v>12850</v>
      </c>
      <c r="D13" s="17">
        <f t="shared" si="0"/>
        <v>-0.19592015518428132</v>
      </c>
      <c r="F13" s="42" t="s">
        <v>17</v>
      </c>
      <c r="G13" s="16">
        <f>Originales!H55</f>
        <v>7694</v>
      </c>
      <c r="H13" s="13">
        <f>Originales!H16</f>
        <v>4697</v>
      </c>
      <c r="I13" s="17">
        <f t="shared" si="1"/>
        <v>-0.38952430465297633</v>
      </c>
      <c r="K13" s="42" t="s">
        <v>17</v>
      </c>
      <c r="L13" s="16">
        <f>Originales!Q55</f>
        <v>6373</v>
      </c>
      <c r="M13" s="13">
        <f>Originales!Q16</f>
        <v>6370</v>
      </c>
      <c r="N13" s="17">
        <f t="shared" si="2"/>
        <v>-4.7073591715047857E-4</v>
      </c>
      <c r="P13" s="42" t="s">
        <v>17</v>
      </c>
      <c r="Q13" s="16">
        <f>Originales!Y55</f>
        <v>351</v>
      </c>
      <c r="R13" s="13">
        <f>Originales!W16</f>
        <v>245</v>
      </c>
      <c r="S13" s="17">
        <f t="shared" si="3"/>
        <v>-0.30199430199430199</v>
      </c>
      <c r="U13" s="42" t="s">
        <v>17</v>
      </c>
      <c r="V13" s="13">
        <f>Originales!AH55</f>
        <v>94</v>
      </c>
      <c r="W13" s="13">
        <f>Originales!AH16</f>
        <v>110</v>
      </c>
      <c r="X13" s="118">
        <f t="shared" si="4"/>
        <v>0.1702127659574468</v>
      </c>
    </row>
    <row r="14" spans="1:24">
      <c r="A14" s="42" t="s">
        <v>18</v>
      </c>
      <c r="B14" s="16">
        <f>Originales!AR56</f>
        <v>18032</v>
      </c>
      <c r="C14" s="13">
        <f>Originales!AR17</f>
        <v>18224</v>
      </c>
      <c r="D14" s="17">
        <f t="shared" si="0"/>
        <v>1.064773735581189E-2</v>
      </c>
      <c r="F14" s="42" t="s">
        <v>18</v>
      </c>
      <c r="G14" s="16">
        <f>Originales!H56</f>
        <v>8909</v>
      </c>
      <c r="H14" s="13">
        <f>Originales!H17</f>
        <v>9002</v>
      </c>
      <c r="I14" s="17">
        <f t="shared" si="1"/>
        <v>1.0438882029408464E-2</v>
      </c>
      <c r="K14" s="42" t="s">
        <v>18</v>
      </c>
      <c r="L14" s="16">
        <f>Originales!Q56</f>
        <v>6159</v>
      </c>
      <c r="M14" s="13">
        <f>Originales!Q17</f>
        <v>6332</v>
      </c>
      <c r="N14" s="17">
        <f t="shared" si="2"/>
        <v>2.808897548303296E-2</v>
      </c>
      <c r="P14" s="42" t="s">
        <v>18</v>
      </c>
      <c r="Q14" s="16">
        <f>Originales!Y56</f>
        <v>885</v>
      </c>
      <c r="R14" s="13">
        <f>Originales!W17</f>
        <v>421</v>
      </c>
      <c r="S14" s="17">
        <f t="shared" si="3"/>
        <v>-0.52429378531073445</v>
      </c>
      <c r="U14" s="42" t="s">
        <v>18</v>
      </c>
      <c r="V14" s="13">
        <f>Originales!AH56</f>
        <v>517</v>
      </c>
      <c r="W14" s="13">
        <f>Originales!AH17</f>
        <v>600</v>
      </c>
      <c r="X14" s="118">
        <f t="shared" si="4"/>
        <v>0.16054158607350097</v>
      </c>
    </row>
    <row r="15" spans="1:24">
      <c r="A15" s="12" t="s">
        <v>138</v>
      </c>
      <c r="B15" s="16">
        <f>Originales!AR57</f>
        <v>41951</v>
      </c>
      <c r="C15" s="13">
        <f>Originales!AR18</f>
        <v>35082</v>
      </c>
      <c r="D15" s="17">
        <f t="shared" si="0"/>
        <v>-0.16373864746966699</v>
      </c>
      <c r="F15" s="12" t="s">
        <v>138</v>
      </c>
      <c r="G15" s="16">
        <f>Originales!H57</f>
        <v>11915</v>
      </c>
      <c r="H15" s="13">
        <f>Originales!H18</f>
        <v>10567</v>
      </c>
      <c r="I15" s="17">
        <f t="shared" si="1"/>
        <v>-0.1131347041544272</v>
      </c>
      <c r="K15" s="12" t="s">
        <v>138</v>
      </c>
      <c r="L15" s="16">
        <f>Originales!Q57</f>
        <v>21842</v>
      </c>
      <c r="M15" s="13">
        <f>Originales!Q18</f>
        <v>17603</v>
      </c>
      <c r="N15" s="17">
        <f t="shared" si="2"/>
        <v>-0.19407563409944145</v>
      </c>
      <c r="P15" s="12" t="s">
        <v>138</v>
      </c>
      <c r="Q15" s="16">
        <f>Originales!Y57</f>
        <v>4117</v>
      </c>
      <c r="R15" s="13">
        <f>Originales!W18</f>
        <v>1052</v>
      </c>
      <c r="S15" s="17">
        <f t="shared" si="3"/>
        <v>-0.74447413164925913</v>
      </c>
      <c r="U15" s="12" t="s">
        <v>138</v>
      </c>
      <c r="V15" s="63">
        <f>SUM(V16:V19)</f>
        <v>488</v>
      </c>
      <c r="W15" s="63">
        <f>SUM(W16:W19)</f>
        <v>479</v>
      </c>
      <c r="X15" s="118">
        <f>(W15-V15)/V15</f>
        <v>-1.8442622950819672E-2</v>
      </c>
    </row>
    <row r="16" spans="1:24">
      <c r="A16" s="43" t="s">
        <v>19</v>
      </c>
      <c r="B16" s="16">
        <f>Originales!AR58</f>
        <v>25789</v>
      </c>
      <c r="C16" s="13">
        <f>Originales!AR19</f>
        <v>24984</v>
      </c>
      <c r="D16" s="17">
        <f t="shared" si="0"/>
        <v>-3.1214859048431503E-2</v>
      </c>
      <c r="F16" s="43" t="s">
        <v>19</v>
      </c>
      <c r="G16" s="16">
        <f>Originales!H58</f>
        <v>6885</v>
      </c>
      <c r="H16" s="13">
        <f>Originales!H19</f>
        <v>5956</v>
      </c>
      <c r="I16" s="17">
        <f t="shared" si="1"/>
        <v>-0.13493100944081335</v>
      </c>
      <c r="K16" s="43" t="s">
        <v>19</v>
      </c>
      <c r="L16" s="16">
        <f>Originales!Q58</f>
        <v>14378</v>
      </c>
      <c r="M16" s="13">
        <f>Originales!Q19</f>
        <v>16191</v>
      </c>
      <c r="N16" s="17">
        <f t="shared" si="2"/>
        <v>0.12609542356377798</v>
      </c>
      <c r="P16" s="43" t="s">
        <v>19</v>
      </c>
      <c r="Q16" s="16">
        <f>Originales!Y58</f>
        <v>2260</v>
      </c>
      <c r="R16" s="13">
        <f>Originales!W19</f>
        <v>245</v>
      </c>
      <c r="S16" s="17">
        <f t="shared" si="3"/>
        <v>-0.8915929203539823</v>
      </c>
      <c r="U16" s="43" t="s">
        <v>19</v>
      </c>
      <c r="V16" s="13">
        <f>Originales!AH57</f>
        <v>103</v>
      </c>
      <c r="W16" s="13">
        <f>Originales!AH18</f>
        <v>147</v>
      </c>
      <c r="X16" s="118">
        <f t="shared" si="4"/>
        <v>0.42718446601941745</v>
      </c>
    </row>
    <row r="17" spans="1:25">
      <c r="A17" s="43" t="s">
        <v>20</v>
      </c>
      <c r="B17" s="16">
        <f>Originales!AR59</f>
        <v>32033</v>
      </c>
      <c r="C17" s="13">
        <f>Originales!AR20</f>
        <v>25831</v>
      </c>
      <c r="D17" s="17">
        <f t="shared" si="0"/>
        <v>-0.1936128367620891</v>
      </c>
      <c r="F17" s="43" t="s">
        <v>20</v>
      </c>
      <c r="G17" s="16">
        <f>Originales!H59</f>
        <v>12244</v>
      </c>
      <c r="H17" s="13">
        <f>Originales!H20</f>
        <v>9273</v>
      </c>
      <c r="I17" s="17">
        <f t="shared" si="1"/>
        <v>-0.24264946096047044</v>
      </c>
      <c r="K17" s="43" t="s">
        <v>20</v>
      </c>
      <c r="L17" s="16">
        <f>Originales!Q59</f>
        <v>13893</v>
      </c>
      <c r="M17" s="13">
        <f>Originales!Q20</f>
        <v>12362</v>
      </c>
      <c r="N17" s="17">
        <f t="shared" si="2"/>
        <v>-0.11019938098322897</v>
      </c>
      <c r="P17" s="43" t="s">
        <v>20</v>
      </c>
      <c r="Q17" s="16">
        <f>Originales!Y59</f>
        <v>2096</v>
      </c>
      <c r="R17" s="13">
        <f>Originales!W20</f>
        <v>295</v>
      </c>
      <c r="S17" s="17">
        <f t="shared" si="3"/>
        <v>-0.8592557251908397</v>
      </c>
      <c r="U17" s="43" t="s">
        <v>20</v>
      </c>
      <c r="V17" s="13">
        <f>Originales!AH58</f>
        <v>100</v>
      </c>
      <c r="W17" s="13">
        <f>Originales!AH19</f>
        <v>76</v>
      </c>
      <c r="X17" s="118">
        <f t="shared" si="4"/>
        <v>-0.24</v>
      </c>
    </row>
    <row r="18" spans="1:25">
      <c r="A18" s="43" t="s">
        <v>21</v>
      </c>
      <c r="B18" s="16">
        <f>Originales!AR60</f>
        <v>39136</v>
      </c>
      <c r="C18" s="13">
        <f>Originales!AR21</f>
        <v>33293</v>
      </c>
      <c r="D18" s="17">
        <f t="shared" si="0"/>
        <v>-0.14929987735077677</v>
      </c>
      <c r="F18" s="43" t="s">
        <v>21</v>
      </c>
      <c r="G18" s="16">
        <f>Originales!H60</f>
        <v>6516</v>
      </c>
      <c r="H18" s="13">
        <f>Originales!H21</f>
        <v>6816</v>
      </c>
      <c r="I18" s="17">
        <f t="shared" si="1"/>
        <v>4.6040515653775323E-2</v>
      </c>
      <c r="K18" s="43" t="s">
        <v>21</v>
      </c>
      <c r="L18" s="16">
        <f>Originales!Q60</f>
        <v>16526</v>
      </c>
      <c r="M18" s="13">
        <f>Originales!Q21</f>
        <v>15532</v>
      </c>
      <c r="N18" s="17">
        <f t="shared" si="2"/>
        <v>-6.0147646133365602E-2</v>
      </c>
      <c r="P18" s="43" t="s">
        <v>21</v>
      </c>
      <c r="Q18" s="16">
        <f>Originales!Y60</f>
        <v>11032</v>
      </c>
      <c r="R18" s="13">
        <f>Originales!W21</f>
        <v>1572</v>
      </c>
      <c r="S18" s="17">
        <f t="shared" si="3"/>
        <v>-0.85750543872371288</v>
      </c>
      <c r="U18" s="43" t="s">
        <v>21</v>
      </c>
      <c r="V18" s="13">
        <f>Originales!AH59</f>
        <v>120</v>
      </c>
      <c r="W18" s="13">
        <f>Originales!AH20</f>
        <v>113</v>
      </c>
      <c r="X18" s="118">
        <f t="shared" si="4"/>
        <v>-5.8333333333333334E-2</v>
      </c>
    </row>
    <row r="19" spans="1:25">
      <c r="A19" s="43" t="s">
        <v>22</v>
      </c>
      <c r="B19" s="16">
        <f>Originales!AR61</f>
        <v>4649</v>
      </c>
      <c r="C19" s="13">
        <f>Originales!AR22</f>
        <v>4580</v>
      </c>
      <c r="D19" s="17">
        <f t="shared" si="0"/>
        <v>-1.4841901484190149E-2</v>
      </c>
      <c r="F19" s="43" t="s">
        <v>22</v>
      </c>
      <c r="G19" s="16">
        <f>Originales!H61</f>
        <v>1834</v>
      </c>
      <c r="H19" s="13">
        <f>Originales!H22</f>
        <v>1900</v>
      </c>
      <c r="I19" s="17">
        <f t="shared" si="1"/>
        <v>3.5986913849509271E-2</v>
      </c>
      <c r="K19" s="43" t="s">
        <v>22</v>
      </c>
      <c r="L19" s="16">
        <f>Originales!Q61</f>
        <v>1365</v>
      </c>
      <c r="M19" s="13">
        <f>Originales!Q22</f>
        <v>1329</v>
      </c>
      <c r="N19" s="17">
        <f t="shared" si="2"/>
        <v>-2.6373626373626374E-2</v>
      </c>
      <c r="P19" s="43" t="s">
        <v>22</v>
      </c>
      <c r="Q19" s="16">
        <f>Originales!Y61</f>
        <v>535</v>
      </c>
      <c r="R19" s="13">
        <f>Originales!W22</f>
        <v>330</v>
      </c>
      <c r="S19" s="17">
        <f t="shared" si="3"/>
        <v>-0.38317757009345793</v>
      </c>
      <c r="U19" s="43" t="s">
        <v>22</v>
      </c>
      <c r="V19" s="13">
        <f>Originales!AH60</f>
        <v>165</v>
      </c>
      <c r="W19" s="13">
        <f>Originales!AH21</f>
        <v>143</v>
      </c>
      <c r="X19" s="118">
        <f t="shared" si="4"/>
        <v>-0.13333333333333333</v>
      </c>
    </row>
    <row r="20" spans="1:25">
      <c r="A20" s="12" t="s">
        <v>23</v>
      </c>
      <c r="B20" s="16">
        <f>Originales!AR62</f>
        <v>6059</v>
      </c>
      <c r="C20" s="13">
        <f>Originales!AR23</f>
        <v>6086</v>
      </c>
      <c r="D20" s="17">
        <f t="shared" si="0"/>
        <v>4.4561808879353031E-3</v>
      </c>
      <c r="F20" s="12" t="s">
        <v>23</v>
      </c>
      <c r="G20" s="16">
        <f>Originales!H62</f>
        <v>2456</v>
      </c>
      <c r="H20" s="13">
        <f>Originales!H23</f>
        <v>2734</v>
      </c>
      <c r="I20" s="17">
        <f t="shared" si="1"/>
        <v>0.11319218241042345</v>
      </c>
      <c r="K20" s="12" t="s">
        <v>23</v>
      </c>
      <c r="L20" s="16">
        <f>Originales!Q62</f>
        <v>1740</v>
      </c>
      <c r="M20" s="13">
        <f>Originales!Q23</f>
        <v>1692</v>
      </c>
      <c r="N20" s="17">
        <f t="shared" si="2"/>
        <v>-2.7586206896551724E-2</v>
      </c>
      <c r="P20" s="12" t="s">
        <v>23</v>
      </c>
      <c r="Q20" s="16">
        <f>Originales!Y62</f>
        <v>1101</v>
      </c>
      <c r="R20" s="13">
        <f>Originales!W23</f>
        <v>701</v>
      </c>
      <c r="S20" s="17">
        <f t="shared" si="3"/>
        <v>-0.36330608537693004</v>
      </c>
      <c r="U20" s="12" t="s">
        <v>23</v>
      </c>
      <c r="V20" s="13">
        <f>Originales!AH61</f>
        <v>125</v>
      </c>
      <c r="W20" s="13">
        <f>Originales!AH22</f>
        <v>129</v>
      </c>
      <c r="X20" s="118">
        <f t="shared" si="4"/>
        <v>3.2000000000000001E-2</v>
      </c>
    </row>
    <row r="21" spans="1:25">
      <c r="A21" s="12" t="s">
        <v>24</v>
      </c>
      <c r="B21" s="16">
        <f>Originales!AR63</f>
        <v>9761</v>
      </c>
      <c r="C21" s="13">
        <f>Originales!AR24</f>
        <v>9715</v>
      </c>
      <c r="D21" s="17">
        <f t="shared" si="0"/>
        <v>-4.7126319024690094E-3</v>
      </c>
      <c r="F21" s="12" t="s">
        <v>24</v>
      </c>
      <c r="G21" s="16">
        <f>Originales!H63</f>
        <v>5738</v>
      </c>
      <c r="H21" s="13">
        <f>Originales!H24</f>
        <v>5913</v>
      </c>
      <c r="I21" s="17">
        <f t="shared" si="1"/>
        <v>3.0498431509236666E-2</v>
      </c>
      <c r="K21" s="12" t="s">
        <v>24</v>
      </c>
      <c r="L21" s="16">
        <f>Originales!Q63</f>
        <v>2015</v>
      </c>
      <c r="M21" s="13">
        <f>Originales!Q24</f>
        <v>2118</v>
      </c>
      <c r="N21" s="17">
        <f t="shared" si="2"/>
        <v>5.1116625310173698E-2</v>
      </c>
      <c r="P21" s="12" t="s">
        <v>24</v>
      </c>
      <c r="Q21" s="16">
        <f>Originales!Y63</f>
        <v>182</v>
      </c>
      <c r="R21" s="13">
        <f>Originales!W24</f>
        <v>116</v>
      </c>
      <c r="S21" s="17">
        <f t="shared" si="3"/>
        <v>-0.36263736263736263</v>
      </c>
      <c r="U21" s="12" t="s">
        <v>24</v>
      </c>
      <c r="V21" s="13">
        <f>Originales!AH62</f>
        <v>67</v>
      </c>
      <c r="W21" s="13">
        <f>Originales!AH23</f>
        <v>103</v>
      </c>
      <c r="X21" s="118">
        <f t="shared" si="4"/>
        <v>0.53731343283582089</v>
      </c>
    </row>
    <row r="22" spans="1:25">
      <c r="A22" s="12" t="s">
        <v>25</v>
      </c>
      <c r="B22" s="16">
        <f>Originales!AR64</f>
        <v>12574</v>
      </c>
      <c r="C22" s="13">
        <f>Originales!AR25</f>
        <v>10952</v>
      </c>
      <c r="D22" s="17">
        <f t="shared" si="0"/>
        <v>-0.12899634165738827</v>
      </c>
      <c r="F22" s="12" t="s">
        <v>25</v>
      </c>
      <c r="G22" s="16">
        <f>Originales!H64</f>
        <v>7623</v>
      </c>
      <c r="H22" s="13">
        <f>Originales!H25</f>
        <v>6569</v>
      </c>
      <c r="I22" s="17">
        <f t="shared" si="1"/>
        <v>-0.138265774629411</v>
      </c>
      <c r="K22" s="12" t="s">
        <v>25</v>
      </c>
      <c r="L22" s="16">
        <f>Originales!Q64</f>
        <v>2886</v>
      </c>
      <c r="M22" s="13">
        <f>Originales!Q25</f>
        <v>2646</v>
      </c>
      <c r="N22" s="17">
        <f t="shared" si="2"/>
        <v>-8.3160083160083165E-2</v>
      </c>
      <c r="P22" s="12" t="s">
        <v>25</v>
      </c>
      <c r="Q22" s="16">
        <f>Originales!Y64</f>
        <v>497</v>
      </c>
      <c r="R22" s="13">
        <f>Originales!W25</f>
        <v>184</v>
      </c>
      <c r="S22" s="17">
        <f t="shared" si="3"/>
        <v>-0.62977867203219318</v>
      </c>
      <c r="U22" s="12" t="s">
        <v>25</v>
      </c>
      <c r="V22" s="13">
        <f>Originales!AH63</f>
        <v>89</v>
      </c>
      <c r="W22" s="13">
        <f>Originales!AH24</f>
        <v>111</v>
      </c>
      <c r="X22" s="118">
        <f t="shared" si="4"/>
        <v>0.24719101123595505</v>
      </c>
    </row>
    <row r="23" spans="1:25">
      <c r="A23" s="44" t="s">
        <v>26</v>
      </c>
      <c r="B23" s="16">
        <f>Originales!AR65</f>
        <v>11789</v>
      </c>
      <c r="C23" s="13">
        <f>Originales!AR26</f>
        <v>10439</v>
      </c>
      <c r="D23" s="17">
        <f t="shared" si="0"/>
        <v>-0.11451352956145559</v>
      </c>
      <c r="F23" s="44" t="s">
        <v>26</v>
      </c>
      <c r="G23" s="16">
        <f>Originales!H65</f>
        <v>5489</v>
      </c>
      <c r="H23" s="13">
        <f>Originales!H26</f>
        <v>4957</v>
      </c>
      <c r="I23" s="17">
        <f t="shared" si="1"/>
        <v>-9.6921114957187096E-2</v>
      </c>
      <c r="K23" s="44" t="s">
        <v>26</v>
      </c>
      <c r="L23" s="16">
        <f>Originales!Q65</f>
        <v>3835</v>
      </c>
      <c r="M23" s="13">
        <f>Originales!Q26</f>
        <v>2824</v>
      </c>
      <c r="N23" s="17">
        <f t="shared" si="2"/>
        <v>-0.26362451108213819</v>
      </c>
      <c r="P23" s="44" t="s">
        <v>26</v>
      </c>
      <c r="Q23" s="16">
        <f>Originales!Y65</f>
        <v>935</v>
      </c>
      <c r="R23" s="13">
        <f>Originales!W26</f>
        <v>588</v>
      </c>
      <c r="S23" s="17">
        <f t="shared" si="3"/>
        <v>-0.37112299465240639</v>
      </c>
      <c r="U23" s="44" t="s">
        <v>26</v>
      </c>
      <c r="V23" s="13">
        <f>Originales!AH64</f>
        <v>144</v>
      </c>
      <c r="W23" s="13">
        <f>Originales!AH25</f>
        <v>175</v>
      </c>
      <c r="X23" s="118">
        <f t="shared" si="4"/>
        <v>0.21527777777777779</v>
      </c>
    </row>
    <row r="24" spans="1:25">
      <c r="A24" s="44" t="s">
        <v>27</v>
      </c>
      <c r="B24" s="16">
        <f>Originales!AR66</f>
        <v>1309</v>
      </c>
      <c r="C24" s="13">
        <f>Originales!AR27</f>
        <v>1621</v>
      </c>
      <c r="D24" s="17">
        <f t="shared" si="0"/>
        <v>0.23834988540870894</v>
      </c>
      <c r="F24" s="44" t="s">
        <v>27</v>
      </c>
      <c r="G24" s="16">
        <f>Originales!H66</f>
        <v>432</v>
      </c>
      <c r="H24" s="13">
        <f>Originales!H27</f>
        <v>370</v>
      </c>
      <c r="I24" s="17">
        <f t="shared" si="1"/>
        <v>-0.14351851851851852</v>
      </c>
      <c r="K24" s="44" t="s">
        <v>27</v>
      </c>
      <c r="L24" s="16">
        <f>Originales!Q66</f>
        <v>292</v>
      </c>
      <c r="M24" s="13">
        <f>Originales!Q27</f>
        <v>335</v>
      </c>
      <c r="N24" s="17">
        <f t="shared" si="2"/>
        <v>0.14726027397260275</v>
      </c>
      <c r="P24" s="44" t="s">
        <v>27</v>
      </c>
      <c r="Q24" s="16">
        <f>Originales!Y66</f>
        <v>178</v>
      </c>
      <c r="R24" s="13">
        <f>Originales!W27</f>
        <v>109</v>
      </c>
      <c r="S24" s="17">
        <f t="shared" si="3"/>
        <v>-0.38764044943820225</v>
      </c>
      <c r="U24" s="44" t="s">
        <v>27</v>
      </c>
      <c r="V24" s="13">
        <f>Originales!AH65</f>
        <v>275</v>
      </c>
      <c r="W24" s="13">
        <f>Originales!AH26</f>
        <v>302</v>
      </c>
      <c r="X24" s="118">
        <f t="shared" si="4"/>
        <v>9.8181818181818176E-2</v>
      </c>
    </row>
    <row r="25" spans="1:25">
      <c r="A25" s="44" t="s">
        <v>139</v>
      </c>
      <c r="B25" s="16">
        <f>Originales!AR67</f>
        <v>2456</v>
      </c>
      <c r="C25" s="13">
        <f>Originales!AR28</f>
        <v>2877</v>
      </c>
      <c r="D25" s="17">
        <f t="shared" si="0"/>
        <v>0.17141693811074918</v>
      </c>
      <c r="F25" s="44" t="s">
        <v>139</v>
      </c>
      <c r="G25" s="16">
        <f>Originales!H67</f>
        <v>482</v>
      </c>
      <c r="H25" s="13">
        <f>Originales!H28</f>
        <v>400</v>
      </c>
      <c r="I25" s="17">
        <f t="shared" si="1"/>
        <v>-0.17012448132780084</v>
      </c>
      <c r="K25" s="44" t="s">
        <v>139</v>
      </c>
      <c r="L25" s="16">
        <f>Originales!Q67</f>
        <v>359</v>
      </c>
      <c r="M25" s="13">
        <f>Originales!Q28</f>
        <v>463</v>
      </c>
      <c r="N25" s="17">
        <f t="shared" si="2"/>
        <v>0.28969359331476324</v>
      </c>
      <c r="P25" s="44" t="s">
        <v>139</v>
      </c>
      <c r="Q25" s="16">
        <f>Originales!Y67</f>
        <v>692</v>
      </c>
      <c r="R25" s="13">
        <f>Originales!W28</f>
        <v>195</v>
      </c>
      <c r="S25" s="17">
        <f t="shared" si="3"/>
        <v>-0.71820809248554918</v>
      </c>
      <c r="U25" s="44" t="s">
        <v>139</v>
      </c>
      <c r="V25" s="13">
        <f>Originales!AH66</f>
        <v>131</v>
      </c>
      <c r="W25" s="13">
        <f>Originales!AH27</f>
        <v>206</v>
      </c>
      <c r="X25" s="118">
        <f t="shared" si="4"/>
        <v>0.5725190839694656</v>
      </c>
    </row>
    <row r="26" spans="1:25">
      <c r="A26" s="44" t="s">
        <v>29</v>
      </c>
      <c r="B26" s="16">
        <f>Originales!AR68</f>
        <v>6017</v>
      </c>
      <c r="C26" s="13">
        <f>Originales!AR29</f>
        <v>6909</v>
      </c>
      <c r="D26" s="17">
        <f t="shared" si="0"/>
        <v>0.14824663453548279</v>
      </c>
      <c r="F26" s="44" t="s">
        <v>29</v>
      </c>
      <c r="G26" s="16">
        <f>Originales!H68</f>
        <v>1297</v>
      </c>
      <c r="H26" s="13">
        <f>Originales!H29</f>
        <v>1180</v>
      </c>
      <c r="I26" s="17">
        <f t="shared" si="1"/>
        <v>-9.0208172706245177E-2</v>
      </c>
      <c r="K26" s="44" t="s">
        <v>29</v>
      </c>
      <c r="L26" s="16">
        <f>Originales!Q68</f>
        <v>1238</v>
      </c>
      <c r="M26" s="13">
        <f>Originales!Q29</f>
        <v>1357</v>
      </c>
      <c r="N26" s="17">
        <f t="shared" si="2"/>
        <v>9.6122778675282711E-2</v>
      </c>
      <c r="P26" s="44" t="s">
        <v>29</v>
      </c>
      <c r="Q26" s="16">
        <f>Originales!Y68</f>
        <v>791</v>
      </c>
      <c r="R26" s="13">
        <f>Originales!W29</f>
        <v>477</v>
      </c>
      <c r="S26" s="17">
        <f t="shared" si="3"/>
        <v>-0.39696586599241468</v>
      </c>
      <c r="U26" s="44" t="s">
        <v>29</v>
      </c>
      <c r="V26" s="13">
        <f>Originales!AH67</f>
        <v>602</v>
      </c>
      <c r="W26" s="13">
        <f>Originales!AH28</f>
        <v>986</v>
      </c>
      <c r="X26" s="118">
        <f t="shared" si="4"/>
        <v>0.63787375415282388</v>
      </c>
    </row>
    <row r="27" spans="1:25">
      <c r="A27" s="44" t="s">
        <v>30</v>
      </c>
      <c r="B27" s="16">
        <f>Originales!AR69</f>
        <v>766312</v>
      </c>
      <c r="C27" s="13">
        <f>Originales!AR30</f>
        <v>751784</v>
      </c>
      <c r="D27" s="17">
        <f t="shared" si="0"/>
        <v>-1.8958335508252513E-2</v>
      </c>
      <c r="F27" s="44" t="s">
        <v>30</v>
      </c>
      <c r="G27" s="16">
        <f>Originales!H69</f>
        <v>270136</v>
      </c>
      <c r="H27" s="13">
        <f>Originales!H30</f>
        <v>256956</v>
      </c>
      <c r="I27" s="17">
        <f t="shared" si="1"/>
        <v>-4.8790238990730594E-2</v>
      </c>
      <c r="K27" s="44" t="s">
        <v>30</v>
      </c>
      <c r="L27" s="16">
        <f>Originales!Q69</f>
        <v>229526</v>
      </c>
      <c r="M27" s="13">
        <f>Originales!Q30</f>
        <v>226771</v>
      </c>
      <c r="N27" s="17">
        <f t="shared" si="2"/>
        <v>-1.2002997481766772E-2</v>
      </c>
      <c r="P27" s="44" t="s">
        <v>30</v>
      </c>
      <c r="Q27" s="16">
        <f>Originales!Y69</f>
        <v>116828</v>
      </c>
      <c r="R27" s="13">
        <f>Originales!W30</f>
        <v>77373</v>
      </c>
      <c r="S27" s="17">
        <f t="shared" si="3"/>
        <v>-0.33771869757249973</v>
      </c>
      <c r="U27" s="44" t="s">
        <v>30</v>
      </c>
      <c r="V27" s="13">
        <f>Originales!AH68</f>
        <v>519</v>
      </c>
      <c r="W27" s="13">
        <f>Originales!AH29</f>
        <v>639</v>
      </c>
      <c r="X27" s="118">
        <f t="shared" si="4"/>
        <v>0.23121387283236994</v>
      </c>
    </row>
    <row r="28" spans="1:25">
      <c r="A28" s="45" t="s">
        <v>140</v>
      </c>
      <c r="B28" s="62">
        <f>B29-B7</f>
        <v>1289897</v>
      </c>
      <c r="C28" s="46">
        <f>C29-C7</f>
        <v>1256158</v>
      </c>
      <c r="D28" s="61">
        <f t="shared" si="0"/>
        <v>-2.6156352018804601E-2</v>
      </c>
      <c r="F28" s="45" t="s">
        <v>140</v>
      </c>
      <c r="G28" s="62">
        <f>G29-G7</f>
        <v>480508</v>
      </c>
      <c r="H28" s="46">
        <f>H29-H7</f>
        <v>454481</v>
      </c>
      <c r="I28" s="61">
        <f t="shared" si="1"/>
        <v>-5.4165591415751661E-2</v>
      </c>
      <c r="K28" s="45" t="s">
        <v>140</v>
      </c>
      <c r="L28" s="62">
        <f>L29-L7</f>
        <v>399441</v>
      </c>
      <c r="M28" s="46">
        <f>M29-M7</f>
        <v>389393</v>
      </c>
      <c r="N28" s="61">
        <f t="shared" si="2"/>
        <v>-2.5155154328173623E-2</v>
      </c>
      <c r="P28" s="45" t="s">
        <v>140</v>
      </c>
      <c r="Q28" s="62">
        <f>Q29-Q7</f>
        <v>172036</v>
      </c>
      <c r="R28" s="46">
        <f>R29-R7</f>
        <v>116265</v>
      </c>
      <c r="S28" s="61">
        <f t="shared" si="3"/>
        <v>-0.32418214792252786</v>
      </c>
      <c r="U28" s="334" t="s">
        <v>140</v>
      </c>
      <c r="V28" s="335">
        <f>V29-V7</f>
        <v>5193</v>
      </c>
      <c r="W28" s="335">
        <f>W29-W7</f>
        <v>6375</v>
      </c>
      <c r="X28" s="359">
        <f t="shared" si="4"/>
        <v>0.22761409589832468</v>
      </c>
    </row>
    <row r="29" spans="1:25">
      <c r="A29" s="48" t="s">
        <v>65</v>
      </c>
      <c r="B29" s="47">
        <f>SUM(B7:B15,B20:B27)</f>
        <v>1431017</v>
      </c>
      <c r="C29" s="47">
        <f>SUM(C7:C15,C20:C27)</f>
        <v>1414880</v>
      </c>
      <c r="D29" s="49">
        <f t="shared" si="0"/>
        <v>-1.1276595595999209E-2</v>
      </c>
      <c r="F29" s="48" t="s">
        <v>65</v>
      </c>
      <c r="G29" s="47">
        <f>SUM(G7:G15,G20:G27)</f>
        <v>512793</v>
      </c>
      <c r="H29" s="47">
        <f>SUM(H7:H15,H20:H27)</f>
        <v>489967</v>
      </c>
      <c r="I29" s="49">
        <f t="shared" si="1"/>
        <v>-4.4513088127178024E-2</v>
      </c>
      <c r="K29" s="48" t="s">
        <v>65</v>
      </c>
      <c r="L29" s="47">
        <f>SUM(L7:L15,L20:L27)</f>
        <v>412890</v>
      </c>
      <c r="M29" s="47">
        <f>SUM(M7:M15,M20:M27)</f>
        <v>408128</v>
      </c>
      <c r="N29" s="49">
        <f t="shared" si="2"/>
        <v>-1.153333817723849E-2</v>
      </c>
      <c r="P29" s="48" t="s">
        <v>65</v>
      </c>
      <c r="Q29" s="47">
        <f>SUM(Q7:Q15,Q20:Q27)</f>
        <v>217733</v>
      </c>
      <c r="R29" s="47">
        <f>SUM(R7:R15,R20:R27)</f>
        <v>152304</v>
      </c>
      <c r="S29" s="49">
        <f t="shared" si="3"/>
        <v>-0.30050107241437907</v>
      </c>
      <c r="U29" s="341" t="s">
        <v>65</v>
      </c>
      <c r="V29" s="362">
        <f>SUM(V7:V14,V16:V27)</f>
        <v>28742</v>
      </c>
      <c r="W29" s="362">
        <f>SUM(W7:W14,W16:W27)</f>
        <v>29947</v>
      </c>
      <c r="X29" s="356">
        <f>(W29-V29)/V29</f>
        <v>4.1924709484378264E-2</v>
      </c>
    </row>
    <row r="30" spans="1:25" ht="24" customHeight="1">
      <c r="A30" s="835" t="s">
        <v>141</v>
      </c>
      <c r="B30" s="836"/>
      <c r="C30" s="836"/>
      <c r="D30" s="837"/>
      <c r="F30" s="835" t="s">
        <v>141</v>
      </c>
      <c r="G30" s="836"/>
      <c r="H30" s="836"/>
      <c r="I30" s="837"/>
      <c r="K30" s="835" t="s">
        <v>141</v>
      </c>
      <c r="L30" s="836"/>
      <c r="M30" s="836"/>
      <c r="N30" s="837"/>
      <c r="P30" s="835" t="s">
        <v>141</v>
      </c>
      <c r="Q30" s="836"/>
      <c r="R30" s="836"/>
      <c r="S30" s="837"/>
      <c r="U30" s="820" t="s">
        <v>289</v>
      </c>
      <c r="V30" s="821"/>
      <c r="W30" s="821"/>
      <c r="X30" s="822"/>
      <c r="Y30" s="125" t="s">
        <v>241</v>
      </c>
    </row>
    <row r="31" spans="1:25" ht="13.5" customHeight="1"/>
    <row r="32" spans="1:25" ht="55.5" customHeight="1">
      <c r="A32" s="832" t="s">
        <v>142</v>
      </c>
      <c r="B32" s="833"/>
      <c r="C32" s="834"/>
      <c r="F32" s="832" t="s">
        <v>163</v>
      </c>
      <c r="G32" s="833"/>
      <c r="H32" s="834"/>
      <c r="K32" s="832" t="s">
        <v>164</v>
      </c>
      <c r="L32" s="833"/>
      <c r="M32" s="834"/>
      <c r="P32" s="832" t="s">
        <v>166</v>
      </c>
      <c r="Q32" s="833"/>
      <c r="R32" s="834"/>
      <c r="U32" s="826" t="s">
        <v>168</v>
      </c>
      <c r="V32" s="827"/>
      <c r="W32" s="828"/>
    </row>
    <row r="33" spans="1:24" ht="31.5" customHeight="1">
      <c r="A33" s="40" t="s">
        <v>137</v>
      </c>
      <c r="B33" s="67" t="str">
        <f>Originales!$A$1</f>
        <v>Acum. febrero 2009</v>
      </c>
      <c r="C33" s="67" t="str">
        <f>Originales!$A$2</f>
        <v>Acum. febrero 2010</v>
      </c>
      <c r="F33" s="40" t="s">
        <v>137</v>
      </c>
      <c r="G33" s="67" t="str">
        <f>Originales!$A$1</f>
        <v>Acum. febrero 2009</v>
      </c>
      <c r="H33" s="67" t="str">
        <f>Originales!$A$2</f>
        <v>Acum. febrero 2010</v>
      </c>
      <c r="K33" s="40" t="s">
        <v>137</v>
      </c>
      <c r="L33" s="67" t="str">
        <f>Originales!$A$1</f>
        <v>Acum. febrero 2009</v>
      </c>
      <c r="M33" s="67" t="str">
        <f>Originales!$A$2</f>
        <v>Acum. febrero 2010</v>
      </c>
      <c r="P33" s="40" t="s">
        <v>137</v>
      </c>
      <c r="Q33" s="67" t="str">
        <f>Originales!$A$1</f>
        <v>Acum. febrero 2009</v>
      </c>
      <c r="R33" s="67" t="str">
        <f>Originales!$A$2</f>
        <v>Acum. febrero 2010</v>
      </c>
      <c r="U33" s="40" t="s">
        <v>137</v>
      </c>
      <c r="V33" s="99" t="str">
        <f>Originales!$A$1</f>
        <v>Acum. febrero 2009</v>
      </c>
      <c r="W33" s="99" t="str">
        <f>Originales!$A$2</f>
        <v>Acum. febrero 2010</v>
      </c>
    </row>
    <row r="34" spans="1:24">
      <c r="A34" s="10" t="s">
        <v>11</v>
      </c>
      <c r="B34" s="50">
        <f t="shared" ref="B34:B56" si="5">B7/$B$29</f>
        <v>9.8615180672207245E-2</v>
      </c>
      <c r="C34" s="51">
        <f t="shared" ref="C34:C56" si="6">C7/$C$29</f>
        <v>0.11218053827886464</v>
      </c>
      <c r="D34" s="52"/>
      <c r="F34" s="10" t="s">
        <v>11</v>
      </c>
      <c r="G34" s="50">
        <f t="shared" ref="G34:G56" si="7">G7/$G$29</f>
        <v>6.2959127757204178E-2</v>
      </c>
      <c r="H34" s="51">
        <f t="shared" ref="H34:H56" si="8">H7/$H$29</f>
        <v>7.2425285784552831E-2</v>
      </c>
      <c r="I34" s="52"/>
      <c r="K34" s="10" t="s">
        <v>11</v>
      </c>
      <c r="L34" s="50">
        <f t="shared" ref="L34:L56" si="9">L7/$L$29</f>
        <v>3.2572840223788417E-2</v>
      </c>
      <c r="M34" s="51">
        <f t="shared" ref="M34:M56" si="10">M7/$M$29</f>
        <v>4.5904716167476871E-2</v>
      </c>
      <c r="N34" s="52"/>
      <c r="P34" s="10" t="s">
        <v>11</v>
      </c>
      <c r="Q34" s="50">
        <f t="shared" ref="Q34:Q56" si="11">Q7/$Q$29</f>
        <v>0.20987631640587326</v>
      </c>
      <c r="R34" s="51">
        <f t="shared" ref="R34:R56" si="12">R7/$R$29</f>
        <v>0.23662543334383865</v>
      </c>
      <c r="S34" s="52"/>
      <c r="U34" s="10" t="s">
        <v>11</v>
      </c>
      <c r="V34" s="50">
        <f t="shared" ref="V34:V56" si="13">V7/$V$29</f>
        <v>0.81932363788184537</v>
      </c>
      <c r="W34" s="51">
        <f t="shared" ref="W34:W56" si="14">W7/$W$29</f>
        <v>0.78712391892343136</v>
      </c>
      <c r="X34" s="52"/>
    </row>
    <row r="35" spans="1:24">
      <c r="A35" s="12" t="s">
        <v>12</v>
      </c>
      <c r="B35" s="53">
        <f t="shared" si="5"/>
        <v>1.6541382806773086E-2</v>
      </c>
      <c r="C35" s="54">
        <f t="shared" si="6"/>
        <v>1.6286186814429494E-2</v>
      </c>
      <c r="D35" s="52"/>
      <c r="F35" s="12" t="s">
        <v>12</v>
      </c>
      <c r="G35" s="53">
        <f t="shared" si="7"/>
        <v>2.0230385360174574E-2</v>
      </c>
      <c r="H35" s="54">
        <f t="shared" si="8"/>
        <v>1.9617647719132107E-2</v>
      </c>
      <c r="I35" s="52"/>
      <c r="K35" s="12" t="s">
        <v>12</v>
      </c>
      <c r="L35" s="53">
        <f t="shared" si="9"/>
        <v>2.4662743103490033E-2</v>
      </c>
      <c r="M35" s="54">
        <f t="shared" si="10"/>
        <v>2.5136721812764624E-2</v>
      </c>
      <c r="N35" s="52"/>
      <c r="P35" s="12" t="s">
        <v>12</v>
      </c>
      <c r="Q35" s="53">
        <f t="shared" si="11"/>
        <v>3.3205807112380759E-3</v>
      </c>
      <c r="R35" s="54">
        <f t="shared" si="12"/>
        <v>2.2061140876142452E-3</v>
      </c>
      <c r="S35" s="52"/>
      <c r="U35" s="12" t="s">
        <v>12</v>
      </c>
      <c r="V35" s="53">
        <f t="shared" si="13"/>
        <v>6.053858464964164E-3</v>
      </c>
      <c r="W35" s="54">
        <f t="shared" si="14"/>
        <v>8.3814739372892102E-3</v>
      </c>
      <c r="X35" s="52"/>
    </row>
    <row r="36" spans="1:24">
      <c r="A36" s="12" t="s">
        <v>13</v>
      </c>
      <c r="B36" s="53">
        <f t="shared" si="5"/>
        <v>1.3946724602153574E-2</v>
      </c>
      <c r="C36" s="54">
        <f t="shared" si="6"/>
        <v>1.5246522673300915E-2</v>
      </c>
      <c r="D36" s="52"/>
      <c r="F36" s="12" t="s">
        <v>13</v>
      </c>
      <c r="G36" s="53">
        <f t="shared" si="7"/>
        <v>2.1349745413841454E-2</v>
      </c>
      <c r="H36" s="54">
        <f t="shared" si="8"/>
        <v>2.3338306457373659E-2</v>
      </c>
      <c r="I36" s="52"/>
      <c r="K36" s="12" t="s">
        <v>13</v>
      </c>
      <c r="L36" s="53">
        <f t="shared" si="9"/>
        <v>1.6706628884206449E-2</v>
      </c>
      <c r="M36" s="54">
        <f t="shared" si="10"/>
        <v>1.9229261408185667E-2</v>
      </c>
      <c r="N36" s="52"/>
      <c r="P36" s="12" t="s">
        <v>13</v>
      </c>
      <c r="Q36" s="53">
        <f t="shared" si="11"/>
        <v>1.5615455626845725E-3</v>
      </c>
      <c r="R36" s="54">
        <f t="shared" si="12"/>
        <v>1.6020590398151066E-3</v>
      </c>
      <c r="S36" s="52"/>
      <c r="U36" s="12" t="s">
        <v>13</v>
      </c>
      <c r="V36" s="53">
        <f t="shared" si="13"/>
        <v>3.7575673230812053E-3</v>
      </c>
      <c r="W36" s="54">
        <f t="shared" si="14"/>
        <v>3.4060172972250977E-3</v>
      </c>
      <c r="X36" s="52"/>
    </row>
    <row r="37" spans="1:24">
      <c r="A37" s="12" t="s">
        <v>14</v>
      </c>
      <c r="B37" s="53">
        <f t="shared" si="5"/>
        <v>6.9774852430124865E-2</v>
      </c>
      <c r="C37" s="54">
        <f t="shared" si="6"/>
        <v>6.9024228203098489E-2</v>
      </c>
      <c r="D37" s="52"/>
      <c r="F37" s="12" t="s">
        <v>14</v>
      </c>
      <c r="G37" s="53">
        <f t="shared" si="7"/>
        <v>7.3076270541914568E-2</v>
      </c>
      <c r="H37" s="54">
        <f t="shared" si="8"/>
        <v>7.7550120722416002E-2</v>
      </c>
      <c r="I37" s="52"/>
      <c r="K37" s="12" t="s">
        <v>14</v>
      </c>
      <c r="L37" s="53">
        <f t="shared" si="9"/>
        <v>3.2991838019811572E-2</v>
      </c>
      <c r="M37" s="54">
        <f t="shared" si="10"/>
        <v>3.5234044221420728E-2</v>
      </c>
      <c r="N37" s="52"/>
      <c r="P37" s="12" t="s">
        <v>14</v>
      </c>
      <c r="Q37" s="53">
        <f t="shared" si="11"/>
        <v>0.14458993354245797</v>
      </c>
      <c r="R37" s="54">
        <f t="shared" si="12"/>
        <v>0.15908314949049271</v>
      </c>
      <c r="S37" s="52"/>
      <c r="U37" s="12" t="s">
        <v>14</v>
      </c>
      <c r="V37" s="53">
        <f t="shared" si="13"/>
        <v>2.7033609352167559E-2</v>
      </c>
      <c r="W37" s="54">
        <f t="shared" si="14"/>
        <v>2.6346545563829434E-2</v>
      </c>
      <c r="X37" s="52"/>
    </row>
    <row r="38" spans="1:24">
      <c r="A38" s="42" t="s">
        <v>15</v>
      </c>
      <c r="B38" s="53">
        <f t="shared" si="5"/>
        <v>1.3612696424990059E-2</v>
      </c>
      <c r="C38" s="54">
        <f t="shared" si="6"/>
        <v>1.4196963700101775E-2</v>
      </c>
      <c r="F38" s="42" t="s">
        <v>15</v>
      </c>
      <c r="G38" s="53">
        <f t="shared" si="7"/>
        <v>1.6014259165004204E-2</v>
      </c>
      <c r="H38" s="54">
        <f t="shared" si="8"/>
        <v>1.6574585635359115E-2</v>
      </c>
      <c r="K38" s="42" t="s">
        <v>15</v>
      </c>
      <c r="L38" s="53">
        <f t="shared" si="9"/>
        <v>9.7677347477536387E-3</v>
      </c>
      <c r="M38" s="54">
        <f t="shared" si="10"/>
        <v>1.1469440959698918E-2</v>
      </c>
      <c r="P38" s="42" t="s">
        <v>15</v>
      </c>
      <c r="Q38" s="53">
        <f t="shared" si="11"/>
        <v>7.6469804760876852E-3</v>
      </c>
      <c r="R38" s="54">
        <f t="shared" si="12"/>
        <v>1.2159890744826138E-2</v>
      </c>
      <c r="U38" s="42" t="s">
        <v>15</v>
      </c>
      <c r="V38" s="53">
        <f t="shared" si="13"/>
        <v>1.412566975158305E-2</v>
      </c>
      <c r="W38" s="54">
        <f t="shared" si="14"/>
        <v>1.7631148362106389E-2</v>
      </c>
    </row>
    <row r="39" spans="1:24">
      <c r="A39" s="42" t="s">
        <v>16</v>
      </c>
      <c r="B39" s="53">
        <f t="shared" si="5"/>
        <v>0.16400783498728527</v>
      </c>
      <c r="C39" s="54">
        <f t="shared" si="6"/>
        <v>0.16061856835915414</v>
      </c>
      <c r="F39" s="42" t="s">
        <v>16</v>
      </c>
      <c r="G39" s="53">
        <f t="shared" si="7"/>
        <v>0.17810305522891304</v>
      </c>
      <c r="H39" s="54">
        <f t="shared" si="8"/>
        <v>0.17138092973608426</v>
      </c>
      <c r="K39" s="42" t="s">
        <v>16</v>
      </c>
      <c r="L39" s="53">
        <f t="shared" si="9"/>
        <v>0.21419748601322386</v>
      </c>
      <c r="M39" s="54">
        <f t="shared" si="10"/>
        <v>0.20511702211071037</v>
      </c>
      <c r="P39" s="42" t="s">
        <v>16</v>
      </c>
      <c r="Q39" s="53">
        <f t="shared" si="11"/>
        <v>5.1756049840860137E-2</v>
      </c>
      <c r="R39" s="54">
        <f t="shared" si="12"/>
        <v>5.3465437545960712E-2</v>
      </c>
      <c r="U39" s="42" t="s">
        <v>16</v>
      </c>
      <c r="V39" s="53">
        <f t="shared" si="13"/>
        <v>2.3554380349314591E-2</v>
      </c>
      <c r="W39" s="54">
        <f t="shared" si="14"/>
        <v>2.8884362373526564E-2</v>
      </c>
    </row>
    <row r="40" spans="1:24">
      <c r="A40" s="42" t="s">
        <v>17</v>
      </c>
      <c r="B40" s="53">
        <f t="shared" si="5"/>
        <v>1.1167582216004421E-2</v>
      </c>
      <c r="C40" s="54">
        <f t="shared" si="6"/>
        <v>9.0820422933393652E-3</v>
      </c>
      <c r="F40" s="42" t="s">
        <v>17</v>
      </c>
      <c r="G40" s="53">
        <f t="shared" si="7"/>
        <v>1.5004104970231653E-2</v>
      </c>
      <c r="H40" s="54">
        <f t="shared" si="8"/>
        <v>9.5863598977073972E-3</v>
      </c>
      <c r="K40" s="42" t="s">
        <v>17</v>
      </c>
      <c r="L40" s="53">
        <f t="shared" si="9"/>
        <v>1.5435103780667975E-2</v>
      </c>
      <c r="M40" s="54">
        <f t="shared" si="10"/>
        <v>1.5607848518111965E-2</v>
      </c>
      <c r="P40" s="42" t="s">
        <v>17</v>
      </c>
      <c r="Q40" s="53">
        <f t="shared" si="11"/>
        <v>1.612066154418485E-3</v>
      </c>
      <c r="R40" s="54">
        <f t="shared" si="12"/>
        <v>1.6086248555520538E-3</v>
      </c>
      <c r="U40" s="42" t="s">
        <v>17</v>
      </c>
      <c r="V40" s="53">
        <f t="shared" si="13"/>
        <v>3.2704752626817896E-3</v>
      </c>
      <c r="W40" s="54">
        <f t="shared" si="14"/>
        <v>3.6731559087721643E-3</v>
      </c>
    </row>
    <row r="41" spans="1:24">
      <c r="A41" s="42" t="s">
        <v>18</v>
      </c>
      <c r="B41" s="53">
        <f t="shared" si="5"/>
        <v>1.2600828641448705E-2</v>
      </c>
      <c r="C41" s="54">
        <f t="shared" si="6"/>
        <v>1.28802442609974E-2</v>
      </c>
      <c r="D41" s="52"/>
      <c r="F41" s="42" t="s">
        <v>18</v>
      </c>
      <c r="G41" s="53">
        <f t="shared" si="7"/>
        <v>1.7373482087313985E-2</v>
      </c>
      <c r="H41" s="54">
        <f t="shared" si="8"/>
        <v>1.8372665914235042E-2</v>
      </c>
      <c r="I41" s="52"/>
      <c r="K41" s="42" t="s">
        <v>18</v>
      </c>
      <c r="L41" s="53">
        <f t="shared" si="9"/>
        <v>1.4916805928939911E-2</v>
      </c>
      <c r="M41" s="54">
        <f t="shared" si="10"/>
        <v>1.5514740473576916E-2</v>
      </c>
      <c r="N41" s="52"/>
      <c r="P41" s="42" t="s">
        <v>18</v>
      </c>
      <c r="Q41" s="53">
        <f t="shared" si="11"/>
        <v>4.0646112440466077E-3</v>
      </c>
      <c r="R41" s="54">
        <f t="shared" si="12"/>
        <v>2.7642084252547535E-3</v>
      </c>
      <c r="S41" s="52"/>
      <c r="U41" s="42" t="s">
        <v>18</v>
      </c>
      <c r="V41" s="53">
        <f t="shared" si="13"/>
        <v>1.7987613944749844E-2</v>
      </c>
      <c r="W41" s="54">
        <f t="shared" si="14"/>
        <v>2.0035395866029985E-2</v>
      </c>
      <c r="X41" s="52"/>
    </row>
    <row r="42" spans="1:24">
      <c r="A42" s="12" t="s">
        <v>138</v>
      </c>
      <c r="B42" s="53">
        <f t="shared" si="5"/>
        <v>2.9315514770264783E-2</v>
      </c>
      <c r="C42" s="54">
        <f t="shared" si="6"/>
        <v>2.4795035621395452E-2</v>
      </c>
      <c r="D42" s="52"/>
      <c r="F42" s="12" t="s">
        <v>138</v>
      </c>
      <c r="G42" s="53">
        <f t="shared" si="7"/>
        <v>2.3235496584391752E-2</v>
      </c>
      <c r="H42" s="54">
        <f t="shared" si="8"/>
        <v>2.1566758577618493E-2</v>
      </c>
      <c r="I42" s="52"/>
      <c r="K42" s="12" t="s">
        <v>138</v>
      </c>
      <c r="L42" s="53">
        <f t="shared" si="9"/>
        <v>5.2900288212356802E-2</v>
      </c>
      <c r="M42" s="54">
        <f t="shared" si="10"/>
        <v>4.3131076525011761E-2</v>
      </c>
      <c r="N42" s="52"/>
      <c r="P42" s="12" t="s">
        <v>138</v>
      </c>
      <c r="Q42" s="53">
        <f t="shared" si="11"/>
        <v>1.8908479651683484E-2</v>
      </c>
      <c r="R42" s="54">
        <f t="shared" si="12"/>
        <v>6.9072381552684105E-3</v>
      </c>
      <c r="S42" s="52"/>
      <c r="U42" s="12" t="s">
        <v>138</v>
      </c>
      <c r="V42" s="53">
        <f>V15/$V$29</f>
        <v>1.6978637533922484E-2</v>
      </c>
      <c r="W42" s="54">
        <f t="shared" si="14"/>
        <v>1.5994924366380607E-2</v>
      </c>
      <c r="X42" s="52"/>
    </row>
    <row r="43" spans="1:24">
      <c r="A43" s="43" t="s">
        <v>19</v>
      </c>
      <c r="B43" s="53">
        <f t="shared" si="5"/>
        <v>1.8021449081317691E-2</v>
      </c>
      <c r="C43" s="54">
        <f t="shared" si="6"/>
        <v>1.76580346036413E-2</v>
      </c>
      <c r="D43" s="52"/>
      <c r="F43" s="43" t="s">
        <v>19</v>
      </c>
      <c r="G43" s="53">
        <f t="shared" si="7"/>
        <v>1.3426470330133212E-2</v>
      </c>
      <c r="H43" s="54">
        <f t="shared" si="8"/>
        <v>1.2155920704863796E-2</v>
      </c>
      <c r="I43" s="52"/>
      <c r="K43" s="43" t="s">
        <v>19</v>
      </c>
      <c r="L43" s="53">
        <f t="shared" si="9"/>
        <v>3.4822834168906976E-2</v>
      </c>
      <c r="M43" s="54">
        <f t="shared" si="10"/>
        <v>3.967137760702525E-2</v>
      </c>
      <c r="N43" s="52"/>
      <c r="P43" s="43" t="s">
        <v>19</v>
      </c>
      <c r="Q43" s="53">
        <f t="shared" si="11"/>
        <v>1.0379685210785687E-2</v>
      </c>
      <c r="R43" s="54">
        <f t="shared" si="12"/>
        <v>1.6086248555520538E-3</v>
      </c>
      <c r="S43" s="52"/>
      <c r="U43" s="43" t="s">
        <v>19</v>
      </c>
      <c r="V43" s="53">
        <f t="shared" si="13"/>
        <v>3.5836058729385566E-3</v>
      </c>
      <c r="W43" s="54">
        <f t="shared" si="14"/>
        <v>4.9086719871773467E-3</v>
      </c>
      <c r="X43" s="52"/>
    </row>
    <row r="44" spans="1:24">
      <c r="A44" s="43" t="s">
        <v>20</v>
      </c>
      <c r="B44" s="53">
        <f t="shared" si="5"/>
        <v>2.238477949598083E-2</v>
      </c>
      <c r="C44" s="54">
        <f t="shared" si="6"/>
        <v>1.8256671943910438E-2</v>
      </c>
      <c r="D44" s="52"/>
      <c r="F44" s="43" t="s">
        <v>20</v>
      </c>
      <c r="G44" s="53">
        <f t="shared" si="7"/>
        <v>2.3877081005395939E-2</v>
      </c>
      <c r="H44" s="54">
        <f t="shared" si="8"/>
        <v>1.89257643882139E-2</v>
      </c>
      <c r="I44" s="52"/>
      <c r="K44" s="43" t="s">
        <v>20</v>
      </c>
      <c r="L44" s="53">
        <f t="shared" si="9"/>
        <v>3.3648187168495242E-2</v>
      </c>
      <c r="M44" s="54">
        <f t="shared" si="10"/>
        <v>3.0289517014270032E-2</v>
      </c>
      <c r="N44" s="52"/>
      <c r="P44" s="43" t="s">
        <v>20</v>
      </c>
      <c r="Q44" s="53">
        <f t="shared" si="11"/>
        <v>9.6264691158437169E-3</v>
      </c>
      <c r="R44" s="54">
        <f t="shared" si="12"/>
        <v>1.9369156423994117E-3</v>
      </c>
      <c r="S44" s="52"/>
      <c r="U44" s="43" t="s">
        <v>20</v>
      </c>
      <c r="V44" s="53">
        <f t="shared" si="13"/>
        <v>3.4792290028529678E-3</v>
      </c>
      <c r="W44" s="54">
        <f t="shared" si="14"/>
        <v>2.5378168096971314E-3</v>
      </c>
      <c r="X44" s="52"/>
    </row>
    <row r="45" spans="1:24">
      <c r="A45" s="43" t="s">
        <v>21</v>
      </c>
      <c r="B45" s="53">
        <f t="shared" si="5"/>
        <v>2.7348382304333212E-2</v>
      </c>
      <c r="C45" s="54">
        <f t="shared" si="6"/>
        <v>2.3530617437521203E-2</v>
      </c>
      <c r="D45" s="52"/>
      <c r="F45" s="43" t="s">
        <v>21</v>
      </c>
      <c r="G45" s="53">
        <f t="shared" si="7"/>
        <v>1.2706881724204503E-2</v>
      </c>
      <c r="H45" s="54">
        <f t="shared" si="8"/>
        <v>1.3911140954390807E-2</v>
      </c>
      <c r="I45" s="52"/>
      <c r="K45" s="43" t="s">
        <v>21</v>
      </c>
      <c r="L45" s="53">
        <f t="shared" si="9"/>
        <v>4.0025188306812953E-2</v>
      </c>
      <c r="M45" s="54">
        <f t="shared" si="10"/>
        <v>3.8056688097851656E-2</v>
      </c>
      <c r="N45" s="52"/>
      <c r="P45" s="43" t="s">
        <v>21</v>
      </c>
      <c r="Q45" s="53">
        <f t="shared" si="11"/>
        <v>5.0667560728047657E-2</v>
      </c>
      <c r="R45" s="54">
        <f t="shared" si="12"/>
        <v>1.0321462338480933E-2</v>
      </c>
      <c r="S45" s="52"/>
      <c r="U45" s="43" t="s">
        <v>21</v>
      </c>
      <c r="V45" s="53">
        <f t="shared" si="13"/>
        <v>4.1750748034235612E-3</v>
      </c>
      <c r="W45" s="54">
        <f t="shared" si="14"/>
        <v>3.7733328881023142E-3</v>
      </c>
      <c r="X45" s="52"/>
    </row>
    <row r="46" spans="1:24">
      <c r="A46" s="43" t="s">
        <v>22</v>
      </c>
      <c r="B46" s="53">
        <f t="shared" si="5"/>
        <v>3.2487384845882334E-3</v>
      </c>
      <c r="C46" s="54">
        <f t="shared" si="6"/>
        <v>3.2370236345131741E-3</v>
      </c>
      <c r="D46" s="52"/>
      <c r="F46" s="43" t="s">
        <v>22</v>
      </c>
      <c r="G46" s="53">
        <f t="shared" si="7"/>
        <v>3.5764918787892972E-3</v>
      </c>
      <c r="H46" s="54">
        <f t="shared" si="8"/>
        <v>3.877812179187578E-3</v>
      </c>
      <c r="I46" s="52"/>
      <c r="K46" s="43" t="s">
        <v>22</v>
      </c>
      <c r="L46" s="53">
        <f t="shared" si="9"/>
        <v>3.3059652692000291E-3</v>
      </c>
      <c r="M46" s="54">
        <f t="shared" si="10"/>
        <v>3.2563313470283834E-3</v>
      </c>
      <c r="N46" s="52"/>
      <c r="P46" s="43" t="s">
        <v>22</v>
      </c>
      <c r="Q46" s="53">
        <f t="shared" si="11"/>
        <v>2.457137870694842E-3</v>
      </c>
      <c r="R46" s="54">
        <f t="shared" si="12"/>
        <v>2.1667191931925623E-3</v>
      </c>
      <c r="S46" s="52"/>
      <c r="U46" s="43" t="s">
        <v>22</v>
      </c>
      <c r="V46" s="53">
        <f t="shared" si="13"/>
        <v>5.740727854707397E-3</v>
      </c>
      <c r="W46" s="54">
        <f t="shared" si="14"/>
        <v>4.7751026814038134E-3</v>
      </c>
      <c r="X46" s="52"/>
    </row>
    <row r="47" spans="1:24">
      <c r="A47" s="12" t="s">
        <v>23</v>
      </c>
      <c r="B47" s="53">
        <f t="shared" si="5"/>
        <v>4.2340517268488077E-3</v>
      </c>
      <c r="C47" s="54">
        <f t="shared" si="6"/>
        <v>4.301424855818161E-3</v>
      </c>
      <c r="F47" s="12" t="s">
        <v>23</v>
      </c>
      <c r="G47" s="53">
        <f t="shared" si="7"/>
        <v>4.7894569543656014E-3</v>
      </c>
      <c r="H47" s="54">
        <f t="shared" si="8"/>
        <v>5.579967630473073E-3</v>
      </c>
      <c r="K47" s="12" t="s">
        <v>23</v>
      </c>
      <c r="L47" s="53">
        <f t="shared" si="9"/>
        <v>4.2141974860132238E-3</v>
      </c>
      <c r="M47" s="54">
        <f t="shared" si="10"/>
        <v>4.1457581935079191E-3</v>
      </c>
      <c r="P47" s="12" t="s">
        <v>23</v>
      </c>
      <c r="Q47" s="53">
        <f t="shared" si="11"/>
        <v>5.0566519544579828E-3</v>
      </c>
      <c r="R47" s="54">
        <f t="shared" si="12"/>
        <v>4.6026368315999584E-3</v>
      </c>
      <c r="U47" s="12" t="s">
        <v>23</v>
      </c>
      <c r="V47" s="53">
        <f t="shared" si="13"/>
        <v>4.3490362535662094E-3</v>
      </c>
      <c r="W47" s="54">
        <f t="shared" si="14"/>
        <v>4.3076101111964469E-3</v>
      </c>
    </row>
    <row r="48" spans="1:24">
      <c r="A48" s="12" t="s">
        <v>24</v>
      </c>
      <c r="B48" s="53">
        <f t="shared" si="5"/>
        <v>6.8210230905712509E-3</v>
      </c>
      <c r="C48" s="54">
        <f t="shared" si="6"/>
        <v>6.8663066832522898E-3</v>
      </c>
      <c r="F48" s="12" t="s">
        <v>24</v>
      </c>
      <c r="G48" s="53">
        <f t="shared" si="7"/>
        <v>1.1189700327422567E-2</v>
      </c>
      <c r="H48" s="54">
        <f t="shared" si="8"/>
        <v>1.2068159692387446E-2</v>
      </c>
      <c r="K48" s="12" t="s">
        <v>24</v>
      </c>
      <c r="L48" s="53">
        <f t="shared" si="9"/>
        <v>4.8802344450095663E-3</v>
      </c>
      <c r="M48" s="54">
        <f t="shared" si="10"/>
        <v>5.1895483769797707E-3</v>
      </c>
      <c r="P48" s="12" t="s">
        <v>24</v>
      </c>
      <c r="Q48" s="53">
        <f t="shared" si="11"/>
        <v>8.3588615414291814E-4</v>
      </c>
      <c r="R48" s="54">
        <f t="shared" si="12"/>
        <v>7.6163462548587031E-4</v>
      </c>
      <c r="U48" s="12" t="s">
        <v>24</v>
      </c>
      <c r="V48" s="53">
        <f t="shared" si="13"/>
        <v>2.3310834319114882E-3</v>
      </c>
      <c r="W48" s="54">
        <f t="shared" si="14"/>
        <v>3.4394096236684811E-3</v>
      </c>
    </row>
    <row r="49" spans="1:25">
      <c r="A49" s="12" t="s">
        <v>25</v>
      </c>
      <c r="B49" s="53">
        <f t="shared" si="5"/>
        <v>8.7867579490669926E-3</v>
      </c>
      <c r="C49" s="54">
        <f t="shared" si="6"/>
        <v>7.7405857740585771E-3</v>
      </c>
      <c r="F49" s="12" t="s">
        <v>25</v>
      </c>
      <c r="G49" s="53">
        <f t="shared" si="7"/>
        <v>1.4865647541990629E-2</v>
      </c>
      <c r="H49" s="54">
        <f t="shared" si="8"/>
        <v>1.340702537109642E-2</v>
      </c>
      <c r="K49" s="12" t="s">
        <v>25</v>
      </c>
      <c r="L49" s="53">
        <f t="shared" si="9"/>
        <v>6.9897551405943472E-3</v>
      </c>
      <c r="M49" s="54">
        <f t="shared" si="10"/>
        <v>6.4832601536772777E-3</v>
      </c>
      <c r="P49" s="12" t="s">
        <v>25</v>
      </c>
      <c r="Q49" s="53">
        <f t="shared" si="11"/>
        <v>2.2826121901595073E-3</v>
      </c>
      <c r="R49" s="54">
        <f t="shared" si="12"/>
        <v>1.2081100955982772E-3</v>
      </c>
      <c r="U49" s="12" t="s">
        <v>25</v>
      </c>
      <c r="V49" s="53">
        <f t="shared" si="13"/>
        <v>3.0965138125391414E-3</v>
      </c>
      <c r="W49" s="54">
        <f t="shared" si="14"/>
        <v>3.7065482352155476E-3</v>
      </c>
    </row>
    <row r="50" spans="1:25">
      <c r="A50" s="44" t="s">
        <v>26</v>
      </c>
      <c r="B50" s="53">
        <f t="shared" si="5"/>
        <v>8.2381970305034809E-3</v>
      </c>
      <c r="C50" s="54">
        <f t="shared" si="6"/>
        <v>7.3780108560443291E-3</v>
      </c>
      <c r="F50" s="44" t="s">
        <v>26</v>
      </c>
      <c r="G50" s="53">
        <f t="shared" si="7"/>
        <v>1.0704124276267421E-2</v>
      </c>
      <c r="H50" s="54">
        <f t="shared" si="8"/>
        <v>1.0117007880122538E-2</v>
      </c>
      <c r="K50" s="44" t="s">
        <v>26</v>
      </c>
      <c r="L50" s="53">
        <f t="shared" si="9"/>
        <v>9.288188137276273E-3</v>
      </c>
      <c r="M50" s="54">
        <f t="shared" si="10"/>
        <v>6.9193978359730277E-3</v>
      </c>
      <c r="P50" s="44" t="s">
        <v>26</v>
      </c>
      <c r="Q50" s="53">
        <f t="shared" si="11"/>
        <v>4.2942502973825738E-3</v>
      </c>
      <c r="R50" s="54">
        <f t="shared" si="12"/>
        <v>3.8606996533249293E-3</v>
      </c>
      <c r="U50" s="44" t="s">
        <v>26</v>
      </c>
      <c r="V50" s="53">
        <f t="shared" si="13"/>
        <v>5.0100897641082737E-3</v>
      </c>
      <c r="W50" s="54">
        <f t="shared" si="14"/>
        <v>5.8436571275920796E-3</v>
      </c>
    </row>
    <row r="51" spans="1:25">
      <c r="A51" s="44" t="s">
        <v>27</v>
      </c>
      <c r="B51" s="53">
        <f t="shared" si="5"/>
        <v>9.1473406675112877E-4</v>
      </c>
      <c r="C51" s="54">
        <f t="shared" si="6"/>
        <v>1.1456801990274794E-3</v>
      </c>
      <c r="F51" s="44" t="s">
        <v>27</v>
      </c>
      <c r="G51" s="53">
        <f t="shared" si="7"/>
        <v>8.4244519718482895E-4</v>
      </c>
      <c r="H51" s="54">
        <f t="shared" si="8"/>
        <v>7.5515289805231777E-4</v>
      </c>
      <c r="K51" s="44" t="s">
        <v>27</v>
      </c>
      <c r="L51" s="53">
        <f t="shared" si="9"/>
        <v>7.0721015282520768E-4</v>
      </c>
      <c r="M51" s="54">
        <f t="shared" si="10"/>
        <v>8.2082091892739532E-4</v>
      </c>
      <c r="P51" s="44" t="s">
        <v>27</v>
      </c>
      <c r="Q51" s="53">
        <f t="shared" si="11"/>
        <v>8.1751502987604087E-4</v>
      </c>
      <c r="R51" s="54">
        <f t="shared" si="12"/>
        <v>7.1567391532724022E-4</v>
      </c>
      <c r="U51" s="44" t="s">
        <v>27</v>
      </c>
      <c r="V51" s="53">
        <f t="shared" si="13"/>
        <v>9.5678797578456608E-3</v>
      </c>
      <c r="W51" s="54">
        <f t="shared" si="14"/>
        <v>1.008448258590176E-2</v>
      </c>
    </row>
    <row r="52" spans="1:25">
      <c r="A52" s="44" t="s">
        <v>139</v>
      </c>
      <c r="B52" s="53">
        <f t="shared" si="5"/>
        <v>1.7162619311999788E-3</v>
      </c>
      <c r="C52" s="54">
        <f t="shared" si="6"/>
        <v>2.0333879905009614E-3</v>
      </c>
      <c r="F52" s="44" t="s">
        <v>139</v>
      </c>
      <c r="G52" s="53">
        <f t="shared" si="7"/>
        <v>9.3995042834048043E-4</v>
      </c>
      <c r="H52" s="54">
        <f t="shared" si="8"/>
        <v>8.1638151140791117E-4</v>
      </c>
      <c r="K52" s="44" t="s">
        <v>139</v>
      </c>
      <c r="L52" s="53">
        <f t="shared" si="9"/>
        <v>8.6948097556249846E-4</v>
      </c>
      <c r="M52" s="54">
        <f t="shared" si="10"/>
        <v>1.1344480163086091E-3</v>
      </c>
      <c r="P52" s="44" t="s">
        <v>139</v>
      </c>
      <c r="Q52" s="53">
        <f t="shared" si="11"/>
        <v>3.1782044981697767E-3</v>
      </c>
      <c r="R52" s="54">
        <f t="shared" si="12"/>
        <v>1.280334068704696E-3</v>
      </c>
      <c r="U52" s="44" t="s">
        <v>139</v>
      </c>
      <c r="V52" s="53">
        <f t="shared" si="13"/>
        <v>4.557789993737388E-3</v>
      </c>
      <c r="W52" s="54">
        <f t="shared" si="14"/>
        <v>6.8788192473369621E-3</v>
      </c>
    </row>
    <row r="53" spans="1:25">
      <c r="A53" s="44" t="s">
        <v>29</v>
      </c>
      <c r="B53" s="53">
        <f t="shared" si="5"/>
        <v>4.2047019706963652E-3</v>
      </c>
      <c r="C53" s="54">
        <f t="shared" si="6"/>
        <v>4.8830996268234761E-3</v>
      </c>
      <c r="F53" s="44" t="s">
        <v>29</v>
      </c>
      <c r="G53" s="53">
        <f t="shared" si="7"/>
        <v>2.5292856961776E-3</v>
      </c>
      <c r="H53" s="54">
        <f t="shared" si="8"/>
        <v>2.4083254586533378E-3</v>
      </c>
      <c r="K53" s="44" t="s">
        <v>29</v>
      </c>
      <c r="L53" s="53">
        <f t="shared" si="9"/>
        <v>2.9983772917726269E-3</v>
      </c>
      <c r="M53" s="54">
        <f t="shared" si="10"/>
        <v>3.3249372745805237E-3</v>
      </c>
      <c r="P53" s="44" t="s">
        <v>29</v>
      </c>
      <c r="Q53" s="53">
        <f t="shared" si="11"/>
        <v>3.6328898237749903E-3</v>
      </c>
      <c r="R53" s="54">
        <f t="shared" si="12"/>
        <v>3.1318941065237946E-3</v>
      </c>
      <c r="U53" s="44" t="s">
        <v>29</v>
      </c>
      <c r="V53" s="53">
        <f t="shared" si="13"/>
        <v>2.0944958597174865E-2</v>
      </c>
      <c r="W53" s="54">
        <f t="shared" si="14"/>
        <v>3.2924833873175942E-2</v>
      </c>
    </row>
    <row r="54" spans="1:25">
      <c r="A54" s="44" t="s">
        <v>30</v>
      </c>
      <c r="B54" s="53">
        <f t="shared" si="5"/>
        <v>0.53550167468310994</v>
      </c>
      <c r="C54" s="54">
        <f t="shared" si="6"/>
        <v>0.53134117380979307</v>
      </c>
      <c r="F54" s="44" t="s">
        <v>30</v>
      </c>
      <c r="G54" s="53">
        <f t="shared" si="7"/>
        <v>0.52679346246926151</v>
      </c>
      <c r="H54" s="54">
        <f t="shared" si="8"/>
        <v>0.52443531911332808</v>
      </c>
      <c r="K54" s="44" t="s">
        <v>30</v>
      </c>
      <c r="L54" s="53">
        <f t="shared" si="9"/>
        <v>0.55590108745670763</v>
      </c>
      <c r="M54" s="54">
        <f t="shared" si="10"/>
        <v>0.55563695703308769</v>
      </c>
      <c r="P54" s="44" t="s">
        <v>30</v>
      </c>
      <c r="Q54" s="53">
        <f t="shared" si="11"/>
        <v>0.5365654264626859</v>
      </c>
      <c r="R54" s="54">
        <f t="shared" si="12"/>
        <v>0.50801686101481247</v>
      </c>
      <c r="U54" s="44" t="s">
        <v>30</v>
      </c>
      <c r="V54" s="53">
        <f t="shared" si="13"/>
        <v>1.8057198524806903E-2</v>
      </c>
      <c r="W54" s="54">
        <f t="shared" si="14"/>
        <v>2.1337696597321935E-2</v>
      </c>
    </row>
    <row r="55" spans="1:25">
      <c r="A55" s="60" t="s">
        <v>169</v>
      </c>
      <c r="B55" s="53">
        <f t="shared" si="5"/>
        <v>0.9013848193277928</v>
      </c>
      <c r="C55" s="54">
        <f t="shared" si="6"/>
        <v>0.88781946172113535</v>
      </c>
      <c r="F55" s="60" t="s">
        <v>169</v>
      </c>
      <c r="G55" s="53">
        <f t="shared" si="7"/>
        <v>0.93704087224279586</v>
      </c>
      <c r="H55" s="54">
        <f t="shared" si="8"/>
        <v>0.92757471421544713</v>
      </c>
      <c r="K55" s="60" t="s">
        <v>169</v>
      </c>
      <c r="L55" s="53">
        <f t="shared" si="9"/>
        <v>0.96742715977621163</v>
      </c>
      <c r="M55" s="54">
        <f t="shared" si="10"/>
        <v>0.95409528383252318</v>
      </c>
      <c r="P55" s="60" t="s">
        <v>169</v>
      </c>
      <c r="Q55" s="53">
        <f t="shared" si="11"/>
        <v>0.79012368359412677</v>
      </c>
      <c r="R55" s="54">
        <f t="shared" si="12"/>
        <v>0.76337456665616132</v>
      </c>
      <c r="U55" s="338" t="s">
        <v>231</v>
      </c>
      <c r="V55" s="360">
        <f t="shared" si="13"/>
        <v>0.1806763621181546</v>
      </c>
      <c r="W55" s="361">
        <f t="shared" si="14"/>
        <v>0.21287608107656861</v>
      </c>
    </row>
    <row r="56" spans="1:25">
      <c r="A56" s="45" t="s">
        <v>65</v>
      </c>
      <c r="B56" s="58">
        <f t="shared" si="5"/>
        <v>1</v>
      </c>
      <c r="C56" s="59">
        <f t="shared" si="6"/>
        <v>1</v>
      </c>
      <c r="F56" s="45" t="s">
        <v>65</v>
      </c>
      <c r="G56" s="58">
        <f t="shared" si="7"/>
        <v>1</v>
      </c>
      <c r="H56" s="59">
        <f t="shared" si="8"/>
        <v>1</v>
      </c>
      <c r="K56" s="45" t="s">
        <v>65</v>
      </c>
      <c r="L56" s="58">
        <f t="shared" si="9"/>
        <v>1</v>
      </c>
      <c r="M56" s="59">
        <f t="shared" si="10"/>
        <v>1</v>
      </c>
      <c r="P56" s="45" t="s">
        <v>65</v>
      </c>
      <c r="Q56" s="58">
        <f t="shared" si="11"/>
        <v>1</v>
      </c>
      <c r="R56" s="59">
        <f t="shared" si="12"/>
        <v>1</v>
      </c>
      <c r="U56" s="332" t="s">
        <v>65</v>
      </c>
      <c r="V56" s="353">
        <f t="shared" si="13"/>
        <v>1</v>
      </c>
      <c r="W56" s="354">
        <f t="shared" si="14"/>
        <v>1</v>
      </c>
    </row>
    <row r="57" spans="1:25" ht="22.5" customHeight="1">
      <c r="A57" s="829" t="s">
        <v>141</v>
      </c>
      <c r="B57" s="830"/>
      <c r="C57" s="831"/>
      <c r="F57" s="829" t="s">
        <v>141</v>
      </c>
      <c r="G57" s="830"/>
      <c r="H57" s="831"/>
      <c r="K57" s="829" t="s">
        <v>141</v>
      </c>
      <c r="L57" s="830"/>
      <c r="M57" s="831"/>
      <c r="P57" s="829" t="s">
        <v>141</v>
      </c>
      <c r="Q57" s="830"/>
      <c r="R57" s="831"/>
      <c r="U57" s="823" t="s">
        <v>289</v>
      </c>
      <c r="V57" s="824"/>
      <c r="W57" s="825"/>
      <c r="Y57" s="125" t="s">
        <v>241</v>
      </c>
    </row>
    <row r="58" spans="1:25" ht="23.25" customHeight="1"/>
  </sheetData>
  <sheetProtection password="CEAC" sheet="1" objects="1" scenarios="1"/>
  <mergeCells count="20">
    <mergeCell ref="U5:X5"/>
    <mergeCell ref="U30:X30"/>
    <mergeCell ref="U32:W32"/>
    <mergeCell ref="U57:W57"/>
    <mergeCell ref="P5:S5"/>
    <mergeCell ref="P30:S30"/>
    <mergeCell ref="P32:R32"/>
    <mergeCell ref="P57:R57"/>
    <mergeCell ref="K5:N5"/>
    <mergeCell ref="K30:N30"/>
    <mergeCell ref="K32:M32"/>
    <mergeCell ref="K57:M57"/>
    <mergeCell ref="F5:I5"/>
    <mergeCell ref="F30:I30"/>
    <mergeCell ref="F32:H32"/>
    <mergeCell ref="A30:D30"/>
    <mergeCell ref="A57:C57"/>
    <mergeCell ref="A5:D5"/>
    <mergeCell ref="A32:C32"/>
    <mergeCell ref="F57:H57"/>
  </mergeCells>
  <phoneticPr fontId="0" type="noConversion"/>
  <hyperlinks>
    <hyperlink ref="Y30" location="INDICE!A1" tooltip="REGRESAR AL ÍNDICE" display="INDICE"/>
    <hyperlink ref="Y57" location="INDICE!A1" tooltip="REGRESAR AL ÍNDICE" display="INDICE"/>
  </hyperlinks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>
    <oddFooter>&amp;LTurismo de Tenerife&amp;R&amp;P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0"/>
  <dimension ref="A5:M65"/>
  <sheetViews>
    <sheetView showGridLines="0" showRowColHeaders="0" zoomScaleNormal="100" workbookViewId="0"/>
  </sheetViews>
  <sheetFormatPr baseColWidth="10" defaultRowHeight="12.75"/>
  <cols>
    <col min="1" max="1" width="20.7109375" style="23" customWidth="1"/>
    <col min="2" max="2" width="15.85546875" style="23" bestFit="1" customWidth="1"/>
    <col min="3" max="3" width="12" style="23" bestFit="1" customWidth="1"/>
    <col min="4" max="4" width="15.85546875" style="23" bestFit="1" customWidth="1"/>
    <col min="5" max="5" width="12" style="23" bestFit="1" customWidth="1"/>
    <col min="6" max="6" width="12.5703125" style="23" bestFit="1" customWidth="1"/>
    <col min="7" max="7" width="9.28515625" style="23" customWidth="1"/>
    <col min="8" max="8" width="20.7109375" style="23" customWidth="1"/>
    <col min="9" max="9" width="13.140625" style="23" customWidth="1"/>
    <col min="10" max="10" width="11.42578125" style="23"/>
    <col min="11" max="11" width="12.140625" style="23" customWidth="1"/>
    <col min="12" max="12" width="11.42578125" style="23"/>
    <col min="13" max="13" width="12.7109375" style="23" customWidth="1"/>
    <col min="14" max="16384" width="11.42578125" style="23"/>
  </cols>
  <sheetData>
    <row r="5" spans="1:6" ht="48.75" customHeight="1">
      <c r="A5" s="826" t="s">
        <v>267</v>
      </c>
      <c r="B5" s="827"/>
      <c r="C5" s="827"/>
      <c r="D5" s="827"/>
      <c r="E5" s="827"/>
      <c r="F5" s="828"/>
    </row>
    <row r="6" spans="1:6" ht="31.5" customHeight="1">
      <c r="A6" s="90"/>
      <c r="B6" s="99" t="str">
        <f>Originales!$A$1</f>
        <v>Acum. febrero 2009</v>
      </c>
      <c r="C6" s="101" t="s">
        <v>133</v>
      </c>
      <c r="D6" s="99" t="str">
        <f>Originales!$A$2</f>
        <v>Acum. febrero 2010</v>
      </c>
      <c r="E6" s="101" t="s">
        <v>133</v>
      </c>
      <c r="F6" s="102" t="s">
        <v>68</v>
      </c>
    </row>
    <row r="7" spans="1:6" ht="15" customHeight="1">
      <c r="A7" s="25" t="s">
        <v>170</v>
      </c>
      <c r="B7" s="26"/>
      <c r="C7" s="35"/>
      <c r="D7" s="26"/>
      <c r="E7" s="26"/>
      <c r="F7" s="27"/>
    </row>
    <row r="8" spans="1:6" ht="15" customHeight="1">
      <c r="A8" s="363" t="s">
        <v>134</v>
      </c>
      <c r="B8" s="292">
        <f>Originales!AR70</f>
        <v>185142</v>
      </c>
      <c r="C8" s="291">
        <f>B8/$B$8</f>
        <v>1</v>
      </c>
      <c r="D8" s="364">
        <f>Originales!AR31</f>
        <v>178697</v>
      </c>
      <c r="E8" s="291">
        <f>D8/D$8</f>
        <v>1</v>
      </c>
      <c r="F8" s="291">
        <f>(D8-B8)/B8</f>
        <v>-3.4811117952706569E-2</v>
      </c>
    </row>
    <row r="9" spans="1:6" ht="15" customHeight="1">
      <c r="A9" s="97" t="s">
        <v>135</v>
      </c>
      <c r="B9" s="36">
        <f>Originales!AP70</f>
        <v>88057</v>
      </c>
      <c r="C9" s="30">
        <f>B9/$B$8</f>
        <v>0.47561871428417107</v>
      </c>
      <c r="D9" s="91">
        <f>Originales!AP31</f>
        <v>86541</v>
      </c>
      <c r="E9" s="30">
        <f>D9/D$8</f>
        <v>0.48428904794148753</v>
      </c>
      <c r="F9" s="30">
        <f>(D9-B9)/B9</f>
        <v>-1.7216121375926957E-2</v>
      </c>
    </row>
    <row r="10" spans="1:6" ht="15" customHeight="1">
      <c r="A10" s="98" t="s">
        <v>136</v>
      </c>
      <c r="B10" s="37">
        <f>Originales!AQ70</f>
        <v>97085</v>
      </c>
      <c r="C10" s="31">
        <f>B10/$B$8</f>
        <v>0.52438128571582898</v>
      </c>
      <c r="D10" s="93">
        <f>Originales!AQ31</f>
        <v>92156</v>
      </c>
      <c r="E10" s="31">
        <f>D10/D$8</f>
        <v>0.51571095205851247</v>
      </c>
      <c r="F10" s="30">
        <f>(D10-B10)/B10</f>
        <v>-5.0769943863624656E-2</v>
      </c>
    </row>
    <row r="11" spans="1:6" ht="15" customHeight="1">
      <c r="A11" s="25" t="s">
        <v>86</v>
      </c>
      <c r="B11" s="26"/>
      <c r="C11" s="38"/>
      <c r="D11" s="26"/>
      <c r="E11" s="26"/>
      <c r="F11" s="27"/>
    </row>
    <row r="12" spans="1:6" ht="15" customHeight="1">
      <c r="A12" s="363" t="s">
        <v>134</v>
      </c>
      <c r="B12" s="365">
        <f>Originales!H70</f>
        <v>65517</v>
      </c>
      <c r="C12" s="291">
        <f>B12/$B$12</f>
        <v>1</v>
      </c>
      <c r="D12" s="365">
        <f>Originales!H31</f>
        <v>63430</v>
      </c>
      <c r="E12" s="291">
        <f>D12/$D$12</f>
        <v>1</v>
      </c>
      <c r="F12" s="291">
        <f>(D12-B12)/B12</f>
        <v>-3.1854327884365888E-2</v>
      </c>
    </row>
    <row r="13" spans="1:6" ht="15" customHeight="1">
      <c r="A13" s="97" t="s">
        <v>135</v>
      </c>
      <c r="B13" s="56">
        <f>Originales!F70</f>
        <v>33977</v>
      </c>
      <c r="C13" s="30">
        <f>B13/$B$12</f>
        <v>0.51859822641451836</v>
      </c>
      <c r="D13" s="56">
        <f>Originales!F31</f>
        <v>32855</v>
      </c>
      <c r="E13" s="30">
        <f>D13/$D$12</f>
        <v>0.51797256818540127</v>
      </c>
      <c r="F13" s="30">
        <f>(D13-B13)/B13</f>
        <v>-3.3022338640845278E-2</v>
      </c>
    </row>
    <row r="14" spans="1:6" ht="15" customHeight="1">
      <c r="A14" s="98" t="s">
        <v>136</v>
      </c>
      <c r="B14" s="56">
        <f>Originales!G70</f>
        <v>31540</v>
      </c>
      <c r="C14" s="30">
        <f>B14/$B$12</f>
        <v>0.48140177358548164</v>
      </c>
      <c r="D14" s="56">
        <f>Originales!G31</f>
        <v>30575</v>
      </c>
      <c r="E14" s="30">
        <f>D14/$D$12</f>
        <v>0.48202743181459878</v>
      </c>
      <c r="F14" s="30">
        <f>(D14-B14)/B14</f>
        <v>-3.0596068484464174E-2</v>
      </c>
    </row>
    <row r="15" spans="1:6" ht="15" customHeight="1">
      <c r="A15" s="25" t="s">
        <v>87</v>
      </c>
      <c r="B15" s="26"/>
      <c r="C15" s="27"/>
      <c r="D15" s="26"/>
      <c r="E15" s="26"/>
      <c r="F15" s="27"/>
    </row>
    <row r="16" spans="1:6" ht="15" customHeight="1">
      <c r="A16" s="363" t="s">
        <v>134</v>
      </c>
      <c r="B16" s="290">
        <f>Originales!Q70</f>
        <v>55465</v>
      </c>
      <c r="C16" s="291">
        <f>B16/$B$16</f>
        <v>1</v>
      </c>
      <c r="D16" s="290">
        <f>Originales!Q31</f>
        <v>53697</v>
      </c>
      <c r="E16" s="291">
        <f>D16/$D$16</f>
        <v>1</v>
      </c>
      <c r="F16" s="291">
        <f>(D16-B16)/B16</f>
        <v>-3.1875957811232307E-2</v>
      </c>
    </row>
    <row r="17" spans="1:7" ht="15" customHeight="1">
      <c r="A17" s="97" t="s">
        <v>135</v>
      </c>
      <c r="B17" s="29">
        <f>Originales!O70</f>
        <v>20292</v>
      </c>
      <c r="C17" s="30">
        <f>B17/$B$16</f>
        <v>0.36585233931308031</v>
      </c>
      <c r="D17" s="29">
        <f>Originales!O31</f>
        <v>20363</v>
      </c>
      <c r="E17" s="30">
        <f>D17/$D$16</f>
        <v>0.37922044062051885</v>
      </c>
      <c r="F17" s="30">
        <f>(D17-B17)/B17</f>
        <v>3.4989158288980878E-3</v>
      </c>
    </row>
    <row r="18" spans="1:7" ht="15" customHeight="1">
      <c r="A18" s="98" t="s">
        <v>136</v>
      </c>
      <c r="B18" s="29">
        <f>Originales!P70</f>
        <v>35173</v>
      </c>
      <c r="C18" s="31">
        <f>B18/$B$16</f>
        <v>0.63414766068691963</v>
      </c>
      <c r="D18" s="29">
        <f>Originales!P31</f>
        <v>33334</v>
      </c>
      <c r="E18" s="31">
        <f>D18/$D$16</f>
        <v>0.62077955937948115</v>
      </c>
      <c r="F18" s="30">
        <f>(D18-B18)/B18</f>
        <v>-5.228442271060188E-2</v>
      </c>
    </row>
    <row r="19" spans="1:7" ht="15" customHeight="1">
      <c r="A19" s="25" t="s">
        <v>88</v>
      </c>
      <c r="B19" s="26"/>
      <c r="C19" s="27"/>
      <c r="D19" s="26"/>
      <c r="E19" s="26"/>
      <c r="F19" s="27"/>
    </row>
    <row r="20" spans="1:7" ht="15" customHeight="1">
      <c r="A20" s="363" t="s">
        <v>134</v>
      </c>
      <c r="B20" s="290">
        <f>Originales!Y70</f>
        <v>28846</v>
      </c>
      <c r="C20" s="291">
        <f>B20/$B$20</f>
        <v>1</v>
      </c>
      <c r="D20" s="290">
        <f>Originales!Y31</f>
        <v>27225</v>
      </c>
      <c r="E20" s="291">
        <f>D20/$D$20</f>
        <v>1</v>
      </c>
      <c r="F20" s="291">
        <f>(D20-B20)/B20</f>
        <v>-5.6194966373153993E-2</v>
      </c>
    </row>
    <row r="21" spans="1:7" ht="15" customHeight="1">
      <c r="A21" s="97" t="s">
        <v>135</v>
      </c>
      <c r="B21" s="29">
        <f>Originales!W70</f>
        <v>16831</v>
      </c>
      <c r="C21" s="30">
        <f>B21/$B$20</f>
        <v>0.5834777785481523</v>
      </c>
      <c r="D21" s="29">
        <f>Originales!W31</f>
        <v>16442</v>
      </c>
      <c r="E21" s="30">
        <f>D21/$D$20</f>
        <v>0.60393021120293844</v>
      </c>
      <c r="F21" s="30">
        <f>(D21-B21)/B21</f>
        <v>-2.3112114550531755E-2</v>
      </c>
    </row>
    <row r="22" spans="1:7" ht="15" customHeight="1">
      <c r="A22" s="98" t="s">
        <v>136</v>
      </c>
      <c r="B22" s="29">
        <f>Originales!X70</f>
        <v>12015</v>
      </c>
      <c r="C22" s="31">
        <f>B22/$B$20</f>
        <v>0.41652222145184775</v>
      </c>
      <c r="D22" s="29">
        <f>Originales!X31</f>
        <v>10783</v>
      </c>
      <c r="E22" s="31">
        <f>D22/$D$20</f>
        <v>0.39606978879706151</v>
      </c>
      <c r="F22" s="30">
        <f>(D22-B22)/B22</f>
        <v>-0.10253849354972951</v>
      </c>
    </row>
    <row r="23" spans="1:7" ht="15" customHeight="1">
      <c r="A23" s="25" t="s">
        <v>89</v>
      </c>
      <c r="B23" s="26"/>
      <c r="C23" s="27"/>
      <c r="D23" s="26"/>
      <c r="E23" s="26"/>
      <c r="F23" s="27"/>
    </row>
    <row r="24" spans="1:7" ht="15" customHeight="1">
      <c r="A24" s="363" t="s">
        <v>134</v>
      </c>
      <c r="B24" s="290">
        <f>Originales!AH70</f>
        <v>2531</v>
      </c>
      <c r="C24" s="291">
        <f>B24/$B$24</f>
        <v>1</v>
      </c>
      <c r="D24" s="290">
        <f>Originales!AH31</f>
        <v>2504</v>
      </c>
      <c r="E24" s="291">
        <f>D24/$D$24</f>
        <v>1</v>
      </c>
      <c r="F24" s="291">
        <f>(D24-B24)/B24</f>
        <v>-1.066772026866851E-2</v>
      </c>
    </row>
    <row r="25" spans="1:7" ht="15" customHeight="1">
      <c r="A25" s="97" t="s">
        <v>135</v>
      </c>
      <c r="B25" s="29">
        <f>Originales!AF70</f>
        <v>2531</v>
      </c>
      <c r="C25" s="30">
        <f>B25/$B$24</f>
        <v>1</v>
      </c>
      <c r="D25" s="29">
        <f>Originales!AF31</f>
        <v>2504</v>
      </c>
      <c r="E25" s="30">
        <f>D25/$D$24</f>
        <v>1</v>
      </c>
      <c r="F25" s="30">
        <f>(D25-B25)/B25</f>
        <v>-1.066772026866851E-2</v>
      </c>
    </row>
    <row r="26" spans="1:7" ht="15" customHeight="1">
      <c r="A26" s="98" t="s">
        <v>136</v>
      </c>
      <c r="B26" s="57" t="s">
        <v>74</v>
      </c>
      <c r="C26" s="57" t="s">
        <v>74</v>
      </c>
      <c r="D26" s="57" t="s">
        <v>74</v>
      </c>
      <c r="E26" s="57" t="s">
        <v>74</v>
      </c>
      <c r="F26" s="57" t="s">
        <v>74</v>
      </c>
    </row>
    <row r="27" spans="1:7" ht="34.5" customHeight="1">
      <c r="A27" s="838" t="s">
        <v>285</v>
      </c>
      <c r="B27" s="839"/>
      <c r="C27" s="839"/>
      <c r="D27" s="839"/>
      <c r="E27" s="839"/>
      <c r="F27" s="840"/>
      <c r="G27" s="125" t="s">
        <v>241</v>
      </c>
    </row>
    <row r="29" spans="1:7" ht="53.25" customHeight="1">
      <c r="A29" s="826" t="s">
        <v>268</v>
      </c>
      <c r="B29" s="827"/>
      <c r="C29" s="827"/>
      <c r="D29" s="827"/>
      <c r="E29" s="827"/>
      <c r="F29" s="828"/>
    </row>
    <row r="30" spans="1:7" ht="31.5" customHeight="1">
      <c r="A30" s="90"/>
      <c r="B30" s="99" t="str">
        <f>Originales!$A$1</f>
        <v>Acum. febrero 2009</v>
      </c>
      <c r="C30" s="101" t="s">
        <v>67</v>
      </c>
      <c r="D30" s="99" t="str">
        <f>Originales!$A$2</f>
        <v>Acum. febrero 2010</v>
      </c>
      <c r="E30" s="101" t="s">
        <v>67</v>
      </c>
      <c r="F30" s="102" t="s">
        <v>68</v>
      </c>
    </row>
    <row r="31" spans="1:7">
      <c r="A31" s="366" t="s">
        <v>123</v>
      </c>
      <c r="B31" s="292">
        <f>Originales!AR70</f>
        <v>185142</v>
      </c>
      <c r="C31" s="291">
        <f t="shared" ref="C31:C38" si="0">B31/$B$31</f>
        <v>1</v>
      </c>
      <c r="D31" s="367">
        <f>Originales!AR31</f>
        <v>178697</v>
      </c>
      <c r="E31" s="291">
        <f t="shared" ref="E31:E38" si="1">D31/$D$31</f>
        <v>1</v>
      </c>
      <c r="F31" s="368">
        <f t="shared" ref="F31:F38" si="2">(D31-B31)/B31</f>
        <v>-3.4811117952706569E-2</v>
      </c>
    </row>
    <row r="32" spans="1:7">
      <c r="A32" s="94" t="s">
        <v>126</v>
      </c>
      <c r="B32" s="36">
        <f>Originales!AP70</f>
        <v>88057</v>
      </c>
      <c r="C32" s="30">
        <f t="shared" si="0"/>
        <v>0.47561871428417107</v>
      </c>
      <c r="D32" s="83">
        <f>Originales!AP31</f>
        <v>86541</v>
      </c>
      <c r="E32" s="30">
        <f t="shared" si="1"/>
        <v>0.48428904794148753</v>
      </c>
      <c r="F32" s="39">
        <f t="shared" si="2"/>
        <v>-1.7216121375926957E-2</v>
      </c>
    </row>
    <row r="33" spans="1:13">
      <c r="A33" s="92" t="s">
        <v>127</v>
      </c>
      <c r="B33" s="36">
        <f>Originales!AK70</f>
        <v>11652</v>
      </c>
      <c r="C33" s="30">
        <f t="shared" si="0"/>
        <v>6.2935476553132197E-2</v>
      </c>
      <c r="D33" s="83">
        <f>Originales!AK31</f>
        <v>11676</v>
      </c>
      <c r="E33" s="30">
        <f t="shared" si="1"/>
        <v>6.5339653155900776E-2</v>
      </c>
      <c r="F33" s="39">
        <f t="shared" si="2"/>
        <v>2.0597322348094747E-3</v>
      </c>
    </row>
    <row r="34" spans="1:13">
      <c r="A34" s="92" t="s">
        <v>128</v>
      </c>
      <c r="B34" s="36">
        <f>Originales!AL70</f>
        <v>52199</v>
      </c>
      <c r="C34" s="30">
        <f t="shared" si="0"/>
        <v>0.28194034848926769</v>
      </c>
      <c r="D34" s="83">
        <f>Originales!AL31</f>
        <v>52066</v>
      </c>
      <c r="E34" s="30">
        <f t="shared" si="1"/>
        <v>0.29136471233428651</v>
      </c>
      <c r="F34" s="39">
        <f t="shared" si="2"/>
        <v>-2.5479415314469626E-3</v>
      </c>
    </row>
    <row r="35" spans="1:13">
      <c r="A35" s="92" t="s">
        <v>129</v>
      </c>
      <c r="B35" s="36">
        <f>Originales!AM70</f>
        <v>20890</v>
      </c>
      <c r="C35" s="30">
        <f t="shared" si="0"/>
        <v>0.1128323124952739</v>
      </c>
      <c r="D35" s="83">
        <f>Originales!AM31</f>
        <v>19615</v>
      </c>
      <c r="E35" s="30">
        <f t="shared" si="1"/>
        <v>0.10976681197781719</v>
      </c>
      <c r="F35" s="39">
        <f t="shared" si="2"/>
        <v>-6.1033987553853516E-2</v>
      </c>
    </row>
    <row r="36" spans="1:13">
      <c r="A36" s="92" t="s">
        <v>130</v>
      </c>
      <c r="B36" s="36">
        <f>Originales!AN70</f>
        <v>2234</v>
      </c>
      <c r="C36" s="30">
        <f t="shared" si="0"/>
        <v>1.2066413887718615E-2</v>
      </c>
      <c r="D36" s="83">
        <f>Originales!AN31</f>
        <v>2185</v>
      </c>
      <c r="E36" s="30">
        <f t="shared" si="1"/>
        <v>1.2227401691130797E-2</v>
      </c>
      <c r="F36" s="39">
        <f t="shared" si="2"/>
        <v>-2.1933751119068933E-2</v>
      </c>
    </row>
    <row r="37" spans="1:13">
      <c r="A37" s="92" t="s">
        <v>131</v>
      </c>
      <c r="B37" s="36">
        <f>Originales!AO70</f>
        <v>1082</v>
      </c>
      <c r="C37" s="30">
        <f t="shared" si="0"/>
        <v>5.8441628587786671E-3</v>
      </c>
      <c r="D37" s="83">
        <f>Originales!AO31</f>
        <v>999</v>
      </c>
      <c r="E37" s="30">
        <f t="shared" si="1"/>
        <v>5.5904687823522502E-3</v>
      </c>
      <c r="F37" s="39">
        <f t="shared" si="2"/>
        <v>-7.6709796672828096E-2</v>
      </c>
    </row>
    <row r="38" spans="1:13">
      <c r="A38" s="95" t="s">
        <v>132</v>
      </c>
      <c r="B38" s="37">
        <f>Originales!AQ70</f>
        <v>97085</v>
      </c>
      <c r="C38" s="31">
        <f t="shared" si="0"/>
        <v>0.52438128571582898</v>
      </c>
      <c r="D38" s="84">
        <f>Originales!AQ31</f>
        <v>92156</v>
      </c>
      <c r="E38" s="31">
        <f t="shared" si="1"/>
        <v>0.51571095205851247</v>
      </c>
      <c r="F38" s="116">
        <f t="shared" si="2"/>
        <v>-5.0769943863624656E-2</v>
      </c>
    </row>
    <row r="39" spans="1:13" ht="37.5" customHeight="1">
      <c r="A39" s="838" t="s">
        <v>286</v>
      </c>
      <c r="B39" s="839"/>
      <c r="C39" s="839"/>
      <c r="D39" s="839"/>
      <c r="E39" s="839"/>
      <c r="F39" s="840"/>
      <c r="G39" s="125" t="s">
        <v>241</v>
      </c>
    </row>
    <row r="43" spans="1:13" ht="49.5" customHeight="1">
      <c r="A43" s="826" t="s">
        <v>269</v>
      </c>
      <c r="B43" s="827"/>
      <c r="C43" s="827"/>
      <c r="D43" s="827"/>
      <c r="E43" s="827"/>
      <c r="F43" s="828"/>
      <c r="H43" s="826" t="s">
        <v>270</v>
      </c>
      <c r="I43" s="827"/>
      <c r="J43" s="827"/>
      <c r="K43" s="827"/>
      <c r="L43" s="827"/>
      <c r="M43" s="828"/>
    </row>
    <row r="44" spans="1:13" ht="28.5" customHeight="1">
      <c r="A44" s="90"/>
      <c r="B44" s="99" t="str">
        <f>Originales!$A$1</f>
        <v>Acum. febrero 2009</v>
      </c>
      <c r="C44" s="100" t="s">
        <v>67</v>
      </c>
      <c r="D44" s="99" t="str">
        <f>Originales!$A$2</f>
        <v>Acum. febrero 2010</v>
      </c>
      <c r="E44" s="101" t="s">
        <v>67</v>
      </c>
      <c r="F44" s="102" t="s">
        <v>68</v>
      </c>
      <c r="H44" s="90"/>
      <c r="I44" s="99" t="str">
        <f>Originales!$A$1</f>
        <v>Acum. febrero 2009</v>
      </c>
      <c r="J44" s="100" t="s">
        <v>67</v>
      </c>
      <c r="K44" s="99" t="str">
        <f>Originales!$A$2</f>
        <v>Acum. febrero 2010</v>
      </c>
      <c r="L44" s="101" t="s">
        <v>67</v>
      </c>
      <c r="M44" s="102" t="s">
        <v>68</v>
      </c>
    </row>
    <row r="45" spans="1:13" ht="15" customHeight="1">
      <c r="A45" s="366" t="s">
        <v>123</v>
      </c>
      <c r="B45" s="292">
        <f>Originales!H70</f>
        <v>65517</v>
      </c>
      <c r="C45" s="291">
        <f>B45/$B$45</f>
        <v>1</v>
      </c>
      <c r="D45" s="367">
        <f>Originales!H31</f>
        <v>63430</v>
      </c>
      <c r="E45" s="291">
        <f t="shared" ref="E45:E51" si="3">D45/$D$45</f>
        <v>1</v>
      </c>
      <c r="F45" s="368">
        <f>(D45-B45)/B45</f>
        <v>-3.1854327884365888E-2</v>
      </c>
      <c r="H45" s="366" t="s">
        <v>123</v>
      </c>
      <c r="I45" s="292">
        <f>Originales!Q70</f>
        <v>55465</v>
      </c>
      <c r="J45" s="291">
        <f t="shared" ref="J45:J51" si="4">I45/$I$45</f>
        <v>1</v>
      </c>
      <c r="K45" s="367">
        <f>Originales!Q31</f>
        <v>53697</v>
      </c>
      <c r="L45" s="291">
        <f t="shared" ref="L45:L51" si="5">K45/$K$45</f>
        <v>1</v>
      </c>
      <c r="M45" s="368">
        <f t="shared" ref="M45:M51" si="6">(K45-I45)/I45</f>
        <v>-3.1875957811232307E-2</v>
      </c>
    </row>
    <row r="46" spans="1:13" ht="15" customHeight="1">
      <c r="A46" s="94" t="s">
        <v>126</v>
      </c>
      <c r="B46" s="36">
        <f>Originales!F70</f>
        <v>33977</v>
      </c>
      <c r="C46" s="30">
        <f t="shared" ref="C46:C51" si="7">B46/$B$45</f>
        <v>0.51859822641451836</v>
      </c>
      <c r="D46" s="83">
        <f>Originales!F31</f>
        <v>32855</v>
      </c>
      <c r="E46" s="30">
        <f t="shared" si="3"/>
        <v>0.51797256818540127</v>
      </c>
      <c r="F46" s="39">
        <f t="shared" ref="F46:F51" si="8">(D46-B46)/B46</f>
        <v>-3.3022338640845278E-2</v>
      </c>
      <c r="H46" s="94" t="s">
        <v>126</v>
      </c>
      <c r="I46" s="36">
        <f>Originales!O70</f>
        <v>20292</v>
      </c>
      <c r="J46" s="30">
        <f t="shared" si="4"/>
        <v>0.36585233931308031</v>
      </c>
      <c r="K46" s="83">
        <f>Originales!O31</f>
        <v>20363</v>
      </c>
      <c r="L46" s="30">
        <f t="shared" si="5"/>
        <v>0.37922044062051885</v>
      </c>
      <c r="M46" s="39">
        <f t="shared" si="6"/>
        <v>3.4989158288980878E-3</v>
      </c>
    </row>
    <row r="47" spans="1:13" ht="15" customHeight="1">
      <c r="A47" s="98" t="s">
        <v>127</v>
      </c>
      <c r="B47" s="36">
        <f>Originales!B70</f>
        <v>4520</v>
      </c>
      <c r="C47" s="30">
        <f t="shared" si="7"/>
        <v>6.89897278568921E-2</v>
      </c>
      <c r="D47" s="83">
        <f>Originales!B31</f>
        <v>4568</v>
      </c>
      <c r="E47" s="30">
        <f t="shared" si="3"/>
        <v>7.20163960271165E-2</v>
      </c>
      <c r="F47" s="39">
        <f t="shared" si="8"/>
        <v>1.0619469026548672E-2</v>
      </c>
      <c r="H47" s="98" t="s">
        <v>127</v>
      </c>
      <c r="I47" s="36">
        <f>Originales!K70</f>
        <v>2483</v>
      </c>
      <c r="J47" s="30">
        <f t="shared" si="4"/>
        <v>4.4766970161363023E-2</v>
      </c>
      <c r="K47" s="83">
        <f>Originales!K31</f>
        <v>2483</v>
      </c>
      <c r="L47" s="30">
        <f t="shared" si="5"/>
        <v>4.6240944559286366E-2</v>
      </c>
      <c r="M47" s="39">
        <f t="shared" si="6"/>
        <v>0</v>
      </c>
    </row>
    <row r="48" spans="1:13" ht="15" customHeight="1">
      <c r="A48" s="98" t="s">
        <v>128</v>
      </c>
      <c r="B48" s="36">
        <f>Originales!C70</f>
        <v>21699</v>
      </c>
      <c r="C48" s="30">
        <f t="shared" si="7"/>
        <v>0.33119648335546498</v>
      </c>
      <c r="D48" s="83">
        <f>Originales!C31</f>
        <v>21699</v>
      </c>
      <c r="E48" s="30">
        <f t="shared" si="3"/>
        <v>0.34209364653949237</v>
      </c>
      <c r="F48" s="39">
        <f t="shared" si="8"/>
        <v>0</v>
      </c>
      <c r="H48" s="98" t="s">
        <v>128</v>
      </c>
      <c r="I48" s="36">
        <f>Originales!L70</f>
        <v>10523</v>
      </c>
      <c r="J48" s="30">
        <f t="shared" si="4"/>
        <v>0.1897232488957</v>
      </c>
      <c r="K48" s="83">
        <f>Originales!L31</f>
        <v>10650</v>
      </c>
      <c r="L48" s="30">
        <f>K48/$K$45</f>
        <v>0.19833510251969383</v>
      </c>
      <c r="M48" s="39">
        <f t="shared" si="6"/>
        <v>1.2068801672526846E-2</v>
      </c>
    </row>
    <row r="49" spans="1:13" ht="15" customHeight="1">
      <c r="A49" s="98" t="s">
        <v>129</v>
      </c>
      <c r="B49" s="36">
        <f>Originales!D70</f>
        <v>7288</v>
      </c>
      <c r="C49" s="30">
        <f t="shared" si="7"/>
        <v>0.11123830456217471</v>
      </c>
      <c r="D49" s="83">
        <f>Originales!D31</f>
        <v>6118</v>
      </c>
      <c r="E49" s="30">
        <f t="shared" si="3"/>
        <v>9.6452782594986602E-2</v>
      </c>
      <c r="F49" s="39">
        <f t="shared" si="8"/>
        <v>-0.16053787047200879</v>
      </c>
      <c r="H49" s="98" t="s">
        <v>129</v>
      </c>
      <c r="I49" s="36">
        <f>Originales!M70</f>
        <v>6683</v>
      </c>
      <c r="J49" s="30">
        <f t="shared" si="4"/>
        <v>0.12049039935094204</v>
      </c>
      <c r="K49" s="83">
        <f>Originales!M31</f>
        <v>6683</v>
      </c>
      <c r="L49" s="30">
        <f t="shared" si="5"/>
        <v>0.12445760470789802</v>
      </c>
      <c r="M49" s="39">
        <f t="shared" si="6"/>
        <v>0</v>
      </c>
    </row>
    <row r="50" spans="1:13" ht="15" customHeight="1">
      <c r="A50" s="98" t="s">
        <v>171</v>
      </c>
      <c r="B50" s="36">
        <f>Originales!E70</f>
        <v>470</v>
      </c>
      <c r="C50" s="30">
        <f t="shared" si="7"/>
        <v>7.1737106399865688E-3</v>
      </c>
      <c r="D50" s="83">
        <f>Originales!E31</f>
        <v>470</v>
      </c>
      <c r="E50" s="30">
        <f t="shared" si="3"/>
        <v>7.4097430238057697E-3</v>
      </c>
      <c r="F50" s="39">
        <f t="shared" si="8"/>
        <v>0</v>
      </c>
      <c r="H50" s="98" t="s">
        <v>171</v>
      </c>
      <c r="I50" s="36">
        <f>Originales!N70</f>
        <v>603</v>
      </c>
      <c r="J50" s="30">
        <f t="shared" si="4"/>
        <v>1.0871720905075273E-2</v>
      </c>
      <c r="K50" s="83">
        <f>Originales!N31</f>
        <v>547</v>
      </c>
      <c r="L50" s="30">
        <f t="shared" si="5"/>
        <v>1.0186788833640614E-2</v>
      </c>
      <c r="M50" s="39">
        <f t="shared" si="6"/>
        <v>-9.2868988391376445E-2</v>
      </c>
    </row>
    <row r="51" spans="1:13" ht="15" customHeight="1">
      <c r="A51" s="95" t="s">
        <v>132</v>
      </c>
      <c r="B51" s="37">
        <f>Originales!G70</f>
        <v>31540</v>
      </c>
      <c r="C51" s="31">
        <f t="shared" si="7"/>
        <v>0.48140177358548164</v>
      </c>
      <c r="D51" s="84">
        <f>Originales!G31</f>
        <v>30575</v>
      </c>
      <c r="E51" s="31">
        <f t="shared" si="3"/>
        <v>0.48202743181459878</v>
      </c>
      <c r="F51" s="116">
        <f t="shared" si="8"/>
        <v>-3.0596068484464174E-2</v>
      </c>
      <c r="H51" s="95" t="s">
        <v>132</v>
      </c>
      <c r="I51" s="37">
        <f>Originales!P70</f>
        <v>35173</v>
      </c>
      <c r="J51" s="31">
        <f t="shared" si="4"/>
        <v>0.63414766068691963</v>
      </c>
      <c r="K51" s="84">
        <f>Originales!P31</f>
        <v>33334</v>
      </c>
      <c r="L51" s="31">
        <f t="shared" si="5"/>
        <v>0.62077955937948115</v>
      </c>
      <c r="M51" s="116">
        <f t="shared" si="6"/>
        <v>-5.228442271060188E-2</v>
      </c>
    </row>
    <row r="52" spans="1:13" ht="36.75" customHeight="1">
      <c r="A52" s="838" t="s">
        <v>287</v>
      </c>
      <c r="B52" s="839"/>
      <c r="C52" s="839"/>
      <c r="D52" s="839"/>
      <c r="E52" s="839"/>
      <c r="F52" s="840"/>
      <c r="H52" s="838" t="s">
        <v>287</v>
      </c>
      <c r="I52" s="839"/>
      <c r="J52" s="839"/>
      <c r="K52" s="839"/>
      <c r="L52" s="839"/>
      <c r="M52" s="840"/>
    </row>
    <row r="56" spans="1:13" ht="51" customHeight="1">
      <c r="A56" s="826" t="s">
        <v>271</v>
      </c>
      <c r="B56" s="827"/>
      <c r="C56" s="827"/>
      <c r="D56" s="827"/>
      <c r="E56" s="827"/>
      <c r="F56" s="828"/>
      <c r="H56" s="826" t="s">
        <v>272</v>
      </c>
      <c r="I56" s="827"/>
      <c r="J56" s="827"/>
      <c r="K56" s="827"/>
      <c r="L56" s="827"/>
      <c r="M56" s="828"/>
    </row>
    <row r="57" spans="1:13" ht="31.5" customHeight="1">
      <c r="A57" s="90"/>
      <c r="B57" s="99" t="str">
        <f>Originales!$A$1</f>
        <v>Acum. febrero 2009</v>
      </c>
      <c r="C57" s="99" t="s">
        <v>67</v>
      </c>
      <c r="D57" s="99" t="str">
        <f>Originales!$A$2</f>
        <v>Acum. febrero 2010</v>
      </c>
      <c r="E57" s="99" t="s">
        <v>67</v>
      </c>
      <c r="F57" s="99" t="s">
        <v>68</v>
      </c>
      <c r="H57" s="90"/>
      <c r="I57" s="99" t="str">
        <f>Originales!$A$1</f>
        <v>Acum. febrero 2009</v>
      </c>
      <c r="J57" s="103" t="s">
        <v>67</v>
      </c>
      <c r="K57" s="99" t="str">
        <f>Originales!$A$2</f>
        <v>Acum. febrero 2010</v>
      </c>
      <c r="L57" s="103" t="s">
        <v>67</v>
      </c>
      <c r="M57" s="102" t="s">
        <v>68</v>
      </c>
    </row>
    <row r="58" spans="1:13" ht="15" customHeight="1">
      <c r="A58" s="366" t="s">
        <v>123</v>
      </c>
      <c r="B58" s="292">
        <f>Originales!Y70</f>
        <v>28846</v>
      </c>
      <c r="C58" s="291">
        <f t="shared" ref="C58:C63" si="9">B58/$B$58</f>
        <v>1</v>
      </c>
      <c r="D58" s="367">
        <f>Originales!Y31</f>
        <v>27225</v>
      </c>
      <c r="E58" s="291">
        <f t="shared" ref="E58:E63" si="10">D58/$D$58</f>
        <v>1</v>
      </c>
      <c r="F58" s="368">
        <f t="shared" ref="F58:F63" si="11">(D58-B58)/B58</f>
        <v>-5.6194966373153993E-2</v>
      </c>
      <c r="G58" s="122"/>
      <c r="H58" s="366" t="s">
        <v>123</v>
      </c>
      <c r="I58" s="290">
        <f>Originales!AH70</f>
        <v>2531</v>
      </c>
      <c r="J58" s="369">
        <f t="shared" ref="J58:J63" si="12">I58/$I$58</f>
        <v>1</v>
      </c>
      <c r="K58" s="290">
        <f>Originales!AH31</f>
        <v>2504</v>
      </c>
      <c r="L58" s="369">
        <f t="shared" ref="L58:L63" si="13">K58/$K$58</f>
        <v>1</v>
      </c>
      <c r="M58" s="291">
        <f t="shared" ref="M58:M63" si="14">(K58-I58)/I58</f>
        <v>-1.066772026866851E-2</v>
      </c>
    </row>
    <row r="59" spans="1:13" ht="15" customHeight="1">
      <c r="A59" s="94" t="s">
        <v>126</v>
      </c>
      <c r="B59" s="36">
        <f>Originales!W70</f>
        <v>16831</v>
      </c>
      <c r="C59" s="30">
        <f t="shared" si="9"/>
        <v>0.5834777785481523</v>
      </c>
      <c r="D59" s="83">
        <f>Originales!W31</f>
        <v>16442</v>
      </c>
      <c r="E59" s="30">
        <f t="shared" si="10"/>
        <v>0.60393021120293844</v>
      </c>
      <c r="F59" s="39">
        <f t="shared" si="11"/>
        <v>-2.3112114550531755E-2</v>
      </c>
      <c r="G59" s="122"/>
      <c r="H59" s="94" t="s">
        <v>126</v>
      </c>
      <c r="I59" s="29">
        <f>Originales!AF70</f>
        <v>2531</v>
      </c>
      <c r="J59" s="30">
        <f t="shared" si="12"/>
        <v>1</v>
      </c>
      <c r="K59" s="29">
        <f>K58</f>
        <v>2504</v>
      </c>
      <c r="L59" s="30">
        <f t="shared" si="13"/>
        <v>1</v>
      </c>
      <c r="M59" s="30">
        <f t="shared" si="14"/>
        <v>-1.066772026866851E-2</v>
      </c>
    </row>
    <row r="60" spans="1:13" ht="15" customHeight="1">
      <c r="A60" s="98" t="s">
        <v>172</v>
      </c>
      <c r="B60" s="36">
        <f>Originales!T70</f>
        <v>13239</v>
      </c>
      <c r="C60" s="30">
        <f t="shared" si="9"/>
        <v>0.45895444775705468</v>
      </c>
      <c r="D60" s="83">
        <f>Originales!T31</f>
        <v>12955</v>
      </c>
      <c r="E60" s="30">
        <f t="shared" si="10"/>
        <v>0.47584940312213042</v>
      </c>
      <c r="F60" s="39">
        <f t="shared" si="11"/>
        <v>-2.1451771281818868E-2</v>
      </c>
      <c r="G60" s="122"/>
      <c r="H60" s="92" t="s">
        <v>172</v>
      </c>
      <c r="I60" s="29">
        <f>Originales!AB70</f>
        <v>1050</v>
      </c>
      <c r="J60" s="30">
        <f t="shared" si="12"/>
        <v>0.41485578822599761</v>
      </c>
      <c r="K60" s="29">
        <f>Originales!AB31</f>
        <v>1050</v>
      </c>
      <c r="L60" s="30">
        <f t="shared" si="13"/>
        <v>0.41932907348242809</v>
      </c>
      <c r="M60" s="30">
        <f t="shared" si="14"/>
        <v>0</v>
      </c>
    </row>
    <row r="61" spans="1:13" ht="15" customHeight="1">
      <c r="A61" s="98" t="s">
        <v>129</v>
      </c>
      <c r="B61" s="36">
        <f>Originales!U70</f>
        <v>3219</v>
      </c>
      <c r="C61" s="30">
        <f t="shared" si="9"/>
        <v>0.11159259516050753</v>
      </c>
      <c r="D61" s="83">
        <f>Originales!U31</f>
        <v>3114</v>
      </c>
      <c r="E61" s="30">
        <f t="shared" si="10"/>
        <v>0.11438016528925619</v>
      </c>
      <c r="F61" s="39">
        <f t="shared" si="11"/>
        <v>-3.2618825722273995E-2</v>
      </c>
      <c r="G61" s="122"/>
      <c r="H61" s="92" t="s">
        <v>129</v>
      </c>
      <c r="I61" s="29">
        <f>Originales!AC70</f>
        <v>580</v>
      </c>
      <c r="J61" s="30">
        <f t="shared" si="12"/>
        <v>0.22915843540102726</v>
      </c>
      <c r="K61" s="29">
        <f>Originales!AC31</f>
        <v>580</v>
      </c>
      <c r="L61" s="30">
        <f t="shared" si="13"/>
        <v>0.23162939297124602</v>
      </c>
      <c r="M61" s="30">
        <f t="shared" si="14"/>
        <v>0</v>
      </c>
    </row>
    <row r="62" spans="1:13" ht="15" customHeight="1">
      <c r="A62" s="98" t="s">
        <v>171</v>
      </c>
      <c r="B62" s="36">
        <f>Originales!V70</f>
        <v>373</v>
      </c>
      <c r="C62" s="30">
        <f t="shared" si="9"/>
        <v>1.293073563059003E-2</v>
      </c>
      <c r="D62" s="83">
        <f>Originales!V31</f>
        <v>373</v>
      </c>
      <c r="E62" s="30">
        <f t="shared" si="10"/>
        <v>1.3700642791551882E-2</v>
      </c>
      <c r="F62" s="39">
        <f t="shared" si="11"/>
        <v>0</v>
      </c>
      <c r="G62" s="122"/>
      <c r="H62" s="92" t="s">
        <v>130</v>
      </c>
      <c r="I62" s="29">
        <f>Originales!AD70</f>
        <v>674</v>
      </c>
      <c r="J62" s="30">
        <f t="shared" si="12"/>
        <v>0.26629790596602132</v>
      </c>
      <c r="K62" s="29">
        <f>Originales!AD31</f>
        <v>674</v>
      </c>
      <c r="L62" s="30">
        <f t="shared" si="13"/>
        <v>0.26916932907348246</v>
      </c>
      <c r="M62" s="30">
        <f t="shared" si="14"/>
        <v>0</v>
      </c>
    </row>
    <row r="63" spans="1:13" ht="15" customHeight="1">
      <c r="A63" s="95" t="s">
        <v>132</v>
      </c>
      <c r="B63" s="37">
        <f>Originales!X70</f>
        <v>12015</v>
      </c>
      <c r="C63" s="31">
        <f t="shared" si="9"/>
        <v>0.41652222145184775</v>
      </c>
      <c r="D63" s="84">
        <f>Originales!X31</f>
        <v>10783</v>
      </c>
      <c r="E63" s="31">
        <f t="shared" si="10"/>
        <v>0.39606978879706151</v>
      </c>
      <c r="F63" s="116">
        <f t="shared" si="11"/>
        <v>-0.10253849354972951</v>
      </c>
      <c r="G63" s="122"/>
      <c r="H63" s="92" t="s">
        <v>235</v>
      </c>
      <c r="I63" s="96">
        <f>Originales!AE70</f>
        <v>227</v>
      </c>
      <c r="J63" s="30">
        <f t="shared" si="12"/>
        <v>8.9687870406953779E-2</v>
      </c>
      <c r="K63" s="96">
        <f>Originales!AE31</f>
        <v>200</v>
      </c>
      <c r="L63" s="30">
        <f t="shared" si="13"/>
        <v>7.9872204472843447E-2</v>
      </c>
      <c r="M63" s="30">
        <f t="shared" si="14"/>
        <v>-0.11894273127753303</v>
      </c>
    </row>
    <row r="64" spans="1:13" ht="41.25" customHeight="1">
      <c r="A64" s="838" t="s">
        <v>287</v>
      </c>
      <c r="B64" s="839"/>
      <c r="C64" s="839"/>
      <c r="D64" s="839"/>
      <c r="E64" s="839"/>
      <c r="F64" s="840"/>
      <c r="H64" s="838" t="s">
        <v>287</v>
      </c>
      <c r="I64" s="839"/>
      <c r="J64" s="839"/>
      <c r="K64" s="839"/>
      <c r="L64" s="839"/>
      <c r="M64" s="840"/>
    </row>
    <row r="65" spans="7:7" ht="18.75" customHeight="1">
      <c r="G65" s="125" t="s">
        <v>241</v>
      </c>
    </row>
  </sheetData>
  <sheetProtection password="CEAC" sheet="1" objects="1" scenarios="1"/>
  <mergeCells count="12">
    <mergeCell ref="A5:F5"/>
    <mergeCell ref="H64:M64"/>
    <mergeCell ref="A43:F43"/>
    <mergeCell ref="A52:F52"/>
    <mergeCell ref="A56:F56"/>
    <mergeCell ref="A64:F64"/>
    <mergeCell ref="H43:M43"/>
    <mergeCell ref="H52:M52"/>
    <mergeCell ref="H56:M56"/>
    <mergeCell ref="A27:F27"/>
    <mergeCell ref="A39:F39"/>
    <mergeCell ref="A29:F29"/>
  </mergeCells>
  <phoneticPr fontId="9" type="noConversion"/>
  <hyperlinks>
    <hyperlink ref="G27" location="INDICE!A1" tooltip="REGRESAR AL ÍNDICE" display="INDICE"/>
    <hyperlink ref="G39" location="INDICE!A1" tooltip="REGRESAR AL ÍNDICE" display="INDICE"/>
    <hyperlink ref="G65" location="INDICE!A1" tooltip="REGRESAR AL ÍNDICE" display="INDICE"/>
  </hyperlinks>
  <printOptions horizontalCentered="1" verticalCentered="1"/>
  <pageMargins left="0" right="0" top="0" bottom="0" header="0" footer="0"/>
  <pageSetup paperSize="9" scale="75" orientation="landscape" r:id="rId1"/>
  <headerFooter alignWithMargins="0">
    <oddFooter>&amp;LTurismo de Tenerife&amp;R&amp;P</oddFooter>
  </headerFooter>
  <rowBreaks count="2" manualBreakCount="2">
    <brk id="40" max="12" man="1"/>
    <brk id="75" max="12" man="1"/>
  </rowBreaks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2"/>
  <dimension ref="A1:N62"/>
  <sheetViews>
    <sheetView showGridLines="0" showRowColHeaders="0" zoomScaleNormal="100" workbookViewId="0"/>
  </sheetViews>
  <sheetFormatPr baseColWidth="10" defaultRowHeight="12.75"/>
  <cols>
    <col min="1" max="1" width="20.7109375" style="23" customWidth="1"/>
    <col min="2" max="2" width="15.85546875" style="23" bestFit="1" customWidth="1"/>
    <col min="3" max="3" width="12" style="23" bestFit="1" customWidth="1"/>
    <col min="4" max="4" width="15.85546875" style="23" bestFit="1" customWidth="1"/>
    <col min="5" max="5" width="12" style="23" bestFit="1" customWidth="1"/>
    <col min="6" max="6" width="12.5703125" style="23" bestFit="1" customWidth="1"/>
    <col min="7" max="7" width="9.28515625" style="23" customWidth="1"/>
    <col min="8" max="8" width="20.7109375" style="23" customWidth="1"/>
    <col min="9" max="13" width="12.28515625" style="23" customWidth="1"/>
    <col min="14" max="16384" width="11.42578125" style="23"/>
  </cols>
  <sheetData>
    <row r="1" spans="1:13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42.75" customHeight="1">
      <c r="A2" s="811" t="s">
        <v>233</v>
      </c>
      <c r="B2" s="812"/>
      <c r="C2" s="812"/>
      <c r="D2" s="812"/>
      <c r="E2" s="812"/>
      <c r="F2" s="813"/>
      <c r="G2" s="184"/>
      <c r="H2" s="184"/>
      <c r="I2" s="184"/>
      <c r="J2" s="184"/>
      <c r="K2" s="184"/>
      <c r="L2" s="184"/>
      <c r="M2" s="184"/>
    </row>
    <row r="3" spans="1:13" ht="31.5" customHeight="1">
      <c r="A3" s="172"/>
      <c r="B3" s="273" t="str">
        <f>Originales!$A$1</f>
        <v>Acum. febrero 2009</v>
      </c>
      <c r="C3" s="172" t="s">
        <v>133</v>
      </c>
      <c r="D3" s="274" t="str">
        <f>Originales!$A$2</f>
        <v>Acum. febrero 2010</v>
      </c>
      <c r="E3" s="275" t="s">
        <v>133</v>
      </c>
      <c r="F3" s="172" t="s">
        <v>68</v>
      </c>
      <c r="G3" s="184"/>
      <c r="H3" s="152"/>
      <c r="I3" s="184"/>
      <c r="J3" s="184"/>
      <c r="K3" s="184"/>
      <c r="L3" s="184"/>
      <c r="M3" s="184"/>
    </row>
    <row r="4" spans="1:13" ht="15" customHeight="1">
      <c r="A4" s="139" t="s">
        <v>170</v>
      </c>
      <c r="B4" s="243"/>
      <c r="C4" s="252"/>
      <c r="D4" s="243"/>
      <c r="E4" s="243"/>
      <c r="F4" s="244"/>
      <c r="G4" s="184"/>
      <c r="H4" s="184"/>
      <c r="I4" s="184"/>
      <c r="J4" s="184"/>
      <c r="K4" s="184"/>
      <c r="L4" s="184"/>
      <c r="M4" s="184"/>
    </row>
    <row r="5" spans="1:13" ht="15" customHeight="1">
      <c r="A5" s="370" t="s">
        <v>134</v>
      </c>
      <c r="B5" s="298">
        <f>Originales!AR71</f>
        <v>0</v>
      </c>
      <c r="C5" s="296" t="e">
        <f>B5/$B$5</f>
        <v>#DIV/0!</v>
      </c>
      <c r="D5" s="371">
        <f>Originales!AR32</f>
        <v>0</v>
      </c>
      <c r="E5" s="296" t="e">
        <f>D5/D$5</f>
        <v>#DIV/0!</v>
      </c>
      <c r="F5" s="296" t="e">
        <f>(D5-B5)/B5</f>
        <v>#DIV/0!</v>
      </c>
      <c r="G5" s="184"/>
      <c r="H5" s="184"/>
      <c r="I5" s="184"/>
      <c r="J5" s="184"/>
      <c r="K5" s="184"/>
      <c r="L5" s="184"/>
      <c r="M5" s="184"/>
    </row>
    <row r="6" spans="1:13" ht="15" customHeight="1">
      <c r="A6" s="276" t="s">
        <v>135</v>
      </c>
      <c r="B6" s="156">
        <f>Originales!AP71</f>
        <v>0</v>
      </c>
      <c r="C6" s="147" t="e">
        <f>B6/$B$5</f>
        <v>#DIV/0!</v>
      </c>
      <c r="D6" s="277">
        <f>Originales!AP32</f>
        <v>0</v>
      </c>
      <c r="E6" s="147" t="e">
        <f>D6/D$5</f>
        <v>#DIV/0!</v>
      </c>
      <c r="F6" s="147" t="e">
        <f>(D6-B6)/B6</f>
        <v>#DIV/0!</v>
      </c>
      <c r="G6" s="184"/>
      <c r="H6" s="184"/>
      <c r="I6" s="184"/>
      <c r="J6" s="184"/>
      <c r="K6" s="184"/>
      <c r="L6" s="184"/>
      <c r="M6" s="184"/>
    </row>
    <row r="7" spans="1:13" ht="15" customHeight="1">
      <c r="A7" s="278" t="s">
        <v>136</v>
      </c>
      <c r="B7" s="165">
        <f>Originales!AQ71</f>
        <v>0</v>
      </c>
      <c r="C7" s="151" t="e">
        <f>B7/$B$5</f>
        <v>#DIV/0!</v>
      </c>
      <c r="D7" s="279">
        <f>Originales!AQ32</f>
        <v>0</v>
      </c>
      <c r="E7" s="151" t="e">
        <f>D7/D$5</f>
        <v>#DIV/0!</v>
      </c>
      <c r="F7" s="147" t="e">
        <f>(D7-B7)/B7</f>
        <v>#DIV/0!</v>
      </c>
      <c r="G7" s="184"/>
      <c r="H7" s="184"/>
      <c r="I7" s="184"/>
      <c r="J7" s="184"/>
      <c r="K7" s="184"/>
      <c r="L7" s="184"/>
      <c r="M7" s="184"/>
    </row>
    <row r="8" spans="1:13" ht="15" customHeight="1">
      <c r="A8" s="139" t="s">
        <v>86</v>
      </c>
      <c r="B8" s="243"/>
      <c r="C8" s="257"/>
      <c r="D8" s="243"/>
      <c r="E8" s="243"/>
      <c r="F8" s="244"/>
      <c r="G8" s="184"/>
      <c r="H8" s="184"/>
      <c r="I8" s="184"/>
      <c r="J8" s="184"/>
      <c r="K8" s="184"/>
      <c r="L8" s="184"/>
      <c r="M8" s="184"/>
    </row>
    <row r="9" spans="1:13" ht="15" customHeight="1">
      <c r="A9" s="370" t="s">
        <v>134</v>
      </c>
      <c r="B9" s="372">
        <f>Originales!H71</f>
        <v>0</v>
      </c>
      <c r="C9" s="296" t="e">
        <f>B9/$B$9</f>
        <v>#DIV/0!</v>
      </c>
      <c r="D9" s="372">
        <f>Originales!H32</f>
        <v>0</v>
      </c>
      <c r="E9" s="296" t="e">
        <f>D9/$D$9</f>
        <v>#DIV/0!</v>
      </c>
      <c r="F9" s="296" t="e">
        <f>(D9-B9)/B9</f>
        <v>#DIV/0!</v>
      </c>
      <c r="G9" s="184"/>
      <c r="H9" s="184"/>
      <c r="I9" s="184"/>
      <c r="J9" s="184"/>
      <c r="K9" s="184"/>
      <c r="L9" s="184"/>
      <c r="M9" s="184"/>
    </row>
    <row r="10" spans="1:13" ht="15" customHeight="1">
      <c r="A10" s="276" t="s">
        <v>135</v>
      </c>
      <c r="B10" s="250">
        <f>Originales!F71</f>
        <v>0</v>
      </c>
      <c r="C10" s="147" t="e">
        <f>B10/$B$9</f>
        <v>#DIV/0!</v>
      </c>
      <c r="D10" s="250">
        <f>Originales!F32</f>
        <v>0</v>
      </c>
      <c r="E10" s="147" t="e">
        <f>D10/$D$9</f>
        <v>#DIV/0!</v>
      </c>
      <c r="F10" s="147" t="e">
        <f>(D10-B10)/B10</f>
        <v>#DIV/0!</v>
      </c>
      <c r="G10" s="184"/>
      <c r="H10" s="184"/>
      <c r="I10" s="184"/>
      <c r="J10" s="184"/>
      <c r="K10" s="184"/>
      <c r="L10" s="184"/>
      <c r="M10" s="184"/>
    </row>
    <row r="11" spans="1:13" ht="15" customHeight="1">
      <c r="A11" s="278" t="s">
        <v>136</v>
      </c>
      <c r="B11" s="250">
        <f>Originales!G71</f>
        <v>0</v>
      </c>
      <c r="C11" s="147" t="e">
        <f>B11/$B$9</f>
        <v>#DIV/0!</v>
      </c>
      <c r="D11" s="250">
        <f>Originales!G32</f>
        <v>0</v>
      </c>
      <c r="E11" s="147" t="e">
        <f>D11/$D$9</f>
        <v>#DIV/0!</v>
      </c>
      <c r="F11" s="147" t="e">
        <f>(D11-B11)/B11</f>
        <v>#DIV/0!</v>
      </c>
      <c r="G11" s="184"/>
      <c r="H11" s="184"/>
      <c r="I11" s="184"/>
      <c r="J11" s="184"/>
      <c r="K11" s="184"/>
      <c r="L11" s="184"/>
      <c r="M11" s="184"/>
    </row>
    <row r="12" spans="1:13" ht="15" customHeight="1">
      <c r="A12" s="139" t="s">
        <v>87</v>
      </c>
      <c r="B12" s="243"/>
      <c r="C12" s="244"/>
      <c r="D12" s="243"/>
      <c r="E12" s="243"/>
      <c r="F12" s="244"/>
      <c r="G12" s="184"/>
      <c r="H12" s="184"/>
      <c r="I12" s="184"/>
      <c r="J12" s="184"/>
      <c r="K12" s="184"/>
      <c r="L12" s="184"/>
      <c r="M12" s="184"/>
    </row>
    <row r="13" spans="1:13" ht="15" customHeight="1">
      <c r="A13" s="370" t="s">
        <v>134</v>
      </c>
      <c r="B13" s="294">
        <f>Originales!Q71</f>
        <v>0</v>
      </c>
      <c r="C13" s="296" t="e">
        <f>B13/$B$13</f>
        <v>#DIV/0!</v>
      </c>
      <c r="D13" s="294">
        <f>Originales!Q32</f>
        <v>0</v>
      </c>
      <c r="E13" s="296" t="e">
        <f>D13/$D$13</f>
        <v>#DIV/0!</v>
      </c>
      <c r="F13" s="296" t="e">
        <f>(D13-B13)/B13</f>
        <v>#DIV/0!</v>
      </c>
      <c r="G13" s="184"/>
      <c r="H13" s="184"/>
      <c r="I13" s="184"/>
      <c r="J13" s="184"/>
      <c r="K13" s="184"/>
      <c r="L13" s="184"/>
      <c r="M13" s="184"/>
    </row>
    <row r="14" spans="1:13" ht="15" customHeight="1">
      <c r="A14" s="276" t="s">
        <v>135</v>
      </c>
      <c r="B14" s="145">
        <f>Originales!O71</f>
        <v>0</v>
      </c>
      <c r="C14" s="147" t="e">
        <f>B14/$B$13</f>
        <v>#DIV/0!</v>
      </c>
      <c r="D14" s="145">
        <f>Originales!O32</f>
        <v>0</v>
      </c>
      <c r="E14" s="147" t="e">
        <f>D14/$D$13</f>
        <v>#DIV/0!</v>
      </c>
      <c r="F14" s="147" t="e">
        <f>(D14-B14)/B14</f>
        <v>#DIV/0!</v>
      </c>
      <c r="G14" s="184"/>
      <c r="H14" s="184"/>
      <c r="I14" s="184"/>
      <c r="J14" s="184"/>
      <c r="K14" s="184"/>
      <c r="L14" s="184"/>
      <c r="M14" s="184"/>
    </row>
    <row r="15" spans="1:13" ht="15" customHeight="1">
      <c r="A15" s="278" t="s">
        <v>136</v>
      </c>
      <c r="B15" s="145">
        <f>Originales!P71</f>
        <v>0</v>
      </c>
      <c r="C15" s="151" t="e">
        <f>B15/$B$13</f>
        <v>#DIV/0!</v>
      </c>
      <c r="D15" s="145">
        <f>Originales!P32</f>
        <v>0</v>
      </c>
      <c r="E15" s="151" t="e">
        <f>D15/$D$13</f>
        <v>#DIV/0!</v>
      </c>
      <c r="F15" s="147" t="e">
        <f>(D15-B15)/B15</f>
        <v>#DIV/0!</v>
      </c>
      <c r="G15" s="184"/>
      <c r="H15" s="184"/>
      <c r="I15" s="184"/>
      <c r="J15" s="184"/>
      <c r="K15" s="184"/>
      <c r="L15" s="184"/>
      <c r="M15" s="184"/>
    </row>
    <row r="16" spans="1:13" ht="15" customHeight="1">
      <c r="A16" s="139" t="s">
        <v>88</v>
      </c>
      <c r="B16" s="243"/>
      <c r="C16" s="244"/>
      <c r="D16" s="243"/>
      <c r="E16" s="243"/>
      <c r="F16" s="244"/>
      <c r="G16" s="184"/>
      <c r="H16" s="184"/>
      <c r="I16" s="184"/>
      <c r="J16" s="184"/>
      <c r="K16" s="184"/>
      <c r="L16" s="184"/>
      <c r="M16" s="184"/>
    </row>
    <row r="17" spans="1:13" ht="15" customHeight="1">
      <c r="A17" s="370" t="s">
        <v>134</v>
      </c>
      <c r="B17" s="294">
        <f>Originales!Y71</f>
        <v>0</v>
      </c>
      <c r="C17" s="296" t="e">
        <f>B17/$B$17</f>
        <v>#DIV/0!</v>
      </c>
      <c r="D17" s="294">
        <f>Originales!X32</f>
        <v>0</v>
      </c>
      <c r="E17" s="296" t="e">
        <f>D17/$D$17</f>
        <v>#DIV/0!</v>
      </c>
      <c r="F17" s="296" t="e">
        <f>(D17-B17)/B17</f>
        <v>#DIV/0!</v>
      </c>
      <c r="G17" s="184"/>
      <c r="H17" s="184"/>
      <c r="I17" s="184"/>
      <c r="J17" s="184"/>
      <c r="K17" s="184"/>
      <c r="L17" s="184"/>
      <c r="M17" s="184"/>
    </row>
    <row r="18" spans="1:13" ht="15" customHeight="1">
      <c r="A18" s="276" t="s">
        <v>135</v>
      </c>
      <c r="B18" s="145">
        <f>Originales!W71</f>
        <v>0</v>
      </c>
      <c r="C18" s="147" t="e">
        <f>B18/$B$17</f>
        <v>#DIV/0!</v>
      </c>
      <c r="D18" s="145">
        <f>Originales!V32</f>
        <v>0</v>
      </c>
      <c r="E18" s="147" t="e">
        <f>D18/$D$17</f>
        <v>#DIV/0!</v>
      </c>
      <c r="F18" s="147" t="e">
        <f>(D18-B18)/B18</f>
        <v>#DIV/0!</v>
      </c>
      <c r="G18" s="184"/>
      <c r="H18" s="184"/>
      <c r="I18" s="184"/>
      <c r="J18" s="184"/>
      <c r="K18" s="184"/>
      <c r="L18" s="184"/>
      <c r="M18" s="184"/>
    </row>
    <row r="19" spans="1:13" ht="15" customHeight="1">
      <c r="A19" s="278" t="s">
        <v>136</v>
      </c>
      <c r="B19" s="145">
        <f>Originales!X71</f>
        <v>0</v>
      </c>
      <c r="C19" s="151" t="e">
        <f>B19/$B$17</f>
        <v>#DIV/0!</v>
      </c>
      <c r="D19" s="145">
        <f>Originales!W32</f>
        <v>0</v>
      </c>
      <c r="E19" s="151" t="e">
        <f>D19/$D$17</f>
        <v>#DIV/0!</v>
      </c>
      <c r="F19" s="147" t="e">
        <f>(D19-B19)/B19</f>
        <v>#DIV/0!</v>
      </c>
      <c r="G19" s="184"/>
      <c r="H19" s="184"/>
      <c r="I19" s="184"/>
      <c r="J19" s="184"/>
      <c r="K19" s="184"/>
      <c r="L19" s="184"/>
      <c r="M19" s="184"/>
    </row>
    <row r="20" spans="1:13" ht="15" customHeight="1">
      <c r="A20" s="139" t="s">
        <v>89</v>
      </c>
      <c r="B20" s="243"/>
      <c r="C20" s="244"/>
      <c r="D20" s="243"/>
      <c r="E20" s="243"/>
      <c r="F20" s="244"/>
      <c r="G20" s="184"/>
      <c r="H20" s="184"/>
      <c r="I20" s="184"/>
      <c r="J20" s="184"/>
      <c r="K20" s="184"/>
      <c r="L20" s="184"/>
      <c r="M20" s="184"/>
    </row>
    <row r="21" spans="1:13" ht="15" customHeight="1">
      <c r="A21" s="370" t="s">
        <v>134</v>
      </c>
      <c r="B21" s="294">
        <f>Originales!AH71</f>
        <v>0</v>
      </c>
      <c r="C21" s="296" t="e">
        <f>B21/$B$21</f>
        <v>#DIV/0!</v>
      </c>
      <c r="D21" s="294">
        <f>Originales!AH32</f>
        <v>0</v>
      </c>
      <c r="E21" s="296" t="e">
        <f>D21/$D$21</f>
        <v>#DIV/0!</v>
      </c>
      <c r="F21" s="308" t="e">
        <f>(D21-B21)/B21</f>
        <v>#DIV/0!</v>
      </c>
      <c r="G21" s="184"/>
      <c r="H21" s="184"/>
      <c r="I21" s="184"/>
      <c r="J21" s="184"/>
      <c r="K21" s="184"/>
      <c r="L21" s="184"/>
      <c r="M21" s="184"/>
    </row>
    <row r="22" spans="1:13" ht="15" customHeight="1">
      <c r="A22" s="276" t="s">
        <v>135</v>
      </c>
      <c r="B22" s="145">
        <f>Originales!AF71</f>
        <v>0</v>
      </c>
      <c r="C22" s="147" t="e">
        <f>B22/$B$21</f>
        <v>#DIV/0!</v>
      </c>
      <c r="D22" s="145">
        <f>Originales!AF32</f>
        <v>0</v>
      </c>
      <c r="E22" s="147" t="e">
        <f>D22/$D$21</f>
        <v>#DIV/0!</v>
      </c>
      <c r="F22" s="198" t="e">
        <f>(D22-B22)/B22</f>
        <v>#DIV/0!</v>
      </c>
      <c r="G22" s="184"/>
      <c r="H22" s="184"/>
      <c r="I22" s="184"/>
      <c r="J22" s="184"/>
      <c r="K22" s="184"/>
      <c r="L22" s="184"/>
      <c r="M22" s="184"/>
    </row>
    <row r="23" spans="1:13" ht="15" customHeight="1">
      <c r="A23" s="278" t="s">
        <v>136</v>
      </c>
      <c r="B23" s="251" t="s">
        <v>74</v>
      </c>
      <c r="C23" s="251" t="s">
        <v>74</v>
      </c>
      <c r="D23" s="251" t="s">
        <v>74</v>
      </c>
      <c r="E23" s="251" t="s">
        <v>74</v>
      </c>
      <c r="F23" s="251" t="s">
        <v>74</v>
      </c>
      <c r="G23" s="184"/>
      <c r="H23" s="184"/>
      <c r="I23" s="184"/>
      <c r="J23" s="184"/>
      <c r="K23" s="184"/>
      <c r="L23" s="184"/>
      <c r="M23" s="184"/>
    </row>
    <row r="24" spans="1:13" ht="35.25" customHeight="1">
      <c r="A24" s="841" t="s">
        <v>284</v>
      </c>
      <c r="B24" s="842"/>
      <c r="C24" s="842"/>
      <c r="D24" s="842"/>
      <c r="E24" s="842"/>
      <c r="F24" s="843"/>
      <c r="G24" s="159" t="s">
        <v>241</v>
      </c>
      <c r="H24" s="184"/>
      <c r="I24" s="184"/>
      <c r="J24" s="184"/>
      <c r="K24" s="184"/>
      <c r="L24" s="184"/>
      <c r="M24" s="184"/>
    </row>
    <row r="25" spans="1:13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</row>
    <row r="26" spans="1:13" ht="35.25" customHeight="1">
      <c r="A26" s="811" t="s">
        <v>237</v>
      </c>
      <c r="B26" s="812"/>
      <c r="C26" s="812"/>
      <c r="D26" s="812"/>
      <c r="E26" s="812"/>
      <c r="F26" s="813"/>
      <c r="G26" s="184"/>
      <c r="H26" s="184"/>
      <c r="I26" s="184"/>
      <c r="J26" s="184"/>
      <c r="K26" s="184"/>
      <c r="L26" s="184"/>
      <c r="M26" s="184"/>
    </row>
    <row r="27" spans="1:13" ht="31.5" customHeight="1">
      <c r="A27" s="172"/>
      <c r="B27" s="273" t="str">
        <f>Originales!$A$1</f>
        <v>Acum. febrero 2009</v>
      </c>
      <c r="C27" s="172" t="s">
        <v>67</v>
      </c>
      <c r="D27" s="274" t="str">
        <f>Originales!$A$2</f>
        <v>Acum. febrero 2010</v>
      </c>
      <c r="E27" s="275" t="s">
        <v>67</v>
      </c>
      <c r="F27" s="172" t="s">
        <v>68</v>
      </c>
      <c r="G27" s="184"/>
      <c r="H27" s="184"/>
      <c r="I27" s="184"/>
      <c r="J27" s="184"/>
      <c r="K27" s="184"/>
      <c r="L27" s="184"/>
      <c r="M27" s="184"/>
    </row>
    <row r="28" spans="1:13">
      <c r="A28" s="373" t="s">
        <v>123</v>
      </c>
      <c r="B28" s="298">
        <f>Originales!AR71</f>
        <v>0</v>
      </c>
      <c r="C28" s="296" t="e">
        <f t="shared" ref="C28:C35" si="0">B28/$B$28</f>
        <v>#DIV/0!</v>
      </c>
      <c r="D28" s="374">
        <f>Originales!AR32</f>
        <v>0</v>
      </c>
      <c r="E28" s="296" t="e">
        <f t="shared" ref="E28:E35" si="1">D28/$D$28</f>
        <v>#DIV/0!</v>
      </c>
      <c r="F28" s="299" t="e">
        <f t="shared" ref="F28:F35" si="2">(D28-B28)/B28</f>
        <v>#DIV/0!</v>
      </c>
      <c r="G28" s="184"/>
      <c r="H28" s="184"/>
      <c r="I28" s="184"/>
      <c r="J28" s="184"/>
      <c r="K28" s="184"/>
      <c r="L28" s="184"/>
      <c r="M28" s="184"/>
    </row>
    <row r="29" spans="1:13">
      <c r="A29" s="280" t="s">
        <v>126</v>
      </c>
      <c r="B29" s="156">
        <f>Originales!AP71</f>
        <v>0</v>
      </c>
      <c r="C29" s="147" t="e">
        <f t="shared" si="0"/>
        <v>#DIV/0!</v>
      </c>
      <c r="D29" s="163">
        <f>Originales!AP32</f>
        <v>0</v>
      </c>
      <c r="E29" s="147" t="e">
        <f t="shared" si="1"/>
        <v>#DIV/0!</v>
      </c>
      <c r="F29" s="157" t="e">
        <f t="shared" si="2"/>
        <v>#DIV/0!</v>
      </c>
      <c r="G29" s="184"/>
      <c r="H29" s="184"/>
      <c r="I29" s="184"/>
      <c r="J29" s="184"/>
      <c r="K29" s="184"/>
      <c r="L29" s="184"/>
      <c r="M29" s="184"/>
    </row>
    <row r="30" spans="1:13">
      <c r="A30" s="281" t="s">
        <v>127</v>
      </c>
      <c r="B30" s="156">
        <f>Originales!AK71</f>
        <v>0</v>
      </c>
      <c r="C30" s="147" t="e">
        <f t="shared" si="0"/>
        <v>#DIV/0!</v>
      </c>
      <c r="D30" s="163">
        <f>Originales!AK32</f>
        <v>0</v>
      </c>
      <c r="E30" s="147" t="e">
        <f t="shared" si="1"/>
        <v>#DIV/0!</v>
      </c>
      <c r="F30" s="157" t="e">
        <f t="shared" si="2"/>
        <v>#DIV/0!</v>
      </c>
      <c r="G30" s="184"/>
      <c r="H30" s="184"/>
      <c r="I30" s="184"/>
      <c r="J30" s="184"/>
      <c r="K30" s="184"/>
      <c r="L30" s="184"/>
      <c r="M30" s="184"/>
    </row>
    <row r="31" spans="1:13">
      <c r="A31" s="281" t="s">
        <v>128</v>
      </c>
      <c r="B31" s="156">
        <f>Originales!AL71</f>
        <v>0</v>
      </c>
      <c r="C31" s="147" t="e">
        <f t="shared" si="0"/>
        <v>#DIV/0!</v>
      </c>
      <c r="D31" s="163">
        <f>Originales!AL32</f>
        <v>0</v>
      </c>
      <c r="E31" s="147" t="e">
        <f t="shared" si="1"/>
        <v>#DIV/0!</v>
      </c>
      <c r="F31" s="157" t="e">
        <f t="shared" si="2"/>
        <v>#DIV/0!</v>
      </c>
      <c r="G31" s="184"/>
      <c r="H31" s="184"/>
      <c r="I31" s="184"/>
      <c r="J31" s="184"/>
      <c r="K31" s="184"/>
      <c r="L31" s="184"/>
      <c r="M31" s="184"/>
    </row>
    <row r="32" spans="1:13">
      <c r="A32" s="281" t="s">
        <v>129</v>
      </c>
      <c r="B32" s="156">
        <f>Originales!AM71</f>
        <v>0</v>
      </c>
      <c r="C32" s="147" t="e">
        <f t="shared" si="0"/>
        <v>#DIV/0!</v>
      </c>
      <c r="D32" s="163">
        <f>Originales!AM32</f>
        <v>0</v>
      </c>
      <c r="E32" s="147" t="e">
        <f t="shared" si="1"/>
        <v>#DIV/0!</v>
      </c>
      <c r="F32" s="157" t="e">
        <f t="shared" si="2"/>
        <v>#DIV/0!</v>
      </c>
      <c r="G32" s="184"/>
      <c r="H32" s="184"/>
      <c r="I32" s="184"/>
      <c r="J32" s="184"/>
      <c r="K32" s="184"/>
      <c r="L32" s="184"/>
      <c r="M32" s="184"/>
    </row>
    <row r="33" spans="1:14">
      <c r="A33" s="281" t="s">
        <v>130</v>
      </c>
      <c r="B33" s="156">
        <f>Originales!AN71</f>
        <v>0</v>
      </c>
      <c r="C33" s="147" t="e">
        <f t="shared" si="0"/>
        <v>#DIV/0!</v>
      </c>
      <c r="D33" s="163">
        <f>Originales!AN32</f>
        <v>0</v>
      </c>
      <c r="E33" s="147" t="e">
        <f t="shared" si="1"/>
        <v>#DIV/0!</v>
      </c>
      <c r="F33" s="157" t="e">
        <f t="shared" si="2"/>
        <v>#DIV/0!</v>
      </c>
      <c r="G33" s="184"/>
      <c r="H33" s="184"/>
      <c r="I33" s="184"/>
      <c r="J33" s="184"/>
      <c r="K33" s="184"/>
      <c r="L33" s="184"/>
      <c r="M33" s="184"/>
    </row>
    <row r="34" spans="1:14">
      <c r="A34" s="281" t="s">
        <v>131</v>
      </c>
      <c r="B34" s="156">
        <f>Originales!AO71</f>
        <v>0</v>
      </c>
      <c r="C34" s="147" t="e">
        <f t="shared" si="0"/>
        <v>#DIV/0!</v>
      </c>
      <c r="D34" s="163">
        <f>Originales!AO32</f>
        <v>0</v>
      </c>
      <c r="E34" s="147" t="e">
        <f t="shared" si="1"/>
        <v>#DIV/0!</v>
      </c>
      <c r="F34" s="157" t="e">
        <f t="shared" si="2"/>
        <v>#DIV/0!</v>
      </c>
      <c r="G34" s="184"/>
      <c r="H34" s="184"/>
      <c r="I34" s="184"/>
      <c r="J34" s="184"/>
      <c r="K34" s="184"/>
      <c r="L34" s="184"/>
      <c r="M34" s="184"/>
    </row>
    <row r="35" spans="1:14">
      <c r="A35" s="282" t="s">
        <v>132</v>
      </c>
      <c r="B35" s="165">
        <f>Originales!AQ71</f>
        <v>0</v>
      </c>
      <c r="C35" s="151" t="e">
        <f t="shared" si="0"/>
        <v>#DIV/0!</v>
      </c>
      <c r="D35" s="166">
        <f>Originales!AQ32</f>
        <v>0</v>
      </c>
      <c r="E35" s="151" t="e">
        <f t="shared" si="1"/>
        <v>#DIV/0!</v>
      </c>
      <c r="F35" s="167" t="e">
        <f t="shared" si="2"/>
        <v>#DIV/0!</v>
      </c>
      <c r="G35" s="184"/>
      <c r="H35" s="184"/>
      <c r="I35" s="184"/>
      <c r="J35" s="184"/>
      <c r="K35" s="184"/>
      <c r="L35" s="184"/>
      <c r="M35" s="184"/>
    </row>
    <row r="36" spans="1:14" ht="39" customHeight="1">
      <c r="A36" s="841" t="s">
        <v>284</v>
      </c>
      <c r="B36" s="842"/>
      <c r="C36" s="842"/>
      <c r="D36" s="842"/>
      <c r="E36" s="842"/>
      <c r="F36" s="843"/>
      <c r="G36" s="184"/>
      <c r="H36" s="184"/>
      <c r="I36" s="184"/>
      <c r="J36" s="184"/>
      <c r="K36" s="184"/>
      <c r="L36" s="184"/>
      <c r="M36" s="184"/>
    </row>
    <row r="37" spans="1:14">
      <c r="A37" s="184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</row>
    <row r="38" spans="1:14">
      <c r="A38" s="184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</row>
    <row r="39" spans="1:14">
      <c r="A39" s="184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</row>
    <row r="40" spans="1:14" ht="39" customHeight="1">
      <c r="A40" s="811" t="s">
        <v>238</v>
      </c>
      <c r="B40" s="812"/>
      <c r="C40" s="812"/>
      <c r="D40" s="812"/>
      <c r="E40" s="812"/>
      <c r="F40" s="813"/>
      <c r="G40" s="184"/>
      <c r="H40" s="811" t="s">
        <v>239</v>
      </c>
      <c r="I40" s="812"/>
      <c r="J40" s="812"/>
      <c r="K40" s="812"/>
      <c r="L40" s="812"/>
      <c r="M40" s="813"/>
    </row>
    <row r="41" spans="1:14" ht="31.5" customHeight="1">
      <c r="A41" s="283"/>
      <c r="B41" s="172" t="str">
        <f>Originales!$A$1</f>
        <v>Acum. febrero 2009</v>
      </c>
      <c r="C41" s="273" t="s">
        <v>67</v>
      </c>
      <c r="D41" s="172" t="str">
        <f>Originales!$A$2</f>
        <v>Acum. febrero 2010</v>
      </c>
      <c r="E41" s="274" t="s">
        <v>67</v>
      </c>
      <c r="F41" s="275" t="s">
        <v>68</v>
      </c>
      <c r="G41" s="184"/>
      <c r="H41" s="172"/>
      <c r="I41" s="273" t="str">
        <f>Originales!$A$1</f>
        <v>Acum. febrero 2009</v>
      </c>
      <c r="J41" s="172" t="s">
        <v>67</v>
      </c>
      <c r="K41" s="274" t="str">
        <f>Originales!$A$2</f>
        <v>Acum. febrero 2010</v>
      </c>
      <c r="L41" s="275" t="s">
        <v>67</v>
      </c>
      <c r="M41" s="172" t="s">
        <v>68</v>
      </c>
    </row>
    <row r="42" spans="1:14" ht="15" customHeight="1">
      <c r="A42" s="373" t="s">
        <v>123</v>
      </c>
      <c r="B42" s="298">
        <f>Originales!H71</f>
        <v>0</v>
      </c>
      <c r="C42" s="296" t="e">
        <f t="shared" ref="C42:C48" si="3">B42/$B$42</f>
        <v>#DIV/0!</v>
      </c>
      <c r="D42" s="374">
        <f>Originales!H32</f>
        <v>0</v>
      </c>
      <c r="E42" s="296" t="e">
        <f t="shared" ref="E42:E48" si="4">D42/$D$42</f>
        <v>#DIV/0!</v>
      </c>
      <c r="F42" s="299" t="e">
        <f t="shared" ref="F42:F48" si="5">(D42-B42)/B42</f>
        <v>#DIV/0!</v>
      </c>
      <c r="G42" s="184"/>
      <c r="H42" s="373" t="s">
        <v>123</v>
      </c>
      <c r="I42" s="298">
        <f>Originales!Q71</f>
        <v>0</v>
      </c>
      <c r="J42" s="296" t="e">
        <f t="shared" ref="J42:J48" si="6">I42/$I$42</f>
        <v>#DIV/0!</v>
      </c>
      <c r="K42" s="374">
        <f>Originales!Q32</f>
        <v>0</v>
      </c>
      <c r="L42" s="296" t="e">
        <f t="shared" ref="L42:L48" si="7">K42/$K$42</f>
        <v>#DIV/0!</v>
      </c>
      <c r="M42" s="299" t="e">
        <f t="shared" ref="M42:M48" si="8">(K42-I42)/I42</f>
        <v>#DIV/0!</v>
      </c>
    </row>
    <row r="43" spans="1:14" ht="15" customHeight="1">
      <c r="A43" s="280" t="s">
        <v>126</v>
      </c>
      <c r="B43" s="156">
        <f>Originales!F71</f>
        <v>0</v>
      </c>
      <c r="C43" s="147" t="e">
        <f t="shared" si="3"/>
        <v>#DIV/0!</v>
      </c>
      <c r="D43" s="163">
        <f>Originales!F32</f>
        <v>0</v>
      </c>
      <c r="E43" s="147" t="e">
        <f t="shared" si="4"/>
        <v>#DIV/0!</v>
      </c>
      <c r="F43" s="157" t="e">
        <f t="shared" si="5"/>
        <v>#DIV/0!</v>
      </c>
      <c r="G43" s="184"/>
      <c r="H43" s="280" t="s">
        <v>126</v>
      </c>
      <c r="I43" s="156">
        <f>Originales!O71</f>
        <v>0</v>
      </c>
      <c r="J43" s="147" t="e">
        <f t="shared" si="6"/>
        <v>#DIV/0!</v>
      </c>
      <c r="K43" s="163">
        <f>Originales!O32</f>
        <v>0</v>
      </c>
      <c r="L43" s="147" t="e">
        <f t="shared" si="7"/>
        <v>#DIV/0!</v>
      </c>
      <c r="M43" s="157" t="e">
        <f t="shared" si="8"/>
        <v>#DIV/0!</v>
      </c>
    </row>
    <row r="44" spans="1:14" ht="15" customHeight="1">
      <c r="A44" s="278" t="s">
        <v>127</v>
      </c>
      <c r="B44" s="156">
        <f>Originales!B71</f>
        <v>0</v>
      </c>
      <c r="C44" s="147" t="e">
        <f t="shared" si="3"/>
        <v>#DIV/0!</v>
      </c>
      <c r="D44" s="163">
        <f>Originales!B32</f>
        <v>0</v>
      </c>
      <c r="E44" s="147" t="e">
        <f t="shared" si="4"/>
        <v>#DIV/0!</v>
      </c>
      <c r="F44" s="157" t="e">
        <f t="shared" si="5"/>
        <v>#DIV/0!</v>
      </c>
      <c r="G44" s="184"/>
      <c r="H44" s="278" t="s">
        <v>127</v>
      </c>
      <c r="I44" s="156">
        <f>Originales!K71</f>
        <v>0</v>
      </c>
      <c r="J44" s="147" t="e">
        <f t="shared" si="6"/>
        <v>#DIV/0!</v>
      </c>
      <c r="K44" s="163">
        <f>Originales!K32</f>
        <v>0</v>
      </c>
      <c r="L44" s="147" t="e">
        <f t="shared" si="7"/>
        <v>#DIV/0!</v>
      </c>
      <c r="M44" s="157" t="e">
        <f t="shared" si="8"/>
        <v>#DIV/0!</v>
      </c>
    </row>
    <row r="45" spans="1:14" ht="15" customHeight="1">
      <c r="A45" s="278" t="s">
        <v>128</v>
      </c>
      <c r="B45" s="156">
        <f>Originales!C71</f>
        <v>0</v>
      </c>
      <c r="C45" s="147" t="e">
        <f t="shared" si="3"/>
        <v>#DIV/0!</v>
      </c>
      <c r="D45" s="163">
        <f>Originales!C32</f>
        <v>0</v>
      </c>
      <c r="E45" s="147" t="e">
        <f t="shared" si="4"/>
        <v>#DIV/0!</v>
      </c>
      <c r="F45" s="157" t="e">
        <f t="shared" si="5"/>
        <v>#DIV/0!</v>
      </c>
      <c r="G45" s="184"/>
      <c r="H45" s="278" t="s">
        <v>128</v>
      </c>
      <c r="I45" s="156">
        <f>Originales!L71</f>
        <v>0</v>
      </c>
      <c r="J45" s="147" t="e">
        <f t="shared" si="6"/>
        <v>#DIV/0!</v>
      </c>
      <c r="K45" s="163">
        <f>Originales!L32</f>
        <v>0</v>
      </c>
      <c r="L45" s="147" t="e">
        <f t="shared" si="7"/>
        <v>#DIV/0!</v>
      </c>
      <c r="M45" s="157" t="e">
        <f t="shared" si="8"/>
        <v>#DIV/0!</v>
      </c>
    </row>
    <row r="46" spans="1:14" ht="15" customHeight="1">
      <c r="A46" s="278" t="s">
        <v>129</v>
      </c>
      <c r="B46" s="156">
        <f>Originales!D71</f>
        <v>0</v>
      </c>
      <c r="C46" s="147" t="e">
        <f t="shared" si="3"/>
        <v>#DIV/0!</v>
      </c>
      <c r="D46" s="163">
        <f>Originales!D32</f>
        <v>0</v>
      </c>
      <c r="E46" s="147" t="e">
        <f t="shared" si="4"/>
        <v>#DIV/0!</v>
      </c>
      <c r="F46" s="157" t="e">
        <f t="shared" si="5"/>
        <v>#DIV/0!</v>
      </c>
      <c r="G46" s="184"/>
      <c r="H46" s="278" t="s">
        <v>129</v>
      </c>
      <c r="I46" s="156">
        <f>Originales!M71</f>
        <v>0</v>
      </c>
      <c r="J46" s="147" t="e">
        <f t="shared" si="6"/>
        <v>#DIV/0!</v>
      </c>
      <c r="K46" s="163">
        <f>Originales!M32</f>
        <v>0</v>
      </c>
      <c r="L46" s="147" t="e">
        <f t="shared" si="7"/>
        <v>#DIV/0!</v>
      </c>
      <c r="M46" s="157" t="e">
        <f t="shared" si="8"/>
        <v>#DIV/0!</v>
      </c>
    </row>
    <row r="47" spans="1:14" ht="15" customHeight="1">
      <c r="A47" s="278" t="s">
        <v>171</v>
      </c>
      <c r="B47" s="156">
        <f>Originales!E71</f>
        <v>0</v>
      </c>
      <c r="C47" s="147" t="e">
        <f t="shared" si="3"/>
        <v>#DIV/0!</v>
      </c>
      <c r="D47" s="163">
        <f>Originales!E32</f>
        <v>0</v>
      </c>
      <c r="E47" s="147" t="e">
        <f t="shared" si="4"/>
        <v>#DIV/0!</v>
      </c>
      <c r="F47" s="157" t="e">
        <f t="shared" si="5"/>
        <v>#DIV/0!</v>
      </c>
      <c r="G47" s="184"/>
      <c r="H47" s="278" t="s">
        <v>171</v>
      </c>
      <c r="I47" s="156">
        <f>Originales!N71</f>
        <v>0</v>
      </c>
      <c r="J47" s="147" t="e">
        <f t="shared" si="6"/>
        <v>#DIV/0!</v>
      </c>
      <c r="K47" s="163">
        <f>Originales!N32</f>
        <v>0</v>
      </c>
      <c r="L47" s="147" t="e">
        <f t="shared" si="7"/>
        <v>#DIV/0!</v>
      </c>
      <c r="M47" s="157" t="e">
        <f t="shared" si="8"/>
        <v>#DIV/0!</v>
      </c>
    </row>
    <row r="48" spans="1:14" ht="15" customHeight="1">
      <c r="A48" s="282" t="s">
        <v>132</v>
      </c>
      <c r="B48" s="165">
        <f>Originales!G71</f>
        <v>0</v>
      </c>
      <c r="C48" s="151" t="e">
        <f t="shared" si="3"/>
        <v>#DIV/0!</v>
      </c>
      <c r="D48" s="166">
        <f>Originales!G32</f>
        <v>0</v>
      </c>
      <c r="E48" s="151" t="e">
        <f t="shared" si="4"/>
        <v>#DIV/0!</v>
      </c>
      <c r="F48" s="167" t="e">
        <f t="shared" si="5"/>
        <v>#DIV/0!</v>
      </c>
      <c r="H48" s="282" t="s">
        <v>132</v>
      </c>
      <c r="I48" s="165">
        <f>Originales!P71</f>
        <v>0</v>
      </c>
      <c r="J48" s="151" t="e">
        <f t="shared" si="6"/>
        <v>#DIV/0!</v>
      </c>
      <c r="K48" s="166">
        <f>Originales!P32</f>
        <v>0</v>
      </c>
      <c r="L48" s="151" t="e">
        <f t="shared" si="7"/>
        <v>#DIV/0!</v>
      </c>
      <c r="M48" s="167" t="e">
        <f t="shared" si="8"/>
        <v>#DIV/0!</v>
      </c>
      <c r="N48" s="184"/>
    </row>
    <row r="49" spans="1:14" ht="46.5" customHeight="1">
      <c r="A49" s="841" t="s">
        <v>284</v>
      </c>
      <c r="B49" s="842"/>
      <c r="C49" s="842"/>
      <c r="D49" s="842"/>
      <c r="E49" s="842"/>
      <c r="F49" s="843"/>
      <c r="H49" s="841" t="s">
        <v>284</v>
      </c>
      <c r="I49" s="842"/>
      <c r="J49" s="842"/>
      <c r="K49" s="842"/>
      <c r="L49" s="842"/>
      <c r="M49" s="843"/>
      <c r="N49" s="159" t="s">
        <v>241</v>
      </c>
    </row>
    <row r="50" spans="1:14">
      <c r="A50" s="184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</row>
    <row r="51" spans="1:14">
      <c r="A51" s="184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</row>
    <row r="52" spans="1:14">
      <c r="A52" s="184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</row>
    <row r="53" spans="1:14" ht="41.25" customHeight="1">
      <c r="A53" s="811" t="s">
        <v>234</v>
      </c>
      <c r="B53" s="812"/>
      <c r="C53" s="812"/>
      <c r="D53" s="812"/>
      <c r="E53" s="812"/>
      <c r="F53" s="813"/>
      <c r="G53" s="184"/>
      <c r="H53" s="811" t="s">
        <v>240</v>
      </c>
      <c r="I53" s="812"/>
      <c r="J53" s="812"/>
      <c r="K53" s="812"/>
      <c r="L53" s="812"/>
      <c r="M53" s="813"/>
    </row>
    <row r="54" spans="1:14" ht="31.5" customHeight="1">
      <c r="A54" s="283"/>
      <c r="B54" s="172" t="str">
        <f>Originales!$A$1</f>
        <v>Acum. febrero 2009</v>
      </c>
      <c r="C54" s="273" t="s">
        <v>67</v>
      </c>
      <c r="D54" s="172" t="str">
        <f>Originales!$A$2</f>
        <v>Acum. febrero 2010</v>
      </c>
      <c r="E54" s="274" t="s">
        <v>67</v>
      </c>
      <c r="F54" s="275" t="s">
        <v>68</v>
      </c>
      <c r="G54" s="184"/>
      <c r="H54" s="172"/>
      <c r="I54" s="273" t="str">
        <f>Originales!$A$1</f>
        <v>Acum. febrero 2009</v>
      </c>
      <c r="J54" s="172" t="s">
        <v>67</v>
      </c>
      <c r="K54" s="274" t="str">
        <f>Originales!$A$2</f>
        <v>Acum. febrero 2010</v>
      </c>
      <c r="L54" s="284" t="s">
        <v>67</v>
      </c>
      <c r="M54" s="172" t="s">
        <v>68</v>
      </c>
    </row>
    <row r="55" spans="1:14" ht="15" customHeight="1">
      <c r="A55" s="373" t="s">
        <v>123</v>
      </c>
      <c r="B55" s="298">
        <f>Originales!Y71</f>
        <v>0</v>
      </c>
      <c r="C55" s="296" t="e">
        <f t="shared" ref="C55:C60" si="9">B55/$B$55</f>
        <v>#DIV/0!</v>
      </c>
      <c r="D55" s="374">
        <f>Originales!Y32</f>
        <v>0</v>
      </c>
      <c r="E55" s="296" t="e">
        <f t="shared" ref="E55:E60" si="10">D55/$D$55</f>
        <v>#DIV/0!</v>
      </c>
      <c r="F55" s="299" t="e">
        <f t="shared" ref="F55:F60" si="11">(D55-B55)/B55</f>
        <v>#DIV/0!</v>
      </c>
      <c r="G55" s="184"/>
      <c r="H55" s="373" t="s">
        <v>123</v>
      </c>
      <c r="I55" s="294">
        <f>Originales!AH71</f>
        <v>0</v>
      </c>
      <c r="J55" s="316" t="e">
        <f t="shared" ref="J55:J60" si="12">I55/$I$55</f>
        <v>#DIV/0!</v>
      </c>
      <c r="K55" s="294">
        <f>Originales!AH32</f>
        <v>0</v>
      </c>
      <c r="L55" s="316" t="e">
        <f t="shared" ref="L55:L60" si="13">K55/$K$55</f>
        <v>#DIV/0!</v>
      </c>
      <c r="M55" s="296" t="e">
        <f t="shared" ref="M55:M60" si="14">(K55-I55)/I55</f>
        <v>#DIV/0!</v>
      </c>
    </row>
    <row r="56" spans="1:14" ht="15" customHeight="1">
      <c r="A56" s="280" t="s">
        <v>126</v>
      </c>
      <c r="B56" s="156">
        <f>Originales!W71</f>
        <v>0</v>
      </c>
      <c r="C56" s="147" t="e">
        <f t="shared" si="9"/>
        <v>#DIV/0!</v>
      </c>
      <c r="D56" s="163">
        <f>Originales!W32</f>
        <v>0</v>
      </c>
      <c r="E56" s="147" t="e">
        <f t="shared" si="10"/>
        <v>#DIV/0!</v>
      </c>
      <c r="F56" s="157" t="e">
        <f t="shared" si="11"/>
        <v>#DIV/0!</v>
      </c>
      <c r="G56" s="184"/>
      <c r="H56" s="280" t="s">
        <v>126</v>
      </c>
      <c r="I56" s="145">
        <f>Originales!AF71</f>
        <v>0</v>
      </c>
      <c r="J56" s="147" t="e">
        <f t="shared" si="12"/>
        <v>#DIV/0!</v>
      </c>
      <c r="K56" s="145">
        <f>Originales!AF32</f>
        <v>0</v>
      </c>
      <c r="L56" s="147" t="e">
        <f t="shared" si="13"/>
        <v>#DIV/0!</v>
      </c>
      <c r="M56" s="147" t="e">
        <f t="shared" si="14"/>
        <v>#DIV/0!</v>
      </c>
    </row>
    <row r="57" spans="1:14" ht="15" customHeight="1">
      <c r="A57" s="278" t="s">
        <v>172</v>
      </c>
      <c r="B57" s="156">
        <f>Originales!T71</f>
        <v>0</v>
      </c>
      <c r="C57" s="147" t="e">
        <f t="shared" si="9"/>
        <v>#DIV/0!</v>
      </c>
      <c r="D57" s="163">
        <f>Originales!T32</f>
        <v>0</v>
      </c>
      <c r="E57" s="147" t="e">
        <f t="shared" si="10"/>
        <v>#DIV/0!</v>
      </c>
      <c r="F57" s="157" t="e">
        <f t="shared" si="11"/>
        <v>#DIV/0!</v>
      </c>
      <c r="G57" s="184"/>
      <c r="H57" s="281" t="s">
        <v>172</v>
      </c>
      <c r="I57" s="145">
        <f>Originales!AB71</f>
        <v>0</v>
      </c>
      <c r="J57" s="147" t="e">
        <f t="shared" si="12"/>
        <v>#DIV/0!</v>
      </c>
      <c r="K57" s="145">
        <f>Originales!AB32</f>
        <v>0</v>
      </c>
      <c r="L57" s="147" t="e">
        <f t="shared" si="13"/>
        <v>#DIV/0!</v>
      </c>
      <c r="M57" s="147" t="e">
        <f t="shared" si="14"/>
        <v>#DIV/0!</v>
      </c>
    </row>
    <row r="58" spans="1:14" ht="15" customHeight="1">
      <c r="A58" s="278" t="s">
        <v>129</v>
      </c>
      <c r="B58" s="156">
        <f>Originales!U71</f>
        <v>0</v>
      </c>
      <c r="C58" s="147" t="e">
        <f t="shared" si="9"/>
        <v>#DIV/0!</v>
      </c>
      <c r="D58" s="163">
        <f>Originales!U32</f>
        <v>0</v>
      </c>
      <c r="E58" s="147" t="e">
        <f t="shared" si="10"/>
        <v>#DIV/0!</v>
      </c>
      <c r="F58" s="157" t="e">
        <f t="shared" si="11"/>
        <v>#DIV/0!</v>
      </c>
      <c r="G58" s="184"/>
      <c r="H58" s="281" t="s">
        <v>129</v>
      </c>
      <c r="I58" s="145">
        <f>Originales!AC71</f>
        <v>0</v>
      </c>
      <c r="J58" s="147" t="e">
        <f t="shared" si="12"/>
        <v>#DIV/0!</v>
      </c>
      <c r="K58" s="145">
        <f>Originales!AC32</f>
        <v>0</v>
      </c>
      <c r="L58" s="147" t="e">
        <f t="shared" si="13"/>
        <v>#DIV/0!</v>
      </c>
      <c r="M58" s="147" t="e">
        <f t="shared" si="14"/>
        <v>#DIV/0!</v>
      </c>
    </row>
    <row r="59" spans="1:14" ht="15" customHeight="1">
      <c r="A59" s="278" t="s">
        <v>171</v>
      </c>
      <c r="B59" s="156">
        <f>Originales!V71</f>
        <v>0</v>
      </c>
      <c r="C59" s="147" t="e">
        <f t="shared" si="9"/>
        <v>#DIV/0!</v>
      </c>
      <c r="D59" s="163">
        <f>Originales!V32</f>
        <v>0</v>
      </c>
      <c r="E59" s="147" t="e">
        <f t="shared" si="10"/>
        <v>#DIV/0!</v>
      </c>
      <c r="F59" s="157" t="e">
        <f t="shared" si="11"/>
        <v>#DIV/0!</v>
      </c>
      <c r="G59" s="184"/>
      <c r="H59" s="281" t="s">
        <v>130</v>
      </c>
      <c r="I59" s="145">
        <f>Originales!AD71</f>
        <v>0</v>
      </c>
      <c r="J59" s="147" t="e">
        <f t="shared" si="12"/>
        <v>#DIV/0!</v>
      </c>
      <c r="K59" s="145">
        <f>Originales!AD32</f>
        <v>0</v>
      </c>
      <c r="L59" s="147" t="e">
        <f t="shared" si="13"/>
        <v>#DIV/0!</v>
      </c>
      <c r="M59" s="147" t="e">
        <f t="shared" si="14"/>
        <v>#DIV/0!</v>
      </c>
    </row>
    <row r="60" spans="1:14" ht="15" customHeight="1">
      <c r="A60" s="282" t="s">
        <v>132</v>
      </c>
      <c r="B60" s="165">
        <f>Originales!X71</f>
        <v>0</v>
      </c>
      <c r="C60" s="151" t="e">
        <f t="shared" si="9"/>
        <v>#DIV/0!</v>
      </c>
      <c r="D60" s="166">
        <f>Originales!X32</f>
        <v>0</v>
      </c>
      <c r="E60" s="151" t="e">
        <f t="shared" si="10"/>
        <v>#DIV/0!</v>
      </c>
      <c r="F60" s="167" t="e">
        <f t="shared" si="11"/>
        <v>#DIV/0!</v>
      </c>
      <c r="G60" s="184"/>
      <c r="H60" s="281" t="s">
        <v>131</v>
      </c>
      <c r="I60" s="285">
        <f>Originales!AE71</f>
        <v>0</v>
      </c>
      <c r="J60" s="147" t="e">
        <f t="shared" si="12"/>
        <v>#DIV/0!</v>
      </c>
      <c r="K60" s="285">
        <f>Originales!AE32</f>
        <v>0</v>
      </c>
      <c r="L60" s="147" t="e">
        <f t="shared" si="13"/>
        <v>#DIV/0!</v>
      </c>
      <c r="M60" s="147" t="e">
        <f t="shared" si="14"/>
        <v>#DIV/0!</v>
      </c>
    </row>
    <row r="61" spans="1:14" ht="35.25" customHeight="1">
      <c r="A61" s="841" t="s">
        <v>284</v>
      </c>
      <c r="B61" s="842"/>
      <c r="C61" s="842"/>
      <c r="D61" s="842"/>
      <c r="E61" s="842"/>
      <c r="F61" s="843"/>
      <c r="G61" s="184"/>
      <c r="H61" s="841" t="s">
        <v>284</v>
      </c>
      <c r="I61" s="842"/>
      <c r="J61" s="842"/>
      <c r="K61" s="842"/>
      <c r="L61" s="842"/>
      <c r="M61" s="843"/>
    </row>
    <row r="62" spans="1:14" ht="18.75" customHeight="1">
      <c r="A62" s="184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</row>
  </sheetData>
  <sheetProtection password="CEAC" sheet="1" objects="1" scenarios="1"/>
  <mergeCells count="12">
    <mergeCell ref="A2:F2"/>
    <mergeCell ref="H61:M61"/>
    <mergeCell ref="A40:F40"/>
    <mergeCell ref="A49:F49"/>
    <mergeCell ref="A53:F53"/>
    <mergeCell ref="A61:F61"/>
    <mergeCell ref="H40:M40"/>
    <mergeCell ref="H49:M49"/>
    <mergeCell ref="H53:M53"/>
    <mergeCell ref="A24:F24"/>
    <mergeCell ref="A36:F36"/>
    <mergeCell ref="A26:F26"/>
  </mergeCells>
  <phoneticPr fontId="9" type="noConversion"/>
  <hyperlinks>
    <hyperlink ref="G24" location="INDICE!A1" tooltip="REGRESAR AL ÍNDICE" display="INDICE"/>
    <hyperlink ref="N49" location="INDICE!A1" tooltip="REGRESAR AL ÍNDICE" display="INDICE"/>
  </hyperlinks>
  <printOptions horizontalCentered="1" verticalCentered="1"/>
  <pageMargins left="0" right="0" top="0" bottom="0" header="0" footer="0"/>
  <pageSetup paperSize="9" scale="80" orientation="landscape" r:id="rId1"/>
  <headerFooter alignWithMargins="0">
    <oddFooter>&amp;LTurismo de Tenerife&amp;R&amp;P</oddFooter>
  </headerFooter>
  <rowBreaks count="2" manualBreakCount="2">
    <brk id="37" max="12" man="1"/>
    <brk id="72" max="12" man="1"/>
  </rowBreaks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5:X41"/>
  <sheetViews>
    <sheetView showGridLines="0" showRowColHeaders="0" zoomScaleNormal="100" workbookViewId="0"/>
  </sheetViews>
  <sheetFormatPr baseColWidth="10" defaultRowHeight="12.75"/>
  <cols>
    <col min="1" max="1" width="30.7109375" style="455" customWidth="1"/>
    <col min="2" max="9" width="12.7109375" style="455" customWidth="1"/>
    <col min="10" max="10" width="17" style="455" bestFit="1" customWidth="1"/>
    <col min="11" max="11" width="14.5703125" style="455" customWidth="1"/>
    <col min="12" max="14" width="11.42578125" style="455"/>
    <col min="15" max="15" width="29" style="455" hidden="1" customWidth="1"/>
    <col min="16" max="16" width="22.5703125" style="455" hidden="1" customWidth="1"/>
    <col min="17" max="17" width="5.28515625" style="455" hidden="1" customWidth="1"/>
    <col min="18" max="18" width="19.42578125" style="455" hidden="1" customWidth="1"/>
    <col min="19" max="19" width="5.28515625" style="455" hidden="1" customWidth="1"/>
    <col min="20" max="20" width="22" style="455" hidden="1" customWidth="1"/>
    <col min="21" max="21" width="4.140625" style="455" hidden="1" customWidth="1"/>
    <col min="22" max="22" width="19.7109375" style="455" hidden="1" customWidth="1"/>
    <col min="23" max="23" width="4.140625" style="455" hidden="1" customWidth="1"/>
    <col min="24" max="24" width="13.85546875" style="455" hidden="1" customWidth="1"/>
    <col min="25" max="25" width="22" style="455" customWidth="1"/>
    <col min="26" max="26" width="4.140625" style="455" customWidth="1"/>
    <col min="27" max="27" width="25.5703125" style="455" customWidth="1"/>
    <col min="28" max="28" width="13.85546875" style="455" customWidth="1"/>
    <col min="29" max="29" width="3.140625" style="455" customWidth="1"/>
    <col min="30" max="30" width="4.140625" style="455" customWidth="1"/>
    <col min="31" max="31" width="25.5703125" style="455" bestFit="1" customWidth="1"/>
    <col min="32" max="32" width="13.85546875" style="455" bestFit="1" customWidth="1"/>
    <col min="33" max="33" width="6.28515625" style="455" customWidth="1"/>
    <col min="34" max="34" width="5.28515625" style="455" customWidth="1"/>
    <col min="35" max="35" width="15.42578125" style="455" bestFit="1" customWidth="1"/>
    <col min="36" max="36" width="22" style="455" bestFit="1" customWidth="1"/>
    <col min="37" max="37" width="3.140625" style="455" customWidth="1"/>
    <col min="38" max="38" width="4.140625" style="455" customWidth="1"/>
    <col min="39" max="39" width="25.5703125" style="455" bestFit="1" customWidth="1"/>
    <col min="40" max="40" width="18.7109375" style="455" bestFit="1" customWidth="1"/>
    <col min="41" max="41" width="6.28515625" style="455" customWidth="1"/>
    <col min="42" max="42" width="4.140625" style="455" customWidth="1"/>
    <col min="43" max="43" width="22.42578125" style="455" bestFit="1" customWidth="1"/>
    <col min="44" max="44" width="13.85546875" style="455" bestFit="1" customWidth="1"/>
    <col min="45" max="16384" width="11.42578125" style="455"/>
  </cols>
  <sheetData>
    <row r="5" spans="1:24">
      <c r="A5" s="454"/>
      <c r="B5" s="454"/>
      <c r="C5" s="454"/>
      <c r="D5" s="454"/>
      <c r="E5" s="454"/>
      <c r="F5" s="454"/>
      <c r="G5" s="454"/>
      <c r="H5" s="454"/>
      <c r="I5" s="454"/>
      <c r="J5" s="454"/>
      <c r="K5" s="454"/>
    </row>
    <row r="6" spans="1:24" ht="48.75" customHeight="1">
      <c r="A6" s="847" t="s">
        <v>450</v>
      </c>
      <c r="B6" s="848"/>
      <c r="C6" s="848"/>
      <c r="D6" s="848"/>
      <c r="E6" s="848"/>
      <c r="F6" s="848"/>
      <c r="G6" s="848"/>
      <c r="H6" s="848"/>
      <c r="I6" s="848"/>
      <c r="J6" s="848"/>
      <c r="K6" s="849"/>
      <c r="L6" s="125" t="s">
        <v>241</v>
      </c>
      <c r="O6" s="455" t="s">
        <v>301</v>
      </c>
      <c r="P6" s="455" t="s">
        <v>302</v>
      </c>
    </row>
    <row r="7" spans="1:24">
      <c r="A7" s="456"/>
      <c r="B7" s="850" t="s">
        <v>174</v>
      </c>
      <c r="C7" s="851"/>
      <c r="D7" s="850" t="s">
        <v>175</v>
      </c>
      <c r="E7" s="851"/>
      <c r="F7" s="850" t="s">
        <v>176</v>
      </c>
      <c r="G7" s="851"/>
      <c r="H7" s="850" t="s">
        <v>177</v>
      </c>
      <c r="I7" s="851"/>
      <c r="J7" s="852" t="s">
        <v>208</v>
      </c>
      <c r="K7" s="853"/>
      <c r="P7" s="455" t="s">
        <v>174</v>
      </c>
      <c r="R7" s="455" t="s">
        <v>175</v>
      </c>
      <c r="T7" s="455" t="s">
        <v>176</v>
      </c>
      <c r="V7" s="455" t="s">
        <v>177</v>
      </c>
      <c r="X7" s="455" t="s">
        <v>303</v>
      </c>
    </row>
    <row r="8" spans="1:24">
      <c r="A8" s="457"/>
      <c r="B8" s="458" t="s">
        <v>209</v>
      </c>
      <c r="C8" s="458" t="s">
        <v>178</v>
      </c>
      <c r="D8" s="458" t="s">
        <v>209</v>
      </c>
      <c r="E8" s="458" t="s">
        <v>178</v>
      </c>
      <c r="F8" s="458" t="s">
        <v>209</v>
      </c>
      <c r="G8" s="458" t="s">
        <v>178</v>
      </c>
      <c r="H8" s="458" t="s">
        <v>209</v>
      </c>
      <c r="I8" s="458" t="s">
        <v>178</v>
      </c>
      <c r="J8" s="459" t="s">
        <v>210</v>
      </c>
      <c r="K8" s="459" t="s">
        <v>207</v>
      </c>
      <c r="O8" s="455" t="s">
        <v>304</v>
      </c>
      <c r="P8" s="455" t="s">
        <v>305</v>
      </c>
      <c r="Q8" s="455" t="s">
        <v>306</v>
      </c>
      <c r="R8" s="455" t="s">
        <v>305</v>
      </c>
      <c r="S8" s="455" t="s">
        <v>306</v>
      </c>
      <c r="T8" s="455" t="s">
        <v>305</v>
      </c>
      <c r="U8" s="455" t="s">
        <v>306</v>
      </c>
      <c r="V8" s="455" t="s">
        <v>305</v>
      </c>
      <c r="W8" s="455" t="s">
        <v>306</v>
      </c>
    </row>
    <row r="9" spans="1:24" ht="15.75" customHeight="1">
      <c r="A9" s="460" t="s">
        <v>86</v>
      </c>
      <c r="B9" s="461">
        <v>33728</v>
      </c>
      <c r="C9" s="461">
        <v>3817</v>
      </c>
      <c r="D9" s="461">
        <v>13567</v>
      </c>
      <c r="E9" s="461">
        <v>1376</v>
      </c>
      <c r="F9" s="461">
        <v>22</v>
      </c>
      <c r="G9" s="462"/>
      <c r="H9" s="461">
        <v>14</v>
      </c>
      <c r="I9" s="461">
        <v>8</v>
      </c>
      <c r="J9" s="463">
        <f>SUM(B9,D9,F9,H9)</f>
        <v>47331</v>
      </c>
      <c r="K9" s="461">
        <f>SUM(C9,E9,G9,I9)</f>
        <v>5201</v>
      </c>
      <c r="O9" s="464" t="s">
        <v>86</v>
      </c>
      <c r="P9" s="465">
        <v>33246</v>
      </c>
      <c r="Q9" s="465">
        <v>4346</v>
      </c>
      <c r="R9" s="465">
        <v>13542</v>
      </c>
      <c r="S9" s="465">
        <v>1376</v>
      </c>
      <c r="T9" s="465">
        <v>22</v>
      </c>
      <c r="U9" s="465"/>
      <c r="V9" s="465">
        <v>14</v>
      </c>
      <c r="W9" s="465">
        <v>8</v>
      </c>
      <c r="X9" s="465">
        <v>52554</v>
      </c>
    </row>
    <row r="10" spans="1:24" ht="15.75" customHeight="1">
      <c r="A10" s="466" t="s">
        <v>179</v>
      </c>
      <c r="B10" s="462"/>
      <c r="C10" s="462"/>
      <c r="D10" s="462"/>
      <c r="E10" s="462"/>
      <c r="F10" s="462"/>
      <c r="G10" s="462"/>
      <c r="H10" s="462">
        <v>17</v>
      </c>
      <c r="I10" s="462"/>
      <c r="J10" s="467">
        <f>SUM(B10,D10,F10,H10)</f>
        <v>17</v>
      </c>
      <c r="K10" s="462">
        <f t="shared" ref="J10:K40" si="0">SUM(C10,E10,G10,I10)</f>
        <v>0</v>
      </c>
      <c r="O10" s="464" t="s">
        <v>179</v>
      </c>
      <c r="P10" s="465"/>
      <c r="Q10" s="465"/>
      <c r="R10" s="465"/>
      <c r="S10" s="465"/>
      <c r="T10" s="465"/>
      <c r="U10" s="465"/>
      <c r="V10" s="465">
        <v>17</v>
      </c>
      <c r="W10" s="465"/>
      <c r="X10" s="465">
        <v>17</v>
      </c>
    </row>
    <row r="11" spans="1:24" ht="15.75" customHeight="1">
      <c r="A11" s="466" t="s">
        <v>180</v>
      </c>
      <c r="B11" s="462">
        <v>18</v>
      </c>
      <c r="C11" s="462"/>
      <c r="D11" s="462">
        <v>20</v>
      </c>
      <c r="E11" s="462"/>
      <c r="F11" s="462"/>
      <c r="G11" s="462">
        <v>18</v>
      </c>
      <c r="H11" s="462">
        <v>73</v>
      </c>
      <c r="I11" s="462">
        <v>18</v>
      </c>
      <c r="J11" s="467">
        <f t="shared" si="0"/>
        <v>111</v>
      </c>
      <c r="K11" s="462">
        <f t="shared" si="0"/>
        <v>36</v>
      </c>
      <c r="O11" s="464" t="s">
        <v>180</v>
      </c>
      <c r="P11" s="465">
        <v>18</v>
      </c>
      <c r="Q11" s="465"/>
      <c r="R11" s="465">
        <v>20</v>
      </c>
      <c r="S11" s="465"/>
      <c r="T11" s="465"/>
      <c r="U11" s="465">
        <v>18</v>
      </c>
      <c r="V11" s="465">
        <v>73</v>
      </c>
      <c r="W11" s="465">
        <v>18</v>
      </c>
      <c r="X11" s="465">
        <v>147</v>
      </c>
    </row>
    <row r="12" spans="1:24" ht="15.75" customHeight="1">
      <c r="A12" s="466" t="s">
        <v>87</v>
      </c>
      <c r="B12" s="462">
        <v>16604</v>
      </c>
      <c r="C12" s="462">
        <v>306</v>
      </c>
      <c r="D12" s="462">
        <v>22960</v>
      </c>
      <c r="E12" s="462">
        <v>0</v>
      </c>
      <c r="F12" s="462"/>
      <c r="G12" s="462"/>
      <c r="H12" s="462">
        <v>20</v>
      </c>
      <c r="I12" s="462">
        <v>32</v>
      </c>
      <c r="J12" s="467">
        <f t="shared" si="0"/>
        <v>39584</v>
      </c>
      <c r="K12" s="462">
        <f t="shared" si="0"/>
        <v>338</v>
      </c>
      <c r="O12" s="464" t="s">
        <v>87</v>
      </c>
      <c r="P12" s="465">
        <v>16604</v>
      </c>
      <c r="Q12" s="465">
        <v>306</v>
      </c>
      <c r="R12" s="465">
        <v>23581</v>
      </c>
      <c r="S12" s="465">
        <v>0</v>
      </c>
      <c r="T12" s="465"/>
      <c r="U12" s="465"/>
      <c r="V12" s="465">
        <v>20</v>
      </c>
      <c r="W12" s="465">
        <v>32</v>
      </c>
      <c r="X12" s="465">
        <v>40543</v>
      </c>
    </row>
    <row r="13" spans="1:24" ht="15.75" customHeight="1">
      <c r="A13" s="466" t="s">
        <v>181</v>
      </c>
      <c r="B13" s="462"/>
      <c r="C13" s="462">
        <v>240</v>
      </c>
      <c r="D13" s="462"/>
      <c r="E13" s="462"/>
      <c r="F13" s="462"/>
      <c r="G13" s="462">
        <v>32</v>
      </c>
      <c r="H13" s="462">
        <v>30</v>
      </c>
      <c r="I13" s="462">
        <v>33</v>
      </c>
      <c r="J13" s="467">
        <f t="shared" si="0"/>
        <v>30</v>
      </c>
      <c r="K13" s="462">
        <f t="shared" si="0"/>
        <v>305</v>
      </c>
      <c r="O13" s="464" t="s">
        <v>181</v>
      </c>
      <c r="P13" s="465"/>
      <c r="Q13" s="465">
        <v>240</v>
      </c>
      <c r="R13" s="465"/>
      <c r="S13" s="465"/>
      <c r="T13" s="465"/>
      <c r="U13" s="465">
        <v>32</v>
      </c>
      <c r="V13" s="465">
        <v>34</v>
      </c>
      <c r="W13" s="465">
        <v>33</v>
      </c>
      <c r="X13" s="465">
        <v>339</v>
      </c>
    </row>
    <row r="14" spans="1:24" ht="15.75" customHeight="1">
      <c r="A14" s="466" t="s">
        <v>182</v>
      </c>
      <c r="B14" s="462">
        <v>986</v>
      </c>
      <c r="C14" s="462"/>
      <c r="D14" s="462">
        <v>28</v>
      </c>
      <c r="E14" s="462"/>
      <c r="F14" s="462"/>
      <c r="G14" s="462"/>
      <c r="H14" s="462">
        <v>12</v>
      </c>
      <c r="I14" s="462">
        <v>6</v>
      </c>
      <c r="J14" s="467">
        <f t="shared" si="0"/>
        <v>1026</v>
      </c>
      <c r="K14" s="462">
        <f t="shared" si="0"/>
        <v>6</v>
      </c>
      <c r="O14" s="464" t="s">
        <v>182</v>
      </c>
      <c r="P14" s="465">
        <v>986</v>
      </c>
      <c r="Q14" s="465"/>
      <c r="R14" s="465">
        <v>28</v>
      </c>
      <c r="S14" s="465"/>
      <c r="T14" s="465"/>
      <c r="U14" s="465"/>
      <c r="V14" s="465">
        <v>12</v>
      </c>
      <c r="W14" s="465">
        <v>6</v>
      </c>
      <c r="X14" s="465">
        <v>1032</v>
      </c>
    </row>
    <row r="15" spans="1:24" ht="15.75" customHeight="1">
      <c r="A15" s="466" t="s">
        <v>183</v>
      </c>
      <c r="B15" s="462"/>
      <c r="C15" s="462"/>
      <c r="D15" s="462"/>
      <c r="E15" s="462"/>
      <c r="F15" s="462"/>
      <c r="G15" s="462"/>
      <c r="H15" s="462">
        <v>20</v>
      </c>
      <c r="I15" s="462">
        <v>4</v>
      </c>
      <c r="J15" s="467">
        <f t="shared" si="0"/>
        <v>20</v>
      </c>
      <c r="K15" s="462">
        <f t="shared" si="0"/>
        <v>4</v>
      </c>
      <c r="O15" s="464" t="s">
        <v>183</v>
      </c>
      <c r="P15" s="465"/>
      <c r="Q15" s="465"/>
      <c r="R15" s="465"/>
      <c r="S15" s="465"/>
      <c r="T15" s="465"/>
      <c r="U15" s="465"/>
      <c r="V15" s="465">
        <v>17</v>
      </c>
      <c r="W15" s="465">
        <v>6</v>
      </c>
      <c r="X15" s="465">
        <v>23</v>
      </c>
    </row>
    <row r="16" spans="1:24" ht="15.75" customHeight="1">
      <c r="A16" s="466" t="s">
        <v>184</v>
      </c>
      <c r="B16" s="462">
        <v>46</v>
      </c>
      <c r="C16" s="462"/>
      <c r="D16" s="462">
        <v>4</v>
      </c>
      <c r="E16" s="462"/>
      <c r="F16" s="462">
        <v>78</v>
      </c>
      <c r="G16" s="462"/>
      <c r="H16" s="462">
        <v>35</v>
      </c>
      <c r="I16" s="462">
        <v>30</v>
      </c>
      <c r="J16" s="467">
        <f t="shared" si="0"/>
        <v>163</v>
      </c>
      <c r="K16" s="462">
        <f t="shared" si="0"/>
        <v>30</v>
      </c>
      <c r="O16" s="464" t="s">
        <v>184</v>
      </c>
      <c r="P16" s="465">
        <v>46</v>
      </c>
      <c r="Q16" s="465"/>
      <c r="R16" s="465">
        <v>4</v>
      </c>
      <c r="S16" s="465"/>
      <c r="T16" s="465">
        <v>108</v>
      </c>
      <c r="U16" s="465"/>
      <c r="V16" s="465">
        <v>35</v>
      </c>
      <c r="W16" s="465">
        <v>30</v>
      </c>
      <c r="X16" s="465">
        <v>223</v>
      </c>
    </row>
    <row r="17" spans="1:24" ht="15.75" customHeight="1">
      <c r="A17" s="466" t="s">
        <v>185</v>
      </c>
      <c r="B17" s="462">
        <v>930</v>
      </c>
      <c r="C17" s="462">
        <v>642</v>
      </c>
      <c r="D17" s="462">
        <v>383</v>
      </c>
      <c r="E17" s="462">
        <v>6</v>
      </c>
      <c r="F17" s="462">
        <v>0</v>
      </c>
      <c r="G17" s="462">
        <v>25</v>
      </c>
      <c r="H17" s="462">
        <v>63</v>
      </c>
      <c r="I17" s="462">
        <v>15</v>
      </c>
      <c r="J17" s="467">
        <f t="shared" si="0"/>
        <v>1376</v>
      </c>
      <c r="K17" s="462">
        <f t="shared" si="0"/>
        <v>688</v>
      </c>
      <c r="O17" s="464" t="s">
        <v>185</v>
      </c>
      <c r="P17" s="465">
        <v>930</v>
      </c>
      <c r="Q17" s="465">
        <v>642</v>
      </c>
      <c r="R17" s="465">
        <v>383</v>
      </c>
      <c r="S17" s="465">
        <v>6</v>
      </c>
      <c r="T17" s="465">
        <v>32</v>
      </c>
      <c r="U17" s="465">
        <v>25</v>
      </c>
      <c r="V17" s="465">
        <v>63</v>
      </c>
      <c r="W17" s="465">
        <v>15</v>
      </c>
      <c r="X17" s="465">
        <v>2096</v>
      </c>
    </row>
    <row r="18" spans="1:24" ht="15.75" customHeight="1">
      <c r="A18" s="466" t="s">
        <v>186</v>
      </c>
      <c r="B18" s="462"/>
      <c r="C18" s="462"/>
      <c r="D18" s="462"/>
      <c r="E18" s="462"/>
      <c r="F18" s="462"/>
      <c r="G18" s="462"/>
      <c r="H18" s="462">
        <v>4</v>
      </c>
      <c r="I18" s="462">
        <v>2</v>
      </c>
      <c r="J18" s="467">
        <f t="shared" si="0"/>
        <v>4</v>
      </c>
      <c r="K18" s="462">
        <f t="shared" si="0"/>
        <v>2</v>
      </c>
      <c r="O18" s="464" t="s">
        <v>186</v>
      </c>
      <c r="P18" s="465"/>
      <c r="Q18" s="465"/>
      <c r="R18" s="465"/>
      <c r="S18" s="465"/>
      <c r="T18" s="465"/>
      <c r="U18" s="465"/>
      <c r="V18" s="465">
        <v>4</v>
      </c>
      <c r="W18" s="465">
        <v>2</v>
      </c>
      <c r="X18" s="465">
        <v>6</v>
      </c>
    </row>
    <row r="19" spans="1:24" ht="15.75" customHeight="1">
      <c r="A19" s="466" t="s">
        <v>187</v>
      </c>
      <c r="B19" s="462">
        <v>2261</v>
      </c>
      <c r="C19" s="462">
        <v>1276</v>
      </c>
      <c r="D19" s="462">
        <v>30</v>
      </c>
      <c r="E19" s="462">
        <v>754</v>
      </c>
      <c r="F19" s="462">
        <v>15</v>
      </c>
      <c r="G19" s="462">
        <v>0</v>
      </c>
      <c r="H19" s="462">
        <v>33</v>
      </c>
      <c r="I19" s="462">
        <v>25</v>
      </c>
      <c r="J19" s="467">
        <f t="shared" si="0"/>
        <v>2339</v>
      </c>
      <c r="K19" s="462">
        <f t="shared" si="0"/>
        <v>2055</v>
      </c>
      <c r="O19" s="464" t="s">
        <v>187</v>
      </c>
      <c r="P19" s="465">
        <v>2261</v>
      </c>
      <c r="Q19" s="465">
        <v>1276</v>
      </c>
      <c r="R19" s="465">
        <v>30</v>
      </c>
      <c r="S19" s="465">
        <v>754</v>
      </c>
      <c r="T19" s="465">
        <v>15</v>
      </c>
      <c r="U19" s="465">
        <v>0</v>
      </c>
      <c r="V19" s="465">
        <v>37</v>
      </c>
      <c r="W19" s="465">
        <v>25</v>
      </c>
      <c r="X19" s="465">
        <v>4398</v>
      </c>
    </row>
    <row r="20" spans="1:24" ht="15.75" customHeight="1">
      <c r="A20" s="466" t="s">
        <v>188</v>
      </c>
      <c r="B20" s="462"/>
      <c r="C20" s="462"/>
      <c r="D20" s="462"/>
      <c r="E20" s="462"/>
      <c r="F20" s="462">
        <v>54</v>
      </c>
      <c r="G20" s="462"/>
      <c r="H20" s="462">
        <v>15</v>
      </c>
      <c r="I20" s="462">
        <v>36</v>
      </c>
      <c r="J20" s="467">
        <f t="shared" si="0"/>
        <v>69</v>
      </c>
      <c r="K20" s="462">
        <f t="shared" si="0"/>
        <v>36</v>
      </c>
      <c r="O20" s="464" t="s">
        <v>307</v>
      </c>
      <c r="P20" s="465"/>
      <c r="Q20" s="465"/>
      <c r="R20" s="465"/>
      <c r="S20" s="465"/>
      <c r="T20" s="465">
        <v>54</v>
      </c>
      <c r="U20" s="465"/>
      <c r="V20" s="465">
        <v>15</v>
      </c>
      <c r="W20" s="465">
        <v>36</v>
      </c>
      <c r="X20" s="465">
        <v>105</v>
      </c>
    </row>
    <row r="21" spans="1:24" ht="15.75" customHeight="1">
      <c r="A21" s="466" t="s">
        <v>189</v>
      </c>
      <c r="B21" s="462"/>
      <c r="C21" s="462"/>
      <c r="D21" s="462"/>
      <c r="E21" s="462"/>
      <c r="F21" s="462"/>
      <c r="G21" s="462"/>
      <c r="H21" s="462">
        <v>97</v>
      </c>
      <c r="I21" s="462">
        <v>21</v>
      </c>
      <c r="J21" s="467">
        <f t="shared" si="0"/>
        <v>97</v>
      </c>
      <c r="K21" s="462">
        <f t="shared" si="0"/>
        <v>21</v>
      </c>
      <c r="O21" s="464" t="s">
        <v>189</v>
      </c>
      <c r="P21" s="465"/>
      <c r="Q21" s="465"/>
      <c r="R21" s="465"/>
      <c r="S21" s="465"/>
      <c r="T21" s="465"/>
      <c r="U21" s="465"/>
      <c r="V21" s="465">
        <v>97</v>
      </c>
      <c r="W21" s="465">
        <v>21</v>
      </c>
      <c r="X21" s="465">
        <v>118</v>
      </c>
    </row>
    <row r="22" spans="1:24" ht="15.75" customHeight="1">
      <c r="A22" s="466" t="s">
        <v>190</v>
      </c>
      <c r="B22" s="462">
        <v>689</v>
      </c>
      <c r="C22" s="462">
        <v>234</v>
      </c>
      <c r="D22" s="462">
        <v>414</v>
      </c>
      <c r="E22" s="462"/>
      <c r="F22" s="462">
        <v>22</v>
      </c>
      <c r="G22" s="462"/>
      <c r="H22" s="462">
        <v>48</v>
      </c>
      <c r="I22" s="462">
        <v>29</v>
      </c>
      <c r="J22" s="467">
        <f t="shared" si="0"/>
        <v>1173</v>
      </c>
      <c r="K22" s="462">
        <f t="shared" si="0"/>
        <v>263</v>
      </c>
      <c r="O22" s="464" t="s">
        <v>190</v>
      </c>
      <c r="P22" s="465">
        <v>675</v>
      </c>
      <c r="Q22" s="465">
        <v>234</v>
      </c>
      <c r="R22" s="465">
        <v>416</v>
      </c>
      <c r="S22" s="465"/>
      <c r="T22" s="465">
        <v>22</v>
      </c>
      <c r="U22" s="465"/>
      <c r="V22" s="465">
        <v>48</v>
      </c>
      <c r="W22" s="465">
        <v>23</v>
      </c>
      <c r="X22" s="465">
        <v>1418</v>
      </c>
    </row>
    <row r="23" spans="1:24" ht="15.75" customHeight="1">
      <c r="A23" s="466" t="s">
        <v>191</v>
      </c>
      <c r="B23" s="462"/>
      <c r="C23" s="462"/>
      <c r="D23" s="462"/>
      <c r="E23" s="462"/>
      <c r="F23" s="462"/>
      <c r="G23" s="462"/>
      <c r="H23" s="462">
        <v>24</v>
      </c>
      <c r="I23" s="462">
        <v>0</v>
      </c>
      <c r="J23" s="467">
        <f t="shared" si="0"/>
        <v>24</v>
      </c>
      <c r="K23" s="462">
        <f t="shared" si="0"/>
        <v>0</v>
      </c>
      <c r="O23" s="464" t="s">
        <v>191</v>
      </c>
      <c r="P23" s="465"/>
      <c r="Q23" s="465"/>
      <c r="R23" s="465"/>
      <c r="S23" s="465"/>
      <c r="T23" s="465"/>
      <c r="U23" s="465"/>
      <c r="V23" s="465">
        <v>24</v>
      </c>
      <c r="W23" s="465">
        <v>0</v>
      </c>
      <c r="X23" s="465">
        <v>24</v>
      </c>
    </row>
    <row r="24" spans="1:24" ht="15.75" customHeight="1">
      <c r="A24" s="466" t="s">
        <v>192</v>
      </c>
      <c r="B24" s="462">
        <v>67</v>
      </c>
      <c r="C24" s="462">
        <v>10</v>
      </c>
      <c r="D24" s="462">
        <v>34</v>
      </c>
      <c r="E24" s="462"/>
      <c r="F24" s="462">
        <v>28</v>
      </c>
      <c r="G24" s="462">
        <v>35</v>
      </c>
      <c r="H24" s="462">
        <v>29</v>
      </c>
      <c r="I24" s="462">
        <v>12</v>
      </c>
      <c r="J24" s="467">
        <f t="shared" si="0"/>
        <v>158</v>
      </c>
      <c r="K24" s="462">
        <f t="shared" si="0"/>
        <v>57</v>
      </c>
      <c r="O24" s="464" t="s">
        <v>192</v>
      </c>
      <c r="P24" s="465">
        <v>67</v>
      </c>
      <c r="Q24" s="465">
        <v>10</v>
      </c>
      <c r="R24" s="465">
        <v>34</v>
      </c>
      <c r="S24" s="465"/>
      <c r="T24" s="465">
        <v>28</v>
      </c>
      <c r="U24" s="465">
        <v>35</v>
      </c>
      <c r="V24" s="465">
        <v>29</v>
      </c>
      <c r="W24" s="465">
        <v>12</v>
      </c>
      <c r="X24" s="465">
        <v>215</v>
      </c>
    </row>
    <row r="25" spans="1:24" ht="15.75" customHeight="1">
      <c r="A25" s="466" t="s">
        <v>88</v>
      </c>
      <c r="B25" s="462">
        <v>16191</v>
      </c>
      <c r="C25" s="462">
        <v>120</v>
      </c>
      <c r="D25" s="462">
        <v>6777</v>
      </c>
      <c r="E25" s="462">
        <v>661</v>
      </c>
      <c r="F25" s="462"/>
      <c r="G25" s="462"/>
      <c r="H25" s="462"/>
      <c r="I25" s="462"/>
      <c r="J25" s="467">
        <f t="shared" si="0"/>
        <v>22968</v>
      </c>
      <c r="K25" s="462">
        <f t="shared" si="0"/>
        <v>781</v>
      </c>
      <c r="O25" s="464" t="s">
        <v>88</v>
      </c>
      <c r="P25" s="465">
        <v>16848</v>
      </c>
      <c r="Q25" s="465">
        <v>120</v>
      </c>
      <c r="R25" s="465">
        <v>6777</v>
      </c>
      <c r="S25" s="465">
        <v>661</v>
      </c>
      <c r="T25" s="465"/>
      <c r="U25" s="465"/>
      <c r="V25" s="465"/>
      <c r="W25" s="465"/>
      <c r="X25" s="465">
        <v>24406</v>
      </c>
    </row>
    <row r="26" spans="1:24" ht="15.75" customHeight="1">
      <c r="A26" s="466" t="s">
        <v>193</v>
      </c>
      <c r="B26" s="462">
        <v>1355</v>
      </c>
      <c r="C26" s="462"/>
      <c r="D26" s="462">
        <v>342</v>
      </c>
      <c r="E26" s="462"/>
      <c r="F26" s="462">
        <v>90</v>
      </c>
      <c r="G26" s="462"/>
      <c r="H26" s="462">
        <v>93</v>
      </c>
      <c r="I26" s="462">
        <v>15</v>
      </c>
      <c r="J26" s="467">
        <f t="shared" si="0"/>
        <v>1880</v>
      </c>
      <c r="K26" s="462">
        <f t="shared" si="0"/>
        <v>15</v>
      </c>
      <c r="O26" s="464" t="s">
        <v>193</v>
      </c>
      <c r="P26" s="465">
        <v>1355</v>
      </c>
      <c r="Q26" s="465"/>
      <c r="R26" s="465">
        <v>342</v>
      </c>
      <c r="S26" s="465"/>
      <c r="T26" s="465">
        <v>90</v>
      </c>
      <c r="U26" s="465"/>
      <c r="V26" s="465">
        <v>93</v>
      </c>
      <c r="W26" s="465">
        <v>15</v>
      </c>
      <c r="X26" s="465">
        <v>1895</v>
      </c>
    </row>
    <row r="27" spans="1:24" ht="15.75" customHeight="1">
      <c r="A27" s="466" t="s">
        <v>194</v>
      </c>
      <c r="B27" s="462">
        <v>21</v>
      </c>
      <c r="C27" s="462"/>
      <c r="D27" s="462">
        <v>7</v>
      </c>
      <c r="E27" s="462"/>
      <c r="F27" s="462">
        <v>20</v>
      </c>
      <c r="G27" s="462"/>
      <c r="H27" s="462">
        <v>29</v>
      </c>
      <c r="I27" s="462">
        <v>7</v>
      </c>
      <c r="J27" s="467">
        <f t="shared" si="0"/>
        <v>77</v>
      </c>
      <c r="K27" s="462">
        <f t="shared" si="0"/>
        <v>7</v>
      </c>
      <c r="O27" s="464" t="s">
        <v>194</v>
      </c>
      <c r="P27" s="465">
        <v>21</v>
      </c>
      <c r="Q27" s="465"/>
      <c r="R27" s="465">
        <v>7</v>
      </c>
      <c r="S27" s="465"/>
      <c r="T27" s="465">
        <v>20</v>
      </c>
      <c r="U27" s="465"/>
      <c r="V27" s="465">
        <v>29</v>
      </c>
      <c r="W27" s="465">
        <v>7</v>
      </c>
      <c r="X27" s="465">
        <v>84</v>
      </c>
    </row>
    <row r="28" spans="1:24" ht="15.75" customHeight="1">
      <c r="A28" s="466" t="s">
        <v>195</v>
      </c>
      <c r="B28" s="462"/>
      <c r="C28" s="462"/>
      <c r="D28" s="462"/>
      <c r="E28" s="462"/>
      <c r="F28" s="462">
        <v>16</v>
      </c>
      <c r="G28" s="462"/>
      <c r="H28" s="462">
        <v>7</v>
      </c>
      <c r="I28" s="462">
        <v>3</v>
      </c>
      <c r="J28" s="467">
        <f t="shared" si="0"/>
        <v>23</v>
      </c>
      <c r="K28" s="462">
        <f t="shared" si="0"/>
        <v>3</v>
      </c>
      <c r="O28" s="464" t="s">
        <v>195</v>
      </c>
      <c r="P28" s="465"/>
      <c r="Q28" s="465"/>
      <c r="R28" s="465"/>
      <c r="S28" s="465"/>
      <c r="T28" s="465">
        <v>16</v>
      </c>
      <c r="U28" s="465"/>
      <c r="V28" s="465">
        <v>7</v>
      </c>
      <c r="W28" s="465">
        <v>3</v>
      </c>
      <c r="X28" s="465">
        <v>26</v>
      </c>
    </row>
    <row r="29" spans="1:24" ht="15.75" customHeight="1">
      <c r="A29" s="466" t="s">
        <v>196</v>
      </c>
      <c r="B29" s="462">
        <v>1026</v>
      </c>
      <c r="C29" s="462">
        <v>1439</v>
      </c>
      <c r="D29" s="462">
        <v>2790</v>
      </c>
      <c r="E29" s="462">
        <v>3524</v>
      </c>
      <c r="F29" s="462">
        <v>32</v>
      </c>
      <c r="G29" s="462">
        <v>14</v>
      </c>
      <c r="H29" s="462">
        <v>28</v>
      </c>
      <c r="I29" s="462"/>
      <c r="J29" s="467">
        <f t="shared" si="0"/>
        <v>3876</v>
      </c>
      <c r="K29" s="462">
        <f t="shared" si="0"/>
        <v>4977</v>
      </c>
      <c r="O29" s="464" t="s">
        <v>196</v>
      </c>
      <c r="P29" s="465">
        <v>1026</v>
      </c>
      <c r="Q29" s="465">
        <v>1439</v>
      </c>
      <c r="R29" s="465">
        <v>2790</v>
      </c>
      <c r="S29" s="465">
        <v>3524</v>
      </c>
      <c r="T29" s="465">
        <v>32</v>
      </c>
      <c r="U29" s="465">
        <v>14</v>
      </c>
      <c r="V29" s="465">
        <v>28</v>
      </c>
      <c r="W29" s="465"/>
      <c r="X29" s="465">
        <v>8853</v>
      </c>
    </row>
    <row r="30" spans="1:24" ht="15.75" customHeight="1">
      <c r="A30" s="466" t="s">
        <v>197</v>
      </c>
      <c r="B30" s="462">
        <v>2673</v>
      </c>
      <c r="C30" s="462">
        <v>398</v>
      </c>
      <c r="D30" s="462">
        <v>6</v>
      </c>
      <c r="E30" s="462"/>
      <c r="F30" s="462"/>
      <c r="G30" s="462"/>
      <c r="H30" s="462">
        <v>8</v>
      </c>
      <c r="I30" s="462">
        <v>7</v>
      </c>
      <c r="J30" s="467">
        <f>SUM(B30,D30,F30,H30)</f>
        <v>2687</v>
      </c>
      <c r="K30" s="462">
        <f>SUM(C30,E30,G30,I30)</f>
        <v>405</v>
      </c>
      <c r="O30" s="464" t="s">
        <v>197</v>
      </c>
      <c r="P30" s="465">
        <v>2785</v>
      </c>
      <c r="Q30" s="465">
        <v>339</v>
      </c>
      <c r="R30" s="465">
        <v>6</v>
      </c>
      <c r="S30" s="465"/>
      <c r="T30" s="465"/>
      <c r="U30" s="465"/>
      <c r="V30" s="465">
        <v>8</v>
      </c>
      <c r="W30" s="465">
        <v>7</v>
      </c>
      <c r="X30" s="465">
        <v>3145</v>
      </c>
    </row>
    <row r="31" spans="1:24" ht="15.75" customHeight="1">
      <c r="A31" s="466" t="s">
        <v>198</v>
      </c>
      <c r="B31" s="462">
        <v>804</v>
      </c>
      <c r="C31" s="462"/>
      <c r="D31" s="462">
        <v>6</v>
      </c>
      <c r="E31" s="462"/>
      <c r="F31" s="462"/>
      <c r="G31" s="462"/>
      <c r="H31" s="462"/>
      <c r="I31" s="462"/>
      <c r="J31" s="467">
        <f>SUM(B31,D31,F31,H31)</f>
        <v>810</v>
      </c>
      <c r="K31" s="462">
        <f>SUM(C31,E31,G31,I31)</f>
        <v>0</v>
      </c>
      <c r="O31" s="464" t="s">
        <v>198</v>
      </c>
      <c r="P31" s="465">
        <v>804</v>
      </c>
      <c r="Q31" s="465"/>
      <c r="R31" s="465">
        <v>6</v>
      </c>
      <c r="S31" s="465"/>
      <c r="T31" s="465"/>
      <c r="U31" s="465"/>
      <c r="V31" s="465"/>
      <c r="W31" s="465"/>
      <c r="X31" s="465">
        <v>810</v>
      </c>
    </row>
    <row r="32" spans="1:24" ht="15.75" customHeight="1">
      <c r="A32" s="466" t="s">
        <v>199</v>
      </c>
      <c r="B32" s="462">
        <v>3595</v>
      </c>
      <c r="C32" s="462">
        <v>218</v>
      </c>
      <c r="D32" s="462">
        <v>3658</v>
      </c>
      <c r="E32" s="462">
        <v>58</v>
      </c>
      <c r="F32" s="462"/>
      <c r="G32" s="462"/>
      <c r="H32" s="462"/>
      <c r="I32" s="462">
        <v>4</v>
      </c>
      <c r="J32" s="467">
        <f t="shared" si="0"/>
        <v>7253</v>
      </c>
      <c r="K32" s="462">
        <f t="shared" si="0"/>
        <v>280</v>
      </c>
      <c r="O32" s="464" t="s">
        <v>199</v>
      </c>
      <c r="P32" s="465">
        <v>3595</v>
      </c>
      <c r="Q32" s="465">
        <v>218</v>
      </c>
      <c r="R32" s="465">
        <v>3658</v>
      </c>
      <c r="S32" s="465">
        <v>58</v>
      </c>
      <c r="T32" s="465"/>
      <c r="U32" s="465"/>
      <c r="V32" s="465"/>
      <c r="W32" s="465">
        <v>4</v>
      </c>
      <c r="X32" s="465">
        <v>7533</v>
      </c>
    </row>
    <row r="33" spans="1:24" ht="15.75" customHeight="1">
      <c r="A33" s="466" t="s">
        <v>200</v>
      </c>
      <c r="B33" s="462">
        <v>14</v>
      </c>
      <c r="C33" s="462"/>
      <c r="D33" s="462"/>
      <c r="E33" s="462"/>
      <c r="F33" s="462"/>
      <c r="G33" s="462">
        <v>0</v>
      </c>
      <c r="H33" s="462">
        <v>4</v>
      </c>
      <c r="I33" s="462"/>
      <c r="J33" s="467">
        <f t="shared" si="0"/>
        <v>18</v>
      </c>
      <c r="K33" s="462">
        <f t="shared" si="0"/>
        <v>0</v>
      </c>
      <c r="O33" s="464" t="s">
        <v>200</v>
      </c>
      <c r="P33" s="465">
        <v>14</v>
      </c>
      <c r="Q33" s="465"/>
      <c r="R33" s="465"/>
      <c r="S33" s="465"/>
      <c r="T33" s="465"/>
      <c r="U33" s="465">
        <v>0</v>
      </c>
      <c r="V33" s="465">
        <v>4</v>
      </c>
      <c r="W33" s="465"/>
      <c r="X33" s="465">
        <v>18</v>
      </c>
    </row>
    <row r="34" spans="1:24" ht="15.75" customHeight="1">
      <c r="A34" s="466" t="s">
        <v>201</v>
      </c>
      <c r="B34" s="462"/>
      <c r="C34" s="462">
        <v>98</v>
      </c>
      <c r="D34" s="462">
        <v>10</v>
      </c>
      <c r="E34" s="462"/>
      <c r="F34" s="462">
        <v>24</v>
      </c>
      <c r="G34" s="462">
        <v>0</v>
      </c>
      <c r="H34" s="462">
        <v>11</v>
      </c>
      <c r="I34" s="462"/>
      <c r="J34" s="467">
        <f t="shared" si="0"/>
        <v>45</v>
      </c>
      <c r="K34" s="462">
        <f t="shared" si="0"/>
        <v>98</v>
      </c>
      <c r="O34" s="464" t="s">
        <v>201</v>
      </c>
      <c r="P34" s="465"/>
      <c r="Q34" s="465">
        <v>98</v>
      </c>
      <c r="R34" s="465">
        <v>10</v>
      </c>
      <c r="S34" s="465"/>
      <c r="T34" s="465">
        <v>24</v>
      </c>
      <c r="U34" s="465">
        <v>0</v>
      </c>
      <c r="V34" s="465">
        <v>11</v>
      </c>
      <c r="W34" s="465"/>
      <c r="X34" s="465">
        <v>143</v>
      </c>
    </row>
    <row r="35" spans="1:24" ht="15.75" customHeight="1">
      <c r="A35" s="466" t="s">
        <v>202</v>
      </c>
      <c r="B35" s="462"/>
      <c r="C35" s="462"/>
      <c r="D35" s="462">
        <v>272</v>
      </c>
      <c r="E35" s="462"/>
      <c r="F35" s="462"/>
      <c r="G35" s="462">
        <v>29</v>
      </c>
      <c r="H35" s="462">
        <v>14</v>
      </c>
      <c r="I35" s="462">
        <v>10</v>
      </c>
      <c r="J35" s="467">
        <f t="shared" si="0"/>
        <v>286</v>
      </c>
      <c r="K35" s="462">
        <f t="shared" si="0"/>
        <v>39</v>
      </c>
      <c r="O35" s="464" t="s">
        <v>202</v>
      </c>
      <c r="P35" s="465"/>
      <c r="Q35" s="465"/>
      <c r="R35" s="465">
        <v>272</v>
      </c>
      <c r="S35" s="465"/>
      <c r="T35" s="465"/>
      <c r="U35" s="465">
        <v>29</v>
      </c>
      <c r="V35" s="465">
        <v>14</v>
      </c>
      <c r="W35" s="465">
        <v>10</v>
      </c>
      <c r="X35" s="465">
        <v>325</v>
      </c>
    </row>
    <row r="36" spans="1:24" ht="15.75" customHeight="1">
      <c r="A36" s="466" t="s">
        <v>203</v>
      </c>
      <c r="B36" s="462"/>
      <c r="C36" s="462"/>
      <c r="D36" s="462"/>
      <c r="E36" s="462"/>
      <c r="F36" s="462">
        <v>21</v>
      </c>
      <c r="G36" s="462"/>
      <c r="H36" s="462"/>
      <c r="I36" s="462">
        <v>30</v>
      </c>
      <c r="J36" s="467">
        <f t="shared" si="0"/>
        <v>21</v>
      </c>
      <c r="K36" s="462">
        <f t="shared" si="0"/>
        <v>30</v>
      </c>
      <c r="O36" s="464" t="s">
        <v>203</v>
      </c>
      <c r="P36" s="465"/>
      <c r="Q36" s="465"/>
      <c r="R36" s="465"/>
      <c r="S36" s="465"/>
      <c r="T36" s="465">
        <v>21</v>
      </c>
      <c r="U36" s="465"/>
      <c r="V36" s="465"/>
      <c r="W36" s="465">
        <v>30</v>
      </c>
      <c r="X36" s="465">
        <v>51</v>
      </c>
    </row>
    <row r="37" spans="1:24" ht="15.75" customHeight="1">
      <c r="A37" s="466" t="s">
        <v>204</v>
      </c>
      <c r="B37" s="462"/>
      <c r="C37" s="462"/>
      <c r="D37" s="462">
        <v>7</v>
      </c>
      <c r="E37" s="462"/>
      <c r="F37" s="462"/>
      <c r="G37" s="462"/>
      <c r="H37" s="462">
        <v>9</v>
      </c>
      <c r="I37" s="462">
        <v>16</v>
      </c>
      <c r="J37" s="467">
        <f t="shared" si="0"/>
        <v>16</v>
      </c>
      <c r="K37" s="462">
        <f t="shared" si="0"/>
        <v>16</v>
      </c>
      <c r="O37" s="464" t="s">
        <v>204</v>
      </c>
      <c r="P37" s="465"/>
      <c r="Q37" s="465"/>
      <c r="R37" s="465">
        <v>7</v>
      </c>
      <c r="S37" s="465"/>
      <c r="T37" s="465"/>
      <c r="U37" s="465"/>
      <c r="V37" s="465">
        <v>9</v>
      </c>
      <c r="W37" s="465">
        <v>16</v>
      </c>
      <c r="X37" s="465">
        <v>32</v>
      </c>
    </row>
    <row r="38" spans="1:24" ht="15.75" customHeight="1">
      <c r="A38" s="466" t="s">
        <v>205</v>
      </c>
      <c r="B38" s="462"/>
      <c r="C38" s="462"/>
      <c r="D38" s="462"/>
      <c r="E38" s="462"/>
      <c r="F38" s="462"/>
      <c r="G38" s="462"/>
      <c r="H38" s="462">
        <v>12</v>
      </c>
      <c r="I38" s="462"/>
      <c r="J38" s="467">
        <f t="shared" si="0"/>
        <v>12</v>
      </c>
      <c r="K38" s="462">
        <f t="shared" si="0"/>
        <v>0</v>
      </c>
      <c r="O38" s="464" t="s">
        <v>205</v>
      </c>
      <c r="P38" s="465"/>
      <c r="Q38" s="465"/>
      <c r="R38" s="465"/>
      <c r="S38" s="465"/>
      <c r="T38" s="465"/>
      <c r="U38" s="465"/>
      <c r="V38" s="465">
        <v>12</v>
      </c>
      <c r="W38" s="465"/>
      <c r="X38" s="465">
        <v>12</v>
      </c>
    </row>
    <row r="39" spans="1:24" ht="15.75" customHeight="1">
      <c r="A39" s="468" t="s">
        <v>206</v>
      </c>
      <c r="B39" s="469">
        <v>97</v>
      </c>
      <c r="C39" s="469">
        <v>38</v>
      </c>
      <c r="D39" s="469">
        <v>6</v>
      </c>
      <c r="E39" s="469">
        <v>41</v>
      </c>
      <c r="F39" s="469">
        <v>40</v>
      </c>
      <c r="G39" s="469">
        <v>100</v>
      </c>
      <c r="H39" s="469">
        <v>14</v>
      </c>
      <c r="I39" s="462"/>
      <c r="J39" s="467">
        <f t="shared" si="0"/>
        <v>157</v>
      </c>
      <c r="K39" s="462">
        <f t="shared" si="0"/>
        <v>179</v>
      </c>
      <c r="O39" s="464" t="s">
        <v>206</v>
      </c>
      <c r="P39" s="465">
        <v>97</v>
      </c>
      <c r="Q39" s="465">
        <v>38</v>
      </c>
      <c r="R39" s="465">
        <v>6</v>
      </c>
      <c r="S39" s="465">
        <v>41</v>
      </c>
      <c r="T39" s="465">
        <v>40</v>
      </c>
      <c r="U39" s="465">
        <v>100</v>
      </c>
      <c r="V39" s="465">
        <v>14</v>
      </c>
      <c r="W39" s="465"/>
      <c r="X39" s="465">
        <v>336</v>
      </c>
    </row>
    <row r="40" spans="1:24">
      <c r="A40" s="470" t="s">
        <v>170</v>
      </c>
      <c r="B40" s="471">
        <v>81105</v>
      </c>
      <c r="C40" s="471">
        <v>8836</v>
      </c>
      <c r="D40" s="471">
        <v>51321</v>
      </c>
      <c r="E40" s="471">
        <v>6420</v>
      </c>
      <c r="F40" s="471">
        <v>462</v>
      </c>
      <c r="G40" s="471">
        <v>253</v>
      </c>
      <c r="H40" s="471">
        <v>763</v>
      </c>
      <c r="I40" s="471">
        <v>363</v>
      </c>
      <c r="J40" s="472">
        <f>SUM(B40,D40,F40,H40)</f>
        <v>133651</v>
      </c>
      <c r="K40" s="472">
        <f t="shared" si="0"/>
        <v>15872</v>
      </c>
      <c r="O40" s="464" t="s">
        <v>303</v>
      </c>
      <c r="P40" s="465">
        <v>81378</v>
      </c>
      <c r="Q40" s="465">
        <v>9306</v>
      </c>
      <c r="R40" s="465">
        <v>51919</v>
      </c>
      <c r="S40" s="465">
        <v>6420</v>
      </c>
      <c r="T40" s="465">
        <v>524</v>
      </c>
      <c r="U40" s="465">
        <v>253</v>
      </c>
      <c r="V40" s="465">
        <v>768</v>
      </c>
      <c r="W40" s="465">
        <v>359</v>
      </c>
      <c r="X40" s="465">
        <v>150927</v>
      </c>
    </row>
    <row r="41" spans="1:24" ht="16.5" customHeight="1">
      <c r="A41" s="844" t="s">
        <v>294</v>
      </c>
      <c r="B41" s="845"/>
      <c r="C41" s="845"/>
      <c r="D41" s="845"/>
      <c r="E41" s="845"/>
      <c r="F41" s="845"/>
      <c r="G41" s="845"/>
      <c r="H41" s="845"/>
      <c r="I41" s="845"/>
      <c r="J41" s="845"/>
      <c r="K41" s="846"/>
      <c r="L41" s="125" t="s">
        <v>241</v>
      </c>
    </row>
  </sheetData>
  <sheetProtection password="CEAC" sheet="1" objects="1" scenarios="1"/>
  <mergeCells count="7">
    <mergeCell ref="A41:K41"/>
    <mergeCell ref="A6:K6"/>
    <mergeCell ref="B7:C7"/>
    <mergeCell ref="D7:E7"/>
    <mergeCell ref="F7:G7"/>
    <mergeCell ref="H7:I7"/>
    <mergeCell ref="J7:K7"/>
  </mergeCells>
  <hyperlinks>
    <hyperlink ref="L41" location="INDICE!A1" tooltip="REGRESAR AL ÍNDICE" display="INDICE"/>
    <hyperlink ref="L6" location="INDICE!A1" tooltip="REGRESAR AL ÍNDICE" display="INDICE"/>
  </hyperlinks>
  <pageMargins left="0.74803149606299213" right="0.74803149606299213" top="0.98425196850393704" bottom="0.98425196850393704" header="0" footer="0"/>
  <pageSetup paperSize="9" scale="77" orientation="landscape" r:id="rId2"/>
  <headerFooter alignWithMargins="0">
    <oddFooter>&amp;LTurismo de Tenerife-Investigación Turística&amp;R&amp;P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B4:H36"/>
  <sheetViews>
    <sheetView showGridLines="0" zoomScaleNormal="100" workbookViewId="0"/>
  </sheetViews>
  <sheetFormatPr baseColWidth="10" defaultRowHeight="12.75"/>
  <cols>
    <col min="1" max="1" width="11.42578125" style="455"/>
    <col min="2" max="2" width="32.42578125" style="455" customWidth="1"/>
    <col min="3" max="4" width="13.28515625" style="455" customWidth="1"/>
    <col min="5" max="5" width="11.42578125" style="455"/>
    <col min="6" max="6" width="35.42578125" style="455" hidden="1" customWidth="1"/>
    <col min="7" max="7" width="21.42578125" style="455" hidden="1" customWidth="1"/>
    <col min="8" max="8" width="13.140625" style="455" hidden="1" customWidth="1"/>
    <col min="9" max="9" width="13.140625" style="455" customWidth="1"/>
    <col min="10" max="10" width="14.7109375" style="455" bestFit="1" customWidth="1"/>
    <col min="11" max="11" width="21" style="455" bestFit="1" customWidth="1"/>
    <col min="12" max="12" width="17.28515625" style="455" customWidth="1"/>
    <col min="13" max="13" width="18.85546875" style="455" bestFit="1" customWidth="1"/>
    <col min="14" max="14" width="4" style="455" customWidth="1"/>
    <col min="15" max="15" width="13.140625" style="455" bestFit="1" customWidth="1"/>
    <col min="16" max="16384" width="11.42578125" style="455"/>
  </cols>
  <sheetData>
    <row r="4" spans="2:8">
      <c r="F4" s="455" t="s">
        <v>301</v>
      </c>
      <c r="G4" s="455" t="s">
        <v>302</v>
      </c>
    </row>
    <row r="5" spans="2:8">
      <c r="F5" s="455" t="s">
        <v>304</v>
      </c>
      <c r="G5" s="455" t="s">
        <v>305</v>
      </c>
      <c r="H5" s="455" t="s">
        <v>303</v>
      </c>
    </row>
    <row r="6" spans="2:8" ht="52.5" customHeight="1">
      <c r="B6" s="854" t="s">
        <v>273</v>
      </c>
      <c r="C6" s="855"/>
      <c r="D6" s="856"/>
      <c r="E6" s="454"/>
      <c r="F6" s="464" t="s">
        <v>174</v>
      </c>
      <c r="G6" s="465"/>
      <c r="H6" s="465"/>
    </row>
    <row r="7" spans="2:8">
      <c r="B7" s="473"/>
      <c r="C7" s="474" t="s">
        <v>451</v>
      </c>
      <c r="D7" s="473" t="s">
        <v>67</v>
      </c>
      <c r="E7" s="454"/>
      <c r="F7" s="475" t="s">
        <v>308</v>
      </c>
      <c r="G7" s="465">
        <v>1285</v>
      </c>
      <c r="H7" s="465">
        <v>1285</v>
      </c>
    </row>
    <row r="8" spans="2:8">
      <c r="B8" s="476" t="s">
        <v>259</v>
      </c>
      <c r="C8" s="477">
        <v>133651</v>
      </c>
      <c r="D8" s="375">
        <f>C8/$C$8</f>
        <v>1</v>
      </c>
      <c r="E8" s="454"/>
      <c r="F8" s="475" t="s">
        <v>309</v>
      </c>
      <c r="G8" s="465">
        <v>2500</v>
      </c>
      <c r="H8" s="465">
        <v>2500</v>
      </c>
    </row>
    <row r="9" spans="2:8">
      <c r="B9" s="478" t="s">
        <v>214</v>
      </c>
      <c r="C9" s="479">
        <v>81105</v>
      </c>
      <c r="D9" s="286">
        <f>C9/$C$8</f>
        <v>0.60684169965058243</v>
      </c>
      <c r="E9" s="454"/>
      <c r="F9" s="475" t="s">
        <v>310</v>
      </c>
      <c r="G9" s="465">
        <v>19853</v>
      </c>
      <c r="H9" s="465">
        <v>19853</v>
      </c>
    </row>
    <row r="10" spans="2:8" ht="14.25" customHeight="1">
      <c r="B10" s="480" t="s">
        <v>215</v>
      </c>
      <c r="C10" s="481">
        <v>1285</v>
      </c>
      <c r="D10" s="287">
        <f>C10/$C$8</f>
        <v>9.6145932316256521E-3</v>
      </c>
      <c r="E10" s="454"/>
      <c r="F10" s="475" t="s">
        <v>311</v>
      </c>
      <c r="G10" s="465">
        <v>46865</v>
      </c>
      <c r="H10" s="465">
        <v>46865</v>
      </c>
    </row>
    <row r="11" spans="2:8">
      <c r="B11" s="480" t="s">
        <v>216</v>
      </c>
      <c r="C11" s="481">
        <v>2500</v>
      </c>
      <c r="D11" s="287">
        <f t="shared" ref="D11:D23" si="0">C11/$C$8</f>
        <v>1.8705434302773643E-2</v>
      </c>
      <c r="E11" s="454"/>
      <c r="F11" s="475" t="s">
        <v>312</v>
      </c>
      <c r="G11" s="465">
        <v>6228</v>
      </c>
      <c r="H11" s="465">
        <v>6228</v>
      </c>
    </row>
    <row r="12" spans="2:8" ht="17.25" customHeight="1">
      <c r="B12" s="480" t="s">
        <v>217</v>
      </c>
      <c r="C12" s="481">
        <v>19741</v>
      </c>
      <c r="D12" s="287">
        <f t="shared" si="0"/>
        <v>0.1477055914284218</v>
      </c>
      <c r="E12" s="454"/>
      <c r="F12" s="475" t="s">
        <v>313</v>
      </c>
      <c r="G12" s="465">
        <v>4661</v>
      </c>
      <c r="H12" s="465">
        <v>4661</v>
      </c>
    </row>
    <row r="13" spans="2:8">
      <c r="B13" s="480" t="s">
        <v>218</v>
      </c>
      <c r="C13" s="481">
        <v>46690</v>
      </c>
      <c r="D13" s="287">
        <f t="shared" si="0"/>
        <v>0.34934269103860055</v>
      </c>
      <c r="E13" s="454"/>
      <c r="F13" s="464" t="s">
        <v>314</v>
      </c>
      <c r="G13" s="465">
        <v>81392</v>
      </c>
      <c r="H13" s="465">
        <v>81392</v>
      </c>
    </row>
    <row r="14" spans="2:8" ht="14.25" customHeight="1">
      <c r="B14" s="480" t="s">
        <v>219</v>
      </c>
      <c r="C14" s="481">
        <f>GETPIVOTDATA("Plazas",$F$4,"Actividad","HOTELES","Categoría","5 ESTRELLAS","Alta_Baja","A")+GETPIVOTDATA("Plazas",$F$4,"Actividad","HOTELES","Categoría","5 ESTRELLAS LUJO","Alta_Baja","A")</f>
        <v>10889</v>
      </c>
      <c r="D14" s="287">
        <f t="shared" si="0"/>
        <v>8.1473389649160871E-2</v>
      </c>
      <c r="E14" s="454"/>
      <c r="F14" s="464" t="s">
        <v>175</v>
      </c>
      <c r="G14" s="465"/>
      <c r="H14" s="465"/>
    </row>
    <row r="15" spans="2:8" ht="14.25" customHeight="1">
      <c r="B15" s="478" t="s">
        <v>9</v>
      </c>
      <c r="C15" s="479">
        <v>51321</v>
      </c>
      <c r="D15" s="286">
        <f>C15/$C$8</f>
        <v>0.38399263754105845</v>
      </c>
      <c r="E15" s="454"/>
      <c r="F15" s="475" t="s">
        <v>315</v>
      </c>
      <c r="G15" s="465">
        <v>7705</v>
      </c>
      <c r="H15" s="465">
        <v>7705</v>
      </c>
    </row>
    <row r="16" spans="2:8" ht="14.25" customHeight="1">
      <c r="B16" s="480" t="s">
        <v>220</v>
      </c>
      <c r="C16" s="481">
        <v>7703</v>
      </c>
      <c r="D16" s="287">
        <f t="shared" si="0"/>
        <v>5.7635184173706146E-2</v>
      </c>
      <c r="E16" s="454"/>
      <c r="F16" s="475" t="s">
        <v>316</v>
      </c>
      <c r="G16" s="465">
        <v>15514</v>
      </c>
      <c r="H16" s="465">
        <v>15514</v>
      </c>
    </row>
    <row r="17" spans="2:8" ht="14.25" customHeight="1">
      <c r="B17" s="480" t="s">
        <v>221</v>
      </c>
      <c r="C17" s="481">
        <v>15520</v>
      </c>
      <c r="D17" s="287">
        <f t="shared" si="0"/>
        <v>0.11612333615161877</v>
      </c>
      <c r="E17" s="454"/>
      <c r="F17" s="475" t="s">
        <v>317</v>
      </c>
      <c r="G17" s="465">
        <v>28396</v>
      </c>
      <c r="H17" s="465">
        <v>28396</v>
      </c>
    </row>
    <row r="18" spans="2:8" ht="14.25" customHeight="1">
      <c r="B18" s="480" t="s">
        <v>222</v>
      </c>
      <c r="C18" s="481">
        <v>27794</v>
      </c>
      <c r="D18" s="287">
        <f t="shared" si="0"/>
        <v>0.20795953640451623</v>
      </c>
      <c r="E18" s="454"/>
      <c r="F18" s="475" t="s">
        <v>318</v>
      </c>
      <c r="G18" s="465">
        <v>218</v>
      </c>
      <c r="H18" s="465">
        <v>218</v>
      </c>
    </row>
    <row r="19" spans="2:8" ht="14.25" customHeight="1">
      <c r="B19" s="480" t="s">
        <v>223</v>
      </c>
      <c r="C19" s="481">
        <v>218</v>
      </c>
      <c r="D19" s="287">
        <f t="shared" si="0"/>
        <v>1.6311138712018615E-3</v>
      </c>
      <c r="E19" s="454"/>
      <c r="F19" s="475" t="s">
        <v>319</v>
      </c>
      <c r="G19" s="465">
        <v>86</v>
      </c>
      <c r="H19" s="465">
        <v>86</v>
      </c>
    </row>
    <row r="20" spans="2:8" ht="14.25" customHeight="1">
      <c r="B20" s="480" t="s">
        <v>224</v>
      </c>
      <c r="C20" s="481">
        <v>86</v>
      </c>
      <c r="D20" s="287">
        <f t="shared" si="0"/>
        <v>6.4346694001541326E-4</v>
      </c>
      <c r="E20" s="454"/>
      <c r="F20" s="464" t="s">
        <v>320</v>
      </c>
      <c r="G20" s="465">
        <v>51919</v>
      </c>
      <c r="H20" s="465">
        <v>51919</v>
      </c>
    </row>
    <row r="21" spans="2:8" ht="14.25" customHeight="1">
      <c r="B21" s="478" t="s">
        <v>225</v>
      </c>
      <c r="C21" s="479">
        <v>462</v>
      </c>
      <c r="D21" s="286">
        <f t="shared" si="0"/>
        <v>3.456764259152569E-3</v>
      </c>
      <c r="E21" s="454"/>
      <c r="F21" s="464" t="s">
        <v>176</v>
      </c>
      <c r="G21" s="465"/>
      <c r="H21" s="465"/>
    </row>
    <row r="22" spans="2:8" ht="14.25" customHeight="1">
      <c r="B22" s="480" t="s">
        <v>226</v>
      </c>
      <c r="C22" s="481">
        <v>124</v>
      </c>
      <c r="D22" s="287">
        <f t="shared" si="0"/>
        <v>9.277895414175726E-4</v>
      </c>
      <c r="E22" s="454"/>
      <c r="F22" s="475" t="s">
        <v>321</v>
      </c>
      <c r="G22" s="465">
        <v>156</v>
      </c>
      <c r="H22" s="465">
        <v>156</v>
      </c>
    </row>
    <row r="23" spans="2:8" ht="14.25" customHeight="1">
      <c r="B23" s="480" t="s">
        <v>260</v>
      </c>
      <c r="C23" s="481">
        <v>338</v>
      </c>
      <c r="D23" s="287">
        <f t="shared" si="0"/>
        <v>2.5289747177349962E-3</v>
      </c>
      <c r="E23" s="454"/>
      <c r="F23" s="475" t="s">
        <v>322</v>
      </c>
      <c r="G23" s="465">
        <v>368</v>
      </c>
      <c r="H23" s="465">
        <v>368</v>
      </c>
    </row>
    <row r="24" spans="2:8" ht="14.25" customHeight="1">
      <c r="B24" s="478" t="s">
        <v>227</v>
      </c>
      <c r="C24" s="479">
        <v>763</v>
      </c>
      <c r="D24" s="286">
        <f>C24/$C$8</f>
        <v>5.7088985492065158E-3</v>
      </c>
      <c r="E24" s="454"/>
      <c r="F24" s="464" t="s">
        <v>323</v>
      </c>
      <c r="G24" s="465">
        <v>524</v>
      </c>
      <c r="H24" s="465">
        <v>524</v>
      </c>
    </row>
    <row r="25" spans="2:8" ht="14.25" customHeight="1">
      <c r="B25" s="480" t="s">
        <v>261</v>
      </c>
      <c r="C25" s="481">
        <f>GETPIVOTDATA("Plazas",$F$4,"Actividad","CASAS RURALES","Categoría","CONJUNTO INMUEBLES","Alta_Baja","A")</f>
        <v>62</v>
      </c>
      <c r="D25" s="288">
        <f>C25/$C$8</f>
        <v>4.638947707087863E-4</v>
      </c>
      <c r="E25" s="454"/>
      <c r="F25" s="464" t="s">
        <v>177</v>
      </c>
      <c r="G25" s="465"/>
      <c r="H25" s="465"/>
    </row>
    <row r="26" spans="2:8" ht="14.25" customHeight="1">
      <c r="B26" s="480" t="s">
        <v>262</v>
      </c>
      <c r="C26" s="482">
        <v>39</v>
      </c>
      <c r="D26" s="289">
        <f>C26/$C$8</f>
        <v>2.9180477512326879E-4</v>
      </c>
      <c r="E26" s="454"/>
      <c r="F26" s="475" t="s">
        <v>324</v>
      </c>
      <c r="G26" s="465">
        <v>381</v>
      </c>
      <c r="H26" s="465">
        <v>381</v>
      </c>
    </row>
    <row r="27" spans="2:8" ht="14.25" customHeight="1">
      <c r="B27" s="480" t="s">
        <v>228</v>
      </c>
      <c r="C27" s="482">
        <v>281</v>
      </c>
      <c r="D27" s="289">
        <f>C27/$C$8</f>
        <v>2.1024908156317573E-3</v>
      </c>
      <c r="E27" s="454"/>
      <c r="F27" s="475" t="s">
        <v>325</v>
      </c>
      <c r="G27" s="465">
        <v>36</v>
      </c>
      <c r="H27" s="465">
        <v>36</v>
      </c>
    </row>
    <row r="28" spans="2:8" ht="14.25" customHeight="1">
      <c r="B28" s="480" t="s">
        <v>229</v>
      </c>
      <c r="C28" s="482">
        <f>GETPIVOTDATA("Plazas",$F$4,"Actividad","CASAS RURALES","Categoría","COMPARTIDO OTROS USUARIOS","Alta_Baja","A")</f>
        <v>381</v>
      </c>
      <c r="D28" s="289">
        <f>C28/$C$8</f>
        <v>2.8507081877427029E-3</v>
      </c>
      <c r="E28" s="454"/>
      <c r="F28" s="475" t="s">
        <v>326</v>
      </c>
      <c r="G28" s="465">
        <v>62</v>
      </c>
      <c r="H28" s="465">
        <v>62</v>
      </c>
    </row>
    <row r="29" spans="2:8" ht="18" customHeight="1">
      <c r="B29" s="483" t="s">
        <v>291</v>
      </c>
      <c r="C29" s="484"/>
      <c r="D29" s="485"/>
      <c r="E29" s="454"/>
      <c r="F29" s="475" t="s">
        <v>327</v>
      </c>
      <c r="G29" s="465">
        <v>285</v>
      </c>
      <c r="H29" s="465">
        <v>285</v>
      </c>
    </row>
    <row r="30" spans="2:8" ht="38.25" customHeight="1">
      <c r="B30" s="454"/>
      <c r="C30" s="454"/>
      <c r="D30" s="454"/>
      <c r="E30" s="454"/>
      <c r="F30" s="464" t="s">
        <v>328</v>
      </c>
      <c r="G30" s="465">
        <v>764</v>
      </c>
      <c r="H30" s="465">
        <v>764</v>
      </c>
    </row>
    <row r="31" spans="2:8" ht="24.95" customHeight="1">
      <c r="B31" s="454"/>
      <c r="C31" s="454"/>
      <c r="D31" s="454"/>
      <c r="E31" s="159" t="s">
        <v>241</v>
      </c>
      <c r="F31" s="464" t="s">
        <v>303</v>
      </c>
      <c r="G31" s="465">
        <v>134599</v>
      </c>
      <c r="H31" s="465">
        <v>134599</v>
      </c>
    </row>
    <row r="32" spans="2:8" ht="14.25" customHeight="1">
      <c r="B32" s="454"/>
      <c r="C32" s="454"/>
      <c r="D32" s="454"/>
      <c r="E32" s="454"/>
    </row>
    <row r="33" spans="2:5" ht="33" customHeight="1">
      <c r="B33" s="454"/>
      <c r="C33" s="454"/>
      <c r="D33" s="454"/>
      <c r="E33" s="454"/>
    </row>
    <row r="34" spans="2:5">
      <c r="B34" s="454"/>
      <c r="C34" s="454"/>
      <c r="D34" s="454"/>
      <c r="E34" s="454"/>
    </row>
    <row r="35" spans="2:5">
      <c r="B35" s="454"/>
      <c r="C35" s="454"/>
      <c r="D35" s="454"/>
      <c r="E35" s="454"/>
    </row>
    <row r="36" spans="2:5">
      <c r="B36" s="454"/>
      <c r="C36" s="454"/>
      <c r="D36" s="454"/>
    </row>
  </sheetData>
  <sheetProtection password="CEAC" sheet="1" objects="1" scenarios="1"/>
  <mergeCells count="1">
    <mergeCell ref="B6:D6"/>
  </mergeCells>
  <hyperlinks>
    <hyperlink ref="E31" location="INDICE!A1" tooltip="REGRESAR AL ÍNDICE" display="INDICE"/>
  </hyperlinks>
  <pageMargins left="0.75" right="0.75" top="1" bottom="1" header="0" footer="0"/>
  <pageSetup paperSize="9" orientation="portrait" r:id="rId2"/>
  <headerFooter alignWithMargins="0">
    <oddFooter>&amp;LTurismo de Tenerife-Investigación Turística&amp;R&amp;P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B1:K32"/>
  <sheetViews>
    <sheetView showGridLines="0" showRowColHeaders="0" zoomScaleNormal="100" workbookViewId="0"/>
  </sheetViews>
  <sheetFormatPr baseColWidth="10" defaultRowHeight="12.75"/>
  <cols>
    <col min="1" max="1" width="11.42578125" style="104"/>
    <col min="2" max="2" width="27" style="104" customWidth="1"/>
    <col min="3" max="4" width="12.7109375" style="104" customWidth="1"/>
    <col min="5" max="8" width="11.42578125" style="104"/>
    <col min="9" max="9" width="35.5703125" style="104" hidden="1" customWidth="1"/>
    <col min="10" max="10" width="21.42578125" style="104" hidden="1" customWidth="1"/>
    <col min="11" max="11" width="13.140625" style="104" hidden="1" customWidth="1"/>
    <col min="12" max="16384" width="11.42578125" style="104"/>
  </cols>
  <sheetData>
    <row r="1" spans="2:11">
      <c r="H1" s="455"/>
      <c r="I1" s="455"/>
      <c r="J1" s="455"/>
      <c r="K1" s="455"/>
    </row>
    <row r="2" spans="2:11">
      <c r="H2" s="455"/>
      <c r="I2" s="455" t="s">
        <v>329</v>
      </c>
      <c r="J2" s="455" t="s">
        <v>86</v>
      </c>
      <c r="K2" s="455"/>
    </row>
    <row r="3" spans="2:11">
      <c r="H3" s="455"/>
      <c r="I3" s="455"/>
      <c r="J3" s="455"/>
      <c r="K3" s="455"/>
    </row>
    <row r="4" spans="2:11">
      <c r="H4" s="455"/>
      <c r="I4" s="455" t="s">
        <v>301</v>
      </c>
      <c r="J4" s="455" t="s">
        <v>302</v>
      </c>
      <c r="K4" s="455"/>
    </row>
    <row r="5" spans="2:11" ht="51.75" customHeight="1">
      <c r="B5" s="857" t="s">
        <v>274</v>
      </c>
      <c r="C5" s="858"/>
      <c r="D5" s="859"/>
      <c r="E5" s="266"/>
      <c r="G5" s="132"/>
      <c r="H5" s="455"/>
      <c r="I5" s="455" t="s">
        <v>304</v>
      </c>
      <c r="J5" s="455" t="s">
        <v>305</v>
      </c>
      <c r="K5" s="455" t="s">
        <v>303</v>
      </c>
    </row>
    <row r="6" spans="2:11" ht="30.75" customHeight="1">
      <c r="B6" s="405"/>
      <c r="C6" s="474" t="s">
        <v>451</v>
      </c>
      <c r="D6" s="405" t="s">
        <v>67</v>
      </c>
      <c r="E6" s="266"/>
      <c r="G6" s="133"/>
      <c r="H6" s="455"/>
      <c r="I6" s="464" t="s">
        <v>174</v>
      </c>
      <c r="J6" s="465"/>
      <c r="K6" s="465"/>
    </row>
    <row r="7" spans="2:11">
      <c r="B7" s="406" t="s">
        <v>259</v>
      </c>
      <c r="C7" s="376">
        <v>47331</v>
      </c>
      <c r="D7" s="377">
        <f>C7/$C$7</f>
        <v>1</v>
      </c>
      <c r="E7" s="266"/>
      <c r="G7" s="133"/>
      <c r="H7" s="455"/>
      <c r="I7" s="475" t="s">
        <v>308</v>
      </c>
      <c r="J7" s="465">
        <v>388</v>
      </c>
      <c r="K7" s="465">
        <v>388</v>
      </c>
    </row>
    <row r="8" spans="2:11">
      <c r="B8" s="407" t="s">
        <v>135</v>
      </c>
      <c r="C8" s="267">
        <v>33728</v>
      </c>
      <c r="D8" s="268">
        <f>C8/$C$7</f>
        <v>0.71259850837717353</v>
      </c>
      <c r="E8" s="266"/>
      <c r="F8" s="265"/>
      <c r="G8" s="265"/>
      <c r="H8" s="455"/>
      <c r="I8" s="475" t="s">
        <v>309</v>
      </c>
      <c r="J8" s="465">
        <v>1155</v>
      </c>
      <c r="K8" s="465">
        <v>1155</v>
      </c>
    </row>
    <row r="9" spans="2:11" ht="13.5" customHeight="1">
      <c r="B9" s="408" t="s">
        <v>215</v>
      </c>
      <c r="C9" s="269">
        <v>388</v>
      </c>
      <c r="D9" s="270">
        <f t="shared" ref="D9:D23" si="0">C9/$C$7</f>
        <v>8.1975872050030641E-3</v>
      </c>
      <c r="E9" s="266"/>
      <c r="H9" s="455"/>
      <c r="I9" s="475" t="s">
        <v>310</v>
      </c>
      <c r="J9" s="465">
        <v>8793</v>
      </c>
      <c r="K9" s="465">
        <v>8793</v>
      </c>
    </row>
    <row r="10" spans="2:11" ht="13.5" customHeight="1">
      <c r="B10" s="408" t="s">
        <v>216</v>
      </c>
      <c r="C10" s="269">
        <v>1155</v>
      </c>
      <c r="D10" s="270">
        <f t="shared" si="0"/>
        <v>2.440261139633644E-2</v>
      </c>
      <c r="E10" s="266"/>
      <c r="H10" s="455"/>
      <c r="I10" s="475" t="s">
        <v>311</v>
      </c>
      <c r="J10" s="465">
        <v>17478</v>
      </c>
      <c r="K10" s="465">
        <v>17478</v>
      </c>
    </row>
    <row r="11" spans="2:11">
      <c r="B11" s="408" t="s">
        <v>217</v>
      </c>
      <c r="C11" s="269">
        <v>8793</v>
      </c>
      <c r="D11" s="270">
        <f t="shared" si="0"/>
        <v>0.18577676364327819</v>
      </c>
      <c r="E11" s="266"/>
      <c r="H11" s="455"/>
      <c r="I11" s="475" t="s">
        <v>312</v>
      </c>
      <c r="J11" s="465">
        <v>3770</v>
      </c>
      <c r="K11" s="465">
        <v>3770</v>
      </c>
    </row>
    <row r="12" spans="2:11">
      <c r="B12" s="408" t="s">
        <v>218</v>
      </c>
      <c r="C12" s="269">
        <v>17960</v>
      </c>
      <c r="D12" s="270">
        <f t="shared" si="0"/>
        <v>0.37945532526251297</v>
      </c>
      <c r="E12" s="266"/>
      <c r="H12" s="455"/>
      <c r="I12" s="475" t="s">
        <v>313</v>
      </c>
      <c r="J12" s="465">
        <v>1662</v>
      </c>
      <c r="K12" s="465">
        <v>1662</v>
      </c>
    </row>
    <row r="13" spans="2:11">
      <c r="B13" s="408" t="s">
        <v>219</v>
      </c>
      <c r="C13" s="269">
        <f>GETPIVOTDATA("Plazas",$I$4,"Actividad","HOTELES","Categoría","5 ESTRELLAS","Alta_Baja","A")+GETPIVOTDATA("Plazas",$I$4,"Actividad","HOTELES","Categoría","5 ESTRELLAS LUJO","Alta_Baja","A")</f>
        <v>5432</v>
      </c>
      <c r="D13" s="270">
        <f t="shared" si="0"/>
        <v>0.11476622087004289</v>
      </c>
      <c r="E13" s="266"/>
      <c r="H13" s="455"/>
      <c r="I13" s="464" t="s">
        <v>314</v>
      </c>
      <c r="J13" s="465">
        <v>33246</v>
      </c>
      <c r="K13" s="465">
        <v>33246</v>
      </c>
    </row>
    <row r="14" spans="2:11">
      <c r="B14" s="407" t="s">
        <v>136</v>
      </c>
      <c r="C14" s="267">
        <v>13567</v>
      </c>
      <c r="D14" s="268">
        <f>C14/$C$7</f>
        <v>0.28664089074813548</v>
      </c>
      <c r="E14" s="266"/>
      <c r="H14" s="455"/>
      <c r="I14" s="464" t="s">
        <v>175</v>
      </c>
      <c r="J14" s="465"/>
      <c r="K14" s="465"/>
    </row>
    <row r="15" spans="2:11">
      <c r="B15" s="408" t="s">
        <v>220</v>
      </c>
      <c r="C15" s="269">
        <v>1041</v>
      </c>
      <c r="D15" s="270">
        <f t="shared" si="0"/>
        <v>2.1994041959814921E-2</v>
      </c>
      <c r="E15" s="266"/>
      <c r="H15" s="455"/>
      <c r="I15" s="475" t="s">
        <v>315</v>
      </c>
      <c r="J15" s="465">
        <v>1041</v>
      </c>
      <c r="K15" s="465">
        <v>1041</v>
      </c>
    </row>
    <row r="16" spans="2:11">
      <c r="B16" s="408" t="s">
        <v>221</v>
      </c>
      <c r="C16" s="269">
        <v>5524</v>
      </c>
      <c r="D16" s="270">
        <f t="shared" si="0"/>
        <v>0.11670997866091991</v>
      </c>
      <c r="E16" s="266"/>
      <c r="H16" s="455"/>
      <c r="I16" s="475" t="s">
        <v>316</v>
      </c>
      <c r="J16" s="465">
        <v>5518</v>
      </c>
      <c r="K16" s="465">
        <v>5518</v>
      </c>
    </row>
    <row r="17" spans="2:11">
      <c r="B17" s="408" t="s">
        <v>222</v>
      </c>
      <c r="C17" s="269">
        <v>6998</v>
      </c>
      <c r="D17" s="270">
        <f t="shared" si="0"/>
        <v>0.14785235891910165</v>
      </c>
      <c r="E17" s="266"/>
      <c r="H17" s="455"/>
      <c r="I17" s="475" t="s">
        <v>317</v>
      </c>
      <c r="J17" s="465">
        <v>6979</v>
      </c>
      <c r="K17" s="465">
        <v>6979</v>
      </c>
    </row>
    <row r="18" spans="2:11">
      <c r="B18" s="408" t="s">
        <v>224</v>
      </c>
      <c r="C18" s="269">
        <v>4</v>
      </c>
      <c r="D18" s="271">
        <f t="shared" si="0"/>
        <v>8.4511208299000652E-5</v>
      </c>
      <c r="E18" s="266"/>
      <c r="H18" s="455"/>
      <c r="I18" s="475" t="s">
        <v>319</v>
      </c>
      <c r="J18" s="465">
        <v>4</v>
      </c>
      <c r="K18" s="465">
        <v>4</v>
      </c>
    </row>
    <row r="19" spans="2:11">
      <c r="B19" s="407" t="s">
        <v>225</v>
      </c>
      <c r="C19" s="267">
        <f>GETPIVOTDATA("Plazas",$I$4,"Actividad","HOTELES RURALES","Alta_Baja","A")</f>
        <v>22</v>
      </c>
      <c r="D19" s="272">
        <f t="shared" si="0"/>
        <v>4.6481164564450361E-4</v>
      </c>
      <c r="E19" s="266"/>
      <c r="H19" s="455"/>
      <c r="I19" s="464" t="s">
        <v>320</v>
      </c>
      <c r="J19" s="465">
        <v>13542</v>
      </c>
      <c r="K19" s="465">
        <v>13542</v>
      </c>
    </row>
    <row r="20" spans="2:11">
      <c r="B20" s="408" t="s">
        <v>226</v>
      </c>
      <c r="C20" s="269">
        <f>GETPIVOTDATA("Plazas",$I$4,"Actividad","HOTELES RURALES","Categoría","1 PALMERA","Alta_Baja","A")</f>
        <v>22</v>
      </c>
      <c r="D20" s="271">
        <f t="shared" si="0"/>
        <v>4.6481164564450361E-4</v>
      </c>
      <c r="E20" s="266"/>
      <c r="H20" s="455"/>
      <c r="I20" s="464" t="s">
        <v>176</v>
      </c>
      <c r="J20" s="465"/>
      <c r="K20" s="465"/>
    </row>
    <row r="21" spans="2:11">
      <c r="B21" s="407" t="s">
        <v>227</v>
      </c>
      <c r="C21" s="486">
        <f>GETPIVOTDATA("Plazas",$I$4,"Actividad","CASAS RURALES","Alta_Baja","A")</f>
        <v>14</v>
      </c>
      <c r="D21" s="272">
        <f t="shared" si="0"/>
        <v>2.9578922904650227E-4</v>
      </c>
      <c r="E21" s="266"/>
      <c r="H21" s="455"/>
      <c r="I21" s="475" t="s">
        <v>321</v>
      </c>
      <c r="J21" s="465">
        <v>22</v>
      </c>
      <c r="K21" s="465">
        <v>22</v>
      </c>
    </row>
    <row r="22" spans="2:11">
      <c r="B22" s="408" t="s">
        <v>228</v>
      </c>
      <c r="C22" s="487">
        <f>GETPIVOTDATA("Plazas",$I$4,"Actividad","CASAS RURALES","Categoría","EXCLUSIVO","Alta_Baja","A")</f>
        <v>5</v>
      </c>
      <c r="D22" s="271">
        <f t="shared" si="0"/>
        <v>1.0563901037375082E-4</v>
      </c>
      <c r="E22" s="266"/>
      <c r="H22" s="455"/>
      <c r="I22" s="464" t="s">
        <v>323</v>
      </c>
      <c r="J22" s="465">
        <v>22</v>
      </c>
      <c r="K22" s="465">
        <v>22</v>
      </c>
    </row>
    <row r="23" spans="2:11">
      <c r="B23" s="408" t="s">
        <v>229</v>
      </c>
      <c r="C23" s="487">
        <f>GETPIVOTDATA("Plazas",$I$4,"Actividad","CASAS RURALES","Categoría","COMPARTIDO OTROS USUARIOS","Alta_Baja","A")</f>
        <v>9</v>
      </c>
      <c r="D23" s="271">
        <f t="shared" si="0"/>
        <v>1.9015021867275147E-4</v>
      </c>
      <c r="E23" s="266"/>
      <c r="H23" s="455"/>
      <c r="I23" s="464" t="s">
        <v>177</v>
      </c>
      <c r="J23" s="465"/>
      <c r="K23" s="465"/>
    </row>
    <row r="24" spans="2:11" ht="30" customHeight="1">
      <c r="B24" s="860" t="s">
        <v>292</v>
      </c>
      <c r="C24" s="860"/>
      <c r="D24" s="860"/>
      <c r="E24" s="266"/>
      <c r="H24" s="455"/>
      <c r="I24" s="475" t="s">
        <v>324</v>
      </c>
      <c r="J24" s="465">
        <v>9</v>
      </c>
      <c r="K24" s="465">
        <v>9</v>
      </c>
    </row>
    <row r="25" spans="2:11">
      <c r="B25" s="266"/>
      <c r="C25" s="266"/>
      <c r="D25" s="266"/>
      <c r="E25" s="266"/>
      <c r="H25" s="455"/>
      <c r="I25" s="475" t="s">
        <v>327</v>
      </c>
      <c r="J25" s="465">
        <v>5</v>
      </c>
      <c r="K25" s="465">
        <v>5</v>
      </c>
    </row>
    <row r="26" spans="2:11">
      <c r="B26" s="266"/>
      <c r="C26" s="266"/>
      <c r="D26" s="266"/>
      <c r="E26" s="266"/>
      <c r="H26" s="455"/>
      <c r="I26" s="464" t="s">
        <v>328</v>
      </c>
      <c r="J26" s="465">
        <v>14</v>
      </c>
      <c r="K26" s="465">
        <v>14</v>
      </c>
    </row>
    <row r="27" spans="2:11" ht="13.5" customHeight="1">
      <c r="B27" s="266"/>
      <c r="C27" s="266"/>
      <c r="D27" s="266"/>
      <c r="E27" s="266"/>
      <c r="H27" s="455"/>
      <c r="I27" s="464" t="s">
        <v>303</v>
      </c>
      <c r="J27" s="465">
        <v>46824</v>
      </c>
      <c r="K27" s="465">
        <v>46824</v>
      </c>
    </row>
    <row r="28" spans="2:11" ht="31.5" customHeight="1">
      <c r="B28" s="266"/>
      <c r="C28" s="266"/>
      <c r="D28" s="266"/>
      <c r="E28" s="159" t="s">
        <v>241</v>
      </c>
      <c r="H28" s="455"/>
      <c r="I28" s="455"/>
      <c r="J28" s="455"/>
      <c r="K28" s="455"/>
    </row>
    <row r="29" spans="2:11">
      <c r="H29" s="455"/>
      <c r="I29" s="455"/>
      <c r="J29" s="455"/>
      <c r="K29" s="455"/>
    </row>
    <row r="30" spans="2:11">
      <c r="H30" s="455"/>
      <c r="I30" s="455"/>
      <c r="J30" s="455"/>
      <c r="K30" s="455"/>
    </row>
    <row r="31" spans="2:11">
      <c r="H31" s="455"/>
      <c r="I31" s="455"/>
      <c r="J31" s="455"/>
      <c r="K31" s="455"/>
    </row>
    <row r="32" spans="2:11">
      <c r="H32" s="455"/>
      <c r="I32" s="455"/>
      <c r="J32" s="455"/>
      <c r="K32" s="455"/>
    </row>
  </sheetData>
  <sheetProtection password="CEAC" sheet="1" objects="1" scenarios="1"/>
  <mergeCells count="2">
    <mergeCell ref="B5:D5"/>
    <mergeCell ref="B24:D24"/>
  </mergeCells>
  <hyperlinks>
    <hyperlink ref="E28" location="INDICE!A1" tooltip="REGRESAR AL ÍNDICE" display="INDICE"/>
  </hyperlinks>
  <pageMargins left="0.75" right="0.75" top="1" bottom="1" header="0" footer="0"/>
  <pageSetup paperSize="9" orientation="portrait" horizontalDpi="1200" verticalDpi="1200" r:id="rId2"/>
  <headerFooter alignWithMargins="0">
    <oddFooter>&amp;LTurismo de Tenerife-Investigación Turística&amp;R&amp;P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B1:L32"/>
  <sheetViews>
    <sheetView showGridLines="0" showRowColHeaders="0" zoomScaleNormal="100" workbookViewId="0"/>
  </sheetViews>
  <sheetFormatPr baseColWidth="10" defaultRowHeight="12.75"/>
  <cols>
    <col min="1" max="1" width="11.42578125" style="104"/>
    <col min="2" max="2" width="27" style="104" customWidth="1"/>
    <col min="3" max="4" width="12.7109375" style="104" customWidth="1"/>
    <col min="5" max="8" width="11.42578125" style="104"/>
    <col min="9" max="9" width="35.5703125" style="104" hidden="1" customWidth="1"/>
    <col min="10" max="10" width="21.42578125" style="104" hidden="1" customWidth="1"/>
    <col min="11" max="11" width="13.140625" style="104" hidden="1" customWidth="1"/>
    <col min="12" max="12" width="0" style="104" hidden="1" customWidth="1"/>
    <col min="13" max="16384" width="11.42578125" style="104"/>
  </cols>
  <sheetData>
    <row r="1" spans="2:12">
      <c r="I1" s="455"/>
      <c r="J1" s="455"/>
      <c r="K1" s="455"/>
    </row>
    <row r="2" spans="2:12">
      <c r="I2" s="455" t="s">
        <v>329</v>
      </c>
      <c r="J2" s="455" t="s">
        <v>87</v>
      </c>
      <c r="K2" s="455"/>
    </row>
    <row r="3" spans="2:12">
      <c r="I3" s="455"/>
      <c r="J3" s="455"/>
      <c r="K3" s="455"/>
      <c r="L3" s="386"/>
    </row>
    <row r="4" spans="2:12">
      <c r="I4" s="455" t="s">
        <v>301</v>
      </c>
      <c r="J4" s="455" t="s">
        <v>302</v>
      </c>
      <c r="K4" s="455"/>
      <c r="L4" s="386"/>
    </row>
    <row r="5" spans="2:12" ht="47.25" customHeight="1">
      <c r="B5" s="861" t="s">
        <v>275</v>
      </c>
      <c r="C5" s="862"/>
      <c r="D5" s="863"/>
      <c r="I5" s="455" t="s">
        <v>304</v>
      </c>
      <c r="J5" s="455" t="s">
        <v>305</v>
      </c>
      <c r="K5" s="455" t="s">
        <v>303</v>
      </c>
      <c r="L5" s="409"/>
    </row>
    <row r="6" spans="2:12" ht="28.5" customHeight="1">
      <c r="B6" s="410"/>
      <c r="C6" s="474" t="s">
        <v>451</v>
      </c>
      <c r="D6" s="410" t="s">
        <v>67</v>
      </c>
      <c r="I6" s="464" t="s">
        <v>174</v>
      </c>
      <c r="J6" s="465"/>
      <c r="K6" s="465"/>
      <c r="L6" s="409"/>
    </row>
    <row r="7" spans="2:12">
      <c r="B7" s="411" t="s">
        <v>259</v>
      </c>
      <c r="C7" s="378">
        <v>39584</v>
      </c>
      <c r="D7" s="379">
        <f>C7/$C$7</f>
        <v>1</v>
      </c>
      <c r="I7" s="475" t="s">
        <v>308</v>
      </c>
      <c r="J7" s="465">
        <v>190</v>
      </c>
      <c r="K7" s="465">
        <v>190</v>
      </c>
      <c r="L7" s="385"/>
    </row>
    <row r="8" spans="2:12">
      <c r="B8" s="412" t="s">
        <v>135</v>
      </c>
      <c r="C8" s="105">
        <f>GETPIVOTDATA("Plazas",$I$4,"Actividad","HOTELES","Alta_Baja","A")</f>
        <v>16604</v>
      </c>
      <c r="D8" s="106">
        <f>C8/$C$7</f>
        <v>0.41946240905416332</v>
      </c>
      <c r="I8" s="475" t="s">
        <v>309</v>
      </c>
      <c r="J8" s="465">
        <v>96</v>
      </c>
      <c r="K8" s="465">
        <v>96</v>
      </c>
      <c r="L8" s="488"/>
    </row>
    <row r="9" spans="2:12">
      <c r="B9" s="408" t="s">
        <v>215</v>
      </c>
      <c r="C9" s="107">
        <v>190</v>
      </c>
      <c r="D9" s="108">
        <f t="shared" ref="D9:D18" si="0">C9/$C$7</f>
        <v>4.799919159256265E-3</v>
      </c>
      <c r="I9" s="475" t="s">
        <v>310</v>
      </c>
      <c r="J9" s="465">
        <v>4904</v>
      </c>
      <c r="K9" s="465">
        <v>4904</v>
      </c>
      <c r="L9" s="488"/>
    </row>
    <row r="10" spans="2:12">
      <c r="B10" s="408" t="s">
        <v>216</v>
      </c>
      <c r="C10" s="107">
        <v>96</v>
      </c>
      <c r="D10" s="108">
        <f t="shared" si="0"/>
        <v>2.425222312045271E-3</v>
      </c>
      <c r="I10" s="475" t="s">
        <v>311</v>
      </c>
      <c r="J10" s="465">
        <v>9803</v>
      </c>
      <c r="K10" s="465">
        <v>9803</v>
      </c>
      <c r="L10" s="488"/>
    </row>
    <row r="11" spans="2:12">
      <c r="B11" s="408" t="s">
        <v>217</v>
      </c>
      <c r="C11" s="107">
        <v>4904</v>
      </c>
      <c r="D11" s="108">
        <f t="shared" si="0"/>
        <v>0.12388843977364591</v>
      </c>
      <c r="I11" s="475" t="s">
        <v>312</v>
      </c>
      <c r="J11" s="465">
        <v>1334</v>
      </c>
      <c r="K11" s="465">
        <v>1334</v>
      </c>
      <c r="L11" s="489"/>
    </row>
    <row r="12" spans="2:12">
      <c r="B12" s="408" t="s">
        <v>218</v>
      </c>
      <c r="C12" s="107">
        <v>9803</v>
      </c>
      <c r="D12" s="108">
        <f t="shared" si="0"/>
        <v>0.24765056588520615</v>
      </c>
      <c r="I12" s="475" t="s">
        <v>313</v>
      </c>
      <c r="J12" s="465">
        <v>277</v>
      </c>
      <c r="K12" s="465">
        <v>277</v>
      </c>
      <c r="L12" s="489"/>
    </row>
    <row r="13" spans="2:12">
      <c r="B13" s="408" t="s">
        <v>219</v>
      </c>
      <c r="C13" s="107">
        <v>1611</v>
      </c>
      <c r="D13" s="108">
        <f t="shared" si="0"/>
        <v>4.0698261924009702E-2</v>
      </c>
      <c r="I13" s="464" t="s">
        <v>314</v>
      </c>
      <c r="J13" s="465">
        <v>16604</v>
      </c>
      <c r="K13" s="465">
        <v>16604</v>
      </c>
      <c r="L13" s="489"/>
    </row>
    <row r="14" spans="2:12">
      <c r="B14" s="412" t="s">
        <v>136</v>
      </c>
      <c r="C14" s="105">
        <v>22960</v>
      </c>
      <c r="D14" s="106">
        <f>C14/$C$7</f>
        <v>0.58003233629749396</v>
      </c>
      <c r="I14" s="464" t="s">
        <v>175</v>
      </c>
      <c r="J14" s="465"/>
      <c r="K14" s="465"/>
      <c r="L14" s="489"/>
    </row>
    <row r="15" spans="2:12">
      <c r="B15" s="408" t="s">
        <v>220</v>
      </c>
      <c r="C15" s="107">
        <v>3836</v>
      </c>
      <c r="D15" s="108">
        <f t="shared" si="0"/>
        <v>9.6907841552142285E-2</v>
      </c>
      <c r="I15" s="475" t="s">
        <v>315</v>
      </c>
      <c r="J15" s="465">
        <v>3836</v>
      </c>
      <c r="K15" s="465">
        <v>3836</v>
      </c>
      <c r="L15" s="489"/>
    </row>
    <row r="16" spans="2:12">
      <c r="B16" s="408" t="s">
        <v>221</v>
      </c>
      <c r="C16" s="107">
        <v>5510</v>
      </c>
      <c r="D16" s="108">
        <f t="shared" si="0"/>
        <v>0.1391976556184317</v>
      </c>
      <c r="I16" s="475" t="s">
        <v>316</v>
      </c>
      <c r="J16" s="465">
        <v>5510</v>
      </c>
      <c r="K16" s="465">
        <v>5510</v>
      </c>
      <c r="L16" s="489"/>
    </row>
    <row r="17" spans="2:12">
      <c r="B17" s="408" t="s">
        <v>222</v>
      </c>
      <c r="C17" s="107">
        <v>13396</v>
      </c>
      <c r="D17" s="108">
        <f t="shared" si="0"/>
        <v>0.33841956345998381</v>
      </c>
      <c r="I17" s="475" t="s">
        <v>317</v>
      </c>
      <c r="J17" s="465">
        <v>14017</v>
      </c>
      <c r="K17" s="465">
        <v>14017</v>
      </c>
      <c r="L17" s="489"/>
    </row>
    <row r="18" spans="2:12">
      <c r="B18" s="408" t="s">
        <v>223</v>
      </c>
      <c r="C18" s="107">
        <v>218</v>
      </c>
      <c r="D18" s="108">
        <f t="shared" si="0"/>
        <v>5.5072756669361355E-3</v>
      </c>
      <c r="I18" s="475" t="s">
        <v>318</v>
      </c>
      <c r="J18" s="465">
        <v>218</v>
      </c>
      <c r="K18" s="465">
        <v>218</v>
      </c>
      <c r="L18" s="489"/>
    </row>
    <row r="19" spans="2:12" ht="11.25" customHeight="1">
      <c r="B19" s="412" t="s">
        <v>227</v>
      </c>
      <c r="C19" s="490">
        <f>GETPIVOTDATA("Plazas",$I$4,"Actividad","CASAS RURALES","Alta_Baja","A")</f>
        <v>20</v>
      </c>
      <c r="D19" s="387">
        <f>C19/$C$7</f>
        <v>5.0525464834276479E-4</v>
      </c>
      <c r="I19" s="464" t="s">
        <v>320</v>
      </c>
      <c r="J19" s="465">
        <v>23581</v>
      </c>
      <c r="K19" s="465">
        <v>23581</v>
      </c>
      <c r="L19" s="489"/>
    </row>
    <row r="20" spans="2:12" ht="15.75" customHeight="1">
      <c r="B20" s="413" t="s">
        <v>229</v>
      </c>
      <c r="C20" s="491">
        <f>GETPIVOTDATA("Plazas",$I$4,"Actividad","CASAS RURALES","Categoría","COMPARTIDO OTROS USUARIOS","Alta_Baja","A")</f>
        <v>20</v>
      </c>
      <c r="D20" s="271">
        <f>C20/$C$7</f>
        <v>5.0525464834276479E-4</v>
      </c>
      <c r="E20" s="125" t="s">
        <v>241</v>
      </c>
      <c r="I20" s="464" t="s">
        <v>177</v>
      </c>
      <c r="J20" s="465"/>
      <c r="K20" s="465"/>
      <c r="L20" s="489"/>
    </row>
    <row r="21" spans="2:12" ht="30" customHeight="1">
      <c r="B21" s="864" t="s">
        <v>292</v>
      </c>
      <c r="C21" s="864"/>
      <c r="D21" s="864"/>
      <c r="I21" s="475" t="s">
        <v>324</v>
      </c>
      <c r="J21" s="465">
        <v>20</v>
      </c>
      <c r="K21" s="465">
        <v>20</v>
      </c>
      <c r="L21" s="489"/>
    </row>
    <row r="22" spans="2:12">
      <c r="I22" s="464" t="s">
        <v>328</v>
      </c>
      <c r="J22" s="465">
        <v>20</v>
      </c>
      <c r="K22" s="465">
        <v>20</v>
      </c>
      <c r="L22" s="489"/>
    </row>
    <row r="23" spans="2:12">
      <c r="I23" s="464" t="s">
        <v>303</v>
      </c>
      <c r="J23" s="465">
        <v>40205</v>
      </c>
      <c r="K23" s="465">
        <v>40205</v>
      </c>
      <c r="L23" s="489"/>
    </row>
    <row r="24" spans="2:12">
      <c r="I24" s="455"/>
      <c r="J24" s="455"/>
      <c r="K24" s="455"/>
      <c r="L24" s="489"/>
    </row>
    <row r="25" spans="2:12">
      <c r="I25" s="455"/>
      <c r="J25" s="455"/>
      <c r="K25" s="455"/>
      <c r="L25" s="488"/>
    </row>
    <row r="26" spans="2:12">
      <c r="I26" s="455"/>
      <c r="J26" s="455"/>
      <c r="K26" s="455"/>
      <c r="L26" s="488"/>
    </row>
    <row r="27" spans="2:12">
      <c r="I27" s="455"/>
      <c r="J27" s="455"/>
      <c r="K27" s="455"/>
      <c r="L27" s="488"/>
    </row>
    <row r="28" spans="2:12">
      <c r="I28" s="414"/>
      <c r="J28" s="455"/>
      <c r="K28" s="455"/>
      <c r="L28" s="455"/>
    </row>
    <row r="29" spans="2:12">
      <c r="I29" s="414"/>
      <c r="J29" s="455"/>
      <c r="K29" s="455"/>
      <c r="L29" s="455"/>
    </row>
    <row r="30" spans="2:12">
      <c r="I30" s="414"/>
      <c r="J30" s="455"/>
      <c r="K30" s="455"/>
      <c r="L30" s="455"/>
    </row>
    <row r="31" spans="2:12">
      <c r="I31" s="414"/>
      <c r="J31" s="455"/>
      <c r="K31" s="455"/>
      <c r="L31" s="455"/>
    </row>
    <row r="32" spans="2:12">
      <c r="I32" s="414"/>
      <c r="J32" s="455"/>
      <c r="K32" s="455"/>
      <c r="L32" s="455"/>
    </row>
  </sheetData>
  <sheetProtection password="CEAC" sheet="1" objects="1" scenarios="1"/>
  <mergeCells count="2">
    <mergeCell ref="B5:D5"/>
    <mergeCell ref="B21:D21"/>
  </mergeCells>
  <hyperlinks>
    <hyperlink ref="E20" location="INDICE!A1" tooltip="REGRESAR AL ÍNDICE" display="INDICE"/>
  </hyperlinks>
  <pageMargins left="0.75" right="0.75" top="1" bottom="1" header="0" footer="0"/>
  <pageSetup paperSize="9" orientation="portrait" horizontalDpi="1200" verticalDpi="1200" r:id="rId2"/>
  <headerFooter alignWithMargins="0">
    <oddFooter>&amp;LTurismo de Tenerife-Investigación Turística&amp;R&amp;P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B1:L34"/>
  <sheetViews>
    <sheetView showGridLines="0" showRowColHeaders="0" zoomScaleNormal="100" workbookViewId="0"/>
  </sheetViews>
  <sheetFormatPr baseColWidth="10" defaultRowHeight="12.75"/>
  <cols>
    <col min="1" max="1" width="11.42578125" style="104"/>
    <col min="2" max="2" width="27" style="104" customWidth="1"/>
    <col min="3" max="4" width="12.7109375" style="104" customWidth="1"/>
    <col min="5" max="8" width="11.42578125" style="104"/>
    <col min="9" max="9" width="24" style="104" hidden="1" customWidth="1"/>
    <col min="10" max="10" width="22.42578125" style="104" hidden="1" customWidth="1"/>
    <col min="11" max="11" width="13.140625" style="104" hidden="1" customWidth="1"/>
    <col min="12" max="16384" width="11.42578125" style="104"/>
  </cols>
  <sheetData>
    <row r="1" spans="2:12">
      <c r="I1" s="455"/>
      <c r="J1" s="455"/>
      <c r="K1" s="455"/>
    </row>
    <row r="2" spans="2:12">
      <c r="I2" s="455" t="s">
        <v>329</v>
      </c>
      <c r="J2" s="455" t="s">
        <v>88</v>
      </c>
      <c r="K2" s="455"/>
    </row>
    <row r="3" spans="2:12">
      <c r="I3" s="455"/>
      <c r="J3" s="455"/>
      <c r="K3" s="455"/>
    </row>
    <row r="4" spans="2:12">
      <c r="I4" s="455" t="s">
        <v>301</v>
      </c>
      <c r="J4" s="455" t="s">
        <v>302</v>
      </c>
      <c r="K4" s="455"/>
    </row>
    <row r="5" spans="2:12" ht="51.75" customHeight="1">
      <c r="B5" s="861" t="s">
        <v>276</v>
      </c>
      <c r="C5" s="862"/>
      <c r="D5" s="863"/>
      <c r="F5" s="121"/>
      <c r="I5" s="455" t="s">
        <v>304</v>
      </c>
      <c r="J5" s="455" t="s">
        <v>305</v>
      </c>
      <c r="K5" s="455" t="s">
        <v>303</v>
      </c>
      <c r="L5" s="386"/>
    </row>
    <row r="6" spans="2:12" ht="31.5" customHeight="1">
      <c r="B6" s="410"/>
      <c r="C6" s="474" t="s">
        <v>451</v>
      </c>
      <c r="D6" s="410" t="s">
        <v>67</v>
      </c>
      <c r="F6" s="121"/>
      <c r="I6" s="464" t="s">
        <v>174</v>
      </c>
      <c r="J6" s="465"/>
      <c r="K6" s="465"/>
      <c r="L6" s="386"/>
    </row>
    <row r="7" spans="2:12">
      <c r="B7" s="411" t="s">
        <v>259</v>
      </c>
      <c r="C7" s="378">
        <v>22968</v>
      </c>
      <c r="D7" s="379">
        <f>C7/$C$7</f>
        <v>1</v>
      </c>
      <c r="F7" s="121"/>
      <c r="H7" s="414"/>
      <c r="I7" s="475" t="s">
        <v>308</v>
      </c>
      <c r="J7" s="465">
        <v>145</v>
      </c>
      <c r="K7" s="465">
        <v>145</v>
      </c>
      <c r="L7" s="386"/>
    </row>
    <row r="8" spans="2:12">
      <c r="B8" s="412" t="s">
        <v>135</v>
      </c>
      <c r="C8" s="105">
        <v>16191</v>
      </c>
      <c r="D8" s="106">
        <f>C8/$C$7</f>
        <v>0.70493730407523514</v>
      </c>
      <c r="F8" s="121"/>
      <c r="H8" s="414"/>
      <c r="I8" s="475" t="s">
        <v>309</v>
      </c>
      <c r="J8" s="465">
        <v>317</v>
      </c>
      <c r="K8" s="465">
        <v>317</v>
      </c>
      <c r="L8" s="386"/>
    </row>
    <row r="9" spans="2:12">
      <c r="B9" s="408" t="s">
        <v>215</v>
      </c>
      <c r="C9" s="492">
        <v>145</v>
      </c>
      <c r="D9" s="108">
        <f t="shared" ref="D9:D17" si="0">C9/$C$7</f>
        <v>6.313131313131313E-3</v>
      </c>
      <c r="F9" s="121"/>
      <c r="H9" s="414"/>
      <c r="I9" s="475" t="s">
        <v>310</v>
      </c>
      <c r="J9" s="465">
        <v>3374</v>
      </c>
      <c r="K9" s="465">
        <v>3374</v>
      </c>
      <c r="L9" s="386"/>
    </row>
    <row r="10" spans="2:12">
      <c r="B10" s="408" t="s">
        <v>216</v>
      </c>
      <c r="C10" s="493">
        <v>317</v>
      </c>
      <c r="D10" s="108">
        <f t="shared" si="0"/>
        <v>1.380181121560432E-2</v>
      </c>
      <c r="F10" s="121"/>
      <c r="H10" s="414"/>
      <c r="I10" s="475" t="s">
        <v>311</v>
      </c>
      <c r="J10" s="465">
        <v>11918</v>
      </c>
      <c r="K10" s="465">
        <v>11918</v>
      </c>
      <c r="L10" s="386"/>
    </row>
    <row r="11" spans="2:12">
      <c r="B11" s="408" t="s">
        <v>217</v>
      </c>
      <c r="C11" s="493">
        <v>3374</v>
      </c>
      <c r="D11" s="108">
        <f t="shared" si="0"/>
        <v>0.14690003483106931</v>
      </c>
      <c r="F11" s="121"/>
      <c r="H11" s="414"/>
      <c r="I11" s="475" t="s">
        <v>312</v>
      </c>
      <c r="J11" s="465">
        <v>552</v>
      </c>
      <c r="K11" s="465">
        <v>552</v>
      </c>
      <c r="L11" s="386"/>
    </row>
    <row r="12" spans="2:12">
      <c r="B12" s="408" t="s">
        <v>218</v>
      </c>
      <c r="C12" s="493">
        <v>11261</v>
      </c>
      <c r="D12" s="108">
        <f t="shared" si="0"/>
        <v>0.49029083942877044</v>
      </c>
      <c r="F12" s="121"/>
      <c r="H12" s="414"/>
      <c r="I12" s="475" t="s">
        <v>313</v>
      </c>
      <c r="J12" s="465">
        <v>542</v>
      </c>
      <c r="K12" s="465">
        <v>542</v>
      </c>
      <c r="L12" s="386"/>
    </row>
    <row r="13" spans="2:12">
      <c r="B13" s="408" t="s">
        <v>219</v>
      </c>
      <c r="C13" s="493">
        <f>GETPIVOTDATA("Plazas",$I$4,"Actividad","HOTELES","Categoría","5 ESTRELLAS","Alta_Baja","A")+GETPIVOTDATA("Plazas",$I$4,"Actividad","HOTELES","Categoría","5 ESTRELLAS LUJO","Alta_Baja","A")</f>
        <v>1094</v>
      </c>
      <c r="D13" s="108">
        <f t="shared" si="0"/>
        <v>4.7631487286659703E-2</v>
      </c>
      <c r="F13" s="121"/>
      <c r="H13" s="414"/>
      <c r="I13" s="464" t="s">
        <v>314</v>
      </c>
      <c r="J13" s="465">
        <v>16848</v>
      </c>
      <c r="K13" s="465">
        <v>16848</v>
      </c>
      <c r="L13" s="386"/>
    </row>
    <row r="14" spans="2:12">
      <c r="B14" s="412" t="s">
        <v>136</v>
      </c>
      <c r="C14" s="105">
        <f>GETPIVOTDATA("Plazas",$I$4,"Actividad","APARTAMENTOS","Alta_Baja","A")</f>
        <v>6777</v>
      </c>
      <c r="D14" s="106">
        <f t="shared" si="0"/>
        <v>0.29506269592476492</v>
      </c>
      <c r="F14" s="121"/>
      <c r="H14" s="414"/>
      <c r="I14" s="464" t="s">
        <v>175</v>
      </c>
      <c r="J14" s="465"/>
      <c r="K14" s="465"/>
      <c r="L14" s="386"/>
    </row>
    <row r="15" spans="2:12">
      <c r="B15" s="408" t="s">
        <v>220</v>
      </c>
      <c r="C15" s="492">
        <f>GETPIVOTDATA("Plazas",$I$4,"Actividad","APARTAMENTOS","Categoría","1 LLAVE","Alta_Baja","A")</f>
        <v>182</v>
      </c>
      <c r="D15" s="108">
        <f t="shared" si="0"/>
        <v>7.9240682688958546E-3</v>
      </c>
      <c r="F15" s="121"/>
      <c r="H15" s="414"/>
      <c r="I15" s="475" t="s">
        <v>315</v>
      </c>
      <c r="J15" s="465">
        <v>182</v>
      </c>
      <c r="K15" s="465">
        <v>182</v>
      </c>
      <c r="L15" s="386"/>
    </row>
    <row r="16" spans="2:12">
      <c r="B16" s="408" t="s">
        <v>221</v>
      </c>
      <c r="C16" s="493">
        <f>GETPIVOTDATA("Plazas",$I$4,"Actividad","APARTAMENTOS","Categoría","2 LLAVES","Alta_Baja","A")</f>
        <v>1262</v>
      </c>
      <c r="D16" s="108">
        <f t="shared" si="0"/>
        <v>5.4946011842563564E-2</v>
      </c>
      <c r="F16" s="121"/>
      <c r="H16" s="414"/>
      <c r="I16" s="475" t="s">
        <v>316</v>
      </c>
      <c r="J16" s="465">
        <v>1262</v>
      </c>
      <c r="K16" s="465">
        <v>1262</v>
      </c>
      <c r="L16" s="386"/>
    </row>
    <row r="17" spans="2:12">
      <c r="B17" s="408" t="s">
        <v>222</v>
      </c>
      <c r="C17" s="493">
        <f>GETPIVOTDATA("Plazas",$I$4,"Actividad","APARTAMENTOS","Categoría","3 LLAVES","Alta_Baja","A")</f>
        <v>5333</v>
      </c>
      <c r="D17" s="108">
        <f t="shared" si="0"/>
        <v>0.23219261581330547</v>
      </c>
      <c r="F17" s="121"/>
      <c r="H17" s="414"/>
      <c r="I17" s="475" t="s">
        <v>317</v>
      </c>
      <c r="J17" s="465">
        <v>5333</v>
      </c>
      <c r="K17" s="465">
        <v>5333</v>
      </c>
      <c r="L17" s="386"/>
    </row>
    <row r="18" spans="2:12" ht="20.100000000000001" customHeight="1">
      <c r="B18" s="864" t="s">
        <v>293</v>
      </c>
      <c r="C18" s="864"/>
      <c r="D18" s="864"/>
      <c r="E18" s="125" t="s">
        <v>241</v>
      </c>
      <c r="F18" s="121"/>
      <c r="H18" s="414"/>
      <c r="I18" s="464" t="s">
        <v>320</v>
      </c>
      <c r="J18" s="465">
        <v>6777</v>
      </c>
      <c r="K18" s="465">
        <v>6777</v>
      </c>
      <c r="L18" s="386"/>
    </row>
    <row r="19" spans="2:12">
      <c r="F19" s="121"/>
      <c r="H19" s="414"/>
      <c r="I19" s="464" t="s">
        <v>303</v>
      </c>
      <c r="J19" s="465">
        <v>23625</v>
      </c>
      <c r="K19" s="465">
        <v>23625</v>
      </c>
      <c r="L19" s="386"/>
    </row>
    <row r="20" spans="2:12">
      <c r="F20" s="121"/>
      <c r="H20" s="414"/>
      <c r="I20" s="455"/>
      <c r="J20" s="455"/>
      <c r="K20" s="455"/>
      <c r="L20" s="386"/>
    </row>
    <row r="21" spans="2:12">
      <c r="F21" s="121"/>
      <c r="H21" s="414"/>
      <c r="I21" s="455"/>
      <c r="J21" s="455"/>
      <c r="K21" s="455"/>
      <c r="L21" s="386"/>
    </row>
    <row r="22" spans="2:12">
      <c r="F22" s="121"/>
      <c r="H22" s="414"/>
      <c r="I22" s="455"/>
      <c r="J22" s="455"/>
      <c r="K22" s="455"/>
      <c r="L22" s="386"/>
    </row>
    <row r="23" spans="2:12">
      <c r="F23" s="121"/>
      <c r="H23" s="414"/>
      <c r="I23" s="455"/>
      <c r="J23" s="455"/>
      <c r="K23" s="455"/>
      <c r="L23" s="386"/>
    </row>
    <row r="24" spans="2:12">
      <c r="F24" s="121"/>
      <c r="H24" s="414"/>
      <c r="I24" s="488"/>
      <c r="J24" s="488"/>
      <c r="K24" s="489"/>
      <c r="L24" s="386"/>
    </row>
    <row r="25" spans="2:12">
      <c r="F25" s="121"/>
      <c r="H25" s="414"/>
      <c r="I25" s="455"/>
      <c r="J25" s="455"/>
      <c r="K25" s="455"/>
    </row>
    <row r="26" spans="2:12">
      <c r="F26" s="121"/>
      <c r="H26" s="414"/>
      <c r="I26" s="455"/>
      <c r="J26" s="455"/>
      <c r="K26" s="455"/>
    </row>
    <row r="27" spans="2:12">
      <c r="F27" s="121"/>
      <c r="H27" s="414"/>
      <c r="I27" s="455"/>
      <c r="J27" s="455"/>
      <c r="K27" s="455"/>
    </row>
    <row r="28" spans="2:12">
      <c r="H28" s="414"/>
      <c r="I28" s="455"/>
      <c r="J28" s="455"/>
      <c r="K28" s="455"/>
    </row>
    <row r="29" spans="2:12">
      <c r="H29" s="414"/>
      <c r="I29" s="455"/>
      <c r="J29" s="455"/>
      <c r="K29" s="455"/>
    </row>
    <row r="30" spans="2:12">
      <c r="H30" s="414"/>
      <c r="I30" s="455"/>
      <c r="J30" s="455"/>
      <c r="K30" s="455"/>
    </row>
    <row r="31" spans="2:12">
      <c r="H31" s="414"/>
      <c r="I31" s="455"/>
      <c r="J31" s="455"/>
      <c r="K31" s="455"/>
    </row>
    <row r="32" spans="2:12">
      <c r="H32" s="414"/>
      <c r="I32" s="455"/>
      <c r="J32" s="455"/>
      <c r="K32" s="455"/>
    </row>
    <row r="33" spans="8:11">
      <c r="H33" s="414"/>
      <c r="I33" s="455"/>
      <c r="J33" s="455"/>
      <c r="K33" s="455"/>
    </row>
    <row r="34" spans="8:11">
      <c r="H34" s="414"/>
      <c r="I34" s="455"/>
      <c r="J34" s="455"/>
      <c r="K34" s="455"/>
    </row>
  </sheetData>
  <sheetProtection password="CEAC" sheet="1" objects="1" scenarios="1"/>
  <mergeCells count="2">
    <mergeCell ref="B5:D5"/>
    <mergeCell ref="B18:D18"/>
  </mergeCells>
  <hyperlinks>
    <hyperlink ref="E18" location="INDICE!A1" tooltip="REGRESAR AL ÍNDICE" display="INDICE"/>
  </hyperlinks>
  <pageMargins left="0.75" right="0.75" top="1" bottom="1" header="0" footer="0"/>
  <pageSetup paperSize="9" orientation="portrait" horizontalDpi="1200" verticalDpi="1200" r:id="rId2"/>
  <headerFooter alignWithMargins="0">
    <oddFooter>&amp;LTurismo de Tenerife-Investigación Turística&amp;R&amp;P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4"/>
  <dimension ref="B3:L24"/>
  <sheetViews>
    <sheetView showRowColHeaders="0" zoomScaleNormal="100" zoomScaleSheetLayoutView="75" workbookViewId="0">
      <selection activeCell="D11" sqref="D11:K22"/>
    </sheetView>
  </sheetViews>
  <sheetFormatPr baseColWidth="10" defaultRowHeight="12.75"/>
  <cols>
    <col min="1" max="16384" width="11.42578125" style="64"/>
  </cols>
  <sheetData>
    <row r="3" spans="2:12">
      <c r="L3" s="73" t="s">
        <v>173</v>
      </c>
    </row>
    <row r="15" spans="2:12" ht="51.75" customHeight="1">
      <c r="B15" s="71"/>
      <c r="D15" s="806"/>
      <c r="E15" s="806"/>
      <c r="F15" s="806"/>
      <c r="G15" s="806"/>
      <c r="H15" s="806"/>
      <c r="I15" s="806"/>
      <c r="J15" s="806"/>
    </row>
    <row r="17" spans="2:9" ht="69.75" customHeight="1">
      <c r="B17" s="71"/>
      <c r="C17" s="71"/>
      <c r="G17" s="72"/>
      <c r="H17" s="71"/>
    </row>
    <row r="18" spans="2:9" ht="12.75" customHeight="1">
      <c r="E18" s="807"/>
      <c r="F18" s="807"/>
      <c r="G18" s="807"/>
      <c r="H18" s="807"/>
      <c r="I18" s="807"/>
    </row>
    <row r="23" spans="2:9" ht="15.75">
      <c r="E23" s="65"/>
    </row>
    <row r="24" spans="2:9">
      <c r="C24" s="66"/>
    </row>
  </sheetData>
  <mergeCells count="2">
    <mergeCell ref="D15:J15"/>
    <mergeCell ref="E18:I18"/>
  </mergeCells>
  <phoneticPr fontId="9" type="noConversion"/>
  <pageMargins left="0.39370078740157483" right="0.39370078740157483" top="0.78740157480314965" bottom="0.78740157480314965" header="0" footer="0"/>
  <pageSetup paperSize="9" orientation="landscape" r:id="rId1"/>
  <headerFooter alignWithMargins="0">
    <oddFooter>&amp;LTurismo de Tenerife-Investigación Turística&amp;R&amp;P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5:I27"/>
  <sheetViews>
    <sheetView showGridLines="0" showRowColHeaders="0" zoomScaleNormal="100" workbookViewId="0"/>
  </sheetViews>
  <sheetFormatPr baseColWidth="10" defaultRowHeight="12.75"/>
  <cols>
    <col min="1" max="1" width="11.42578125" style="104"/>
    <col min="2" max="2" width="27" style="104" customWidth="1"/>
    <col min="3" max="3" width="13.42578125" style="104" customWidth="1"/>
    <col min="4" max="4" width="12.7109375" style="104" customWidth="1"/>
    <col min="5" max="7" width="11.42578125" style="104"/>
    <col min="8" max="8" width="11.85546875" style="104" customWidth="1"/>
    <col min="9" max="16384" width="11.42578125" style="104"/>
  </cols>
  <sheetData>
    <row r="5" spans="2:9" ht="51.75" customHeight="1">
      <c r="B5" s="861" t="s">
        <v>277</v>
      </c>
      <c r="C5" s="862"/>
      <c r="D5" s="863"/>
      <c r="F5" s="121"/>
      <c r="G5" s="121"/>
      <c r="I5" s="386"/>
    </row>
    <row r="6" spans="2:9" ht="27.75" customHeight="1">
      <c r="B6" s="410"/>
      <c r="C6" s="474" t="s">
        <v>451</v>
      </c>
      <c r="D6" s="410" t="s">
        <v>67</v>
      </c>
      <c r="F6" s="121"/>
      <c r="G6" s="121"/>
      <c r="I6" s="386"/>
    </row>
    <row r="7" spans="2:9">
      <c r="B7" s="411" t="s">
        <v>259</v>
      </c>
      <c r="C7" s="380">
        <v>2687</v>
      </c>
      <c r="D7" s="379">
        <v>1</v>
      </c>
      <c r="F7" s="121"/>
      <c r="G7" s="121"/>
      <c r="I7" s="386"/>
    </row>
    <row r="8" spans="2:9">
      <c r="B8" s="412" t="s">
        <v>135</v>
      </c>
      <c r="C8" s="105">
        <v>2673</v>
      </c>
      <c r="D8" s="106">
        <v>0.99499821364773133</v>
      </c>
      <c r="F8" s="121"/>
      <c r="G8" s="121"/>
      <c r="I8" s="386"/>
    </row>
    <row r="9" spans="2:9">
      <c r="B9" s="408" t="s">
        <v>215</v>
      </c>
      <c r="C9" s="492">
        <v>218</v>
      </c>
      <c r="D9" s="108">
        <v>7.7884958913897823E-2</v>
      </c>
      <c r="F9" s="121"/>
      <c r="G9" s="121"/>
      <c r="I9" s="386"/>
    </row>
    <row r="10" spans="2:9">
      <c r="B10" s="408" t="s">
        <v>216</v>
      </c>
      <c r="C10" s="492">
        <v>680</v>
      </c>
      <c r="D10" s="108">
        <v>0.24294390853876385</v>
      </c>
      <c r="F10" s="121"/>
      <c r="G10" s="121"/>
      <c r="I10" s="386"/>
    </row>
    <row r="11" spans="2:9">
      <c r="B11" s="408" t="s">
        <v>217</v>
      </c>
      <c r="C11" s="492">
        <v>795</v>
      </c>
      <c r="D11" s="108">
        <v>0.32404430153626296</v>
      </c>
      <c r="F11" s="121"/>
      <c r="G11" s="121"/>
      <c r="I11" s="386"/>
    </row>
    <row r="12" spans="2:9">
      <c r="B12" s="408" t="s">
        <v>218</v>
      </c>
      <c r="C12" s="492">
        <v>408</v>
      </c>
      <c r="D12" s="108">
        <v>0.14576634512325831</v>
      </c>
      <c r="F12" s="121"/>
      <c r="G12" s="121"/>
      <c r="I12" s="386"/>
    </row>
    <row r="13" spans="2:9">
      <c r="B13" s="408" t="s">
        <v>219</v>
      </c>
      <c r="C13" s="492">
        <v>572</v>
      </c>
      <c r="D13" s="108">
        <v>0.20435869953554842</v>
      </c>
      <c r="F13" s="121"/>
      <c r="G13" s="121"/>
      <c r="I13" s="386"/>
    </row>
    <row r="14" spans="2:9">
      <c r="B14" s="412" t="s">
        <v>136</v>
      </c>
      <c r="C14" s="105">
        <v>6</v>
      </c>
      <c r="D14" s="106">
        <v>2.1436227224008574E-3</v>
      </c>
      <c r="F14" s="121"/>
      <c r="G14" s="121"/>
      <c r="I14" s="386"/>
    </row>
    <row r="15" spans="2:9" ht="15" customHeight="1">
      <c r="B15" s="134" t="s">
        <v>227</v>
      </c>
      <c r="C15" s="134">
        <v>8</v>
      </c>
      <c r="D15" s="106">
        <v>2.8581636298678098E-3</v>
      </c>
      <c r="F15" s="121"/>
      <c r="G15" s="121"/>
      <c r="I15" s="386"/>
    </row>
    <row r="16" spans="2:9" ht="30" customHeight="1">
      <c r="B16" s="865" t="s">
        <v>292</v>
      </c>
      <c r="C16" s="866"/>
      <c r="D16" s="867"/>
      <c r="E16" s="125" t="s">
        <v>241</v>
      </c>
      <c r="F16" s="121"/>
      <c r="G16" s="121"/>
      <c r="I16" s="386"/>
    </row>
    <row r="17" spans="6:9">
      <c r="F17" s="121"/>
      <c r="G17" s="121"/>
      <c r="I17" s="386"/>
    </row>
    <row r="18" spans="6:9" ht="31.5" customHeight="1">
      <c r="F18" s="121"/>
      <c r="G18" s="121"/>
      <c r="I18" s="386"/>
    </row>
    <row r="19" spans="6:9">
      <c r="F19" s="121"/>
      <c r="G19" s="121"/>
      <c r="I19" s="386"/>
    </row>
    <row r="20" spans="6:9">
      <c r="F20" s="121"/>
      <c r="G20" s="121"/>
      <c r="I20" s="386"/>
    </row>
    <row r="21" spans="6:9">
      <c r="F21" s="121"/>
      <c r="I21" s="386"/>
    </row>
    <row r="22" spans="6:9">
      <c r="F22" s="121"/>
      <c r="I22" s="386"/>
    </row>
    <row r="23" spans="6:9">
      <c r="F23" s="121"/>
      <c r="I23" s="386"/>
    </row>
    <row r="24" spans="6:9">
      <c r="F24" s="121"/>
      <c r="I24" s="386"/>
    </row>
    <row r="25" spans="6:9">
      <c r="F25" s="121"/>
      <c r="I25" s="386"/>
    </row>
    <row r="26" spans="6:9">
      <c r="F26" s="121"/>
      <c r="I26" s="386"/>
    </row>
    <row r="27" spans="6:9">
      <c r="F27" s="121"/>
      <c r="I27" s="386"/>
    </row>
  </sheetData>
  <sheetProtection password="CEAC" sheet="1" objects="1" scenarios="1"/>
  <mergeCells count="2">
    <mergeCell ref="B5:D5"/>
    <mergeCell ref="B16:D16"/>
  </mergeCells>
  <hyperlinks>
    <hyperlink ref="E16" location="INDICE!A1" tooltip="REGRESAR AL ÍNDICE" display="INDICE"/>
  </hyperlinks>
  <pageMargins left="0.75" right="0.75" top="1" bottom="1" header="0" footer="0"/>
  <pageSetup paperSize="9" orientation="portrait" horizontalDpi="1200" verticalDpi="1200" r:id="rId1"/>
  <headerFooter alignWithMargins="0">
    <oddFooter>&amp;LTurismo de Tenerife-Investigación Turística&amp;R&amp;P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5"/>
  <sheetViews>
    <sheetView showGridLines="0" zoomScaleNormal="100" workbookViewId="0"/>
  </sheetViews>
  <sheetFormatPr baseColWidth="10" defaultRowHeight="12.75"/>
  <cols>
    <col min="1" max="1" width="18.140625" customWidth="1"/>
    <col min="2" max="3" width="39.85546875" customWidth="1"/>
  </cols>
  <sheetData>
    <row r="1" spans="2:11">
      <c r="B1" s="494"/>
      <c r="C1" s="494"/>
    </row>
    <row r="2" spans="2:11" ht="18">
      <c r="B2" s="869" t="s">
        <v>354</v>
      </c>
      <c r="C2" s="869"/>
      <c r="D2" s="869"/>
      <c r="E2" s="869"/>
      <c r="F2" s="869"/>
      <c r="G2" s="869"/>
      <c r="H2" s="869"/>
      <c r="I2" s="869"/>
      <c r="J2" s="869"/>
      <c r="K2" s="869"/>
    </row>
    <row r="3" spans="2:11">
      <c r="B3" s="495"/>
      <c r="C3" s="495"/>
      <c r="D3" s="495"/>
      <c r="E3" s="495"/>
      <c r="F3" s="495"/>
      <c r="G3" s="495"/>
      <c r="H3" s="495"/>
      <c r="I3" s="495"/>
      <c r="J3" s="495"/>
      <c r="K3" s="495"/>
    </row>
    <row r="4" spans="2:11" ht="18">
      <c r="B4" s="870" t="s">
        <v>340</v>
      </c>
      <c r="C4" s="870"/>
      <c r="D4" s="870"/>
      <c r="E4" s="870"/>
      <c r="F4" s="870"/>
      <c r="G4" s="870"/>
      <c r="H4" s="870"/>
      <c r="I4" s="870"/>
      <c r="J4" s="870"/>
      <c r="K4" s="870"/>
    </row>
    <row r="5" spans="2:11">
      <c r="B5" s="495"/>
      <c r="C5" s="495"/>
      <c r="D5" s="495"/>
      <c r="E5" s="495"/>
      <c r="F5" s="495"/>
      <c r="G5" s="495"/>
      <c r="H5" s="495"/>
      <c r="I5" s="495"/>
      <c r="J5" s="495"/>
      <c r="K5" s="495"/>
    </row>
    <row r="6" spans="2:11" ht="15.75">
      <c r="B6" s="496" t="s">
        <v>338</v>
      </c>
      <c r="C6" s="497"/>
      <c r="D6" s="497"/>
      <c r="E6" s="497"/>
      <c r="F6" s="497"/>
      <c r="G6" s="497"/>
      <c r="H6" s="497"/>
      <c r="I6" s="497"/>
      <c r="J6" s="497"/>
      <c r="K6" s="497"/>
    </row>
    <row r="7" spans="2:11">
      <c r="B7" s="495"/>
      <c r="C7" s="498"/>
      <c r="D7" s="495"/>
      <c r="E7" s="495"/>
      <c r="F7" s="495"/>
      <c r="G7" s="495"/>
      <c r="H7" s="495"/>
      <c r="I7" s="495"/>
      <c r="J7" s="495"/>
      <c r="K7" s="495"/>
    </row>
    <row r="8" spans="2:11" ht="17.25" customHeight="1">
      <c r="B8" s="495"/>
      <c r="C8" s="499" t="s">
        <v>341</v>
      </c>
      <c r="D8" s="499"/>
      <c r="E8" s="499"/>
      <c r="F8" s="499"/>
      <c r="G8" s="499"/>
      <c r="H8" s="499"/>
      <c r="I8" s="499"/>
      <c r="J8" s="499"/>
      <c r="K8" s="499"/>
    </row>
    <row r="9" spans="2:11" ht="17.25" customHeight="1">
      <c r="B9" s="495"/>
      <c r="C9" s="499" t="s">
        <v>342</v>
      </c>
      <c r="D9" s="499"/>
      <c r="E9" s="499"/>
      <c r="F9" s="499"/>
      <c r="G9" s="499"/>
      <c r="H9" s="499"/>
      <c r="I9" s="499"/>
      <c r="J9" s="499"/>
      <c r="K9" s="499"/>
    </row>
    <row r="10" spans="2:11" ht="17.25" customHeight="1">
      <c r="B10" s="495"/>
      <c r="C10" s="499" t="s">
        <v>343</v>
      </c>
      <c r="D10" s="499"/>
      <c r="E10" s="499"/>
      <c r="F10" s="499"/>
      <c r="G10" s="499"/>
      <c r="H10" s="499"/>
      <c r="I10" s="499"/>
      <c r="J10" s="499"/>
      <c r="K10" s="499"/>
    </row>
    <row r="11" spans="2:11" ht="17.25" customHeight="1">
      <c r="B11" s="495"/>
      <c r="C11" s="499" t="s">
        <v>344</v>
      </c>
      <c r="D11" s="499"/>
      <c r="E11" s="499"/>
      <c r="F11" s="499"/>
      <c r="G11" s="499"/>
      <c r="H11" s="499"/>
      <c r="I11" s="499"/>
      <c r="J11" s="499"/>
      <c r="K11" s="499"/>
    </row>
    <row r="12" spans="2:11" ht="17.25" customHeight="1">
      <c r="B12" s="495"/>
      <c r="C12" s="499" t="s">
        <v>345</v>
      </c>
      <c r="D12" s="499"/>
      <c r="E12" s="499"/>
      <c r="F12" s="499"/>
      <c r="G12" s="499"/>
      <c r="H12" s="499"/>
      <c r="I12" s="499"/>
      <c r="J12" s="499"/>
      <c r="K12" s="499"/>
    </row>
    <row r="13" spans="2:11" ht="17.25" customHeight="1">
      <c r="B13" s="495"/>
      <c r="C13" s="499" t="s">
        <v>346</v>
      </c>
      <c r="D13" s="499"/>
      <c r="E13" s="499"/>
      <c r="F13" s="499"/>
      <c r="G13" s="499"/>
      <c r="H13" s="499"/>
      <c r="I13" s="499"/>
      <c r="J13" s="499"/>
      <c r="K13" s="499"/>
    </row>
    <row r="14" spans="2:11" ht="17.25" customHeight="1">
      <c r="B14" s="495"/>
      <c r="C14" s="499" t="s">
        <v>347</v>
      </c>
      <c r="D14" s="499"/>
      <c r="E14" s="499"/>
      <c r="F14" s="499"/>
      <c r="G14" s="499"/>
      <c r="H14" s="499"/>
      <c r="I14" s="499"/>
      <c r="J14" s="499"/>
      <c r="K14" s="499"/>
    </row>
    <row r="15" spans="2:11" ht="17.25" customHeight="1">
      <c r="B15" s="495"/>
      <c r="C15" s="499" t="s">
        <v>348</v>
      </c>
      <c r="D15" s="499"/>
      <c r="E15" s="499"/>
      <c r="F15" s="499"/>
      <c r="G15" s="499"/>
      <c r="H15" s="499"/>
      <c r="I15" s="499"/>
      <c r="J15" s="499"/>
      <c r="K15" s="499"/>
    </row>
    <row r="16" spans="2:11" ht="17.25" customHeight="1">
      <c r="B16" s="495"/>
      <c r="C16" s="499" t="s">
        <v>349</v>
      </c>
      <c r="D16" s="499"/>
      <c r="E16" s="499"/>
      <c r="F16" s="499"/>
      <c r="G16" s="499"/>
      <c r="H16" s="499"/>
      <c r="I16" s="499"/>
      <c r="J16" s="499"/>
      <c r="K16" s="499"/>
    </row>
    <row r="17" spans="2:11" ht="17.25" customHeight="1">
      <c r="B17" s="495"/>
      <c r="C17" s="499" t="s">
        <v>350</v>
      </c>
      <c r="D17" s="499"/>
      <c r="E17" s="499"/>
      <c r="F17" s="499"/>
      <c r="G17" s="499"/>
      <c r="H17" s="499"/>
      <c r="I17" s="499"/>
      <c r="J17" s="499"/>
      <c r="K17" s="499"/>
    </row>
    <row r="18" spans="2:11" ht="17.25" customHeight="1">
      <c r="B18" s="495"/>
      <c r="C18" s="499" t="s">
        <v>351</v>
      </c>
      <c r="D18" s="499"/>
      <c r="E18" s="499"/>
      <c r="F18" s="499"/>
      <c r="G18" s="499"/>
      <c r="H18" s="499"/>
      <c r="I18" s="499"/>
      <c r="J18" s="499"/>
      <c r="K18" s="499"/>
    </row>
    <row r="19" spans="2:11" ht="17.25" customHeight="1">
      <c r="B19" s="495"/>
      <c r="C19" s="499" t="s">
        <v>352</v>
      </c>
      <c r="D19" s="499"/>
      <c r="E19" s="499"/>
      <c r="F19" s="499"/>
      <c r="G19" s="499"/>
      <c r="H19" s="499"/>
      <c r="I19" s="499"/>
      <c r="J19" s="499"/>
      <c r="K19" s="499"/>
    </row>
    <row r="20" spans="2:11" ht="17.25" customHeight="1">
      <c r="B20" s="495"/>
      <c r="C20" s="499" t="s">
        <v>353</v>
      </c>
      <c r="D20" s="499"/>
      <c r="E20" s="499"/>
      <c r="F20" s="499"/>
      <c r="G20" s="499"/>
      <c r="H20" s="499"/>
      <c r="I20" s="499"/>
      <c r="J20" s="499"/>
      <c r="K20" s="499"/>
    </row>
    <row r="21" spans="2:11" ht="17.25" customHeight="1">
      <c r="B21" s="495"/>
      <c r="C21" s="499" t="s">
        <v>341</v>
      </c>
      <c r="D21" s="499"/>
      <c r="E21" s="499"/>
      <c r="F21" s="499"/>
      <c r="G21" s="499"/>
      <c r="H21" s="499"/>
      <c r="I21" s="499"/>
      <c r="J21" s="499"/>
      <c r="K21" s="499"/>
    </row>
    <row r="22" spans="2:11" ht="17.25" customHeight="1">
      <c r="B22" s="495"/>
      <c r="C22" s="499" t="s">
        <v>342</v>
      </c>
      <c r="D22" s="499"/>
      <c r="E22" s="499"/>
      <c r="F22" s="499"/>
      <c r="G22" s="499"/>
      <c r="H22" s="499"/>
      <c r="I22" s="499"/>
      <c r="J22" s="499"/>
      <c r="K22" s="499"/>
    </row>
    <row r="23" spans="2:11" ht="17.25" customHeight="1">
      <c r="B23" s="495"/>
      <c r="C23" s="499" t="s">
        <v>343</v>
      </c>
      <c r="D23" s="499"/>
      <c r="E23" s="499"/>
      <c r="F23" s="499"/>
      <c r="G23" s="499"/>
      <c r="H23" s="499"/>
      <c r="I23" s="499"/>
      <c r="J23" s="499"/>
      <c r="K23" s="499"/>
    </row>
    <row r="24" spans="2:11" ht="18">
      <c r="B24" s="500"/>
      <c r="C24" s="494"/>
      <c r="D24" s="494"/>
      <c r="E24" s="494"/>
    </row>
    <row r="25" spans="2:11">
      <c r="B25" s="868" t="s">
        <v>339</v>
      </c>
      <c r="C25" s="868"/>
      <c r="D25" s="868"/>
      <c r="E25" s="868"/>
      <c r="F25" s="868"/>
      <c r="G25" s="868"/>
      <c r="H25" s="868"/>
      <c r="I25" s="868"/>
      <c r="J25" s="868"/>
      <c r="K25" s="868"/>
    </row>
  </sheetData>
  <sheetProtection password="CEAC" sheet="1" objects="1" scenarios="1"/>
  <mergeCells count="3">
    <mergeCell ref="B25:K25"/>
    <mergeCell ref="B2:K2"/>
    <mergeCell ref="B4:K4"/>
  </mergeCells>
  <hyperlinks>
    <hyperlink ref="C21" location="'TURISTAS ALOJADOSXTIPOLOGÍA'!A1" tooltip="NÚMERO DE TURISTAS ALOJADOS EN TENERIFE Y MUNICIPIOS TURÍSTICOS SEGÚN LA TIPOLOGÍA DEL ESTABLECIMIENTO" display="NÚMERO DE TURISTAS ALOJADOS EN TENERIFE Y MUNICIPIOS TURÍSTICOS SEGÚN LA TIPOLOGÍA DEL ESTABLECIMIENTO"/>
    <hyperlink ref="C22" location="'TURISTAS ALOJADOSXCATEGORÍA'!A1" tooltip="NÚMERO DE TURISTAS ALOJADOS EN TENERIFE Y MUNICIPIOS TURÍSTICOS SEGÚN LA CATEGORÍA ALOJATIVA" display="NÚMERO DE TURISTAS ALOJADOS EN TENERIFE Y MUNICIPIOS TURÍSTICOS SEGÚN LA CATEGORÍA ALOJATIVA"/>
    <hyperlink ref="C23" location="'TURISTAS NACIONALIDAD'!A1" tooltip="NÚMERO DE TURISTAS ALOJADOS EN TENERIFE Y MUNICIPIOS TURÍSTICOS POR NACIONALIDAD" display="NÚMERO DE TURISTAS ALOJADOS EN TENERIFE Y MUNICIPIOS TURÍSTICOS POR NACIONALIDAD"/>
    <hyperlink ref="C8" location="'TURISTAS ALOJADOSXTIPOLOGÍA'!A1" tooltip="NÚMERO DE TURISTAS ALOJADOS EN TENERIFE Y MUNICIPIOS TURÍSTICOS SEGÚN LA TIPOLOGÍA DEL ESTABLECIMIENTO" display="NÚMERO DE TURISTAS ALOJADOS EN TENERIFE Y MUNICIPIOS TURÍSTICOS SEGÚN LA TIPOLOGÍA DEL ESTABLECIMIENTO"/>
    <hyperlink ref="C9" location="'TURISTAS ALOJADOSXCATEGORÍA'!A1" tooltip="NÚMERO DE TURISTAS ALOJADOS EN TENERIFE Y MUNICIPIOS TURÍSTICOS SEGÚN LA CATEGORÍA ALOJATIVA" display="NÚMERO DE TURISTAS ALOJADOS EN TENERIFE Y MUNICIPIOS TURÍSTICOS SEGÚN LA CATEGORÍA ALOJATIVA"/>
    <hyperlink ref="C10" location="'TURISTAS NACIONALIDAD'!A1" tooltip="NÚMERO DE TURISTAS ALOJADOS EN TENERIFE Y MUNICIPIOS TURÍSTICOS POR NACIONALIDAD" display="NÚMERO DE TURISTAS ALOJADOS EN TENERIFE Y MUNICIPIOS TURÍSTICOS POR NACIONALIDAD"/>
    <hyperlink ref="C11" location="PERNOCTACIONESXTIPOLOGIA!A1" tooltip="NÚMERO DE PERNOCTACIONES EN TENERIFE Y MUNICIPIOS TURÍSTICOS SEGÚN LA TIPOLOGÍA DEL ESTABLECIMIENTO" display="NÚMERO DE PERNOCTACIONES EN TENERIFE Y MUNICIPIOS TURÍSTICOS SEGÚN LA TIPOLOGÍA DEL ESTABLECIMIENTO"/>
    <hyperlink ref="C12" location="PERNOCTACIONESXCATEGORÍA!A1" tooltip="NÚMERO DE PERNOCTACIONES EN TENERIFE Y MUNICIPIOS TURÍSTICOS SEGÚN LA CATEGORÍA ALOJATIVA" display="NÚMERO DE PERNOCTACIONES EN TENERIFE Y MUNICIPIOS TURÍSTICOS SEGÚN LA CATEGORÍA ALOJATIVA"/>
    <hyperlink ref="C13" location="OCUPACIONXTIPOLOGÍA!A1" tooltip="ÍNDICE DE OCUPACIÓN EN TENERIFE Y MUNICIPIOS TURÍSTICOS SEGÚN LA TIPOLOGÍA ALOJATIVA" display="ÍNDICE DE OCUPACIÓN EN TENERIFE Y MUNICIPIOS TURÍSTICOS SEGÚN LA TIPOLOGÍA ALOJATIVA"/>
    <hyperlink ref="C14" location="OCUPACIÓNXCATEGORÍA!A1" tooltip="ÍNDICE DE OCUPACIÓN EN TENERIFE Y MUNICIPIOS TURÍSTICOS SEGÚN LA CATEGORÍA ALOJATIVA" display="ÍNDICE DE OCUPACIÓN EN TENERIFE Y MUNICIPIOS TURÍSTICOS SEGÚN LA CATEGORÍA ALOJATIVA"/>
    <hyperlink ref="C15" location="'ESTANCIA MEDIAXTIPOLOGÍA'!A1" tooltip="ESTANCIA MEDIA EN TENERIFE Y MUNICIPIOS TURÍSTICOS SEGÚN LA TIPOLOGÍA ALOJATIVA" display="ESTANCIA MEDIA EN TENERIFE Y MUNICIPIOS TURÍSTICOS SEGÚN LA TIPOLOGÍA ALOJATIVA"/>
    <hyperlink ref="C16" location="'ESTANCIA MEDIAXCATEGORIA'!A1" tooltip="ESTANCIA MEDIA EN TENERIFE Y MUNICIPIOS TURÍSTICOS SEGÚN LA CATEGORÍA ALOJATIVA" display="ESTANCIA MEDIA EN TENERIFE Y MUNICIPIOS TURÍSTICOS SEGÚN LA CATEGORÍA ALOJATIVA"/>
    <hyperlink ref="C17" location="'PLAZAS ESTIMADASXTIPOLOGÍA'!A1" tooltip="PLAZAS ALOJATIVAS ESTIMADAS EN TENERIFE Y MUNICIPIOS TURÍSTICOS SEGÚN TIPOLOGÍA ALOJATIVA" display="PLAZAS ALOJATIVAS ESTIMADAS EN TENERIFE Y MUNICIPIOS TURÍSTICOS SEGÚN TIPOLOGÍA ALOJATIVA"/>
    <hyperlink ref="C19" location="'PLAZAS AUTORIZADAS-TRAMITE'!A1" tooltip="PLAZAS ALOJATIVAS AUTORIZADAS Y EN TRÁMITE EN TENERIFE Y MUNICIPIOS TURÍSTICOS " display="PLAZAS ALOJATIVAS AUTORIZADAS Y EN TRÁMITE EN TENERIFE Y MUNICIPIOS TURÍSTICOS "/>
    <hyperlink ref="C20" location="'PLAZAS AUTORIZADAS CATEGORÍA'!A1" tooltip="PLAZAS ALOJATIVAS AUTORIZADAS Y EN TRÁMITE EN TENERIFE Y MUNICIPIOS TURÍSTICOS POR TIPOLOGÍA Y CATEGORÍA ALOJATIVA" display="PLAZAS ALOJATIVAS AUTORIZADAS Y EN TRÁMITE EN TENERIFE Y MUNICIPIOS TURÍSTICOS POR TIPOLOGÍA Y CATEGORÍA ALOJATIVA"/>
    <hyperlink ref="C18" location="'PLAZAS ESTIMADAS X CATEGORÍA'!A1" display="PLAZAS ALOJATIVAS ESTIMADAS EN TENERIFE Y MUNICIPIOS TURÍSTICOS SEGÚN CATEGORÍA ALOJATIVA 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9"/>
  <sheetViews>
    <sheetView showGridLines="0" showRowColHeaders="0" zoomScaleNormal="100" workbookViewId="0">
      <selection sqref="A1:P1"/>
    </sheetView>
  </sheetViews>
  <sheetFormatPr baseColWidth="10" defaultRowHeight="12.75"/>
  <cols>
    <col min="1" max="16384" width="11.42578125" style="455"/>
  </cols>
  <sheetData>
    <row r="1" spans="1:21" ht="24" customHeight="1">
      <c r="A1" s="811" t="s">
        <v>355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812"/>
      <c r="N1" s="812"/>
      <c r="O1" s="812"/>
      <c r="P1" s="812"/>
    </row>
    <row r="2" spans="1:21">
      <c r="A2" s="507"/>
      <c r="B2" s="871" t="s">
        <v>211</v>
      </c>
      <c r="C2" s="871"/>
      <c r="D2" s="871"/>
      <c r="E2" s="871" t="s">
        <v>86</v>
      </c>
      <c r="F2" s="871"/>
      <c r="G2" s="871"/>
      <c r="H2" s="871" t="s">
        <v>87</v>
      </c>
      <c r="I2" s="871"/>
      <c r="J2" s="871"/>
      <c r="K2" s="871" t="s">
        <v>88</v>
      </c>
      <c r="L2" s="871"/>
      <c r="M2" s="871"/>
      <c r="N2" s="871" t="s">
        <v>89</v>
      </c>
      <c r="O2" s="871"/>
      <c r="P2" s="871"/>
    </row>
    <row r="3" spans="1:21">
      <c r="A3" s="507"/>
      <c r="B3" s="507" t="s">
        <v>356</v>
      </c>
      <c r="C3" s="507" t="s">
        <v>357</v>
      </c>
      <c r="D3" s="507" t="s">
        <v>65</v>
      </c>
      <c r="E3" s="507" t="s">
        <v>356</v>
      </c>
      <c r="F3" s="507" t="s">
        <v>357</v>
      </c>
      <c r="G3" s="507" t="s">
        <v>65</v>
      </c>
      <c r="H3" s="507" t="s">
        <v>356</v>
      </c>
      <c r="I3" s="507" t="s">
        <v>357</v>
      </c>
      <c r="J3" s="507" t="s">
        <v>65</v>
      </c>
      <c r="K3" s="507" t="s">
        <v>356</v>
      </c>
      <c r="L3" s="507" t="s">
        <v>357</v>
      </c>
      <c r="M3" s="507" t="s">
        <v>65</v>
      </c>
      <c r="N3" s="507" t="s">
        <v>356</v>
      </c>
      <c r="O3" s="507" t="s">
        <v>357</v>
      </c>
      <c r="P3" s="507" t="s">
        <v>65</v>
      </c>
    </row>
    <row r="4" spans="1:21" hidden="1">
      <c r="A4" s="508">
        <v>1999</v>
      </c>
      <c r="B4" s="509">
        <v>2314118</v>
      </c>
      <c r="C4" s="509">
        <v>2327686</v>
      </c>
      <c r="D4" s="509">
        <v>4641804</v>
      </c>
      <c r="E4" s="509"/>
      <c r="F4" s="509"/>
      <c r="G4" s="509">
        <v>1568499</v>
      </c>
      <c r="H4" s="509"/>
      <c r="I4" s="509"/>
      <c r="J4" s="509">
        <v>1370081</v>
      </c>
      <c r="K4" s="509"/>
      <c r="L4" s="509"/>
      <c r="M4" s="509">
        <v>890608</v>
      </c>
      <c r="N4" s="509"/>
      <c r="O4" s="509"/>
      <c r="P4" s="509">
        <v>167425</v>
      </c>
    </row>
    <row r="5" spans="1:21" hidden="1">
      <c r="A5" s="510">
        <v>2000</v>
      </c>
      <c r="B5" s="511"/>
      <c r="C5" s="511"/>
      <c r="D5" s="511"/>
      <c r="E5" s="511"/>
      <c r="F5" s="511"/>
      <c r="G5" s="511">
        <v>1613769.4730191308</v>
      </c>
      <c r="H5" s="511"/>
      <c r="I5" s="511"/>
      <c r="J5" s="511">
        <v>1367264.042841607</v>
      </c>
      <c r="K5" s="511"/>
      <c r="L5" s="511"/>
      <c r="M5" s="511">
        <v>901787</v>
      </c>
      <c r="N5" s="511"/>
      <c r="O5" s="511"/>
      <c r="P5" s="511">
        <v>165269</v>
      </c>
    </row>
    <row r="6" spans="1:21" hidden="1">
      <c r="A6" s="510">
        <v>2001</v>
      </c>
      <c r="B6" s="511"/>
      <c r="C6" s="511"/>
      <c r="D6" s="511"/>
      <c r="E6" s="511"/>
      <c r="F6" s="511"/>
      <c r="G6" s="511">
        <v>1675389.8543203133</v>
      </c>
      <c r="H6" s="511"/>
      <c r="I6" s="511"/>
      <c r="J6" s="511">
        <v>1399763.4526788066</v>
      </c>
      <c r="K6" s="511"/>
      <c r="L6" s="511"/>
      <c r="M6" s="511">
        <v>884168.39876842208</v>
      </c>
      <c r="N6" s="511"/>
      <c r="O6" s="511"/>
      <c r="P6" s="511">
        <v>167435</v>
      </c>
    </row>
    <row r="7" spans="1:21" hidden="1">
      <c r="A7" s="510">
        <v>2002</v>
      </c>
      <c r="B7" s="511"/>
      <c r="C7" s="511"/>
      <c r="D7" s="511">
        <v>4830315</v>
      </c>
      <c r="E7" s="511"/>
      <c r="F7" s="511"/>
      <c r="G7" s="511">
        <v>1683599.0386573332</v>
      </c>
      <c r="H7" s="511"/>
      <c r="I7" s="511"/>
      <c r="J7" s="511">
        <v>1395576.0404422923</v>
      </c>
      <c r="K7" s="511"/>
      <c r="L7" s="511"/>
      <c r="M7" s="511">
        <v>883526.85894765961</v>
      </c>
      <c r="N7" s="511"/>
      <c r="O7" s="511"/>
      <c r="P7" s="511">
        <v>163519</v>
      </c>
    </row>
    <row r="8" spans="1:21" hidden="1">
      <c r="A8" s="510">
        <v>2003</v>
      </c>
      <c r="B8" s="511"/>
      <c r="C8" s="511"/>
      <c r="D8" s="511"/>
      <c r="E8" s="511"/>
      <c r="F8" s="511"/>
      <c r="G8" s="511">
        <v>1708701.3503903786</v>
      </c>
      <c r="H8" s="511"/>
      <c r="I8" s="511"/>
      <c r="J8" s="511">
        <v>1428560.1768659286</v>
      </c>
      <c r="K8" s="511"/>
      <c r="L8" s="511"/>
      <c r="M8" s="511">
        <v>888246.24182950333</v>
      </c>
      <c r="N8" s="511"/>
      <c r="O8" s="511"/>
      <c r="P8" s="511">
        <v>168009</v>
      </c>
    </row>
    <row r="9" spans="1:21" hidden="1">
      <c r="A9" s="510">
        <v>2004</v>
      </c>
      <c r="B9" s="511">
        <v>2758318</v>
      </c>
      <c r="C9" s="511">
        <v>2257659</v>
      </c>
      <c r="D9" s="511">
        <v>5015977</v>
      </c>
      <c r="E9" s="511"/>
      <c r="F9" s="511"/>
      <c r="G9" s="511">
        <v>1779715.3702293644</v>
      </c>
      <c r="H9" s="511"/>
      <c r="I9" s="511"/>
      <c r="J9" s="511">
        <v>1472095.7617516585</v>
      </c>
      <c r="K9" s="511"/>
      <c r="L9" s="511"/>
      <c r="M9" s="511">
        <v>902150.92217651627</v>
      </c>
      <c r="N9" s="511"/>
      <c r="O9" s="511"/>
      <c r="P9" s="511">
        <v>177232</v>
      </c>
    </row>
    <row r="10" spans="1:21">
      <c r="A10" s="512">
        <v>2005</v>
      </c>
      <c r="B10" s="511">
        <v>2851478</v>
      </c>
      <c r="C10" s="511">
        <v>2242254</v>
      </c>
      <c r="D10" s="511">
        <v>5093732</v>
      </c>
      <c r="E10" s="511">
        <v>1092005</v>
      </c>
      <c r="F10" s="511">
        <v>702233</v>
      </c>
      <c r="G10" s="511">
        <v>1794238</v>
      </c>
      <c r="H10" s="511">
        <v>643529</v>
      </c>
      <c r="I10" s="511">
        <v>830261</v>
      </c>
      <c r="J10" s="511">
        <v>1473790</v>
      </c>
      <c r="K10" s="511">
        <v>589250</v>
      </c>
      <c r="L10" s="511">
        <v>323781</v>
      </c>
      <c r="M10" s="511">
        <v>913031</v>
      </c>
      <c r="N10" s="511">
        <v>181411</v>
      </c>
      <c r="O10" s="513" t="s">
        <v>74</v>
      </c>
      <c r="P10" s="511">
        <v>181411</v>
      </c>
    </row>
    <row r="11" spans="1:21">
      <c r="A11" s="512">
        <v>2006</v>
      </c>
      <c r="B11" s="511">
        <v>3144811</v>
      </c>
      <c r="C11" s="511">
        <v>2306202</v>
      </c>
      <c r="D11" s="511">
        <v>5451013</v>
      </c>
      <c r="E11" s="511">
        <v>1222491</v>
      </c>
      <c r="F11" s="511">
        <v>708928</v>
      </c>
      <c r="G11" s="511">
        <v>1931419</v>
      </c>
      <c r="H11" s="511">
        <v>679144</v>
      </c>
      <c r="I11" s="511">
        <v>853359</v>
      </c>
      <c r="J11" s="511">
        <v>1532503</v>
      </c>
      <c r="K11" s="511">
        <v>645041</v>
      </c>
      <c r="L11" s="511">
        <v>341425</v>
      </c>
      <c r="M11" s="511">
        <v>986466</v>
      </c>
      <c r="N11" s="511">
        <v>182773</v>
      </c>
      <c r="O11" s="514" t="s">
        <v>74</v>
      </c>
      <c r="P11" s="511">
        <v>182773</v>
      </c>
    </row>
    <row r="12" spans="1:21">
      <c r="A12" s="512">
        <v>2007</v>
      </c>
      <c r="B12" s="511">
        <v>3096489</v>
      </c>
      <c r="C12" s="511">
        <v>2182295</v>
      </c>
      <c r="D12" s="511">
        <v>5278784</v>
      </c>
      <c r="E12" s="511">
        <v>1195570</v>
      </c>
      <c r="F12" s="511">
        <v>672612</v>
      </c>
      <c r="G12" s="511">
        <v>1868182</v>
      </c>
      <c r="H12" s="511">
        <v>655734</v>
      </c>
      <c r="I12" s="511">
        <v>819330</v>
      </c>
      <c r="J12" s="511">
        <v>1475064</v>
      </c>
      <c r="K12" s="511">
        <v>637632</v>
      </c>
      <c r="L12" s="511">
        <v>331717</v>
      </c>
      <c r="M12" s="511">
        <v>969349</v>
      </c>
      <c r="N12" s="511">
        <v>183665</v>
      </c>
      <c r="O12" s="514" t="s">
        <v>74</v>
      </c>
      <c r="P12" s="511">
        <v>183665</v>
      </c>
    </row>
    <row r="13" spans="1:21">
      <c r="A13" s="512">
        <v>2008</v>
      </c>
      <c r="B13" s="511">
        <v>3118003</v>
      </c>
      <c r="C13" s="511">
        <v>2174324</v>
      </c>
      <c r="D13" s="511">
        <v>5292327</v>
      </c>
      <c r="E13" s="511">
        <v>1208135</v>
      </c>
      <c r="F13" s="511">
        <v>682665</v>
      </c>
      <c r="G13" s="511">
        <v>1890800</v>
      </c>
      <c r="H13" s="511">
        <v>666766</v>
      </c>
      <c r="I13" s="511">
        <v>864056</v>
      </c>
      <c r="J13" s="511">
        <v>1530822</v>
      </c>
      <c r="K13" s="511">
        <v>603962</v>
      </c>
      <c r="L13" s="511">
        <v>314309</v>
      </c>
      <c r="M13" s="511">
        <v>918271</v>
      </c>
      <c r="N13" s="511">
        <v>199818</v>
      </c>
      <c r="O13" s="514" t="s">
        <v>74</v>
      </c>
      <c r="P13" s="511">
        <v>199818</v>
      </c>
    </row>
    <row r="14" spans="1:21">
      <c r="A14" s="512">
        <v>2009</v>
      </c>
      <c r="B14" s="511">
        <v>2781576</v>
      </c>
      <c r="C14" s="511">
        <v>1926206</v>
      </c>
      <c r="D14" s="511">
        <v>4707782</v>
      </c>
      <c r="E14" s="511">
        <v>1052440</v>
      </c>
      <c r="F14" s="511">
        <v>596591</v>
      </c>
      <c r="G14" s="511">
        <v>1649031</v>
      </c>
      <c r="H14" s="511">
        <v>603695</v>
      </c>
      <c r="I14" s="511">
        <v>782906</v>
      </c>
      <c r="J14" s="511">
        <v>1386601</v>
      </c>
      <c r="K14" s="511">
        <v>512992</v>
      </c>
      <c r="L14" s="511">
        <v>257540</v>
      </c>
      <c r="M14" s="511">
        <v>770532</v>
      </c>
      <c r="N14" s="511">
        <v>154373</v>
      </c>
      <c r="O14" s="514" t="s">
        <v>74</v>
      </c>
      <c r="P14" s="511">
        <v>154373</v>
      </c>
    </row>
    <row r="15" spans="1:21" ht="12.75" customHeight="1">
      <c r="A15" s="872" t="s">
        <v>358</v>
      </c>
      <c r="B15" s="87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3"/>
      <c r="Q15" s="515"/>
      <c r="R15" s="515"/>
      <c r="S15" s="515"/>
      <c r="T15" s="515"/>
      <c r="U15" s="515"/>
    </row>
    <row r="18" spans="1:16" ht="21" customHeight="1">
      <c r="A18" s="516" t="s">
        <v>241</v>
      </c>
    </row>
    <row r="19" spans="1:16" ht="24.75" customHeight="1">
      <c r="A19" s="811" t="s">
        <v>359</v>
      </c>
      <c r="B19" s="812"/>
      <c r="C19" s="812"/>
      <c r="D19" s="812"/>
      <c r="E19" s="812"/>
      <c r="F19" s="812"/>
      <c r="G19" s="812"/>
      <c r="H19" s="812"/>
      <c r="I19" s="812"/>
      <c r="J19" s="812"/>
      <c r="K19" s="812"/>
      <c r="L19" s="812"/>
      <c r="M19" s="812"/>
      <c r="N19" s="812"/>
      <c r="O19" s="812"/>
      <c r="P19" s="812"/>
    </row>
    <row r="20" spans="1:16">
      <c r="A20" s="517"/>
      <c r="B20" s="874" t="s">
        <v>211</v>
      </c>
      <c r="C20" s="874"/>
      <c r="D20" s="874"/>
      <c r="E20" s="874" t="s">
        <v>86</v>
      </c>
      <c r="F20" s="874"/>
      <c r="G20" s="874"/>
      <c r="H20" s="874" t="s">
        <v>87</v>
      </c>
      <c r="I20" s="874"/>
      <c r="J20" s="874"/>
      <c r="K20" s="874" t="s">
        <v>88</v>
      </c>
      <c r="L20" s="874"/>
      <c r="M20" s="874"/>
      <c r="N20" s="874" t="s">
        <v>89</v>
      </c>
      <c r="O20" s="874"/>
      <c r="P20" s="874"/>
    </row>
    <row r="21" spans="1:16">
      <c r="A21" s="517"/>
      <c r="B21" s="517" t="s">
        <v>356</v>
      </c>
      <c r="C21" s="517" t="s">
        <v>357</v>
      </c>
      <c r="D21" s="517" t="s">
        <v>65</v>
      </c>
      <c r="E21" s="517" t="s">
        <v>356</v>
      </c>
      <c r="F21" s="517" t="s">
        <v>357</v>
      </c>
      <c r="G21" s="517" t="s">
        <v>65</v>
      </c>
      <c r="H21" s="517" t="s">
        <v>356</v>
      </c>
      <c r="I21" s="517" t="s">
        <v>357</v>
      </c>
      <c r="J21" s="517" t="s">
        <v>65</v>
      </c>
      <c r="K21" s="517" t="s">
        <v>356</v>
      </c>
      <c r="L21" s="517" t="s">
        <v>357</v>
      </c>
      <c r="M21" s="517" t="s">
        <v>65</v>
      </c>
      <c r="N21" s="517" t="s">
        <v>356</v>
      </c>
      <c r="O21" s="517" t="s">
        <v>357</v>
      </c>
      <c r="P21" s="517" t="s">
        <v>65</v>
      </c>
    </row>
    <row r="22" spans="1:16" hidden="1">
      <c r="A22" s="508">
        <v>1999</v>
      </c>
      <c r="B22" s="509">
        <v>2314118</v>
      </c>
      <c r="C22" s="509">
        <v>2327686</v>
      </c>
      <c r="D22" s="509">
        <v>4641804</v>
      </c>
      <c r="E22" s="509"/>
      <c r="F22" s="509"/>
      <c r="G22" s="509">
        <v>1568499</v>
      </c>
      <c r="H22" s="509"/>
      <c r="I22" s="509"/>
      <c r="J22" s="509">
        <v>1370081</v>
      </c>
      <c r="K22" s="509"/>
      <c r="L22" s="509"/>
      <c r="M22" s="509">
        <v>890608</v>
      </c>
      <c r="N22" s="509"/>
      <c r="O22" s="509"/>
      <c r="P22" s="509">
        <v>167425</v>
      </c>
    </row>
    <row r="23" spans="1:16" hidden="1">
      <c r="A23" s="510">
        <v>2000</v>
      </c>
      <c r="B23" s="511"/>
      <c r="C23" s="511"/>
      <c r="D23" s="511"/>
      <c r="E23" s="511"/>
      <c r="F23" s="511"/>
      <c r="G23" s="511">
        <v>1613769.4730191308</v>
      </c>
      <c r="H23" s="511"/>
      <c r="I23" s="511"/>
      <c r="J23" s="511">
        <v>1367264.042841607</v>
      </c>
      <c r="K23" s="511"/>
      <c r="L23" s="511"/>
      <c r="M23" s="511">
        <v>901787</v>
      </c>
      <c r="N23" s="511"/>
      <c r="O23" s="511"/>
      <c r="P23" s="511">
        <v>165269</v>
      </c>
    </row>
    <row r="24" spans="1:16" hidden="1">
      <c r="A24" s="510">
        <v>2001</v>
      </c>
      <c r="B24" s="511"/>
      <c r="C24" s="511"/>
      <c r="D24" s="511"/>
      <c r="E24" s="511"/>
      <c r="F24" s="511"/>
      <c r="G24" s="511">
        <v>1675389.8543203133</v>
      </c>
      <c r="H24" s="511"/>
      <c r="I24" s="511"/>
      <c r="J24" s="511">
        <v>1399763.4526788066</v>
      </c>
      <c r="K24" s="511"/>
      <c r="L24" s="511"/>
      <c r="M24" s="511">
        <v>884168.39876842208</v>
      </c>
      <c r="N24" s="511"/>
      <c r="O24" s="511"/>
      <c r="P24" s="511">
        <v>167435</v>
      </c>
    </row>
    <row r="25" spans="1:16" hidden="1">
      <c r="A25" s="510">
        <v>2002</v>
      </c>
      <c r="B25" s="511"/>
      <c r="C25" s="511"/>
      <c r="D25" s="511">
        <v>4830315</v>
      </c>
      <c r="E25" s="511"/>
      <c r="F25" s="511"/>
      <c r="G25" s="511">
        <v>1683599.0386573332</v>
      </c>
      <c r="H25" s="511"/>
      <c r="I25" s="511"/>
      <c r="J25" s="511">
        <v>1395576.0404422923</v>
      </c>
      <c r="K25" s="511"/>
      <c r="L25" s="511"/>
      <c r="M25" s="511">
        <v>883526.85894765961</v>
      </c>
      <c r="N25" s="511"/>
      <c r="O25" s="511"/>
      <c r="P25" s="511">
        <v>163519</v>
      </c>
    </row>
    <row r="26" spans="1:16" hidden="1">
      <c r="A26" s="510">
        <v>2003</v>
      </c>
      <c r="B26" s="511"/>
      <c r="C26" s="511"/>
      <c r="D26" s="511"/>
      <c r="E26" s="511"/>
      <c r="F26" s="511"/>
      <c r="G26" s="511">
        <v>1708701.3503903786</v>
      </c>
      <c r="H26" s="511"/>
      <c r="I26" s="511"/>
      <c r="J26" s="511">
        <v>1428560.1768659286</v>
      </c>
      <c r="K26" s="511"/>
      <c r="L26" s="511"/>
      <c r="M26" s="511">
        <v>888246.24182950333</v>
      </c>
      <c r="N26" s="511"/>
      <c r="O26" s="511"/>
      <c r="P26" s="511">
        <v>168009</v>
      </c>
    </row>
    <row r="27" spans="1:16" hidden="1">
      <c r="A27" s="510">
        <v>2004</v>
      </c>
      <c r="B27" s="511">
        <v>2758318</v>
      </c>
      <c r="C27" s="511">
        <v>2257659</v>
      </c>
      <c r="D27" s="511">
        <v>5015977</v>
      </c>
      <c r="E27" s="511"/>
      <c r="F27" s="511"/>
      <c r="G27" s="511">
        <v>1779715.3702293644</v>
      </c>
      <c r="H27" s="511"/>
      <c r="I27" s="511"/>
      <c r="J27" s="511">
        <v>1472095.7617516585</v>
      </c>
      <c r="K27" s="511"/>
      <c r="L27" s="511"/>
      <c r="M27" s="511">
        <v>902150.92217651627</v>
      </c>
      <c r="N27" s="511"/>
      <c r="O27" s="511"/>
      <c r="P27" s="511">
        <v>177232</v>
      </c>
    </row>
    <row r="28" spans="1:16">
      <c r="A28" s="512">
        <v>2005</v>
      </c>
      <c r="B28" s="513" t="s">
        <v>74</v>
      </c>
      <c r="C28" s="513" t="s">
        <v>74</v>
      </c>
      <c r="D28" s="513" t="s">
        <v>74</v>
      </c>
      <c r="E28" s="513" t="s">
        <v>74</v>
      </c>
      <c r="F28" s="513" t="s">
        <v>74</v>
      </c>
      <c r="G28" s="513" t="s">
        <v>74</v>
      </c>
      <c r="H28" s="513" t="s">
        <v>74</v>
      </c>
      <c r="I28" s="513" t="s">
        <v>74</v>
      </c>
      <c r="J28" s="513" t="s">
        <v>74</v>
      </c>
      <c r="K28" s="513" t="s">
        <v>74</v>
      </c>
      <c r="L28" s="513" t="s">
        <v>74</v>
      </c>
      <c r="M28" s="513" t="s">
        <v>74</v>
      </c>
      <c r="N28" s="513" t="s">
        <v>74</v>
      </c>
      <c r="O28" s="513" t="s">
        <v>74</v>
      </c>
      <c r="P28" s="513" t="s">
        <v>74</v>
      </c>
    </row>
    <row r="29" spans="1:16">
      <c r="A29" s="512">
        <v>2006</v>
      </c>
      <c r="B29" s="518">
        <f t="shared" ref="B29:N32" si="0">B11/B10-1</f>
        <v>0.10287051136287917</v>
      </c>
      <c r="C29" s="518">
        <f t="shared" si="0"/>
        <v>2.851951652221385E-2</v>
      </c>
      <c r="D29" s="518">
        <f t="shared" si="0"/>
        <v>7.0141303076015848E-2</v>
      </c>
      <c r="E29" s="518">
        <f t="shared" si="0"/>
        <v>0.11949212686755106</v>
      </c>
      <c r="F29" s="518">
        <f t="shared" si="0"/>
        <v>9.5338726604987656E-3</v>
      </c>
      <c r="G29" s="518">
        <f t="shared" si="0"/>
        <v>7.6456412137074325E-2</v>
      </c>
      <c r="H29" s="518">
        <f t="shared" si="0"/>
        <v>5.5343271243409431E-2</v>
      </c>
      <c r="I29" s="518">
        <f t="shared" si="0"/>
        <v>2.7820167393145079E-2</v>
      </c>
      <c r="J29" s="518">
        <f t="shared" si="0"/>
        <v>3.9838104478928438E-2</v>
      </c>
      <c r="K29" s="518">
        <f t="shared" si="0"/>
        <v>9.4681374628765358E-2</v>
      </c>
      <c r="L29" s="518">
        <f t="shared" si="0"/>
        <v>5.449362377656497E-2</v>
      </c>
      <c r="M29" s="518">
        <f t="shared" si="0"/>
        <v>8.0429908732562172E-2</v>
      </c>
      <c r="N29" s="518">
        <f t="shared" si="0"/>
        <v>7.507813748890646E-3</v>
      </c>
      <c r="O29" s="514" t="s">
        <v>74</v>
      </c>
      <c r="P29" s="518">
        <f>P11/P10-1</f>
        <v>7.507813748890646E-3</v>
      </c>
    </row>
    <row r="30" spans="1:16">
      <c r="A30" s="512">
        <v>2007</v>
      </c>
      <c r="B30" s="518">
        <f t="shared" si="0"/>
        <v>-1.5365629285829852E-2</v>
      </c>
      <c r="C30" s="518">
        <f t="shared" si="0"/>
        <v>-5.3727730701820575E-2</v>
      </c>
      <c r="D30" s="518">
        <f t="shared" si="0"/>
        <v>-3.1595778619496917E-2</v>
      </c>
      <c r="E30" s="518">
        <f t="shared" si="0"/>
        <v>-2.2021430014617649E-2</v>
      </c>
      <c r="F30" s="518">
        <f t="shared" si="0"/>
        <v>-5.1226640787216726E-2</v>
      </c>
      <c r="G30" s="518">
        <f t="shared" si="0"/>
        <v>-3.2741212548908383E-2</v>
      </c>
      <c r="H30" s="518">
        <f t="shared" si="0"/>
        <v>-3.4469862061654033E-2</v>
      </c>
      <c r="I30" s="518">
        <f t="shared" si="0"/>
        <v>-3.9876534963596777E-2</v>
      </c>
      <c r="J30" s="518">
        <f t="shared" si="0"/>
        <v>-3.7480513904377344E-2</v>
      </c>
      <c r="K30" s="518">
        <f t="shared" si="0"/>
        <v>-1.1486091581775382E-2</v>
      </c>
      <c r="L30" s="518">
        <f t="shared" si="0"/>
        <v>-2.8433770227722088E-2</v>
      </c>
      <c r="M30" s="518">
        <f t="shared" si="0"/>
        <v>-1.7351839799851221E-2</v>
      </c>
      <c r="N30" s="518">
        <f t="shared" si="0"/>
        <v>4.8803707330951074E-3</v>
      </c>
      <c r="O30" s="514" t="s">
        <v>74</v>
      </c>
      <c r="P30" s="518">
        <f>P12/P11-1</f>
        <v>4.8803707330951074E-3</v>
      </c>
    </row>
    <row r="31" spans="1:16">
      <c r="A31" s="512">
        <v>2008</v>
      </c>
      <c r="B31" s="518">
        <f t="shared" si="0"/>
        <v>6.9478690219793027E-3</v>
      </c>
      <c r="C31" s="518">
        <f t="shared" si="0"/>
        <v>-3.6525767597872516E-3</v>
      </c>
      <c r="D31" s="518">
        <f t="shared" si="0"/>
        <v>2.5655529758368267E-3</v>
      </c>
      <c r="E31" s="518">
        <f t="shared" si="0"/>
        <v>1.0509631389211904E-2</v>
      </c>
      <c r="F31" s="518">
        <f t="shared" si="0"/>
        <v>1.4946209701878654E-2</v>
      </c>
      <c r="G31" s="518">
        <f t="shared" si="0"/>
        <v>1.2106957459176781E-2</v>
      </c>
      <c r="H31" s="518">
        <f t="shared" si="0"/>
        <v>1.6823895055007032E-2</v>
      </c>
      <c r="I31" s="518">
        <f t="shared" si="0"/>
        <v>5.4588505242088026E-2</v>
      </c>
      <c r="J31" s="518">
        <f t="shared" si="0"/>
        <v>3.780039374562727E-2</v>
      </c>
      <c r="K31" s="518">
        <f t="shared" si="0"/>
        <v>-5.2804752584562853E-2</v>
      </c>
      <c r="L31" s="518">
        <f t="shared" si="0"/>
        <v>-5.2478468091777031E-2</v>
      </c>
      <c r="M31" s="518">
        <f t="shared" si="0"/>
        <v>-5.2693096088199387E-2</v>
      </c>
      <c r="N31" s="518">
        <f t="shared" si="0"/>
        <v>8.7948166498788449E-2</v>
      </c>
      <c r="O31" s="514" t="s">
        <v>74</v>
      </c>
      <c r="P31" s="518">
        <f>P13/P12-1</f>
        <v>8.7948166498788449E-2</v>
      </c>
    </row>
    <row r="32" spans="1:16">
      <c r="A32" s="512">
        <v>2009</v>
      </c>
      <c r="B32" s="518">
        <f t="shared" si="0"/>
        <v>-0.10789822844942742</v>
      </c>
      <c r="C32" s="518">
        <f t="shared" si="0"/>
        <v>-0.11411270813365437</v>
      </c>
      <c r="D32" s="518">
        <f t="shared" si="0"/>
        <v>-0.11045141390545221</v>
      </c>
      <c r="E32" s="518">
        <f t="shared" si="0"/>
        <v>-0.12887218729694938</v>
      </c>
      <c r="F32" s="518">
        <f t="shared" si="0"/>
        <v>-0.12608526876286319</v>
      </c>
      <c r="G32" s="518">
        <f t="shared" si="0"/>
        <v>-0.12786598265284532</v>
      </c>
      <c r="H32" s="518">
        <f t="shared" si="0"/>
        <v>-9.4592405731546036E-2</v>
      </c>
      <c r="I32" s="518">
        <f t="shared" si="0"/>
        <v>-9.3917523864193941E-2</v>
      </c>
      <c r="J32" s="518">
        <f t="shared" si="0"/>
        <v>-9.4211475926005761E-2</v>
      </c>
      <c r="K32" s="518">
        <f t="shared" si="0"/>
        <v>-0.15062205900371217</v>
      </c>
      <c r="L32" s="518">
        <f t="shared" si="0"/>
        <v>-0.18061525441524107</v>
      </c>
      <c r="M32" s="518">
        <f t="shared" si="0"/>
        <v>-0.16088823451900369</v>
      </c>
      <c r="N32" s="518">
        <f t="shared" si="0"/>
        <v>-0.22743196308640867</v>
      </c>
      <c r="O32" s="514" t="s">
        <v>74</v>
      </c>
      <c r="P32" s="518">
        <f>P14/P13-1</f>
        <v>-0.22743196308640867</v>
      </c>
    </row>
    <row r="33" spans="1:21" ht="12.75" customHeight="1">
      <c r="A33" s="872" t="s">
        <v>358</v>
      </c>
      <c r="B33" s="873"/>
      <c r="C33" s="873"/>
      <c r="D33" s="873"/>
      <c r="E33" s="873"/>
      <c r="F33" s="873"/>
      <c r="G33" s="873"/>
      <c r="H33" s="873"/>
      <c r="I33" s="873"/>
      <c r="J33" s="873"/>
      <c r="K33" s="873"/>
      <c r="L33" s="873"/>
      <c r="M33" s="873"/>
      <c r="N33" s="873"/>
      <c r="O33" s="873"/>
      <c r="P33" s="875"/>
      <c r="Q33" s="515"/>
      <c r="R33" s="515"/>
      <c r="S33" s="515"/>
      <c r="T33" s="515"/>
      <c r="U33" s="515"/>
    </row>
    <row r="37" spans="1:21" ht="24.75" customHeight="1">
      <c r="A37" s="811" t="s">
        <v>360</v>
      </c>
      <c r="B37" s="812"/>
      <c r="C37" s="812"/>
      <c r="D37" s="812"/>
      <c r="E37" s="812"/>
      <c r="F37" s="812"/>
      <c r="G37" s="812"/>
      <c r="H37" s="812"/>
      <c r="I37" s="812"/>
      <c r="J37" s="812"/>
      <c r="K37" s="812"/>
      <c r="L37" s="812"/>
      <c r="M37" s="812"/>
      <c r="N37" s="812"/>
      <c r="O37" s="812"/>
      <c r="P37" s="812"/>
    </row>
    <row r="38" spans="1:21">
      <c r="A38" s="517"/>
      <c r="B38" s="874" t="s">
        <v>211</v>
      </c>
      <c r="C38" s="874"/>
      <c r="D38" s="874"/>
      <c r="E38" s="874" t="s">
        <v>86</v>
      </c>
      <c r="F38" s="874"/>
      <c r="G38" s="874"/>
      <c r="H38" s="874" t="s">
        <v>87</v>
      </c>
      <c r="I38" s="874"/>
      <c r="J38" s="874"/>
      <c r="K38" s="874" t="s">
        <v>88</v>
      </c>
      <c r="L38" s="874"/>
      <c r="M38" s="874"/>
      <c r="N38" s="874" t="s">
        <v>89</v>
      </c>
      <c r="O38" s="874"/>
      <c r="P38" s="874"/>
    </row>
    <row r="39" spans="1:21">
      <c r="A39" s="517"/>
      <c r="B39" s="517" t="s">
        <v>356</v>
      </c>
      <c r="C39" s="517" t="s">
        <v>357</v>
      </c>
      <c r="D39" s="517" t="s">
        <v>65</v>
      </c>
      <c r="E39" s="517" t="s">
        <v>356</v>
      </c>
      <c r="F39" s="517" t="s">
        <v>357</v>
      </c>
      <c r="G39" s="517" t="s">
        <v>65</v>
      </c>
      <c r="H39" s="517" t="s">
        <v>356</v>
      </c>
      <c r="I39" s="517" t="s">
        <v>357</v>
      </c>
      <c r="J39" s="517" t="s">
        <v>65</v>
      </c>
      <c r="K39" s="517" t="s">
        <v>356</v>
      </c>
      <c r="L39" s="517" t="s">
        <v>357</v>
      </c>
      <c r="M39" s="517" t="s">
        <v>65</v>
      </c>
      <c r="N39" s="517" t="s">
        <v>356</v>
      </c>
      <c r="O39" s="517" t="s">
        <v>357</v>
      </c>
      <c r="P39" s="517" t="s">
        <v>65</v>
      </c>
    </row>
    <row r="40" spans="1:21" hidden="1">
      <c r="A40" s="508">
        <v>1999</v>
      </c>
      <c r="B40" s="509"/>
      <c r="C40" s="509"/>
      <c r="D40" s="509"/>
      <c r="E40" s="509"/>
      <c r="F40" s="509"/>
      <c r="G40" s="509"/>
      <c r="H40" s="509"/>
      <c r="I40" s="509"/>
      <c r="J40" s="509"/>
      <c r="K40" s="509"/>
      <c r="L40" s="509"/>
      <c r="M40" s="509"/>
      <c r="N40" s="509"/>
      <c r="O40" s="509"/>
      <c r="P40" s="509"/>
    </row>
    <row r="41" spans="1:21" hidden="1">
      <c r="A41" s="510">
        <v>2000</v>
      </c>
      <c r="B41" s="511"/>
      <c r="C41" s="511"/>
      <c r="D41" s="511"/>
      <c r="E41" s="511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</row>
    <row r="42" spans="1:21" hidden="1">
      <c r="A42" s="510">
        <v>2001</v>
      </c>
      <c r="B42" s="511"/>
      <c r="C42" s="511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</row>
    <row r="43" spans="1:21" hidden="1">
      <c r="A43" s="510">
        <v>2002</v>
      </c>
      <c r="B43" s="511"/>
      <c r="C43" s="511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</row>
    <row r="44" spans="1:21" hidden="1">
      <c r="A44" s="510">
        <v>2003</v>
      </c>
      <c r="B44" s="511"/>
      <c r="C44" s="511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</row>
    <row r="45" spans="1:21" hidden="1">
      <c r="A45" s="510">
        <v>2004</v>
      </c>
      <c r="B45" s="511"/>
      <c r="C45" s="511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</row>
    <row r="46" spans="1:21">
      <c r="A46" s="512">
        <v>2005</v>
      </c>
      <c r="B46" s="519">
        <f>B10/$B$10</f>
        <v>1</v>
      </c>
      <c r="C46" s="518">
        <f>C10/$C$10</f>
        <v>1</v>
      </c>
      <c r="D46" s="518">
        <f>D10/$D$10</f>
        <v>1</v>
      </c>
      <c r="E46" s="519">
        <f>E10/$B$10</f>
        <v>0.38296104686762444</v>
      </c>
      <c r="F46" s="518">
        <f>F10/$C$10</f>
        <v>0.31318173587827247</v>
      </c>
      <c r="G46" s="518">
        <f>G10/$D$10</f>
        <v>0.35224428768533561</v>
      </c>
      <c r="H46" s="519">
        <f>H10/$B$10</f>
        <v>0.22568261091265651</v>
      </c>
      <c r="I46" s="518">
        <f>I10/$C$10</f>
        <v>0.37027963825686117</v>
      </c>
      <c r="J46" s="518">
        <f>J10/$D$10</f>
        <v>0.28933402856687396</v>
      </c>
      <c r="K46" s="519">
        <f>K10/$B$10</f>
        <v>0.20664721944198763</v>
      </c>
      <c r="L46" s="518">
        <f>L10/$C$10</f>
        <v>0.14439978700004549</v>
      </c>
      <c r="M46" s="518">
        <f>M10/$D$10</f>
        <v>0.17924598310236975</v>
      </c>
      <c r="N46" s="519">
        <f>N10/$B$10</f>
        <v>6.3619989352889969E-2</v>
      </c>
      <c r="O46" s="520" t="s">
        <v>74</v>
      </c>
      <c r="P46" s="518">
        <f>P10/$D$10</f>
        <v>3.5614555300514439E-2</v>
      </c>
    </row>
    <row r="47" spans="1:21">
      <c r="A47" s="512">
        <v>2006</v>
      </c>
      <c r="B47" s="518">
        <f>B11/$B$11</f>
        <v>1</v>
      </c>
      <c r="C47" s="518">
        <f>C11/$C$11</f>
        <v>1</v>
      </c>
      <c r="D47" s="518">
        <f>D11/$D$11</f>
        <v>1</v>
      </c>
      <c r="E47" s="518">
        <f>E11/$B$11</f>
        <v>0.38873274101368888</v>
      </c>
      <c r="F47" s="518">
        <f>F11/$C$11</f>
        <v>0.30740065267483074</v>
      </c>
      <c r="G47" s="518">
        <f>G11/$D$11</f>
        <v>0.35432294878034598</v>
      </c>
      <c r="H47" s="518">
        <f>H11/$B$11</f>
        <v>0.21595701617680682</v>
      </c>
      <c r="I47" s="518">
        <f>I11/$C$11</f>
        <v>0.37002786399456772</v>
      </c>
      <c r="J47" s="518">
        <f>J11/$D$11</f>
        <v>0.28114095490141006</v>
      </c>
      <c r="K47" s="518">
        <f>K11/$B$11</f>
        <v>0.20511280328134188</v>
      </c>
      <c r="L47" s="518">
        <f>L11/$C$11</f>
        <v>0.1480464417253996</v>
      </c>
      <c r="M47" s="518">
        <f>M11/$D$11</f>
        <v>0.18096929873401513</v>
      </c>
      <c r="N47" s="518">
        <f>N11/$B$11</f>
        <v>5.8118913982430104E-2</v>
      </c>
      <c r="O47" s="520" t="s">
        <v>74</v>
      </c>
      <c r="P47" s="518">
        <f>P11/$D$11</f>
        <v>3.3530097983622491E-2</v>
      </c>
    </row>
    <row r="48" spans="1:21">
      <c r="A48" s="512">
        <v>2007</v>
      </c>
      <c r="B48" s="518">
        <f>B12/$B$12</f>
        <v>1</v>
      </c>
      <c r="C48" s="518">
        <f>C12/$C$12</f>
        <v>1</v>
      </c>
      <c r="D48" s="518">
        <f>D12/$D$12</f>
        <v>1</v>
      </c>
      <c r="E48" s="518">
        <f>E12/$B$12</f>
        <v>0.38610503702742038</v>
      </c>
      <c r="F48" s="518">
        <f>F12/$C$12</f>
        <v>0.30821314258613064</v>
      </c>
      <c r="G48" s="518">
        <f>G12/$D$12</f>
        <v>0.35390385361477189</v>
      </c>
      <c r="H48" s="518">
        <f>H12/$B$12</f>
        <v>0.21176693991162249</v>
      </c>
      <c r="I48" s="518">
        <f>I12/$C$12</f>
        <v>0.37544419979883564</v>
      </c>
      <c r="J48" s="518">
        <f>J12/$D$12</f>
        <v>0.27943253597798279</v>
      </c>
      <c r="K48" s="518">
        <f>K12/$B$12</f>
        <v>0.20592096403378149</v>
      </c>
      <c r="L48" s="518">
        <f>L12/$C$12</f>
        <v>0.15200373918283275</v>
      </c>
      <c r="M48" s="518">
        <f>M12/$D$12</f>
        <v>0.1836311165601775</v>
      </c>
      <c r="N48" s="518">
        <f>N12/$B$12</f>
        <v>5.9313952027602874E-2</v>
      </c>
      <c r="O48" s="520" t="s">
        <v>74</v>
      </c>
      <c r="P48" s="518">
        <f>P12/$D$12</f>
        <v>3.4793050823826097E-2</v>
      </c>
    </row>
    <row r="49" spans="1:16">
      <c r="A49" s="512">
        <v>2008</v>
      </c>
      <c r="B49" s="518">
        <f>B13/$B$13</f>
        <v>1</v>
      </c>
      <c r="C49" s="518">
        <f>C13/$C$13</f>
        <v>1</v>
      </c>
      <c r="D49" s="518">
        <f>D13/$D$13</f>
        <v>1</v>
      </c>
      <c r="E49" s="518">
        <f>E13/$B$13</f>
        <v>0.38747076253614893</v>
      </c>
      <c r="F49" s="518">
        <f>F13/$C$13</f>
        <v>0.31396654776381072</v>
      </c>
      <c r="G49" s="518">
        <f>G13/$D$13</f>
        <v>0.35727195239447601</v>
      </c>
      <c r="H49" s="518">
        <f>H13/$B$13</f>
        <v>0.21384392510206052</v>
      </c>
      <c r="I49" s="518">
        <f>I13/$C$13</f>
        <v>0.39739063727392976</v>
      </c>
      <c r="J49" s="518">
        <f>J13/$D$13</f>
        <v>0.28925310170743418</v>
      </c>
      <c r="K49" s="518">
        <f>K13/$B$13</f>
        <v>0.19370154550845525</v>
      </c>
      <c r="L49" s="518">
        <f>L13/$C$13</f>
        <v>0.14455481335808279</v>
      </c>
      <c r="M49" s="518">
        <f>M13/$D$13</f>
        <v>0.17350987571251739</v>
      </c>
      <c r="N49" s="518">
        <f>N13/$B$13</f>
        <v>6.4085249436899194E-2</v>
      </c>
      <c r="O49" s="520" t="s">
        <v>74</v>
      </c>
      <c r="P49" s="518">
        <f>P13/$D$13</f>
        <v>3.7756170395366724E-2</v>
      </c>
    </row>
    <row r="50" spans="1:16">
      <c r="A50" s="512">
        <v>2009</v>
      </c>
      <c r="B50" s="518">
        <f>B14/$B$14</f>
        <v>1</v>
      </c>
      <c r="C50" s="518">
        <f>C14/$C$14</f>
        <v>1</v>
      </c>
      <c r="D50" s="518">
        <f>D14/$D$14</f>
        <v>1</v>
      </c>
      <c r="E50" s="518">
        <f>E14/$B$14</f>
        <v>0.37836104424254452</v>
      </c>
      <c r="F50" s="518">
        <f>F14/$C$14</f>
        <v>0.30972336292172281</v>
      </c>
      <c r="G50" s="518">
        <f>G14/$D$14</f>
        <v>0.35027768915383084</v>
      </c>
      <c r="H50" s="518">
        <f>H14/$B$14</f>
        <v>0.21703343715936577</v>
      </c>
      <c r="I50" s="518">
        <f>I14/$C$14</f>
        <v>0.40644977743813487</v>
      </c>
      <c r="J50" s="518">
        <f>J14/$D$14</f>
        <v>0.29453381656159949</v>
      </c>
      <c r="K50" s="518">
        <f>K14/$B$14</f>
        <v>0.18442494470760462</v>
      </c>
      <c r="L50" s="518">
        <f>L14/$C$14</f>
        <v>0.13370324876986159</v>
      </c>
      <c r="M50" s="518">
        <f>M14/$D$14</f>
        <v>0.16367197971358913</v>
      </c>
      <c r="N50" s="518">
        <f>N14/$B$14</f>
        <v>5.5498393716367986E-2</v>
      </c>
      <c r="O50" s="520" t="s">
        <v>74</v>
      </c>
      <c r="P50" s="518">
        <f>P14/$D$14</f>
        <v>3.2791025582747886E-2</v>
      </c>
    </row>
    <row r="51" spans="1:16">
      <c r="A51" s="872" t="s">
        <v>361</v>
      </c>
      <c r="B51" s="873"/>
      <c r="C51" s="873"/>
      <c r="D51" s="873"/>
      <c r="E51" s="873"/>
      <c r="F51" s="873"/>
      <c r="G51" s="873"/>
      <c r="H51" s="873"/>
      <c r="I51" s="873"/>
      <c r="J51" s="873"/>
      <c r="K51" s="873"/>
      <c r="L51" s="873"/>
      <c r="M51" s="873"/>
      <c r="N51" s="873"/>
      <c r="O51" s="873"/>
      <c r="P51" s="875"/>
    </row>
    <row r="55" spans="1:16" ht="22.5" customHeight="1">
      <c r="A55" s="811" t="s">
        <v>362</v>
      </c>
      <c r="B55" s="812"/>
      <c r="C55" s="812"/>
      <c r="D55" s="812"/>
      <c r="E55" s="812"/>
      <c r="F55" s="812"/>
      <c r="G55" s="812"/>
      <c r="H55" s="812"/>
      <c r="I55" s="812"/>
      <c r="J55" s="812"/>
      <c r="K55" s="812"/>
      <c r="L55" s="812"/>
      <c r="M55" s="812"/>
      <c r="N55" s="812"/>
      <c r="O55" s="812"/>
      <c r="P55" s="812"/>
    </row>
    <row r="56" spans="1:16">
      <c r="A56" s="517"/>
      <c r="B56" s="874" t="s">
        <v>211</v>
      </c>
      <c r="C56" s="874"/>
      <c r="D56" s="874"/>
      <c r="E56" s="874" t="s">
        <v>86</v>
      </c>
      <c r="F56" s="874"/>
      <c r="G56" s="874"/>
      <c r="H56" s="874" t="s">
        <v>87</v>
      </c>
      <c r="I56" s="874"/>
      <c r="J56" s="874"/>
      <c r="K56" s="874" t="s">
        <v>88</v>
      </c>
      <c r="L56" s="874"/>
      <c r="M56" s="874"/>
      <c r="N56" s="874" t="s">
        <v>89</v>
      </c>
      <c r="O56" s="874"/>
      <c r="P56" s="874"/>
    </row>
    <row r="57" spans="1:16">
      <c r="A57" s="517"/>
      <c r="B57" s="517" t="s">
        <v>356</v>
      </c>
      <c r="C57" s="517" t="s">
        <v>357</v>
      </c>
      <c r="D57" s="517" t="s">
        <v>65</v>
      </c>
      <c r="E57" s="517" t="s">
        <v>356</v>
      </c>
      <c r="F57" s="517" t="s">
        <v>357</v>
      </c>
      <c r="G57" s="517" t="s">
        <v>65</v>
      </c>
      <c r="H57" s="517" t="s">
        <v>356</v>
      </c>
      <c r="I57" s="517" t="s">
        <v>357</v>
      </c>
      <c r="J57" s="517" t="s">
        <v>65</v>
      </c>
      <c r="K57" s="517" t="s">
        <v>356</v>
      </c>
      <c r="L57" s="517" t="s">
        <v>357</v>
      </c>
      <c r="M57" s="517" t="s">
        <v>65</v>
      </c>
      <c r="N57" s="517" t="s">
        <v>356</v>
      </c>
      <c r="O57" s="517" t="s">
        <v>357</v>
      </c>
      <c r="P57" s="517" t="s">
        <v>65</v>
      </c>
    </row>
    <row r="58" spans="1:16" hidden="1">
      <c r="A58" s="508">
        <v>1999</v>
      </c>
      <c r="B58" s="509"/>
      <c r="C58" s="509"/>
      <c r="D58" s="509"/>
      <c r="E58" s="509"/>
      <c r="F58" s="509"/>
      <c r="G58" s="509"/>
      <c r="H58" s="509"/>
      <c r="I58" s="509"/>
      <c r="J58" s="509"/>
      <c r="K58" s="509"/>
      <c r="L58" s="509"/>
      <c r="M58" s="509"/>
      <c r="N58" s="509"/>
      <c r="O58" s="509"/>
      <c r="P58" s="509"/>
    </row>
    <row r="59" spans="1:16" hidden="1">
      <c r="A59" s="510">
        <v>2000</v>
      </c>
      <c r="B59" s="511"/>
      <c r="C59" s="511"/>
      <c r="D59" s="511"/>
      <c r="E59" s="511"/>
      <c r="F59" s="511"/>
      <c r="G59" s="511"/>
      <c r="H59" s="511"/>
      <c r="I59" s="511"/>
      <c r="J59" s="511"/>
      <c r="K59" s="511"/>
      <c r="L59" s="511"/>
      <c r="M59" s="511"/>
      <c r="N59" s="511"/>
      <c r="O59" s="511"/>
      <c r="P59" s="511"/>
    </row>
    <row r="60" spans="1:16" hidden="1">
      <c r="A60" s="510">
        <v>2001</v>
      </c>
      <c r="B60" s="511"/>
      <c r="C60" s="511"/>
      <c r="D60" s="511"/>
      <c r="E60" s="511"/>
      <c r="F60" s="511"/>
      <c r="G60" s="511"/>
      <c r="H60" s="511"/>
      <c r="I60" s="511"/>
      <c r="J60" s="511"/>
      <c r="K60" s="511"/>
      <c r="L60" s="511"/>
      <c r="M60" s="511"/>
      <c r="N60" s="511"/>
      <c r="O60" s="511"/>
      <c r="P60" s="511"/>
    </row>
    <row r="61" spans="1:16" hidden="1">
      <c r="A61" s="510">
        <v>2002</v>
      </c>
      <c r="B61" s="511"/>
      <c r="C61" s="511"/>
      <c r="D61" s="511"/>
      <c r="E61" s="511"/>
      <c r="F61" s="511"/>
      <c r="G61" s="511"/>
      <c r="H61" s="511"/>
      <c r="I61" s="511"/>
      <c r="J61" s="511"/>
      <c r="K61" s="511"/>
      <c r="L61" s="511"/>
      <c r="M61" s="511"/>
      <c r="N61" s="511"/>
      <c r="O61" s="511"/>
      <c r="P61" s="511"/>
    </row>
    <row r="62" spans="1:16" hidden="1">
      <c r="A62" s="510">
        <v>2003</v>
      </c>
      <c r="B62" s="511"/>
      <c r="C62" s="511"/>
      <c r="D62" s="511"/>
      <c r="E62" s="511"/>
      <c r="F62" s="511"/>
      <c r="G62" s="511"/>
      <c r="H62" s="511"/>
      <c r="I62" s="511"/>
      <c r="J62" s="511"/>
      <c r="K62" s="511"/>
      <c r="L62" s="511"/>
      <c r="M62" s="511"/>
      <c r="N62" s="511"/>
      <c r="O62" s="511"/>
      <c r="P62" s="511"/>
    </row>
    <row r="63" spans="1:16" hidden="1">
      <c r="A63" s="510">
        <v>2004</v>
      </c>
      <c r="B63" s="511"/>
      <c r="C63" s="511"/>
      <c r="D63" s="511"/>
      <c r="E63" s="511"/>
      <c r="F63" s="511"/>
      <c r="G63" s="511"/>
      <c r="H63" s="511"/>
      <c r="I63" s="511"/>
      <c r="J63" s="511"/>
      <c r="K63" s="511"/>
      <c r="L63" s="511"/>
      <c r="M63" s="511"/>
      <c r="N63" s="511"/>
      <c r="O63" s="511"/>
      <c r="P63" s="511"/>
    </row>
    <row r="64" spans="1:16">
      <c r="A64" s="512">
        <v>2005</v>
      </c>
      <c r="B64" s="519">
        <f>B10/$D$10</f>
        <v>0.55980134015688299</v>
      </c>
      <c r="C64" s="519">
        <f>C10/$D$10</f>
        <v>0.44019865984311701</v>
      </c>
      <c r="D64" s="519">
        <f>D10/$D$10</f>
        <v>1</v>
      </c>
      <c r="E64" s="519">
        <f>E10/$G$10</f>
        <v>0.60861769731774717</v>
      </c>
      <c r="F64" s="519">
        <f>F10/$G$10</f>
        <v>0.39138230268225288</v>
      </c>
      <c r="G64" s="519">
        <f>G10/$G$10</f>
        <v>1</v>
      </c>
      <c r="H64" s="519">
        <f>H10/$J$10</f>
        <v>0.43664904769336199</v>
      </c>
      <c r="I64" s="519">
        <f>I10/$J$10</f>
        <v>0.56335095230663801</v>
      </c>
      <c r="J64" s="519">
        <f>J10/$J$10</f>
        <v>1</v>
      </c>
      <c r="K64" s="519">
        <f>K10/$M$10</f>
        <v>0.64537786778324069</v>
      </c>
      <c r="L64" s="519">
        <f>L10/$M$10</f>
        <v>0.35462213221675937</v>
      </c>
      <c r="M64" s="521">
        <f>M10/$M$10</f>
        <v>1</v>
      </c>
      <c r="N64" s="522">
        <f>N10/P10</f>
        <v>1</v>
      </c>
      <c r="O64" s="523"/>
      <c r="P64" s="518">
        <f>P10/P10</f>
        <v>1</v>
      </c>
    </row>
    <row r="65" spans="1:16">
      <c r="A65" s="512">
        <v>2006</v>
      </c>
      <c r="B65" s="518">
        <f>B11/$D$11</f>
        <v>0.57692230783525922</v>
      </c>
      <c r="C65" s="518">
        <f>C11/$D$11</f>
        <v>0.42307769216474078</v>
      </c>
      <c r="D65" s="518">
        <f>D11/$D$11</f>
        <v>1</v>
      </c>
      <c r="E65" s="518">
        <f>E11/$G$11</f>
        <v>0.6329496603274587</v>
      </c>
      <c r="F65" s="518">
        <f>F11/$G$11</f>
        <v>0.3670503396725413</v>
      </c>
      <c r="G65" s="518">
        <f>G11/$G$11</f>
        <v>1</v>
      </c>
      <c r="H65" s="518">
        <f>H11/$J$11</f>
        <v>0.44315998076349605</v>
      </c>
      <c r="I65" s="518">
        <f>I11/$J$11</f>
        <v>0.55684001923650395</v>
      </c>
      <c r="J65" s="518">
        <f>J11/$J$11</f>
        <v>1</v>
      </c>
      <c r="K65" s="518">
        <f>K11/$M$11</f>
        <v>0.65389075751216974</v>
      </c>
      <c r="L65" s="518">
        <f>L11/$M$11</f>
        <v>0.34610924248783032</v>
      </c>
      <c r="M65" s="524">
        <f>M11/$M$11</f>
        <v>1</v>
      </c>
      <c r="N65" s="525">
        <f>N11/P11</f>
        <v>1</v>
      </c>
      <c r="O65" s="523"/>
      <c r="P65" s="518">
        <f>P11/P11</f>
        <v>1</v>
      </c>
    </row>
    <row r="66" spans="1:16">
      <c r="A66" s="512">
        <v>2007</v>
      </c>
      <c r="B66" s="518">
        <f>B12/$D$12</f>
        <v>0.58659134376401834</v>
      </c>
      <c r="C66" s="518">
        <f>C12/$D$12</f>
        <v>0.41340865623598161</v>
      </c>
      <c r="D66" s="518">
        <f>D12/$D$12</f>
        <v>1</v>
      </c>
      <c r="E66" s="518">
        <f>E12/$G$12</f>
        <v>0.63996441460200348</v>
      </c>
      <c r="F66" s="518">
        <f>F12/$G$12</f>
        <v>0.36003558539799657</v>
      </c>
      <c r="G66" s="518">
        <f>G12/$G$12</f>
        <v>1</v>
      </c>
      <c r="H66" s="518">
        <f>H12/$J$12</f>
        <v>0.444546134947365</v>
      </c>
      <c r="I66" s="518">
        <f>I12/$J$12</f>
        <v>0.55545386505263505</v>
      </c>
      <c r="J66" s="518">
        <f>J12/$J$12</f>
        <v>1</v>
      </c>
      <c r="K66" s="518">
        <f>K12/$M$12</f>
        <v>0.65779404528193663</v>
      </c>
      <c r="L66" s="518">
        <f>L12/$M$12</f>
        <v>0.34220595471806337</v>
      </c>
      <c r="M66" s="524">
        <f>M12/$M$12</f>
        <v>1</v>
      </c>
      <c r="N66" s="525">
        <f>N12/P12</f>
        <v>1</v>
      </c>
      <c r="O66" s="523"/>
      <c r="P66" s="518">
        <f>P12/P12</f>
        <v>1</v>
      </c>
    </row>
    <row r="67" spans="1:16">
      <c r="A67" s="512">
        <v>2008</v>
      </c>
      <c r="B67" s="518">
        <f>B13/$D$13</f>
        <v>0.58915539421505891</v>
      </c>
      <c r="C67" s="518">
        <f>C13/$D$13</f>
        <v>0.41084460578494109</v>
      </c>
      <c r="D67" s="518">
        <f>D13/$D$13</f>
        <v>1</v>
      </c>
      <c r="E67" s="518">
        <f>E13/$G$13</f>
        <v>0.63895441083139415</v>
      </c>
      <c r="F67" s="518">
        <f>F13/$G$13</f>
        <v>0.36104558916860591</v>
      </c>
      <c r="G67" s="518">
        <f>G13/$G$13</f>
        <v>1</v>
      </c>
      <c r="H67" s="518">
        <f>H13/$J$13</f>
        <v>0.43556076408622296</v>
      </c>
      <c r="I67" s="518">
        <f>I13/$J$13</f>
        <v>0.56443923591377709</v>
      </c>
      <c r="J67" s="518">
        <f>J13/$J$13</f>
        <v>1</v>
      </c>
      <c r="K67" s="518">
        <f>K13/$M$13</f>
        <v>0.65771651288127364</v>
      </c>
      <c r="L67" s="518">
        <f>L13/$M$13</f>
        <v>0.34228348711872641</v>
      </c>
      <c r="M67" s="524">
        <f>M13/$M$13</f>
        <v>1</v>
      </c>
      <c r="N67" s="525">
        <f>N13/$P$13</f>
        <v>1</v>
      </c>
      <c r="O67" s="523"/>
      <c r="P67" s="518">
        <f>P13/$P$13</f>
        <v>1</v>
      </c>
    </row>
    <row r="68" spans="1:16">
      <c r="A68" s="526">
        <v>2009</v>
      </c>
      <c r="B68" s="527">
        <f>B14/$D$14</f>
        <v>0.59084639008348305</v>
      </c>
      <c r="C68" s="527">
        <f>C14/$D$14</f>
        <v>0.40915360991651695</v>
      </c>
      <c r="D68" s="527">
        <f>D14/$D$14</f>
        <v>1</v>
      </c>
      <c r="E68" s="518">
        <f>E14/$G$14</f>
        <v>0.63821723181674572</v>
      </c>
      <c r="F68" s="518">
        <f>F14/$G$14</f>
        <v>0.36178276818325428</v>
      </c>
      <c r="G68" s="518">
        <f>G14/$G$14</f>
        <v>1</v>
      </c>
      <c r="H68" s="527">
        <f>H14/$J$14</f>
        <v>0.43537758879446936</v>
      </c>
      <c r="I68" s="527">
        <f>I14/$J$14</f>
        <v>0.56462241120553069</v>
      </c>
      <c r="J68" s="527">
        <f>J14/$J$14</f>
        <v>1</v>
      </c>
      <c r="K68" s="527">
        <f>K14/$M$14</f>
        <v>0.66576339464162426</v>
      </c>
      <c r="L68" s="527">
        <f>L14/$M$14</f>
        <v>0.33423660535837579</v>
      </c>
      <c r="M68" s="527">
        <f>M14/$M$14</f>
        <v>1</v>
      </c>
      <c r="N68" s="528">
        <f>N14/$P$14</f>
        <v>1</v>
      </c>
      <c r="O68" s="528"/>
      <c r="P68" s="528">
        <f>P14/$P$14</f>
        <v>1</v>
      </c>
    </row>
    <row r="69" spans="1:16">
      <c r="A69" s="872" t="s">
        <v>361</v>
      </c>
      <c r="B69" s="873"/>
      <c r="C69" s="873"/>
      <c r="D69" s="873"/>
      <c r="E69" s="873"/>
      <c r="F69" s="873"/>
      <c r="G69" s="873"/>
      <c r="H69" s="873"/>
      <c r="I69" s="873"/>
      <c r="J69" s="873"/>
      <c r="K69" s="873"/>
      <c r="L69" s="873"/>
      <c r="M69" s="873"/>
      <c r="N69" s="873"/>
      <c r="O69" s="873"/>
      <c r="P69" s="875"/>
    </row>
  </sheetData>
  <sheetProtection password="CEAC" sheet="1" objects="1" scenarios="1"/>
  <mergeCells count="28">
    <mergeCell ref="A69:P69"/>
    <mergeCell ref="A51:P51"/>
    <mergeCell ref="A55:P55"/>
    <mergeCell ref="B56:D56"/>
    <mergeCell ref="E56:G56"/>
    <mergeCell ref="H56:J56"/>
    <mergeCell ref="K56:M56"/>
    <mergeCell ref="N56:P56"/>
    <mergeCell ref="A33:P33"/>
    <mergeCell ref="A37:P37"/>
    <mergeCell ref="B38:D38"/>
    <mergeCell ref="E38:G38"/>
    <mergeCell ref="H38:J38"/>
    <mergeCell ref="K38:M38"/>
    <mergeCell ref="N38:P38"/>
    <mergeCell ref="A15:P15"/>
    <mergeCell ref="A19:P19"/>
    <mergeCell ref="B20:D20"/>
    <mergeCell ref="E20:G20"/>
    <mergeCell ref="H20:J20"/>
    <mergeCell ref="K20:M20"/>
    <mergeCell ref="N20:P20"/>
    <mergeCell ref="A1:P1"/>
    <mergeCell ref="B2:D2"/>
    <mergeCell ref="E2:G2"/>
    <mergeCell ref="H2:J2"/>
    <mergeCell ref="K2:M2"/>
    <mergeCell ref="N2:P2"/>
  </mergeCells>
  <hyperlinks>
    <hyperlink ref="A18" location="'indice Serie Anual'!A1" tooltip="REGRESAR AL ÍNDICE" display="INDICE"/>
  </hyperlinks>
  <pageMargins left="0.75" right="0.75" top="1" bottom="1" header="0" footer="0"/>
  <pageSetup paperSize="9" scale="7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2:K81"/>
  <sheetViews>
    <sheetView showGridLines="0" showRowColHeaders="0" zoomScaleNormal="100" workbookViewId="0"/>
  </sheetViews>
  <sheetFormatPr baseColWidth="10" defaultRowHeight="12.75"/>
  <cols>
    <col min="1" max="1" width="31" style="455" customWidth="1"/>
    <col min="2" max="2" width="14" style="455" customWidth="1"/>
    <col min="3" max="4" width="14.140625" style="455" bestFit="1" customWidth="1"/>
    <col min="5" max="6" width="14.140625" style="455" customWidth="1"/>
    <col min="7" max="8" width="11.5703125" style="455" bestFit="1" customWidth="1"/>
    <col min="9" max="16384" width="11.42578125" style="455"/>
  </cols>
  <sheetData>
    <row r="2" spans="1:11">
      <c r="A2" s="879" t="s">
        <v>211</v>
      </c>
      <c r="B2" s="879"/>
      <c r="C2" s="879"/>
      <c r="D2" s="879"/>
      <c r="E2" s="879"/>
      <c r="F2" s="879"/>
      <c r="G2" s="879"/>
      <c r="H2" s="879"/>
      <c r="I2" s="879"/>
      <c r="J2" s="879"/>
    </row>
    <row r="3" spans="1:11" ht="39.75" customHeight="1">
      <c r="A3" s="811" t="s">
        <v>363</v>
      </c>
      <c r="B3" s="812"/>
      <c r="C3" s="812"/>
      <c r="D3" s="812"/>
      <c r="E3" s="812"/>
      <c r="F3" s="812"/>
      <c r="G3" s="812"/>
      <c r="H3" s="812"/>
      <c r="I3" s="812"/>
      <c r="J3" s="812"/>
    </row>
    <row r="4" spans="1:11" ht="22.5" customHeight="1">
      <c r="A4" s="529" t="s">
        <v>75</v>
      </c>
      <c r="B4" s="530" t="s">
        <v>364</v>
      </c>
      <c r="C4" s="530" t="s">
        <v>365</v>
      </c>
      <c r="D4" s="530" t="s">
        <v>366</v>
      </c>
      <c r="E4" s="530" t="s">
        <v>336</v>
      </c>
      <c r="F4" s="530" t="s">
        <v>337</v>
      </c>
      <c r="G4" s="531" t="s">
        <v>367</v>
      </c>
      <c r="H4" s="531" t="s">
        <v>368</v>
      </c>
      <c r="I4" s="532" t="s">
        <v>369</v>
      </c>
      <c r="J4" s="532" t="s">
        <v>370</v>
      </c>
    </row>
    <row r="5" spans="1:11" ht="21.75" customHeight="1">
      <c r="A5" s="880" t="s">
        <v>76</v>
      </c>
      <c r="B5" s="881"/>
      <c r="C5" s="881"/>
      <c r="D5" s="881"/>
      <c r="E5" s="881"/>
      <c r="F5" s="881"/>
      <c r="G5" s="881"/>
      <c r="H5" s="881"/>
      <c r="I5" s="881"/>
      <c r="J5" s="882"/>
    </row>
    <row r="6" spans="1:11">
      <c r="A6" s="533" t="s">
        <v>69</v>
      </c>
      <c r="B6" s="534">
        <v>5093732</v>
      </c>
      <c r="C6" s="534">
        <v>5451013</v>
      </c>
      <c r="D6" s="534">
        <v>5278784</v>
      </c>
      <c r="E6" s="534">
        <v>5292327</v>
      </c>
      <c r="F6" s="534">
        <v>4707782</v>
      </c>
      <c r="G6" s="535">
        <f>C6/B6-1</f>
        <v>7.0141303076015848E-2</v>
      </c>
      <c r="H6" s="535">
        <f>D6/C6-1</f>
        <v>-3.1595778619496917E-2</v>
      </c>
      <c r="I6" s="535">
        <f>E6/D6-1</f>
        <v>2.5655529758368267E-3</v>
      </c>
      <c r="J6" s="535">
        <f>F6/E6-1</f>
        <v>-0.11045141390545221</v>
      </c>
    </row>
    <row r="7" spans="1:11" ht="21.75" customHeight="1">
      <c r="A7" s="880" t="s">
        <v>77</v>
      </c>
      <c r="B7" s="881"/>
      <c r="C7" s="881"/>
      <c r="D7" s="881"/>
      <c r="E7" s="881"/>
      <c r="F7" s="881"/>
      <c r="G7" s="881"/>
      <c r="H7" s="881"/>
      <c r="I7" s="881"/>
      <c r="J7" s="882"/>
    </row>
    <row r="8" spans="1:11">
      <c r="A8" s="536" t="s">
        <v>72</v>
      </c>
      <c r="B8" s="537">
        <v>2851478</v>
      </c>
      <c r="C8" s="538">
        <v>3144811</v>
      </c>
      <c r="D8" s="539">
        <v>3096489</v>
      </c>
      <c r="E8" s="540">
        <v>3118003</v>
      </c>
      <c r="F8" s="540">
        <v>2781576</v>
      </c>
      <c r="G8" s="541">
        <f t="shared" ref="G8:J13" si="0">C8/B8-1</f>
        <v>0.10287051136287917</v>
      </c>
      <c r="H8" s="542">
        <f t="shared" si="0"/>
        <v>-1.5365629285829852E-2</v>
      </c>
      <c r="I8" s="542">
        <f t="shared" si="0"/>
        <v>6.9478690219793027E-3</v>
      </c>
      <c r="J8" s="542">
        <f t="shared" si="0"/>
        <v>-0.10789822844942742</v>
      </c>
    </row>
    <row r="9" spans="1:11">
      <c r="A9" s="543" t="s">
        <v>78</v>
      </c>
      <c r="B9" s="544">
        <v>282924</v>
      </c>
      <c r="C9" s="545">
        <v>396214</v>
      </c>
      <c r="D9" s="546">
        <v>382418</v>
      </c>
      <c r="E9" s="546">
        <v>387867</v>
      </c>
      <c r="F9" s="546">
        <v>358602</v>
      </c>
      <c r="G9" s="547">
        <f>C9/B9-1</f>
        <v>0.40042555597969764</v>
      </c>
      <c r="H9" s="547">
        <f>D9/C9-1</f>
        <v>-3.4819567203581925E-2</v>
      </c>
      <c r="I9" s="547">
        <f>E9/D9-1</f>
        <v>1.4248806280039217E-2</v>
      </c>
      <c r="J9" s="547">
        <f>F9/E9-1</f>
        <v>-7.5451121131728138E-2</v>
      </c>
    </row>
    <row r="10" spans="1:11">
      <c r="A10" s="543" t="s">
        <v>79</v>
      </c>
      <c r="B10" s="544">
        <v>1689365</v>
      </c>
      <c r="C10" s="545">
        <v>1817289</v>
      </c>
      <c r="D10" s="546">
        <v>1803508</v>
      </c>
      <c r="E10" s="546">
        <v>1817547</v>
      </c>
      <c r="F10" s="546">
        <v>1696413</v>
      </c>
      <c r="G10" s="547">
        <f t="shared" si="0"/>
        <v>7.5723126736969126E-2</v>
      </c>
      <c r="H10" s="547">
        <f t="shared" si="0"/>
        <v>-7.5832737665830763E-3</v>
      </c>
      <c r="I10" s="547">
        <f t="shared" si="0"/>
        <v>7.7842737598059486E-3</v>
      </c>
      <c r="J10" s="547">
        <f t="shared" si="0"/>
        <v>-6.664696978950202E-2</v>
      </c>
    </row>
    <row r="11" spans="1:11">
      <c r="A11" s="543" t="s">
        <v>36</v>
      </c>
      <c r="B11" s="544">
        <v>718200</v>
      </c>
      <c r="C11" s="545">
        <v>747128</v>
      </c>
      <c r="D11" s="546">
        <v>723797</v>
      </c>
      <c r="E11" s="546">
        <v>715320</v>
      </c>
      <c r="F11" s="546">
        <v>592500</v>
      </c>
      <c r="G11" s="547">
        <f t="shared" si="0"/>
        <v>4.0278473962684469E-2</v>
      </c>
      <c r="H11" s="547">
        <f t="shared" si="0"/>
        <v>-3.1227580816138634E-2</v>
      </c>
      <c r="I11" s="547">
        <f t="shared" si="0"/>
        <v>-1.1711847382622431E-2</v>
      </c>
      <c r="J11" s="547">
        <f t="shared" si="0"/>
        <v>-0.17169937929877532</v>
      </c>
    </row>
    <row r="12" spans="1:11">
      <c r="A12" s="543" t="s">
        <v>37</v>
      </c>
      <c r="B12" s="544">
        <v>119613</v>
      </c>
      <c r="C12" s="545">
        <v>132133</v>
      </c>
      <c r="D12" s="546">
        <v>128196</v>
      </c>
      <c r="E12" s="546">
        <v>141351</v>
      </c>
      <c r="F12" s="546">
        <v>97895</v>
      </c>
      <c r="G12" s="547">
        <f t="shared" si="0"/>
        <v>0.10467089697608123</v>
      </c>
      <c r="H12" s="547">
        <f t="shared" si="0"/>
        <v>-2.9795736114369586E-2</v>
      </c>
      <c r="I12" s="547">
        <f t="shared" si="0"/>
        <v>0.10261630628100726</v>
      </c>
      <c r="J12" s="547">
        <f t="shared" si="0"/>
        <v>-0.30743326895458822</v>
      </c>
    </row>
    <row r="13" spans="1:11">
      <c r="A13" s="548" t="s">
        <v>38</v>
      </c>
      <c r="B13" s="549">
        <v>41376</v>
      </c>
      <c r="C13" s="550">
        <v>52047</v>
      </c>
      <c r="D13" s="546">
        <v>58570</v>
      </c>
      <c r="E13" s="546">
        <v>55918</v>
      </c>
      <c r="F13" s="546">
        <v>36166</v>
      </c>
      <c r="G13" s="547">
        <f t="shared" si="0"/>
        <v>0.25790313225058004</v>
      </c>
      <c r="H13" s="551">
        <f t="shared" si="0"/>
        <v>0.12532902953100078</v>
      </c>
      <c r="I13" s="551">
        <f t="shared" si="0"/>
        <v>-4.5279153150076801E-2</v>
      </c>
      <c r="J13" s="551">
        <f t="shared" si="0"/>
        <v>-0.35323151757931259</v>
      </c>
    </row>
    <row r="14" spans="1:11" ht="21.75" customHeight="1">
      <c r="A14" s="880" t="s">
        <v>80</v>
      </c>
      <c r="B14" s="881"/>
      <c r="C14" s="881"/>
      <c r="D14" s="881"/>
      <c r="E14" s="881"/>
      <c r="F14" s="881"/>
      <c r="G14" s="881"/>
      <c r="H14" s="881"/>
      <c r="I14" s="881"/>
      <c r="J14" s="881"/>
      <c r="K14" s="516" t="s">
        <v>241</v>
      </c>
    </row>
    <row r="15" spans="1:11">
      <c r="A15" s="552" t="s">
        <v>73</v>
      </c>
      <c r="B15" s="553">
        <v>2242254</v>
      </c>
      <c r="C15" s="553">
        <v>2306202</v>
      </c>
      <c r="D15" s="553">
        <v>2182295</v>
      </c>
      <c r="E15" s="553">
        <v>2174324</v>
      </c>
      <c r="F15" s="553">
        <v>1926206</v>
      </c>
      <c r="G15" s="541">
        <f>C15/B15-1</f>
        <v>2.851951652221385E-2</v>
      </c>
      <c r="H15" s="541">
        <f>D15/C15-1</f>
        <v>-5.3727730701820575E-2</v>
      </c>
      <c r="I15" s="541">
        <f>E15/D15-1</f>
        <v>-3.6525767597872516E-3</v>
      </c>
      <c r="J15" s="541">
        <f>F15/E15-1</f>
        <v>-0.11411270813365437</v>
      </c>
    </row>
    <row r="16" spans="1:11" ht="12.75" customHeight="1">
      <c r="A16" s="876" t="s">
        <v>288</v>
      </c>
      <c r="B16" s="877"/>
      <c r="C16" s="877"/>
      <c r="D16" s="877"/>
      <c r="E16" s="877"/>
      <c r="F16" s="877"/>
      <c r="G16" s="877"/>
      <c r="H16" s="877"/>
      <c r="I16" s="877"/>
      <c r="J16" s="878"/>
    </row>
    <row r="20" spans="1:11">
      <c r="A20" s="879" t="s">
        <v>86</v>
      </c>
      <c r="B20" s="879"/>
      <c r="C20" s="879"/>
      <c r="D20" s="879"/>
      <c r="E20" s="879"/>
      <c r="F20" s="879"/>
      <c r="G20" s="879"/>
      <c r="H20" s="879"/>
      <c r="I20" s="879"/>
      <c r="J20" s="879"/>
    </row>
    <row r="21" spans="1:11" ht="39.75" customHeight="1">
      <c r="A21" s="811" t="s">
        <v>371</v>
      </c>
      <c r="B21" s="812"/>
      <c r="C21" s="812"/>
      <c r="D21" s="812"/>
      <c r="E21" s="812"/>
      <c r="F21" s="812"/>
      <c r="G21" s="812"/>
      <c r="H21" s="812"/>
      <c r="I21" s="812"/>
      <c r="J21" s="812"/>
    </row>
    <row r="22" spans="1:11" ht="22.5" customHeight="1">
      <c r="A22" s="529" t="s">
        <v>75</v>
      </c>
      <c r="B22" s="530" t="s">
        <v>364</v>
      </c>
      <c r="C22" s="530" t="s">
        <v>365</v>
      </c>
      <c r="D22" s="530" t="s">
        <v>366</v>
      </c>
      <c r="E22" s="530" t="s">
        <v>336</v>
      </c>
      <c r="F22" s="530" t="s">
        <v>337</v>
      </c>
      <c r="G22" s="531" t="s">
        <v>367</v>
      </c>
      <c r="H22" s="531" t="s">
        <v>368</v>
      </c>
      <c r="I22" s="532" t="s">
        <v>369</v>
      </c>
      <c r="J22" s="532" t="s">
        <v>370</v>
      </c>
    </row>
    <row r="23" spans="1:11">
      <c r="A23" s="554" t="s">
        <v>76</v>
      </c>
      <c r="B23" s="555"/>
      <c r="C23" s="555"/>
      <c r="D23" s="555"/>
      <c r="E23" s="555"/>
      <c r="F23" s="555"/>
      <c r="G23" s="555"/>
      <c r="H23" s="555"/>
      <c r="I23" s="555"/>
      <c r="J23" s="556"/>
    </row>
    <row r="24" spans="1:11">
      <c r="A24" s="533" t="s">
        <v>69</v>
      </c>
      <c r="B24" s="557">
        <v>1794238</v>
      </c>
      <c r="C24" s="534">
        <v>1931419</v>
      </c>
      <c r="D24" s="534">
        <v>1868182</v>
      </c>
      <c r="E24" s="534">
        <v>1890800</v>
      </c>
      <c r="F24" s="534">
        <v>1649031</v>
      </c>
      <c r="G24" s="535">
        <f>C24/B24-1</f>
        <v>7.6456412137074325E-2</v>
      </c>
      <c r="H24" s="535">
        <f>D24/C24-1</f>
        <v>-3.2741212548908383E-2</v>
      </c>
      <c r="I24" s="535">
        <f>E24/D24-1</f>
        <v>1.2106957459176781E-2</v>
      </c>
      <c r="J24" s="535">
        <f>F24/E24-1</f>
        <v>-0.12786598265284532</v>
      </c>
    </row>
    <row r="25" spans="1:11" ht="12.75" customHeight="1">
      <c r="A25" s="880" t="s">
        <v>77</v>
      </c>
      <c r="B25" s="881"/>
      <c r="C25" s="881"/>
      <c r="D25" s="881"/>
      <c r="E25" s="881"/>
      <c r="F25" s="881"/>
      <c r="G25" s="881"/>
      <c r="H25" s="881"/>
      <c r="I25" s="881"/>
      <c r="J25" s="882"/>
    </row>
    <row r="26" spans="1:11">
      <c r="A26" s="536" t="s">
        <v>72</v>
      </c>
      <c r="B26" s="537">
        <v>1092005</v>
      </c>
      <c r="C26" s="538">
        <v>1222491</v>
      </c>
      <c r="D26" s="539">
        <v>1195570</v>
      </c>
      <c r="E26" s="540">
        <v>1208135</v>
      </c>
      <c r="F26" s="540">
        <v>1052440</v>
      </c>
      <c r="G26" s="541">
        <f t="shared" ref="G26:J30" si="1">C26/B26-1</f>
        <v>0.11949212686755106</v>
      </c>
      <c r="H26" s="542">
        <f t="shared" si="1"/>
        <v>-2.2021430014617649E-2</v>
      </c>
      <c r="I26" s="542">
        <f t="shared" si="1"/>
        <v>1.0509631389211904E-2</v>
      </c>
      <c r="J26" s="542">
        <f t="shared" si="1"/>
        <v>-0.12887218729694938</v>
      </c>
    </row>
    <row r="27" spans="1:11">
      <c r="A27" s="543" t="s">
        <v>78</v>
      </c>
      <c r="B27" s="544">
        <v>120537</v>
      </c>
      <c r="C27" s="545">
        <v>183410</v>
      </c>
      <c r="D27" s="546">
        <v>182962</v>
      </c>
      <c r="E27" s="546">
        <v>174618</v>
      </c>
      <c r="F27" s="546">
        <v>145326</v>
      </c>
      <c r="G27" s="547">
        <f t="shared" si="1"/>
        <v>0.52160747322398926</v>
      </c>
      <c r="H27" s="547">
        <f t="shared" si="1"/>
        <v>-2.4426149064936675E-3</v>
      </c>
      <c r="I27" s="547">
        <f t="shared" si="1"/>
        <v>-4.560509832642845E-2</v>
      </c>
      <c r="J27" s="547">
        <f t="shared" si="1"/>
        <v>-0.16774902930969315</v>
      </c>
    </row>
    <row r="28" spans="1:11">
      <c r="A28" s="543" t="s">
        <v>79</v>
      </c>
      <c r="B28" s="544">
        <v>722609</v>
      </c>
      <c r="C28" s="545">
        <v>775718</v>
      </c>
      <c r="D28" s="546">
        <v>757996</v>
      </c>
      <c r="E28" s="546">
        <v>769419</v>
      </c>
      <c r="F28" s="546">
        <v>712991</v>
      </c>
      <c r="G28" s="547">
        <f t="shared" si="1"/>
        <v>7.3496178431212478E-2</v>
      </c>
      <c r="H28" s="547">
        <f t="shared" si="1"/>
        <v>-2.2845931124454988E-2</v>
      </c>
      <c r="I28" s="547">
        <f t="shared" si="1"/>
        <v>1.5070000369395098E-2</v>
      </c>
      <c r="J28" s="547">
        <f t="shared" si="1"/>
        <v>-7.3338454080286608E-2</v>
      </c>
    </row>
    <row r="29" spans="1:11">
      <c r="A29" s="543" t="s">
        <v>36</v>
      </c>
      <c r="B29" s="544">
        <v>231267</v>
      </c>
      <c r="C29" s="545">
        <v>242176</v>
      </c>
      <c r="D29" s="546">
        <v>234115</v>
      </c>
      <c r="E29" s="546">
        <v>241394</v>
      </c>
      <c r="F29" s="546">
        <v>177921</v>
      </c>
      <c r="G29" s="547">
        <f t="shared" si="1"/>
        <v>4.7170586378514789E-2</v>
      </c>
      <c r="H29" s="547">
        <f t="shared" si="1"/>
        <v>-3.3285709566596156E-2</v>
      </c>
      <c r="I29" s="547">
        <f t="shared" si="1"/>
        <v>3.1091557567861861E-2</v>
      </c>
      <c r="J29" s="547">
        <f t="shared" si="1"/>
        <v>-0.26294356943420305</v>
      </c>
    </row>
    <row r="30" spans="1:11">
      <c r="A30" s="543" t="s">
        <v>93</v>
      </c>
      <c r="B30" s="544">
        <v>17592</v>
      </c>
      <c r="C30" s="545">
        <v>21187</v>
      </c>
      <c r="D30" s="546">
        <v>20497</v>
      </c>
      <c r="E30" s="546">
        <v>22704</v>
      </c>
      <c r="F30" s="546">
        <v>16202</v>
      </c>
      <c r="G30" s="547">
        <f t="shared" si="1"/>
        <v>0.20435425193269663</v>
      </c>
      <c r="H30" s="547">
        <f t="shared" si="1"/>
        <v>-3.2567140227497959E-2</v>
      </c>
      <c r="I30" s="547">
        <f t="shared" si="1"/>
        <v>0.10767429379909266</v>
      </c>
      <c r="J30" s="547">
        <f t="shared" si="1"/>
        <v>-0.28638125440451023</v>
      </c>
    </row>
    <row r="31" spans="1:11" ht="18" customHeight="1">
      <c r="A31" s="880" t="s">
        <v>80</v>
      </c>
      <c r="B31" s="881"/>
      <c r="C31" s="881"/>
      <c r="D31" s="881"/>
      <c r="E31" s="881"/>
      <c r="F31" s="881"/>
      <c r="G31" s="881"/>
      <c r="H31" s="881"/>
      <c r="I31" s="881"/>
      <c r="J31" s="882"/>
      <c r="K31" s="516" t="s">
        <v>241</v>
      </c>
    </row>
    <row r="32" spans="1:11">
      <c r="A32" s="552" t="s">
        <v>73</v>
      </c>
      <c r="B32" s="558">
        <v>702233</v>
      </c>
      <c r="C32" s="553">
        <v>708928</v>
      </c>
      <c r="D32" s="553">
        <v>672612</v>
      </c>
      <c r="E32" s="553">
        <v>682665</v>
      </c>
      <c r="F32" s="553">
        <v>596591</v>
      </c>
      <c r="G32" s="541">
        <f>C32/B32-1</f>
        <v>9.5338726604987656E-3</v>
      </c>
      <c r="H32" s="541">
        <f>D32/C32-1</f>
        <v>-5.1226640787216726E-2</v>
      </c>
      <c r="I32" s="541">
        <f>E32/D32-1</f>
        <v>1.4946209701878654E-2</v>
      </c>
      <c r="J32" s="541">
        <f>F32/E32-1</f>
        <v>-0.12608526876286319</v>
      </c>
    </row>
    <row r="33" spans="1:11" ht="12.75" customHeight="1">
      <c r="A33" s="876" t="s">
        <v>372</v>
      </c>
      <c r="B33" s="877"/>
      <c r="C33" s="877"/>
      <c r="D33" s="877"/>
      <c r="E33" s="877"/>
      <c r="F33" s="877"/>
      <c r="G33" s="877"/>
      <c r="H33" s="877"/>
      <c r="I33" s="877"/>
      <c r="J33" s="878"/>
    </row>
    <row r="36" spans="1:11">
      <c r="A36" s="879" t="s">
        <v>87</v>
      </c>
      <c r="B36" s="879"/>
      <c r="C36" s="879"/>
      <c r="D36" s="879"/>
      <c r="E36" s="879"/>
      <c r="F36" s="879"/>
      <c r="G36" s="879"/>
      <c r="H36" s="879"/>
      <c r="I36" s="879"/>
      <c r="J36" s="879"/>
    </row>
    <row r="37" spans="1:11" ht="39.75" customHeight="1">
      <c r="A37" s="811" t="s">
        <v>373</v>
      </c>
      <c r="B37" s="812"/>
      <c r="C37" s="812"/>
      <c r="D37" s="812"/>
      <c r="E37" s="812"/>
      <c r="F37" s="812"/>
      <c r="G37" s="812"/>
      <c r="H37" s="812"/>
      <c r="I37" s="812"/>
      <c r="J37" s="812"/>
    </row>
    <row r="38" spans="1:11" ht="22.5" customHeight="1">
      <c r="A38" s="529" t="s">
        <v>75</v>
      </c>
      <c r="B38" s="530" t="s">
        <v>364</v>
      </c>
      <c r="C38" s="530" t="s">
        <v>365</v>
      </c>
      <c r="D38" s="530" t="s">
        <v>366</v>
      </c>
      <c r="E38" s="530" t="s">
        <v>336</v>
      </c>
      <c r="F38" s="530" t="s">
        <v>337</v>
      </c>
      <c r="G38" s="531" t="s">
        <v>367</v>
      </c>
      <c r="H38" s="531" t="s">
        <v>368</v>
      </c>
      <c r="I38" s="532" t="s">
        <v>369</v>
      </c>
      <c r="J38" s="532" t="s">
        <v>370</v>
      </c>
    </row>
    <row r="39" spans="1:11" ht="12.75" customHeight="1">
      <c r="A39" s="554" t="s">
        <v>76</v>
      </c>
      <c r="B39" s="555"/>
      <c r="C39" s="555"/>
      <c r="D39" s="555"/>
      <c r="E39" s="555"/>
      <c r="F39" s="555"/>
      <c r="G39" s="555"/>
      <c r="H39" s="555"/>
      <c r="I39" s="555"/>
      <c r="J39" s="556"/>
    </row>
    <row r="40" spans="1:11">
      <c r="A40" s="533" t="s">
        <v>69</v>
      </c>
      <c r="B40" s="557">
        <v>1473790</v>
      </c>
      <c r="C40" s="534">
        <v>1532503</v>
      </c>
      <c r="D40" s="534">
        <v>1475064</v>
      </c>
      <c r="E40" s="534">
        <v>1530822</v>
      </c>
      <c r="F40" s="534">
        <v>1386601</v>
      </c>
      <c r="G40" s="535">
        <f>C40/B40-1</f>
        <v>3.9838104478928438E-2</v>
      </c>
      <c r="H40" s="535">
        <f>D40/C40-1</f>
        <v>-3.7480513904377344E-2</v>
      </c>
      <c r="I40" s="535">
        <f>E40/D40-1</f>
        <v>3.780039374562727E-2</v>
      </c>
      <c r="J40" s="535">
        <f>F40/E40-1</f>
        <v>-9.4211475926005761E-2</v>
      </c>
    </row>
    <row r="41" spans="1:11" ht="12.75" customHeight="1">
      <c r="A41" s="880" t="s">
        <v>77</v>
      </c>
      <c r="B41" s="881"/>
      <c r="C41" s="881"/>
      <c r="D41" s="881"/>
      <c r="E41" s="881"/>
      <c r="F41" s="881"/>
      <c r="G41" s="881"/>
      <c r="H41" s="881"/>
      <c r="I41" s="881"/>
      <c r="J41" s="882"/>
    </row>
    <row r="42" spans="1:11">
      <c r="A42" s="536" t="s">
        <v>72</v>
      </c>
      <c r="B42" s="537">
        <v>643529</v>
      </c>
      <c r="C42" s="538">
        <v>679144</v>
      </c>
      <c r="D42" s="539">
        <v>655734</v>
      </c>
      <c r="E42" s="540">
        <v>666766</v>
      </c>
      <c r="F42" s="540">
        <v>603695</v>
      </c>
      <c r="G42" s="541">
        <f t="shared" ref="G42:J46" si="2">C42/B42-1</f>
        <v>5.5343271243409431E-2</v>
      </c>
      <c r="H42" s="542">
        <f t="shared" si="2"/>
        <v>-3.4469862061654033E-2</v>
      </c>
      <c r="I42" s="542">
        <f t="shared" si="2"/>
        <v>1.6823895055007032E-2</v>
      </c>
      <c r="J42" s="542">
        <f t="shared" si="2"/>
        <v>-9.4592405731546036E-2</v>
      </c>
    </row>
    <row r="43" spans="1:11">
      <c r="A43" s="543" t="s">
        <v>78</v>
      </c>
      <c r="B43" s="544">
        <v>85786</v>
      </c>
      <c r="C43" s="545">
        <v>92614</v>
      </c>
      <c r="D43" s="546">
        <v>93230</v>
      </c>
      <c r="E43" s="546">
        <v>91480</v>
      </c>
      <c r="F43" s="546">
        <v>70845</v>
      </c>
      <c r="G43" s="547">
        <f t="shared" si="2"/>
        <v>7.9593406849602477E-2</v>
      </c>
      <c r="H43" s="547">
        <f t="shared" si="2"/>
        <v>6.6512622281729161E-3</v>
      </c>
      <c r="I43" s="547">
        <f t="shared" si="2"/>
        <v>-1.8770781937144654E-2</v>
      </c>
      <c r="J43" s="547">
        <f t="shared" si="2"/>
        <v>-0.2255684302579799</v>
      </c>
    </row>
    <row r="44" spans="1:11">
      <c r="A44" s="543" t="s">
        <v>79</v>
      </c>
      <c r="B44" s="544">
        <v>336233</v>
      </c>
      <c r="C44" s="545">
        <v>365385</v>
      </c>
      <c r="D44" s="546">
        <v>356098</v>
      </c>
      <c r="E44" s="546">
        <v>361544</v>
      </c>
      <c r="F44" s="546">
        <v>339574</v>
      </c>
      <c r="G44" s="547">
        <f t="shared" si="2"/>
        <v>8.6701781205295037E-2</v>
      </c>
      <c r="H44" s="547">
        <f t="shared" si="2"/>
        <v>-2.5417025876814825E-2</v>
      </c>
      <c r="I44" s="547">
        <f t="shared" si="2"/>
        <v>1.529354278878281E-2</v>
      </c>
      <c r="J44" s="547">
        <f t="shared" si="2"/>
        <v>-6.0767154205297325E-2</v>
      </c>
    </row>
    <row r="45" spans="1:11">
      <c r="A45" s="543" t="s">
        <v>36</v>
      </c>
      <c r="B45" s="544">
        <v>194270</v>
      </c>
      <c r="C45" s="545">
        <v>199273</v>
      </c>
      <c r="D45" s="546">
        <v>191666</v>
      </c>
      <c r="E45" s="546">
        <v>193212</v>
      </c>
      <c r="F45" s="546">
        <v>179675</v>
      </c>
      <c r="G45" s="547">
        <f t="shared" si="2"/>
        <v>2.5752818242652076E-2</v>
      </c>
      <c r="H45" s="547">
        <f t="shared" si="2"/>
        <v>-3.817376162350139E-2</v>
      </c>
      <c r="I45" s="547">
        <f t="shared" si="2"/>
        <v>8.0661150125740377E-3</v>
      </c>
      <c r="J45" s="547">
        <f t="shared" si="2"/>
        <v>-7.0062936049520741E-2</v>
      </c>
    </row>
    <row r="46" spans="1:11">
      <c r="A46" s="543" t="s">
        <v>93</v>
      </c>
      <c r="B46" s="544">
        <v>27240</v>
      </c>
      <c r="C46" s="545">
        <v>21872</v>
      </c>
      <c r="D46" s="546">
        <v>14740</v>
      </c>
      <c r="E46" s="546">
        <v>20530</v>
      </c>
      <c r="F46" s="546">
        <v>13601</v>
      </c>
      <c r="G46" s="547">
        <f t="shared" si="2"/>
        <v>-0.19706314243759182</v>
      </c>
      <c r="H46" s="547">
        <f t="shared" si="2"/>
        <v>-0.32607900512070231</v>
      </c>
      <c r="I46" s="547">
        <f t="shared" si="2"/>
        <v>0.39280868385345991</v>
      </c>
      <c r="J46" s="547">
        <f t="shared" si="2"/>
        <v>-0.33750608865075504</v>
      </c>
    </row>
    <row r="47" spans="1:11" ht="18" customHeight="1">
      <c r="A47" s="880" t="s">
        <v>80</v>
      </c>
      <c r="B47" s="881"/>
      <c r="C47" s="881"/>
      <c r="D47" s="881"/>
      <c r="E47" s="881"/>
      <c r="F47" s="881"/>
      <c r="G47" s="881"/>
      <c r="H47" s="881"/>
      <c r="I47" s="881"/>
      <c r="J47" s="882"/>
      <c r="K47" s="516" t="s">
        <v>241</v>
      </c>
    </row>
    <row r="48" spans="1:11">
      <c r="A48" s="552" t="s">
        <v>73</v>
      </c>
      <c r="B48" s="558">
        <v>830261</v>
      </c>
      <c r="C48" s="553">
        <v>853359</v>
      </c>
      <c r="D48" s="553">
        <v>819330</v>
      </c>
      <c r="E48" s="553">
        <v>864056</v>
      </c>
      <c r="F48" s="553">
        <v>782906</v>
      </c>
      <c r="G48" s="541">
        <f>C48/B48-1</f>
        <v>2.7820167393145079E-2</v>
      </c>
      <c r="H48" s="541">
        <f>D48/C48-1</f>
        <v>-3.9876534963596777E-2</v>
      </c>
      <c r="I48" s="541">
        <f>E48/D48-1</f>
        <v>5.4588505242088026E-2</v>
      </c>
      <c r="J48" s="541">
        <f>F48/E48-1</f>
        <v>-9.3917523864193941E-2</v>
      </c>
    </row>
    <row r="49" spans="1:11" ht="12.75" customHeight="1">
      <c r="A49" s="876" t="s">
        <v>288</v>
      </c>
      <c r="B49" s="877"/>
      <c r="C49" s="877"/>
      <c r="D49" s="877"/>
      <c r="E49" s="877"/>
      <c r="F49" s="877"/>
      <c r="G49" s="877"/>
      <c r="H49" s="877"/>
      <c r="I49" s="877"/>
      <c r="J49" s="878"/>
    </row>
    <row r="52" spans="1:11">
      <c r="A52" s="879" t="s">
        <v>88</v>
      </c>
      <c r="B52" s="879"/>
      <c r="C52" s="879"/>
      <c r="D52" s="879"/>
      <c r="E52" s="879"/>
      <c r="F52" s="879"/>
      <c r="G52" s="879"/>
      <c r="H52" s="879"/>
      <c r="I52" s="879"/>
      <c r="J52" s="879"/>
    </row>
    <row r="53" spans="1:11" ht="39.75" customHeight="1">
      <c r="A53" s="811" t="s">
        <v>374</v>
      </c>
      <c r="B53" s="812"/>
      <c r="C53" s="812"/>
      <c r="D53" s="812"/>
      <c r="E53" s="812"/>
      <c r="F53" s="812"/>
      <c r="G53" s="812"/>
      <c r="H53" s="812"/>
      <c r="I53" s="812"/>
      <c r="J53" s="812"/>
    </row>
    <row r="54" spans="1:11" ht="22.5" customHeight="1">
      <c r="A54" s="529" t="s">
        <v>75</v>
      </c>
      <c r="B54" s="530" t="s">
        <v>364</v>
      </c>
      <c r="C54" s="530" t="s">
        <v>365</v>
      </c>
      <c r="D54" s="530" t="s">
        <v>366</v>
      </c>
      <c r="E54" s="530" t="s">
        <v>336</v>
      </c>
      <c r="F54" s="530" t="s">
        <v>337</v>
      </c>
      <c r="G54" s="531" t="s">
        <v>367</v>
      </c>
      <c r="H54" s="531" t="s">
        <v>368</v>
      </c>
      <c r="I54" s="532" t="s">
        <v>369</v>
      </c>
      <c r="J54" s="532" t="s">
        <v>370</v>
      </c>
    </row>
    <row r="55" spans="1:11" ht="12.75" customHeight="1">
      <c r="A55" s="880" t="s">
        <v>76</v>
      </c>
      <c r="B55" s="881"/>
      <c r="C55" s="881"/>
      <c r="D55" s="881"/>
      <c r="E55" s="881"/>
      <c r="F55" s="881"/>
      <c r="G55" s="881"/>
      <c r="H55" s="881"/>
      <c r="I55" s="881"/>
      <c r="J55" s="882"/>
    </row>
    <row r="56" spans="1:11">
      <c r="A56" s="559" t="s">
        <v>69</v>
      </c>
      <c r="B56" s="560">
        <v>913031</v>
      </c>
      <c r="C56" s="534">
        <v>986466</v>
      </c>
      <c r="D56" s="534">
        <v>969349</v>
      </c>
      <c r="E56" s="534">
        <v>918271</v>
      </c>
      <c r="F56" s="534">
        <v>770532</v>
      </c>
      <c r="G56" s="535">
        <f>C56/B56-1</f>
        <v>8.0429908732562172E-2</v>
      </c>
      <c r="H56" s="535">
        <f>D56/C56-1</f>
        <v>-1.7351839799851221E-2</v>
      </c>
      <c r="I56" s="535">
        <f>E56/D56-1</f>
        <v>-5.2693096088199387E-2</v>
      </c>
      <c r="J56" s="535">
        <f>F56/E56-1</f>
        <v>-0.16088823451900369</v>
      </c>
    </row>
    <row r="57" spans="1:11" ht="12.75" customHeight="1">
      <c r="A57" s="880" t="s">
        <v>77</v>
      </c>
      <c r="B57" s="881"/>
      <c r="C57" s="881"/>
      <c r="D57" s="881"/>
      <c r="E57" s="881"/>
      <c r="F57" s="881"/>
      <c r="G57" s="881"/>
      <c r="H57" s="881"/>
      <c r="I57" s="881"/>
      <c r="J57" s="882"/>
    </row>
    <row r="58" spans="1:11">
      <c r="A58" s="561" t="s">
        <v>72</v>
      </c>
      <c r="B58" s="562">
        <v>589250</v>
      </c>
      <c r="C58" s="553">
        <v>645041</v>
      </c>
      <c r="D58" s="553">
        <v>637632</v>
      </c>
      <c r="E58" s="553">
        <v>603962</v>
      </c>
      <c r="F58" s="553">
        <v>512992</v>
      </c>
      <c r="G58" s="541">
        <f t="shared" ref="G58:J61" si="3">C58/B58-1</f>
        <v>9.4681374628765358E-2</v>
      </c>
      <c r="H58" s="541">
        <f t="shared" si="3"/>
        <v>-1.1486091581775382E-2</v>
      </c>
      <c r="I58" s="541">
        <f t="shared" si="3"/>
        <v>-5.2804752584562853E-2</v>
      </c>
      <c r="J58" s="541">
        <f t="shared" si="3"/>
        <v>-0.15062205900371217</v>
      </c>
    </row>
    <row r="59" spans="1:11">
      <c r="A59" s="563" t="s">
        <v>96</v>
      </c>
      <c r="B59" s="564">
        <v>448915</v>
      </c>
      <c r="C59" s="544">
        <v>493433</v>
      </c>
      <c r="D59" s="544">
        <v>492601</v>
      </c>
      <c r="E59" s="544">
        <v>461428</v>
      </c>
      <c r="F59" s="544">
        <v>421159</v>
      </c>
      <c r="G59" s="547">
        <f t="shared" si="3"/>
        <v>9.9167993940946442E-2</v>
      </c>
      <c r="H59" s="547">
        <f t="shared" si="3"/>
        <v>-1.6861458394553663E-3</v>
      </c>
      <c r="I59" s="547">
        <f t="shared" si="3"/>
        <v>-6.3282453750601375E-2</v>
      </c>
      <c r="J59" s="547">
        <f t="shared" si="3"/>
        <v>-8.7270386712553161E-2</v>
      </c>
    </row>
    <row r="60" spans="1:11">
      <c r="A60" s="563" t="s">
        <v>36</v>
      </c>
      <c r="B60" s="564">
        <v>131422</v>
      </c>
      <c r="C60" s="544">
        <v>138763</v>
      </c>
      <c r="D60" s="544">
        <v>127082</v>
      </c>
      <c r="E60" s="544">
        <v>122180</v>
      </c>
      <c r="F60" s="544">
        <v>83169</v>
      </c>
      <c r="G60" s="547">
        <f t="shared" si="3"/>
        <v>5.5858227693993401E-2</v>
      </c>
      <c r="H60" s="547">
        <f t="shared" si="3"/>
        <v>-8.4179500299071064E-2</v>
      </c>
      <c r="I60" s="547">
        <f t="shared" si="3"/>
        <v>-3.8573519459876304E-2</v>
      </c>
      <c r="J60" s="547">
        <f t="shared" si="3"/>
        <v>-0.31929120969062041</v>
      </c>
    </row>
    <row r="61" spans="1:11">
      <c r="A61" s="563" t="s">
        <v>93</v>
      </c>
      <c r="B61" s="564">
        <v>8913</v>
      </c>
      <c r="C61" s="544">
        <v>12845</v>
      </c>
      <c r="D61" s="544">
        <v>17949</v>
      </c>
      <c r="E61" s="544">
        <v>20354</v>
      </c>
      <c r="F61" s="544">
        <v>8664</v>
      </c>
      <c r="G61" s="547">
        <f t="shared" si="3"/>
        <v>0.44115337147986078</v>
      </c>
      <c r="H61" s="547">
        <f t="shared" si="3"/>
        <v>0.3973530556636824</v>
      </c>
      <c r="I61" s="547">
        <f t="shared" si="3"/>
        <v>0.13399075157390383</v>
      </c>
      <c r="J61" s="547">
        <f t="shared" si="3"/>
        <v>-0.57433428318757984</v>
      </c>
    </row>
    <row r="62" spans="1:11" ht="18" customHeight="1">
      <c r="A62" s="880" t="s">
        <v>80</v>
      </c>
      <c r="B62" s="881"/>
      <c r="C62" s="881"/>
      <c r="D62" s="881"/>
      <c r="E62" s="881"/>
      <c r="F62" s="881"/>
      <c r="G62" s="881"/>
      <c r="H62" s="881"/>
      <c r="I62" s="881"/>
      <c r="J62" s="882"/>
      <c r="K62" s="516" t="s">
        <v>241</v>
      </c>
    </row>
    <row r="63" spans="1:11">
      <c r="A63" s="565" t="s">
        <v>73</v>
      </c>
      <c r="B63" s="566">
        <v>323781</v>
      </c>
      <c r="C63" s="553">
        <v>341425</v>
      </c>
      <c r="D63" s="553">
        <v>331717</v>
      </c>
      <c r="E63" s="553">
        <v>314309</v>
      </c>
      <c r="F63" s="553">
        <v>257540</v>
      </c>
      <c r="G63" s="541">
        <f>C63/B63-1</f>
        <v>5.449362377656497E-2</v>
      </c>
      <c r="H63" s="541">
        <f>D63/C63-1</f>
        <v>-2.8433770227722088E-2</v>
      </c>
      <c r="I63" s="541">
        <f>E63/D63-1</f>
        <v>-5.2478468091777031E-2</v>
      </c>
      <c r="J63" s="541">
        <f>F63/E63-1</f>
        <v>-0.18061525441524107</v>
      </c>
    </row>
    <row r="64" spans="1:11" ht="12.75" customHeight="1">
      <c r="A64" s="876" t="s">
        <v>288</v>
      </c>
      <c r="B64" s="877"/>
      <c r="C64" s="877"/>
      <c r="D64" s="877"/>
      <c r="E64" s="877"/>
      <c r="F64" s="877"/>
      <c r="G64" s="877"/>
      <c r="H64" s="877"/>
      <c r="I64" s="877"/>
      <c r="J64" s="878"/>
    </row>
    <row r="67" spans="1:11">
      <c r="A67" s="879" t="s">
        <v>89</v>
      </c>
      <c r="B67" s="879"/>
      <c r="C67" s="879"/>
      <c r="D67" s="879"/>
      <c r="E67" s="879"/>
      <c r="F67" s="879"/>
      <c r="G67" s="879"/>
      <c r="H67" s="879"/>
      <c r="I67" s="879"/>
      <c r="J67" s="879"/>
    </row>
    <row r="68" spans="1:11" ht="39.75" customHeight="1">
      <c r="A68" s="811" t="s">
        <v>375</v>
      </c>
      <c r="B68" s="812"/>
      <c r="C68" s="812"/>
      <c r="D68" s="812"/>
      <c r="E68" s="812"/>
      <c r="F68" s="812"/>
      <c r="G68" s="812"/>
      <c r="H68" s="812"/>
      <c r="I68" s="812"/>
      <c r="J68" s="812"/>
    </row>
    <row r="69" spans="1:11" ht="22.5" customHeight="1">
      <c r="A69" s="529" t="s">
        <v>75</v>
      </c>
      <c r="B69" s="530" t="s">
        <v>364</v>
      </c>
      <c r="C69" s="530" t="s">
        <v>365</v>
      </c>
      <c r="D69" s="530" t="s">
        <v>366</v>
      </c>
      <c r="E69" s="530" t="s">
        <v>336</v>
      </c>
      <c r="F69" s="530" t="s">
        <v>337</v>
      </c>
      <c r="G69" s="531" t="s">
        <v>367</v>
      </c>
      <c r="H69" s="531" t="s">
        <v>368</v>
      </c>
      <c r="I69" s="532" t="s">
        <v>369</v>
      </c>
      <c r="J69" s="532" t="s">
        <v>370</v>
      </c>
    </row>
    <row r="70" spans="1:11" ht="12.75" customHeight="1">
      <c r="A70" s="883" t="s">
        <v>76</v>
      </c>
      <c r="B70" s="884"/>
      <c r="C70" s="884"/>
      <c r="D70" s="884"/>
      <c r="E70" s="884"/>
      <c r="F70" s="884"/>
      <c r="G70" s="884"/>
      <c r="H70" s="884"/>
      <c r="I70" s="884"/>
      <c r="J70" s="885"/>
    </row>
    <row r="71" spans="1:11">
      <c r="A71" s="533" t="s">
        <v>69</v>
      </c>
      <c r="B71" s="557">
        <v>181411</v>
      </c>
      <c r="C71" s="534">
        <v>182773</v>
      </c>
      <c r="D71" s="534">
        <v>183665</v>
      </c>
      <c r="E71" s="534">
        <v>199818</v>
      </c>
      <c r="F71" s="534">
        <v>154373</v>
      </c>
      <c r="G71" s="535">
        <f>C71/B71-1</f>
        <v>7.507813748890646E-3</v>
      </c>
      <c r="H71" s="535">
        <f>D71/C71-1</f>
        <v>4.8803707330951074E-3</v>
      </c>
      <c r="I71" s="535">
        <f>E71/D71-1</f>
        <v>8.7948166498788449E-2</v>
      </c>
      <c r="J71" s="535">
        <f>F71/E71-1</f>
        <v>-0.22743196308640867</v>
      </c>
    </row>
    <row r="72" spans="1:11" ht="12.75" customHeight="1">
      <c r="A72" s="880" t="s">
        <v>77</v>
      </c>
      <c r="B72" s="881"/>
      <c r="C72" s="881"/>
      <c r="D72" s="881"/>
      <c r="E72" s="881"/>
      <c r="F72" s="881"/>
      <c r="G72" s="881"/>
      <c r="H72" s="881"/>
      <c r="I72" s="881"/>
      <c r="J72" s="882"/>
    </row>
    <row r="73" spans="1:11">
      <c r="A73" s="536" t="s">
        <v>72</v>
      </c>
      <c r="B73" s="567">
        <v>181411</v>
      </c>
      <c r="C73" s="553">
        <v>182773</v>
      </c>
      <c r="D73" s="553">
        <v>183665</v>
      </c>
      <c r="E73" s="553">
        <v>199818</v>
      </c>
      <c r="F73" s="553">
        <v>154373</v>
      </c>
      <c r="G73" s="541">
        <f t="shared" ref="G73:J77" si="4">C73/B73-1</f>
        <v>7.507813748890646E-3</v>
      </c>
      <c r="H73" s="541">
        <f t="shared" si="4"/>
        <v>4.8803707330951074E-3</v>
      </c>
      <c r="I73" s="541">
        <f t="shared" si="4"/>
        <v>8.7948166498788449E-2</v>
      </c>
      <c r="J73" s="541">
        <f t="shared" si="4"/>
        <v>-0.22743196308640867</v>
      </c>
    </row>
    <row r="74" spans="1:11">
      <c r="A74" s="543" t="s">
        <v>96</v>
      </c>
      <c r="B74" s="568">
        <v>65560</v>
      </c>
      <c r="C74" s="544">
        <v>62609</v>
      </c>
      <c r="D74" s="544">
        <v>54078</v>
      </c>
      <c r="E74" s="544">
        <v>63252</v>
      </c>
      <c r="F74" s="544">
        <v>50731</v>
      </c>
      <c r="G74" s="547">
        <f t="shared" si="4"/>
        <v>-4.5012202562538128E-2</v>
      </c>
      <c r="H74" s="547">
        <f t="shared" si="4"/>
        <v>-0.13625836541072367</v>
      </c>
      <c r="I74" s="547">
        <f t="shared" si="4"/>
        <v>0.1696438477754354</v>
      </c>
      <c r="J74" s="547">
        <f t="shared" si="4"/>
        <v>-0.19795421488648579</v>
      </c>
    </row>
    <row r="75" spans="1:11">
      <c r="A75" s="543" t="s">
        <v>36</v>
      </c>
      <c r="B75" s="568">
        <v>46502</v>
      </c>
      <c r="C75" s="544">
        <v>42061</v>
      </c>
      <c r="D75" s="544">
        <v>48529</v>
      </c>
      <c r="E75" s="544">
        <v>46555</v>
      </c>
      <c r="F75" s="544">
        <v>44447</v>
      </c>
      <c r="G75" s="547">
        <f t="shared" si="4"/>
        <v>-9.5501268762633873E-2</v>
      </c>
      <c r="H75" s="547">
        <f t="shared" si="4"/>
        <v>0.15377665771141924</v>
      </c>
      <c r="I75" s="547">
        <f t="shared" si="4"/>
        <v>-4.067670877207441E-2</v>
      </c>
      <c r="J75" s="547">
        <f t="shared" si="4"/>
        <v>-4.5279776608312727E-2</v>
      </c>
    </row>
    <row r="76" spans="1:11">
      <c r="A76" s="543" t="s">
        <v>37</v>
      </c>
      <c r="B76" s="568">
        <v>56069</v>
      </c>
      <c r="C76" s="544">
        <v>63038</v>
      </c>
      <c r="D76" s="544">
        <v>62768</v>
      </c>
      <c r="E76" s="544">
        <v>72615</v>
      </c>
      <c r="F76" s="544">
        <v>48863</v>
      </c>
      <c r="G76" s="547">
        <f t="shared" si="4"/>
        <v>0.12429328149244689</v>
      </c>
      <c r="H76" s="547">
        <f t="shared" si="4"/>
        <v>-4.2831308099876564E-3</v>
      </c>
      <c r="I76" s="547">
        <f t="shared" si="4"/>
        <v>0.15687930155493235</v>
      </c>
      <c r="J76" s="547">
        <f t="shared" si="4"/>
        <v>-0.32709495283343659</v>
      </c>
    </row>
    <row r="77" spans="1:11">
      <c r="A77" s="543" t="s">
        <v>98</v>
      </c>
      <c r="B77" s="568">
        <v>13280</v>
      </c>
      <c r="C77" s="544">
        <v>15065</v>
      </c>
      <c r="D77" s="544">
        <v>18290</v>
      </c>
      <c r="E77" s="544">
        <v>17396</v>
      </c>
      <c r="F77" s="544">
        <v>10332</v>
      </c>
      <c r="G77" s="547">
        <f t="shared" si="4"/>
        <v>0.1344126506024097</v>
      </c>
      <c r="H77" s="547">
        <f t="shared" si="4"/>
        <v>0.21407235313640882</v>
      </c>
      <c r="I77" s="547">
        <f t="shared" si="4"/>
        <v>-4.8879168944778617E-2</v>
      </c>
      <c r="J77" s="547">
        <f t="shared" si="4"/>
        <v>-0.40607036100252936</v>
      </c>
    </row>
    <row r="78" spans="1:11" ht="18" customHeight="1">
      <c r="A78" s="880" t="s">
        <v>80</v>
      </c>
      <c r="B78" s="881"/>
      <c r="C78" s="881"/>
      <c r="D78" s="881"/>
      <c r="E78" s="881"/>
      <c r="F78" s="881"/>
      <c r="G78" s="881"/>
      <c r="H78" s="881"/>
      <c r="I78" s="881"/>
      <c r="J78" s="882"/>
      <c r="K78" s="516" t="s">
        <v>241</v>
      </c>
    </row>
    <row r="79" spans="1:11">
      <c r="A79" s="569" t="s">
        <v>73</v>
      </c>
      <c r="B79" s="570" t="s">
        <v>74</v>
      </c>
      <c r="C79" s="571" t="s">
        <v>74</v>
      </c>
      <c r="D79" s="571" t="s">
        <v>74</v>
      </c>
      <c r="E79" s="571" t="s">
        <v>74</v>
      </c>
      <c r="F79" s="571" t="s">
        <v>74</v>
      </c>
      <c r="G79" s="571" t="s">
        <v>74</v>
      </c>
      <c r="H79" s="572" t="s">
        <v>74</v>
      </c>
      <c r="I79" s="572" t="s">
        <v>74</v>
      </c>
      <c r="J79" s="572" t="s">
        <v>74</v>
      </c>
    </row>
    <row r="80" spans="1:11" ht="12.75" customHeight="1">
      <c r="A80" s="876" t="s">
        <v>288</v>
      </c>
      <c r="B80" s="877"/>
      <c r="C80" s="877"/>
      <c r="D80" s="877"/>
      <c r="E80" s="877"/>
      <c r="F80" s="877"/>
      <c r="G80" s="877"/>
      <c r="H80" s="877"/>
      <c r="I80" s="877"/>
      <c r="J80" s="878"/>
    </row>
    <row r="81" spans="1:7">
      <c r="A81" s="573"/>
      <c r="B81" s="573"/>
      <c r="C81" s="573"/>
      <c r="D81" s="573"/>
      <c r="E81" s="573"/>
      <c r="F81" s="573"/>
      <c r="G81" s="573"/>
    </row>
  </sheetData>
  <sheetProtection password="CEAC" sheet="1" objects="1" scenarios="1"/>
  <mergeCells count="28">
    <mergeCell ref="A70:J70"/>
    <mergeCell ref="A72:J72"/>
    <mergeCell ref="A78:J78"/>
    <mergeCell ref="A80:J80"/>
    <mergeCell ref="A55:J55"/>
    <mergeCell ref="A57:J57"/>
    <mergeCell ref="A62:J62"/>
    <mergeCell ref="A64:J64"/>
    <mergeCell ref="A67:J67"/>
    <mergeCell ref="A68:J68"/>
    <mergeCell ref="A53:J53"/>
    <mergeCell ref="A20:J20"/>
    <mergeCell ref="A21:J21"/>
    <mergeCell ref="A25:J25"/>
    <mergeCell ref="A31:J31"/>
    <mergeCell ref="A33:J33"/>
    <mergeCell ref="A36:J36"/>
    <mergeCell ref="A37:J37"/>
    <mergeCell ref="A41:J41"/>
    <mergeCell ref="A47:J47"/>
    <mergeCell ref="A49:J49"/>
    <mergeCell ref="A52:J52"/>
    <mergeCell ref="A16:J16"/>
    <mergeCell ref="A2:J2"/>
    <mergeCell ref="A3:J3"/>
    <mergeCell ref="A5:J5"/>
    <mergeCell ref="A7:J7"/>
    <mergeCell ref="A14:J14"/>
  </mergeCells>
  <hyperlinks>
    <hyperlink ref="K14" location="'indice Serie Anual'!A1" tooltip="REGRESAR AL ÍNDICE" display="INDICE"/>
    <hyperlink ref="K31" location="'indice Serie Anual'!A1" tooltip="REGRESAR AL ÍNDICE" display="INDICE"/>
    <hyperlink ref="K47" location="'indice Serie Anual'!A1" tooltip="REGRESAR AL ÍNDICE" display="INDICE"/>
    <hyperlink ref="K62" location="'indice Serie Anual'!A1" tooltip="REGRESAR AL ÍNDICE" display="INDICE"/>
    <hyperlink ref="K78" location="'indice Serie Anual'!A1" tooltip="REGRESAR AL ÍNDICE" display="INDICE"/>
  </hyperlinks>
  <pageMargins left="0.75" right="0.75" top="1" bottom="1" header="0" footer="0"/>
  <pageSetup paperSize="9" scale="60" orientation="landscape" r:id="rId1"/>
  <headerFooter alignWithMargins="0"/>
  <rowBreaks count="1" manualBreakCount="1"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:Z116"/>
  <sheetViews>
    <sheetView showGridLines="0" zoomScaleNormal="100" workbookViewId="0"/>
  </sheetViews>
  <sheetFormatPr baseColWidth="10" defaultRowHeight="12.75"/>
  <cols>
    <col min="1" max="1" width="22.42578125" style="455" customWidth="1"/>
    <col min="2" max="3" width="14.85546875" style="455" bestFit="1" customWidth="1"/>
    <col min="4" max="4" width="14.5703125" style="455" bestFit="1" customWidth="1"/>
    <col min="5" max="5" width="14.7109375" style="455" bestFit="1" customWidth="1"/>
    <col min="6" max="6" width="14.85546875" style="455" bestFit="1" customWidth="1"/>
    <col min="7" max="7" width="14.28515625" style="455" bestFit="1" customWidth="1"/>
    <col min="8" max="10" width="14.140625" style="455" bestFit="1" customWidth="1"/>
    <col min="11" max="11" width="14.7109375" style="455" bestFit="1" customWidth="1"/>
    <col min="12" max="12" width="14.85546875" style="455" bestFit="1" customWidth="1"/>
    <col min="13" max="13" width="15" style="455" bestFit="1" customWidth="1"/>
    <col min="14" max="14" width="14.5703125" style="455" bestFit="1" customWidth="1"/>
    <col min="15" max="15" width="14.140625" style="455" bestFit="1" customWidth="1"/>
    <col min="16" max="16" width="13.7109375" style="455" bestFit="1" customWidth="1"/>
    <col min="17" max="19" width="12.7109375" style="455" bestFit="1" customWidth="1"/>
    <col min="20" max="21" width="11.42578125" style="455"/>
    <col min="22" max="23" width="11.5703125" style="455" bestFit="1" customWidth="1"/>
    <col min="24" max="25" width="11.42578125" style="455"/>
    <col min="26" max="16384" width="11.42578125" style="488"/>
  </cols>
  <sheetData>
    <row r="1" spans="1:26" s="455" customFormat="1"/>
    <row r="2" spans="1:26" s="455" customFormat="1" ht="26.25" customHeight="1">
      <c r="A2" s="811" t="s">
        <v>376</v>
      </c>
      <c r="B2" s="812"/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12"/>
    </row>
    <row r="3" spans="1:26" s="455" customFormat="1" ht="12.75" customHeight="1">
      <c r="A3" s="574"/>
      <c r="B3" s="886" t="s">
        <v>211</v>
      </c>
      <c r="C3" s="887"/>
      <c r="D3" s="887"/>
      <c r="E3" s="887"/>
      <c r="F3" s="888"/>
      <c r="G3" s="886" t="s">
        <v>86</v>
      </c>
      <c r="H3" s="887"/>
      <c r="I3" s="887"/>
      <c r="J3" s="887"/>
      <c r="K3" s="888"/>
      <c r="L3" s="886" t="s">
        <v>87</v>
      </c>
      <c r="M3" s="887"/>
      <c r="N3" s="887"/>
      <c r="O3" s="887"/>
      <c r="P3" s="888"/>
      <c r="Q3" s="886" t="s">
        <v>88</v>
      </c>
      <c r="R3" s="887"/>
      <c r="S3" s="887"/>
      <c r="T3" s="887"/>
      <c r="U3" s="888"/>
      <c r="V3" s="886" t="s">
        <v>89</v>
      </c>
      <c r="W3" s="887"/>
      <c r="X3" s="887"/>
      <c r="Y3" s="887"/>
      <c r="Z3" s="888"/>
    </row>
    <row r="4" spans="1:26" s="455" customFormat="1">
      <c r="A4" s="575"/>
      <c r="B4" s="576">
        <v>2005</v>
      </c>
      <c r="C4" s="576">
        <v>2006</v>
      </c>
      <c r="D4" s="576">
        <v>2007</v>
      </c>
      <c r="E4" s="576">
        <v>2008</v>
      </c>
      <c r="F4" s="576">
        <v>2009</v>
      </c>
      <c r="G4" s="576">
        <v>2005</v>
      </c>
      <c r="H4" s="576">
        <v>2006</v>
      </c>
      <c r="I4" s="576">
        <v>2007</v>
      </c>
      <c r="J4" s="576">
        <v>2008</v>
      </c>
      <c r="K4" s="576">
        <v>2009</v>
      </c>
      <c r="L4" s="576">
        <v>2005</v>
      </c>
      <c r="M4" s="576">
        <v>2006</v>
      </c>
      <c r="N4" s="576">
        <v>2007</v>
      </c>
      <c r="O4" s="576">
        <v>2008</v>
      </c>
      <c r="P4" s="576">
        <v>2009</v>
      </c>
      <c r="Q4" s="576">
        <v>2005</v>
      </c>
      <c r="R4" s="576">
        <v>2006</v>
      </c>
      <c r="S4" s="576">
        <v>2007</v>
      </c>
      <c r="T4" s="576">
        <v>2008</v>
      </c>
      <c r="U4" s="576">
        <v>2009</v>
      </c>
      <c r="V4" s="576">
        <v>2005</v>
      </c>
      <c r="W4" s="576">
        <v>2006</v>
      </c>
      <c r="X4" s="576">
        <v>2007</v>
      </c>
      <c r="Y4" s="576">
        <v>2008</v>
      </c>
      <c r="Z4" s="577">
        <v>2009</v>
      </c>
    </row>
    <row r="5" spans="1:26">
      <c r="A5" s="578" t="s">
        <v>11</v>
      </c>
      <c r="B5" s="579">
        <v>1459717</v>
      </c>
      <c r="C5" s="580">
        <v>1563829</v>
      </c>
      <c r="D5" s="579">
        <v>1552207</v>
      </c>
      <c r="E5" s="580">
        <v>1560633</v>
      </c>
      <c r="F5" s="579">
        <v>1450144</v>
      </c>
      <c r="G5" s="579">
        <v>345093</v>
      </c>
      <c r="H5" s="580">
        <v>366364</v>
      </c>
      <c r="I5" s="579">
        <v>354826</v>
      </c>
      <c r="J5" s="580">
        <v>377370</v>
      </c>
      <c r="K5" s="579">
        <v>366973</v>
      </c>
      <c r="L5" s="579">
        <v>185256</v>
      </c>
      <c r="M5" s="580">
        <v>204195</v>
      </c>
      <c r="N5" s="579">
        <v>200690</v>
      </c>
      <c r="O5" s="580">
        <v>199470</v>
      </c>
      <c r="P5" s="579">
        <v>228774</v>
      </c>
      <c r="Q5" s="579">
        <v>550290</v>
      </c>
      <c r="R5" s="580">
        <v>590714</v>
      </c>
      <c r="S5" s="579">
        <v>591403</v>
      </c>
      <c r="T5" s="580">
        <v>560449</v>
      </c>
      <c r="U5" s="579">
        <v>477934</v>
      </c>
      <c r="V5" s="579">
        <v>157830</v>
      </c>
      <c r="W5" s="580">
        <v>156776</v>
      </c>
      <c r="X5" s="579">
        <v>156160</v>
      </c>
      <c r="Y5" s="579">
        <v>167059</v>
      </c>
      <c r="Z5" s="508">
        <v>126919</v>
      </c>
    </row>
    <row r="6" spans="1:26">
      <c r="A6" s="581" t="s">
        <v>12</v>
      </c>
      <c r="B6" s="492">
        <v>140315</v>
      </c>
      <c r="C6" s="582">
        <v>150435</v>
      </c>
      <c r="D6" s="492">
        <v>147927</v>
      </c>
      <c r="E6" s="582">
        <v>158574</v>
      </c>
      <c r="F6" s="492">
        <v>141410</v>
      </c>
      <c r="G6" s="492">
        <v>66538</v>
      </c>
      <c r="H6" s="582">
        <v>70338</v>
      </c>
      <c r="I6" s="492">
        <v>66762</v>
      </c>
      <c r="J6" s="582">
        <v>74529</v>
      </c>
      <c r="K6" s="492">
        <v>59191</v>
      </c>
      <c r="L6" s="492">
        <v>62345</v>
      </c>
      <c r="M6" s="582">
        <v>66264</v>
      </c>
      <c r="N6" s="492">
        <v>68814</v>
      </c>
      <c r="O6" s="582">
        <v>71886</v>
      </c>
      <c r="P6" s="492">
        <v>68400</v>
      </c>
      <c r="Q6" s="492">
        <v>3277</v>
      </c>
      <c r="R6" s="582">
        <v>4331</v>
      </c>
      <c r="S6" s="492">
        <v>3674</v>
      </c>
      <c r="T6" s="582">
        <v>3456</v>
      </c>
      <c r="U6" s="492">
        <v>3164</v>
      </c>
      <c r="V6" s="492">
        <v>737</v>
      </c>
      <c r="W6" s="582">
        <v>798</v>
      </c>
      <c r="X6" s="492">
        <v>579</v>
      </c>
      <c r="Y6" s="492">
        <v>611</v>
      </c>
      <c r="Z6" s="510">
        <v>674</v>
      </c>
    </row>
    <row r="7" spans="1:26">
      <c r="A7" s="581" t="s">
        <v>13</v>
      </c>
      <c r="B7" s="492">
        <v>106973</v>
      </c>
      <c r="C7" s="582">
        <v>116971</v>
      </c>
      <c r="D7" s="492">
        <v>114808</v>
      </c>
      <c r="E7" s="582">
        <v>107980</v>
      </c>
      <c r="F7" s="492">
        <v>119438</v>
      </c>
      <c r="G7" s="492">
        <v>60937</v>
      </c>
      <c r="H7" s="582">
        <v>65945</v>
      </c>
      <c r="I7" s="492">
        <v>64965</v>
      </c>
      <c r="J7" s="582">
        <v>58340</v>
      </c>
      <c r="K7" s="492">
        <v>60992</v>
      </c>
      <c r="L7" s="492">
        <v>38584</v>
      </c>
      <c r="M7" s="582">
        <v>42710</v>
      </c>
      <c r="N7" s="492">
        <v>42013</v>
      </c>
      <c r="O7" s="582">
        <v>39197</v>
      </c>
      <c r="P7" s="492">
        <v>46184</v>
      </c>
      <c r="Q7" s="492">
        <v>2203</v>
      </c>
      <c r="R7" s="582">
        <v>2232</v>
      </c>
      <c r="S7" s="492">
        <v>1892</v>
      </c>
      <c r="T7" s="582">
        <v>2017</v>
      </c>
      <c r="U7" s="492">
        <v>1633</v>
      </c>
      <c r="V7" s="492">
        <v>401</v>
      </c>
      <c r="W7" s="582">
        <v>523</v>
      </c>
      <c r="X7" s="492">
        <v>438</v>
      </c>
      <c r="Y7" s="492">
        <v>537</v>
      </c>
      <c r="Z7" s="510">
        <v>574</v>
      </c>
    </row>
    <row r="8" spans="1:26">
      <c r="A8" s="581" t="s">
        <v>14</v>
      </c>
      <c r="B8" s="492">
        <v>658971</v>
      </c>
      <c r="C8" s="582">
        <v>694493</v>
      </c>
      <c r="D8" s="492">
        <v>649982</v>
      </c>
      <c r="E8" s="582">
        <v>624768</v>
      </c>
      <c r="F8" s="492">
        <v>523436</v>
      </c>
      <c r="G8" s="492">
        <v>265272</v>
      </c>
      <c r="H8" s="582">
        <v>278656</v>
      </c>
      <c r="I8" s="492">
        <v>264072</v>
      </c>
      <c r="J8" s="582">
        <v>269276</v>
      </c>
      <c r="K8" s="492">
        <v>219052</v>
      </c>
      <c r="L8" s="492">
        <v>108285</v>
      </c>
      <c r="M8" s="582">
        <v>102971</v>
      </c>
      <c r="N8" s="492">
        <v>91509</v>
      </c>
      <c r="O8" s="582">
        <v>90613</v>
      </c>
      <c r="P8" s="492">
        <v>78488</v>
      </c>
      <c r="Q8" s="492">
        <v>159388</v>
      </c>
      <c r="R8" s="582">
        <v>177920</v>
      </c>
      <c r="S8" s="492">
        <v>167334</v>
      </c>
      <c r="T8" s="582">
        <v>163291</v>
      </c>
      <c r="U8" s="492">
        <v>141081</v>
      </c>
      <c r="V8" s="492">
        <v>3558</v>
      </c>
      <c r="W8" s="582">
        <v>3752</v>
      </c>
      <c r="X8" s="492">
        <v>3641</v>
      </c>
      <c r="Y8" s="492">
        <v>4269</v>
      </c>
      <c r="Z8" s="510">
        <v>3620</v>
      </c>
    </row>
    <row r="9" spans="1:26">
      <c r="A9" s="581" t="s">
        <v>15</v>
      </c>
      <c r="B9" s="492">
        <v>108849</v>
      </c>
      <c r="C9" s="582">
        <v>106145</v>
      </c>
      <c r="D9" s="492">
        <v>104940</v>
      </c>
      <c r="E9" s="582">
        <v>108002</v>
      </c>
      <c r="F9" s="492">
        <v>99518</v>
      </c>
      <c r="G9" s="492">
        <v>36112</v>
      </c>
      <c r="H9" s="582">
        <v>38114</v>
      </c>
      <c r="I9" s="492">
        <v>40760</v>
      </c>
      <c r="J9" s="582">
        <v>46070</v>
      </c>
      <c r="K9" s="492">
        <v>40507</v>
      </c>
      <c r="L9" s="492">
        <v>34919</v>
      </c>
      <c r="M9" s="582">
        <v>27701</v>
      </c>
      <c r="N9" s="492">
        <v>22891</v>
      </c>
      <c r="O9" s="582">
        <v>19667</v>
      </c>
      <c r="P9" s="492">
        <v>21802</v>
      </c>
      <c r="Q9" s="492">
        <v>12661</v>
      </c>
      <c r="R9" s="582">
        <v>14206</v>
      </c>
      <c r="S9" s="492">
        <v>13237</v>
      </c>
      <c r="T9" s="582">
        <v>11767</v>
      </c>
      <c r="U9" s="492">
        <v>10844</v>
      </c>
      <c r="V9" s="492">
        <v>1999</v>
      </c>
      <c r="W9" s="582">
        <v>2125</v>
      </c>
      <c r="X9" s="492">
        <v>2217</v>
      </c>
      <c r="Y9" s="492">
        <v>2931</v>
      </c>
      <c r="Z9" s="510">
        <v>2529</v>
      </c>
    </row>
    <row r="10" spans="1:26">
      <c r="A10" s="581" t="s">
        <v>16</v>
      </c>
      <c r="B10" s="492">
        <v>1834811</v>
      </c>
      <c r="C10" s="582">
        <v>1889971</v>
      </c>
      <c r="D10" s="492">
        <v>1734742</v>
      </c>
      <c r="E10" s="582">
        <v>1669331</v>
      </c>
      <c r="F10" s="492">
        <v>1430413</v>
      </c>
      <c r="G10" s="492">
        <v>715934</v>
      </c>
      <c r="H10" s="582">
        <v>756504</v>
      </c>
      <c r="I10" s="492">
        <v>704312</v>
      </c>
      <c r="J10" s="582">
        <v>671260</v>
      </c>
      <c r="K10" s="492">
        <v>544895</v>
      </c>
      <c r="L10" s="492">
        <v>746364</v>
      </c>
      <c r="M10" s="582">
        <v>735282</v>
      </c>
      <c r="N10" s="492">
        <v>672691</v>
      </c>
      <c r="O10" s="582">
        <v>689522</v>
      </c>
      <c r="P10" s="492">
        <v>579456</v>
      </c>
      <c r="Q10" s="492">
        <v>85817</v>
      </c>
      <c r="R10" s="582">
        <v>83493</v>
      </c>
      <c r="S10" s="492">
        <v>72984</v>
      </c>
      <c r="T10" s="582">
        <v>59296</v>
      </c>
      <c r="U10" s="492">
        <v>43645</v>
      </c>
      <c r="V10" s="492">
        <v>2980</v>
      </c>
      <c r="W10" s="582">
        <v>3064</v>
      </c>
      <c r="X10" s="492">
        <v>3167</v>
      </c>
      <c r="Y10" s="492">
        <v>3463</v>
      </c>
      <c r="Z10" s="510">
        <v>2710</v>
      </c>
    </row>
    <row r="11" spans="1:26">
      <c r="A11" s="581" t="s">
        <v>17</v>
      </c>
      <c r="B11" s="492">
        <v>39019</v>
      </c>
      <c r="C11" s="582">
        <v>56779</v>
      </c>
      <c r="D11" s="492">
        <v>62628</v>
      </c>
      <c r="E11" s="582">
        <v>82216</v>
      </c>
      <c r="F11" s="492">
        <v>76729</v>
      </c>
      <c r="G11" s="492">
        <v>15122</v>
      </c>
      <c r="H11" s="582">
        <v>15294</v>
      </c>
      <c r="I11" s="492">
        <v>17985</v>
      </c>
      <c r="J11" s="582">
        <v>33097</v>
      </c>
      <c r="K11" s="492">
        <v>32261</v>
      </c>
      <c r="L11" s="492">
        <v>19754</v>
      </c>
      <c r="M11" s="582">
        <v>33629</v>
      </c>
      <c r="N11" s="492">
        <v>34649</v>
      </c>
      <c r="O11" s="582">
        <v>40823</v>
      </c>
      <c r="P11" s="492">
        <v>35891</v>
      </c>
      <c r="Q11" s="492">
        <v>856</v>
      </c>
      <c r="R11" s="582">
        <v>1281</v>
      </c>
      <c r="S11" s="492">
        <v>3737</v>
      </c>
      <c r="T11" s="582">
        <v>2206</v>
      </c>
      <c r="U11" s="492">
        <v>1573</v>
      </c>
      <c r="V11" s="492">
        <v>249</v>
      </c>
      <c r="W11" s="582">
        <v>349</v>
      </c>
      <c r="X11" s="492">
        <v>692</v>
      </c>
      <c r="Y11" s="492">
        <v>410</v>
      </c>
      <c r="Z11" s="510">
        <v>378</v>
      </c>
    </row>
    <row r="12" spans="1:26">
      <c r="A12" s="581" t="s">
        <v>18</v>
      </c>
      <c r="B12" s="492">
        <v>109996</v>
      </c>
      <c r="C12" s="582">
        <v>123702</v>
      </c>
      <c r="D12" s="492">
        <v>114297</v>
      </c>
      <c r="E12" s="582">
        <v>95497</v>
      </c>
      <c r="F12" s="492">
        <v>85304</v>
      </c>
      <c r="G12" s="492">
        <v>51207</v>
      </c>
      <c r="H12" s="582">
        <v>60361</v>
      </c>
      <c r="I12" s="492">
        <v>54371</v>
      </c>
      <c r="J12" s="582">
        <v>40775</v>
      </c>
      <c r="K12" s="492">
        <v>39530</v>
      </c>
      <c r="L12" s="492">
        <v>41689</v>
      </c>
      <c r="M12" s="582">
        <v>43164</v>
      </c>
      <c r="N12" s="492">
        <v>39386</v>
      </c>
      <c r="O12" s="582">
        <v>36875</v>
      </c>
      <c r="P12" s="492">
        <v>29976</v>
      </c>
      <c r="Q12" s="492">
        <v>4526</v>
      </c>
      <c r="R12" s="582">
        <v>6196</v>
      </c>
      <c r="S12" s="492">
        <v>7237</v>
      </c>
      <c r="T12" s="582">
        <v>6156</v>
      </c>
      <c r="U12" s="492">
        <v>4858</v>
      </c>
      <c r="V12" s="492">
        <v>1841</v>
      </c>
      <c r="W12" s="582">
        <v>2566</v>
      </c>
      <c r="X12" s="492">
        <v>2663</v>
      </c>
      <c r="Y12" s="492">
        <v>3126</v>
      </c>
      <c r="Z12" s="510">
        <v>2666</v>
      </c>
    </row>
    <row r="13" spans="1:26">
      <c r="A13" s="581" t="s">
        <v>138</v>
      </c>
      <c r="B13" s="492">
        <v>393028</v>
      </c>
      <c r="C13" s="582">
        <v>428688</v>
      </c>
      <c r="D13" s="492">
        <v>444239</v>
      </c>
      <c r="E13" s="582">
        <v>480275</v>
      </c>
      <c r="F13" s="492">
        <v>421317</v>
      </c>
      <c r="G13" s="492">
        <v>122791</v>
      </c>
      <c r="H13" s="582">
        <v>124848</v>
      </c>
      <c r="I13" s="492">
        <v>127617</v>
      </c>
      <c r="J13" s="582">
        <v>126525</v>
      </c>
      <c r="K13" s="492">
        <v>121506</v>
      </c>
      <c r="L13" s="492">
        <v>167656</v>
      </c>
      <c r="M13" s="582">
        <v>190403</v>
      </c>
      <c r="N13" s="492">
        <v>209974</v>
      </c>
      <c r="O13" s="582">
        <v>233533</v>
      </c>
      <c r="P13" s="492">
        <v>202749</v>
      </c>
      <c r="Q13" s="492">
        <v>69283</v>
      </c>
      <c r="R13" s="582">
        <v>74678</v>
      </c>
      <c r="S13" s="492">
        <v>72156</v>
      </c>
      <c r="T13" s="582">
        <v>71371</v>
      </c>
      <c r="U13" s="492">
        <v>53562</v>
      </c>
      <c r="V13" s="492">
        <v>2550</v>
      </c>
      <c r="W13" s="582">
        <v>2116</v>
      </c>
      <c r="X13" s="492">
        <v>1630</v>
      </c>
      <c r="Y13" s="492">
        <v>2020</v>
      </c>
      <c r="Z13" s="510">
        <v>1537</v>
      </c>
    </row>
    <row r="14" spans="1:26" s="587" customFormat="1">
      <c r="A14" s="583" t="s">
        <v>19</v>
      </c>
      <c r="B14" s="584">
        <v>118834</v>
      </c>
      <c r="C14" s="585">
        <v>129336</v>
      </c>
      <c r="D14" s="584">
        <v>137526</v>
      </c>
      <c r="E14" s="585">
        <v>140779</v>
      </c>
      <c r="F14" s="584">
        <v>128236</v>
      </c>
      <c r="G14" s="584">
        <v>45419</v>
      </c>
      <c r="H14" s="585">
        <v>42893</v>
      </c>
      <c r="I14" s="584">
        <v>40228</v>
      </c>
      <c r="J14" s="585">
        <v>36718</v>
      </c>
      <c r="K14" s="584">
        <v>42005</v>
      </c>
      <c r="L14" s="584">
        <v>47833</v>
      </c>
      <c r="M14" s="585">
        <v>59916</v>
      </c>
      <c r="N14" s="584">
        <v>67273</v>
      </c>
      <c r="O14" s="585">
        <v>72910</v>
      </c>
      <c r="P14" s="584">
        <v>61578</v>
      </c>
      <c r="Q14" s="584">
        <v>15325</v>
      </c>
      <c r="R14" s="585">
        <v>15511</v>
      </c>
      <c r="S14" s="584">
        <v>18373</v>
      </c>
      <c r="T14" s="585">
        <v>16724</v>
      </c>
      <c r="U14" s="584">
        <v>10803</v>
      </c>
      <c r="V14" s="584">
        <v>1686</v>
      </c>
      <c r="W14" s="585">
        <v>1037</v>
      </c>
      <c r="X14" s="584">
        <v>466</v>
      </c>
      <c r="Y14" s="584">
        <v>599</v>
      </c>
      <c r="Z14" s="586">
        <v>365</v>
      </c>
    </row>
    <row r="15" spans="1:26" s="587" customFormat="1">
      <c r="A15" s="583" t="s">
        <v>20</v>
      </c>
      <c r="B15" s="584">
        <v>66272</v>
      </c>
      <c r="C15" s="585">
        <v>71994</v>
      </c>
      <c r="D15" s="584">
        <v>78560</v>
      </c>
      <c r="E15" s="585">
        <v>96783</v>
      </c>
      <c r="F15" s="584">
        <v>80612</v>
      </c>
      <c r="G15" s="584">
        <v>20485</v>
      </c>
      <c r="H15" s="585">
        <v>19992</v>
      </c>
      <c r="I15" s="584">
        <v>23365</v>
      </c>
      <c r="J15" s="585">
        <v>24887</v>
      </c>
      <c r="K15" s="584">
        <v>22565</v>
      </c>
      <c r="L15" s="584">
        <v>34142</v>
      </c>
      <c r="M15" s="585">
        <v>36779</v>
      </c>
      <c r="N15" s="584">
        <v>41787</v>
      </c>
      <c r="O15" s="585">
        <v>54301</v>
      </c>
      <c r="P15" s="584">
        <v>45889</v>
      </c>
      <c r="Q15" s="584">
        <v>7898</v>
      </c>
      <c r="R15" s="585">
        <v>10076</v>
      </c>
      <c r="S15" s="584">
        <v>9058</v>
      </c>
      <c r="T15" s="585">
        <v>10179</v>
      </c>
      <c r="U15" s="584">
        <v>5244</v>
      </c>
      <c r="V15" s="584">
        <v>315</v>
      </c>
      <c r="W15" s="585">
        <v>342</v>
      </c>
      <c r="X15" s="584">
        <v>408</v>
      </c>
      <c r="Y15" s="584">
        <v>494</v>
      </c>
      <c r="Z15" s="586">
        <v>383</v>
      </c>
    </row>
    <row r="16" spans="1:26" s="587" customFormat="1">
      <c r="A16" s="583" t="s">
        <v>21</v>
      </c>
      <c r="B16" s="584">
        <v>92550</v>
      </c>
      <c r="C16" s="585">
        <v>100466</v>
      </c>
      <c r="D16" s="584">
        <v>110007</v>
      </c>
      <c r="E16" s="585">
        <v>120455</v>
      </c>
      <c r="F16" s="584">
        <v>94740</v>
      </c>
      <c r="G16" s="584">
        <v>33603</v>
      </c>
      <c r="H16" s="585">
        <v>36020</v>
      </c>
      <c r="I16" s="584">
        <v>39825</v>
      </c>
      <c r="J16" s="585">
        <v>44370</v>
      </c>
      <c r="K16" s="584">
        <v>34497</v>
      </c>
      <c r="L16" s="584">
        <v>41038</v>
      </c>
      <c r="M16" s="585">
        <v>45626</v>
      </c>
      <c r="N16" s="584">
        <v>53715</v>
      </c>
      <c r="O16" s="585">
        <v>54550</v>
      </c>
      <c r="P16" s="584">
        <v>44835</v>
      </c>
      <c r="Q16" s="584">
        <v>7952</v>
      </c>
      <c r="R16" s="585">
        <v>8283</v>
      </c>
      <c r="S16" s="584">
        <v>8712</v>
      </c>
      <c r="T16" s="585">
        <v>8223</v>
      </c>
      <c r="U16" s="584">
        <v>5964</v>
      </c>
      <c r="V16" s="584">
        <v>279</v>
      </c>
      <c r="W16" s="585">
        <v>343</v>
      </c>
      <c r="X16" s="584">
        <v>373</v>
      </c>
      <c r="Y16" s="584">
        <v>407</v>
      </c>
      <c r="Z16" s="586">
        <v>323</v>
      </c>
    </row>
    <row r="17" spans="1:26" s="587" customFormat="1">
      <c r="A17" s="583" t="s">
        <v>22</v>
      </c>
      <c r="B17" s="584">
        <v>115372</v>
      </c>
      <c r="C17" s="585">
        <v>126892</v>
      </c>
      <c r="D17" s="584">
        <v>118146</v>
      </c>
      <c r="E17" s="585">
        <v>122258</v>
      </c>
      <c r="F17" s="584">
        <v>117729</v>
      </c>
      <c r="G17" s="584">
        <v>23284</v>
      </c>
      <c r="H17" s="585">
        <v>25943</v>
      </c>
      <c r="I17" s="584">
        <v>24199</v>
      </c>
      <c r="J17" s="585">
        <v>20550</v>
      </c>
      <c r="K17" s="584">
        <v>22439</v>
      </c>
      <c r="L17" s="584">
        <v>44643</v>
      </c>
      <c r="M17" s="585">
        <v>48082</v>
      </c>
      <c r="N17" s="584">
        <v>47199</v>
      </c>
      <c r="O17" s="585">
        <v>51772</v>
      </c>
      <c r="P17" s="584">
        <v>50447</v>
      </c>
      <c r="Q17" s="584">
        <v>38108</v>
      </c>
      <c r="R17" s="585">
        <v>40808</v>
      </c>
      <c r="S17" s="584">
        <v>36013</v>
      </c>
      <c r="T17" s="585">
        <v>36245</v>
      </c>
      <c r="U17" s="584">
        <v>31551</v>
      </c>
      <c r="V17" s="584">
        <v>270</v>
      </c>
      <c r="W17" s="585">
        <v>394</v>
      </c>
      <c r="X17" s="584">
        <v>383</v>
      </c>
      <c r="Y17" s="584">
        <v>520</v>
      </c>
      <c r="Z17" s="586">
        <v>466</v>
      </c>
    </row>
    <row r="18" spans="1:26">
      <c r="A18" s="581" t="s">
        <v>23</v>
      </c>
      <c r="B18" s="492">
        <v>21969</v>
      </c>
      <c r="C18" s="582">
        <v>27931</v>
      </c>
      <c r="D18" s="492">
        <v>26141</v>
      </c>
      <c r="E18" s="582">
        <v>29530</v>
      </c>
      <c r="F18" s="492">
        <v>30611</v>
      </c>
      <c r="G18" s="492">
        <v>7389</v>
      </c>
      <c r="H18" s="582">
        <v>12097</v>
      </c>
      <c r="I18" s="492">
        <v>10944</v>
      </c>
      <c r="J18" s="582">
        <v>11573</v>
      </c>
      <c r="K18" s="492">
        <v>13120</v>
      </c>
      <c r="L18" s="492">
        <v>9648</v>
      </c>
      <c r="M18" s="582">
        <v>9822</v>
      </c>
      <c r="N18" s="492">
        <v>9244</v>
      </c>
      <c r="O18" s="582">
        <v>11299</v>
      </c>
      <c r="P18" s="492">
        <v>9888</v>
      </c>
      <c r="Q18" s="492">
        <v>1870</v>
      </c>
      <c r="R18" s="582">
        <v>2243</v>
      </c>
      <c r="S18" s="492">
        <v>2267</v>
      </c>
      <c r="T18" s="582">
        <v>2686</v>
      </c>
      <c r="U18" s="492">
        <v>2662</v>
      </c>
      <c r="V18" s="492">
        <v>608</v>
      </c>
      <c r="W18" s="582">
        <v>502</v>
      </c>
      <c r="X18" s="492">
        <v>513</v>
      </c>
      <c r="Y18" s="492">
        <v>621</v>
      </c>
      <c r="Z18" s="510">
        <v>557</v>
      </c>
    </row>
    <row r="19" spans="1:26">
      <c r="A19" s="581" t="s">
        <v>24</v>
      </c>
      <c r="B19" s="492">
        <v>28828</v>
      </c>
      <c r="C19" s="582">
        <v>32607</v>
      </c>
      <c r="D19" s="492">
        <v>32923</v>
      </c>
      <c r="E19" s="582">
        <v>31727</v>
      </c>
      <c r="F19" s="492">
        <v>27544</v>
      </c>
      <c r="G19" s="492">
        <v>12741</v>
      </c>
      <c r="H19" s="582">
        <v>14387</v>
      </c>
      <c r="I19" s="492">
        <v>14482</v>
      </c>
      <c r="J19" s="582">
        <v>12816</v>
      </c>
      <c r="K19" s="492">
        <v>10759</v>
      </c>
      <c r="L19" s="492">
        <v>9261</v>
      </c>
      <c r="M19" s="582">
        <v>9792</v>
      </c>
      <c r="N19" s="492">
        <v>9321</v>
      </c>
      <c r="O19" s="582">
        <v>9773</v>
      </c>
      <c r="P19" s="492">
        <v>8767</v>
      </c>
      <c r="Q19" s="492">
        <v>4334</v>
      </c>
      <c r="R19" s="582">
        <v>4873</v>
      </c>
      <c r="S19" s="492">
        <v>5077</v>
      </c>
      <c r="T19" s="582">
        <v>5498</v>
      </c>
      <c r="U19" s="492">
        <v>4292</v>
      </c>
      <c r="V19" s="492">
        <v>247</v>
      </c>
      <c r="W19" s="582">
        <v>262</v>
      </c>
      <c r="X19" s="492">
        <v>328</v>
      </c>
      <c r="Y19" s="492">
        <v>319</v>
      </c>
      <c r="Z19" s="510">
        <v>362</v>
      </c>
    </row>
    <row r="20" spans="1:26">
      <c r="A20" s="581" t="s">
        <v>25</v>
      </c>
      <c r="B20" s="492">
        <v>55068</v>
      </c>
      <c r="C20" s="582">
        <v>66790</v>
      </c>
      <c r="D20" s="492">
        <v>74755</v>
      </c>
      <c r="E20" s="582">
        <v>92753</v>
      </c>
      <c r="F20" s="492">
        <v>67987</v>
      </c>
      <c r="G20" s="492">
        <v>35689</v>
      </c>
      <c r="H20" s="582">
        <v>42533</v>
      </c>
      <c r="I20" s="492">
        <v>48057</v>
      </c>
      <c r="J20" s="582">
        <v>58680</v>
      </c>
      <c r="K20" s="492">
        <v>39786</v>
      </c>
      <c r="L20" s="492">
        <v>12314</v>
      </c>
      <c r="M20" s="582">
        <v>15931</v>
      </c>
      <c r="N20" s="492">
        <v>17775</v>
      </c>
      <c r="O20" s="582">
        <v>20986</v>
      </c>
      <c r="P20" s="492">
        <v>15225</v>
      </c>
      <c r="Q20" s="492">
        <v>848</v>
      </c>
      <c r="R20" s="582">
        <v>1410</v>
      </c>
      <c r="S20" s="492">
        <v>1937</v>
      </c>
      <c r="T20" s="582">
        <v>1906</v>
      </c>
      <c r="U20" s="492">
        <v>1392</v>
      </c>
      <c r="V20" s="492">
        <v>373</v>
      </c>
      <c r="W20" s="582">
        <v>331</v>
      </c>
      <c r="X20" s="492">
        <v>265</v>
      </c>
      <c r="Y20" s="492">
        <v>943</v>
      </c>
      <c r="Z20" s="510">
        <v>405</v>
      </c>
    </row>
    <row r="21" spans="1:26">
      <c r="A21" s="581" t="s">
        <v>26</v>
      </c>
      <c r="B21" s="492">
        <v>36760</v>
      </c>
      <c r="C21" s="582">
        <v>53617</v>
      </c>
      <c r="D21" s="492">
        <v>62641</v>
      </c>
      <c r="E21" s="582">
        <v>80363</v>
      </c>
      <c r="F21" s="492">
        <v>78786</v>
      </c>
      <c r="G21" s="492">
        <v>21008</v>
      </c>
      <c r="H21" s="582">
        <v>32914</v>
      </c>
      <c r="I21" s="492">
        <v>38572</v>
      </c>
      <c r="J21" s="582">
        <v>44843</v>
      </c>
      <c r="K21" s="492">
        <v>48190</v>
      </c>
      <c r="L21" s="492">
        <v>11240</v>
      </c>
      <c r="M21" s="582">
        <v>13667</v>
      </c>
      <c r="N21" s="492">
        <v>14141</v>
      </c>
      <c r="O21" s="582">
        <v>20679</v>
      </c>
      <c r="P21" s="492">
        <v>18075</v>
      </c>
      <c r="Q21" s="492">
        <v>2307</v>
      </c>
      <c r="R21" s="582">
        <v>2924</v>
      </c>
      <c r="S21" s="492">
        <v>4239</v>
      </c>
      <c r="T21" s="582">
        <v>5834</v>
      </c>
      <c r="U21" s="492">
        <v>3448</v>
      </c>
      <c r="V21" s="492">
        <v>575</v>
      </c>
      <c r="W21" s="582">
        <v>600</v>
      </c>
      <c r="X21" s="492">
        <v>1017</v>
      </c>
      <c r="Y21" s="492">
        <v>954</v>
      </c>
      <c r="Z21" s="510">
        <v>947</v>
      </c>
    </row>
    <row r="22" spans="1:26">
      <c r="A22" s="581" t="s">
        <v>27</v>
      </c>
      <c r="B22" s="492">
        <v>56894</v>
      </c>
      <c r="C22" s="582">
        <v>74572</v>
      </c>
      <c r="D22" s="492">
        <v>92015</v>
      </c>
      <c r="E22" s="582">
        <v>107428</v>
      </c>
      <c r="F22" s="492">
        <v>82820</v>
      </c>
      <c r="G22" s="492">
        <v>28080</v>
      </c>
      <c r="H22" s="582">
        <v>33287</v>
      </c>
      <c r="I22" s="492">
        <v>44372</v>
      </c>
      <c r="J22" s="582">
        <v>52240</v>
      </c>
      <c r="K22" s="492">
        <v>39803</v>
      </c>
      <c r="L22" s="492">
        <v>16977</v>
      </c>
      <c r="M22" s="582">
        <v>23836</v>
      </c>
      <c r="N22" s="492">
        <v>26770</v>
      </c>
      <c r="O22" s="582">
        <v>32541</v>
      </c>
      <c r="P22" s="492">
        <v>22947</v>
      </c>
      <c r="Q22" s="492">
        <v>5203</v>
      </c>
      <c r="R22" s="582">
        <v>7815</v>
      </c>
      <c r="S22" s="492">
        <v>10494</v>
      </c>
      <c r="T22" s="582">
        <v>11125</v>
      </c>
      <c r="U22" s="492">
        <v>8462</v>
      </c>
      <c r="V22" s="492">
        <v>1300</v>
      </c>
      <c r="W22" s="582">
        <v>1471</v>
      </c>
      <c r="X22" s="492">
        <v>1883</v>
      </c>
      <c r="Y22" s="492">
        <v>2298</v>
      </c>
      <c r="Z22" s="510">
        <v>1701</v>
      </c>
    </row>
    <row r="23" spans="1:26">
      <c r="A23" s="581" t="s">
        <v>139</v>
      </c>
      <c r="B23" s="492">
        <v>10764</v>
      </c>
      <c r="C23" s="582">
        <v>15028</v>
      </c>
      <c r="D23" s="492">
        <v>12595</v>
      </c>
      <c r="E23" s="582">
        <v>11262</v>
      </c>
      <c r="F23" s="492">
        <v>12605</v>
      </c>
      <c r="G23" s="492">
        <v>2910</v>
      </c>
      <c r="H23" s="582">
        <v>5305</v>
      </c>
      <c r="I23" s="492">
        <v>3597</v>
      </c>
      <c r="J23" s="582">
        <v>3434</v>
      </c>
      <c r="K23" s="492">
        <v>2954</v>
      </c>
      <c r="L23" s="492">
        <v>2319</v>
      </c>
      <c r="M23" s="582">
        <v>2804</v>
      </c>
      <c r="N23" s="492">
        <v>2335</v>
      </c>
      <c r="O23" s="582">
        <v>2431</v>
      </c>
      <c r="P23" s="492">
        <v>3523</v>
      </c>
      <c r="Q23" s="492">
        <v>2718</v>
      </c>
      <c r="R23" s="582">
        <v>2983</v>
      </c>
      <c r="S23" s="492">
        <v>2485</v>
      </c>
      <c r="T23" s="582">
        <v>1784</v>
      </c>
      <c r="U23" s="492">
        <v>2664</v>
      </c>
      <c r="V23" s="492">
        <v>766</v>
      </c>
      <c r="W23" s="582">
        <v>839</v>
      </c>
      <c r="X23" s="492">
        <v>919</v>
      </c>
      <c r="Y23" s="492">
        <v>953</v>
      </c>
      <c r="Z23" s="510">
        <v>931</v>
      </c>
    </row>
    <row r="24" spans="1:26">
      <c r="A24" s="581" t="s">
        <v>29</v>
      </c>
      <c r="B24" s="492">
        <v>13980</v>
      </c>
      <c r="C24" s="582">
        <v>18644</v>
      </c>
      <c r="D24" s="492">
        <v>18733</v>
      </c>
      <c r="E24" s="582">
        <v>19671</v>
      </c>
      <c r="F24" s="492">
        <v>18891</v>
      </c>
      <c r="G24" s="492">
        <v>1739</v>
      </c>
      <c r="H24" s="582">
        <v>3128</v>
      </c>
      <c r="I24" s="492">
        <v>2749</v>
      </c>
      <c r="J24" s="582">
        <v>2280</v>
      </c>
      <c r="K24" s="492">
        <v>3096</v>
      </c>
      <c r="L24" s="492">
        <v>3427</v>
      </c>
      <c r="M24" s="582">
        <v>3337</v>
      </c>
      <c r="N24" s="492">
        <v>3024</v>
      </c>
      <c r="O24" s="582">
        <v>3899</v>
      </c>
      <c r="P24" s="492">
        <v>3174</v>
      </c>
      <c r="Q24" s="492">
        <v>3281</v>
      </c>
      <c r="R24" s="582">
        <v>5050</v>
      </c>
      <c r="S24" s="492">
        <v>5468</v>
      </c>
      <c r="T24" s="582">
        <v>5550</v>
      </c>
      <c r="U24" s="492">
        <v>5155</v>
      </c>
      <c r="V24" s="492">
        <v>3572</v>
      </c>
      <c r="W24" s="582">
        <v>4568</v>
      </c>
      <c r="X24" s="492">
        <v>4676</v>
      </c>
      <c r="Y24" s="492">
        <v>5769</v>
      </c>
      <c r="Z24" s="510">
        <v>4688</v>
      </c>
    </row>
    <row r="25" spans="1:26">
      <c r="A25" s="581" t="s">
        <v>30</v>
      </c>
      <c r="B25" s="492">
        <v>17790</v>
      </c>
      <c r="C25" s="582">
        <v>30811</v>
      </c>
      <c r="D25" s="492">
        <v>33211</v>
      </c>
      <c r="E25" s="582">
        <v>32317</v>
      </c>
      <c r="F25" s="492">
        <v>40829</v>
      </c>
      <c r="G25" s="492">
        <v>5676</v>
      </c>
      <c r="H25" s="582">
        <v>11344</v>
      </c>
      <c r="I25" s="492">
        <v>9739</v>
      </c>
      <c r="J25" s="582">
        <v>7692</v>
      </c>
      <c r="K25" s="492">
        <v>6416</v>
      </c>
      <c r="L25" s="492">
        <v>3752</v>
      </c>
      <c r="M25" s="582">
        <v>6995</v>
      </c>
      <c r="N25" s="492">
        <v>9837</v>
      </c>
      <c r="O25" s="582">
        <v>7628</v>
      </c>
      <c r="P25" s="492">
        <v>13282</v>
      </c>
      <c r="Q25" s="492">
        <v>4169</v>
      </c>
      <c r="R25" s="582">
        <v>4117</v>
      </c>
      <c r="S25" s="492">
        <v>3728</v>
      </c>
      <c r="T25" s="582">
        <v>3879</v>
      </c>
      <c r="U25" s="492">
        <v>4163</v>
      </c>
      <c r="V25" s="492">
        <v>1825</v>
      </c>
      <c r="W25" s="582">
        <v>2131</v>
      </c>
      <c r="X25" s="492">
        <v>2877</v>
      </c>
      <c r="Y25" s="492">
        <v>3535</v>
      </c>
      <c r="Z25" s="510">
        <v>3175</v>
      </c>
    </row>
    <row r="26" spans="1:26" s="592" customFormat="1">
      <c r="A26" s="588" t="s">
        <v>140</v>
      </c>
      <c r="B26" s="589">
        <v>3634015</v>
      </c>
      <c r="C26" s="590">
        <v>3887184</v>
      </c>
      <c r="D26" s="589">
        <v>3726577</v>
      </c>
      <c r="E26" s="590">
        <v>3731694</v>
      </c>
      <c r="F26" s="589">
        <v>3257638</v>
      </c>
      <c r="G26" s="589">
        <v>1449145</v>
      </c>
      <c r="H26" s="590">
        <v>1565055</v>
      </c>
      <c r="I26" s="589">
        <v>1513356</v>
      </c>
      <c r="J26" s="590">
        <v>1513430</v>
      </c>
      <c r="K26" s="589">
        <v>1282058</v>
      </c>
      <c r="L26" s="589">
        <v>1288534</v>
      </c>
      <c r="M26" s="590">
        <v>1328308</v>
      </c>
      <c r="N26" s="589">
        <v>1274374</v>
      </c>
      <c r="O26" s="590">
        <v>1331352</v>
      </c>
      <c r="P26" s="589">
        <v>1157827</v>
      </c>
      <c r="Q26" s="589">
        <v>362741</v>
      </c>
      <c r="R26" s="590">
        <v>395752</v>
      </c>
      <c r="S26" s="589">
        <v>377946</v>
      </c>
      <c r="T26" s="590">
        <v>357822</v>
      </c>
      <c r="U26" s="589">
        <v>292598</v>
      </c>
      <c r="V26" s="589">
        <v>23581</v>
      </c>
      <c r="W26" s="590">
        <v>25997</v>
      </c>
      <c r="X26" s="589">
        <v>27505</v>
      </c>
      <c r="Y26" s="589">
        <v>32759</v>
      </c>
      <c r="Z26" s="591">
        <v>27454</v>
      </c>
    </row>
    <row r="27" spans="1:26" s="597" customFormat="1">
      <c r="A27" s="593" t="s">
        <v>65</v>
      </c>
      <c r="B27" s="594">
        <v>5093732</v>
      </c>
      <c r="C27" s="595">
        <v>5451013</v>
      </c>
      <c r="D27" s="594">
        <v>5278784</v>
      </c>
      <c r="E27" s="595">
        <v>5292327</v>
      </c>
      <c r="F27" s="594">
        <v>4707782</v>
      </c>
      <c r="G27" s="594">
        <v>1794238</v>
      </c>
      <c r="H27" s="595">
        <v>1931419</v>
      </c>
      <c r="I27" s="594">
        <v>1868182</v>
      </c>
      <c r="J27" s="595">
        <v>1890800</v>
      </c>
      <c r="K27" s="594">
        <v>1649031</v>
      </c>
      <c r="L27" s="594">
        <v>1473790</v>
      </c>
      <c r="M27" s="595">
        <v>1532503</v>
      </c>
      <c r="N27" s="594">
        <v>1475064</v>
      </c>
      <c r="O27" s="595">
        <v>1530822</v>
      </c>
      <c r="P27" s="594">
        <v>1386601</v>
      </c>
      <c r="Q27" s="594">
        <v>913031</v>
      </c>
      <c r="R27" s="595">
        <v>986466</v>
      </c>
      <c r="S27" s="594">
        <v>969349</v>
      </c>
      <c r="T27" s="595">
        <v>918271</v>
      </c>
      <c r="U27" s="594">
        <v>770532</v>
      </c>
      <c r="V27" s="594">
        <v>181411</v>
      </c>
      <c r="W27" s="595">
        <v>182773</v>
      </c>
      <c r="X27" s="594">
        <v>183665</v>
      </c>
      <c r="Y27" s="594">
        <v>199818</v>
      </c>
      <c r="Z27" s="596">
        <v>154373</v>
      </c>
    </row>
    <row r="28" spans="1:26" ht="12.75" customHeight="1">
      <c r="A28" s="872" t="s">
        <v>361</v>
      </c>
      <c r="B28" s="873"/>
      <c r="C28" s="873"/>
      <c r="D28" s="873"/>
      <c r="E28" s="873"/>
      <c r="F28" s="873"/>
      <c r="G28" s="873"/>
      <c r="H28" s="873"/>
      <c r="I28" s="873"/>
      <c r="J28" s="873"/>
      <c r="K28" s="873"/>
      <c r="L28" s="873"/>
      <c r="M28" s="873"/>
      <c r="N28" s="873"/>
      <c r="O28" s="873"/>
      <c r="P28" s="873"/>
      <c r="Q28" s="873"/>
      <c r="R28" s="873"/>
      <c r="S28" s="873"/>
      <c r="T28" s="873"/>
      <c r="U28" s="873"/>
      <c r="V28" s="873"/>
      <c r="W28" s="873"/>
      <c r="X28" s="873"/>
      <c r="Y28" s="873"/>
      <c r="Z28" s="875"/>
    </row>
    <row r="29" spans="1:26">
      <c r="A29" s="516" t="s">
        <v>241</v>
      </c>
    </row>
    <row r="30" spans="1:26">
      <c r="A30" s="598"/>
    </row>
    <row r="31" spans="1:26" s="455" customFormat="1" ht="26.25" customHeight="1">
      <c r="A31" s="811" t="s">
        <v>377</v>
      </c>
      <c r="B31" s="812"/>
      <c r="C31" s="812"/>
      <c r="D31" s="812"/>
      <c r="E31" s="812"/>
      <c r="F31" s="812"/>
      <c r="G31" s="812"/>
      <c r="H31" s="812"/>
      <c r="I31" s="812"/>
      <c r="J31" s="812"/>
      <c r="K31" s="812"/>
      <c r="L31" s="812"/>
      <c r="M31" s="812"/>
      <c r="N31" s="812"/>
      <c r="O31" s="812"/>
      <c r="P31" s="812"/>
      <c r="Q31" s="812"/>
      <c r="R31" s="812"/>
      <c r="S31" s="812"/>
      <c r="T31" s="812"/>
      <c r="U31" s="812"/>
      <c r="V31" s="812"/>
      <c r="W31" s="812"/>
      <c r="X31" s="812"/>
      <c r="Y31" s="812"/>
      <c r="Z31" s="812"/>
    </row>
    <row r="32" spans="1:26" ht="12.75" customHeight="1">
      <c r="A32" s="574"/>
      <c r="B32" s="886" t="s">
        <v>211</v>
      </c>
      <c r="C32" s="887"/>
      <c r="D32" s="887"/>
      <c r="E32" s="887"/>
      <c r="F32" s="888"/>
      <c r="G32" s="886" t="s">
        <v>86</v>
      </c>
      <c r="H32" s="887"/>
      <c r="I32" s="887"/>
      <c r="J32" s="887"/>
      <c r="K32" s="888"/>
      <c r="L32" s="886" t="s">
        <v>87</v>
      </c>
      <c r="M32" s="887"/>
      <c r="N32" s="887"/>
      <c r="O32" s="887"/>
      <c r="P32" s="888"/>
      <c r="Q32" s="886" t="s">
        <v>88</v>
      </c>
      <c r="R32" s="887"/>
      <c r="S32" s="887"/>
      <c r="T32" s="887"/>
      <c r="U32" s="888"/>
      <c r="V32" s="886" t="s">
        <v>89</v>
      </c>
      <c r="W32" s="887"/>
      <c r="X32" s="887"/>
      <c r="Y32" s="887"/>
      <c r="Z32" s="888"/>
    </row>
    <row r="33" spans="1:26">
      <c r="A33" s="575"/>
      <c r="B33" s="576">
        <v>2005</v>
      </c>
      <c r="C33" s="576">
        <v>2006</v>
      </c>
      <c r="D33" s="576">
        <v>2007</v>
      </c>
      <c r="E33" s="576">
        <v>2008</v>
      </c>
      <c r="F33" s="576">
        <v>2009</v>
      </c>
      <c r="G33" s="576">
        <v>2005</v>
      </c>
      <c r="H33" s="576">
        <v>2006</v>
      </c>
      <c r="I33" s="576">
        <v>2007</v>
      </c>
      <c r="J33" s="576">
        <v>2008</v>
      </c>
      <c r="K33" s="576">
        <v>2009</v>
      </c>
      <c r="L33" s="576">
        <v>2005</v>
      </c>
      <c r="M33" s="576">
        <v>2006</v>
      </c>
      <c r="N33" s="576">
        <v>2007</v>
      </c>
      <c r="O33" s="576">
        <v>2008</v>
      </c>
      <c r="P33" s="576">
        <v>2009</v>
      </c>
      <c r="Q33" s="576">
        <v>2005</v>
      </c>
      <c r="R33" s="576">
        <v>2006</v>
      </c>
      <c r="S33" s="576">
        <v>2007</v>
      </c>
      <c r="T33" s="576">
        <v>2008</v>
      </c>
      <c r="U33" s="576">
        <v>2009</v>
      </c>
      <c r="V33" s="576">
        <v>2005</v>
      </c>
      <c r="W33" s="576">
        <v>2006</v>
      </c>
      <c r="X33" s="576">
        <v>2007</v>
      </c>
      <c r="Y33" s="576">
        <v>2008</v>
      </c>
      <c r="Z33" s="576">
        <v>2009</v>
      </c>
    </row>
    <row r="34" spans="1:26">
      <c r="A34" s="578" t="s">
        <v>11</v>
      </c>
      <c r="B34" s="599" t="s">
        <v>74</v>
      </c>
      <c r="C34" s="600">
        <f t="shared" ref="C34:F49" si="0">C5/B5-1</f>
        <v>7.1323414059026424E-2</v>
      </c>
      <c r="D34" s="601">
        <f t="shared" si="0"/>
        <v>-7.431758843198355E-3</v>
      </c>
      <c r="E34" s="600">
        <f>E5/D5-1</f>
        <v>5.4283996915360788E-3</v>
      </c>
      <c r="F34" s="600">
        <f>F5/E5-1</f>
        <v>-7.0797554582018973E-2</v>
      </c>
      <c r="G34" s="602" t="s">
        <v>74</v>
      </c>
      <c r="H34" s="600">
        <f t="shared" ref="H34:K49" si="1">H5/G5-1</f>
        <v>6.1638456879739678E-2</v>
      </c>
      <c r="I34" s="601">
        <f t="shared" si="1"/>
        <v>-3.1493268989311152E-2</v>
      </c>
      <c r="J34" s="600">
        <f t="shared" si="1"/>
        <v>6.3535366630404821E-2</v>
      </c>
      <c r="K34" s="600">
        <f t="shared" si="1"/>
        <v>-2.7551209688104539E-2</v>
      </c>
      <c r="L34" s="603" t="s">
        <v>74</v>
      </c>
      <c r="M34" s="600">
        <f t="shared" ref="M34:P49" si="2">M5/L5-1</f>
        <v>0.10223150667184866</v>
      </c>
      <c r="N34" s="601">
        <f t="shared" si="2"/>
        <v>-1.7164964862019128E-2</v>
      </c>
      <c r="O34" s="600">
        <f t="shared" si="2"/>
        <v>-6.0790273556230456E-3</v>
      </c>
      <c r="P34" s="600">
        <f t="shared" si="2"/>
        <v>0.1469093096706271</v>
      </c>
      <c r="Q34" s="603" t="s">
        <v>74</v>
      </c>
      <c r="R34" s="604">
        <f t="shared" ref="R34:U49" si="3">R5/Q5-1</f>
        <v>7.3459448654345838E-2</v>
      </c>
      <c r="S34" s="600">
        <f t="shared" si="3"/>
        <v>1.1663850865224479E-3</v>
      </c>
      <c r="T34" s="600">
        <f t="shared" si="3"/>
        <v>-5.2339944166668095E-2</v>
      </c>
      <c r="U34" s="600">
        <f t="shared" si="3"/>
        <v>-0.14723016724090865</v>
      </c>
      <c r="V34" s="603" t="s">
        <v>74</v>
      </c>
      <c r="W34" s="600">
        <f t="shared" ref="W34:Z49" si="4">W5/V5-1</f>
        <v>-6.6780713425838023E-3</v>
      </c>
      <c r="X34" s="600">
        <f t="shared" si="4"/>
        <v>-3.929172832576433E-3</v>
      </c>
      <c r="Y34" s="605">
        <f t="shared" si="4"/>
        <v>6.979380122950829E-2</v>
      </c>
      <c r="Z34" s="605">
        <f t="shared" si="4"/>
        <v>-0.24027439407634432</v>
      </c>
    </row>
    <row r="35" spans="1:26">
      <c r="A35" s="581" t="s">
        <v>12</v>
      </c>
      <c r="B35" s="606" t="s">
        <v>74</v>
      </c>
      <c r="C35" s="607">
        <f t="shared" si="0"/>
        <v>7.2123436553469089E-2</v>
      </c>
      <c r="D35" s="608">
        <f t="shared" si="0"/>
        <v>-1.6671652208595122E-2</v>
      </c>
      <c r="E35" s="607">
        <f t="shared" si="0"/>
        <v>7.1974690218824078E-2</v>
      </c>
      <c r="F35" s="607">
        <f t="shared" si="0"/>
        <v>-0.10823968620328683</v>
      </c>
      <c r="G35" s="609" t="s">
        <v>74</v>
      </c>
      <c r="H35" s="607">
        <f t="shared" si="1"/>
        <v>5.7110222729868543E-2</v>
      </c>
      <c r="I35" s="608">
        <f t="shared" si="1"/>
        <v>-5.0840228610423921E-2</v>
      </c>
      <c r="J35" s="607">
        <f t="shared" si="1"/>
        <v>0.11633863575087622</v>
      </c>
      <c r="K35" s="607">
        <f t="shared" si="1"/>
        <v>-0.20579908491996401</v>
      </c>
      <c r="L35" s="610" t="s">
        <v>74</v>
      </c>
      <c r="M35" s="607">
        <f t="shared" si="2"/>
        <v>6.2859892533483119E-2</v>
      </c>
      <c r="N35" s="608">
        <f t="shared" si="2"/>
        <v>3.848243390076056E-2</v>
      </c>
      <c r="O35" s="607">
        <f t="shared" si="2"/>
        <v>4.4642078646786931E-2</v>
      </c>
      <c r="P35" s="607">
        <f t="shared" si="2"/>
        <v>-4.8493447959268798E-2</v>
      </c>
      <c r="Q35" s="610" t="s">
        <v>74</v>
      </c>
      <c r="R35" s="611">
        <f t="shared" si="3"/>
        <v>0.32163564235581332</v>
      </c>
      <c r="S35" s="607">
        <f t="shared" si="3"/>
        <v>-0.15169706765181257</v>
      </c>
      <c r="T35" s="607">
        <f t="shared" si="3"/>
        <v>-5.9335873707131226E-2</v>
      </c>
      <c r="U35" s="607">
        <f t="shared" si="3"/>
        <v>-8.44907407407407E-2</v>
      </c>
      <c r="V35" s="610" t="s">
        <v>74</v>
      </c>
      <c r="W35" s="607">
        <f t="shared" si="4"/>
        <v>8.2767978290366306E-2</v>
      </c>
      <c r="X35" s="607">
        <f t="shared" si="4"/>
        <v>-0.27443609022556392</v>
      </c>
      <c r="Y35" s="612">
        <f t="shared" si="4"/>
        <v>5.5267702936096619E-2</v>
      </c>
      <c r="Z35" s="612">
        <f t="shared" si="4"/>
        <v>0.10310965630114577</v>
      </c>
    </row>
    <row r="36" spans="1:26">
      <c r="A36" s="581" t="s">
        <v>13</v>
      </c>
      <c r="B36" s="606" t="s">
        <v>74</v>
      </c>
      <c r="C36" s="607">
        <f t="shared" si="0"/>
        <v>9.3462836416665862E-2</v>
      </c>
      <c r="D36" s="608">
        <f t="shared" si="0"/>
        <v>-1.8491762915594512E-2</v>
      </c>
      <c r="E36" s="607">
        <f t="shared" si="0"/>
        <v>-5.9473207441990139E-2</v>
      </c>
      <c r="F36" s="607">
        <f t="shared" si="0"/>
        <v>0.1061122430079644</v>
      </c>
      <c r="G36" s="609" t="s">
        <v>74</v>
      </c>
      <c r="H36" s="607">
        <f t="shared" si="1"/>
        <v>8.2183238426571714E-2</v>
      </c>
      <c r="I36" s="608">
        <f t="shared" si="1"/>
        <v>-1.4860868905906433E-2</v>
      </c>
      <c r="J36" s="607">
        <f t="shared" si="1"/>
        <v>-0.10197798814746406</v>
      </c>
      <c r="K36" s="607">
        <f t="shared" si="1"/>
        <v>4.5457661981487929E-2</v>
      </c>
      <c r="L36" s="610" t="s">
        <v>74</v>
      </c>
      <c r="M36" s="607">
        <f t="shared" si="2"/>
        <v>0.10693551731287587</v>
      </c>
      <c r="N36" s="608">
        <f t="shared" si="2"/>
        <v>-1.6319363146804045E-2</v>
      </c>
      <c r="O36" s="607">
        <f t="shared" si="2"/>
        <v>-6.7026872634660672E-2</v>
      </c>
      <c r="P36" s="607">
        <f t="shared" si="2"/>
        <v>0.17825343776309421</v>
      </c>
      <c r="Q36" s="610" t="s">
        <v>74</v>
      </c>
      <c r="R36" s="611">
        <f t="shared" si="3"/>
        <v>1.3163867453472644E-2</v>
      </c>
      <c r="S36" s="607">
        <f t="shared" si="3"/>
        <v>-0.1523297491039427</v>
      </c>
      <c r="T36" s="607">
        <f t="shared" si="3"/>
        <v>6.6067653276955518E-2</v>
      </c>
      <c r="U36" s="607">
        <f t="shared" si="3"/>
        <v>-0.19038175508180466</v>
      </c>
      <c r="V36" s="610" t="s">
        <v>74</v>
      </c>
      <c r="W36" s="607">
        <f t="shared" si="4"/>
        <v>0.30423940149625928</v>
      </c>
      <c r="X36" s="607">
        <f t="shared" si="4"/>
        <v>-0.16252390057361377</v>
      </c>
      <c r="Y36" s="612">
        <f t="shared" si="4"/>
        <v>0.22602739726027399</v>
      </c>
      <c r="Z36" s="612">
        <f t="shared" si="4"/>
        <v>6.890130353817514E-2</v>
      </c>
    </row>
    <row r="37" spans="1:26">
      <c r="A37" s="581" t="s">
        <v>14</v>
      </c>
      <c r="B37" s="606" t="s">
        <v>74</v>
      </c>
      <c r="C37" s="607">
        <f t="shared" si="0"/>
        <v>5.3905255314725453E-2</v>
      </c>
      <c r="D37" s="608">
        <f t="shared" si="0"/>
        <v>-6.4091358732197401E-2</v>
      </c>
      <c r="E37" s="607">
        <f t="shared" si="0"/>
        <v>-3.8791843466434495E-2</v>
      </c>
      <c r="F37" s="607">
        <f t="shared" si="0"/>
        <v>-0.1621914054497029</v>
      </c>
      <c r="G37" s="609" t="s">
        <v>74</v>
      </c>
      <c r="H37" s="607">
        <f t="shared" si="1"/>
        <v>5.0453873759763512E-2</v>
      </c>
      <c r="I37" s="608">
        <f t="shared" si="1"/>
        <v>-5.2336931557188771E-2</v>
      </c>
      <c r="J37" s="607">
        <f t="shared" si="1"/>
        <v>1.9706746644854389E-2</v>
      </c>
      <c r="K37" s="607">
        <f t="shared" si="1"/>
        <v>-0.18651495120248374</v>
      </c>
      <c r="L37" s="610" t="s">
        <v>74</v>
      </c>
      <c r="M37" s="607">
        <f t="shared" si="2"/>
        <v>-4.9074202336427009E-2</v>
      </c>
      <c r="N37" s="608">
        <f t="shared" si="2"/>
        <v>-0.11131289392158961</v>
      </c>
      <c r="O37" s="607">
        <f t="shared" si="2"/>
        <v>-9.7913866395654692E-3</v>
      </c>
      <c r="P37" s="607">
        <f t="shared" si="2"/>
        <v>-0.13381082184675486</v>
      </c>
      <c r="Q37" s="610" t="s">
        <v>74</v>
      </c>
      <c r="R37" s="611">
        <f t="shared" si="3"/>
        <v>0.11626973172384369</v>
      </c>
      <c r="S37" s="607">
        <f t="shared" si="3"/>
        <v>-5.9498651079136655E-2</v>
      </c>
      <c r="T37" s="607">
        <f t="shared" si="3"/>
        <v>-2.4161258321680035E-2</v>
      </c>
      <c r="U37" s="607">
        <f t="shared" si="3"/>
        <v>-0.13601484466382108</v>
      </c>
      <c r="V37" s="610" t="s">
        <v>74</v>
      </c>
      <c r="W37" s="607">
        <f t="shared" si="4"/>
        <v>5.4525014052838605E-2</v>
      </c>
      <c r="X37" s="607">
        <f t="shared" si="4"/>
        <v>-2.9584221748400807E-2</v>
      </c>
      <c r="Y37" s="612">
        <f t="shared" si="4"/>
        <v>0.17248008788794289</v>
      </c>
      <c r="Z37" s="612">
        <f t="shared" si="4"/>
        <v>-0.15202623565237761</v>
      </c>
    </row>
    <row r="38" spans="1:26">
      <c r="A38" s="581" t="s">
        <v>15</v>
      </c>
      <c r="B38" s="606" t="s">
        <v>74</v>
      </c>
      <c r="C38" s="607">
        <f t="shared" si="0"/>
        <v>-2.4841753254508547E-2</v>
      </c>
      <c r="D38" s="608">
        <f t="shared" si="0"/>
        <v>-1.1352395308304675E-2</v>
      </c>
      <c r="E38" s="607">
        <f t="shared" si="0"/>
        <v>2.9178578235182107E-2</v>
      </c>
      <c r="F38" s="607">
        <f t="shared" si="0"/>
        <v>-7.8554100849984265E-2</v>
      </c>
      <c r="G38" s="609" t="s">
        <v>74</v>
      </c>
      <c r="H38" s="607">
        <f t="shared" si="1"/>
        <v>5.5438635356668042E-2</v>
      </c>
      <c r="I38" s="608">
        <f t="shared" si="1"/>
        <v>6.9423309020307578E-2</v>
      </c>
      <c r="J38" s="607">
        <f t="shared" si="1"/>
        <v>0.1302747791952894</v>
      </c>
      <c r="K38" s="607">
        <f t="shared" si="1"/>
        <v>-0.12075103103972218</v>
      </c>
      <c r="L38" s="610" t="s">
        <v>74</v>
      </c>
      <c r="M38" s="607">
        <f t="shared" si="2"/>
        <v>-0.20670695037085829</v>
      </c>
      <c r="N38" s="608">
        <f t="shared" si="2"/>
        <v>-0.17363994079636114</v>
      </c>
      <c r="O38" s="607">
        <f t="shared" si="2"/>
        <v>-0.14084137870778912</v>
      </c>
      <c r="P38" s="607">
        <f t="shared" si="2"/>
        <v>0.1085574820765749</v>
      </c>
      <c r="Q38" s="610" t="s">
        <v>74</v>
      </c>
      <c r="R38" s="611">
        <f t="shared" si="3"/>
        <v>0.12202827580759812</v>
      </c>
      <c r="S38" s="607">
        <f t="shared" si="3"/>
        <v>-6.8210615233000094E-2</v>
      </c>
      <c r="T38" s="607">
        <f t="shared" si="3"/>
        <v>-0.11105235325224749</v>
      </c>
      <c r="U38" s="607">
        <f t="shared" si="3"/>
        <v>-7.8439704257669773E-2</v>
      </c>
      <c r="V38" s="610" t="s">
        <v>74</v>
      </c>
      <c r="W38" s="607">
        <f t="shared" si="4"/>
        <v>6.3031515757878909E-2</v>
      </c>
      <c r="X38" s="607">
        <f t="shared" si="4"/>
        <v>4.3294117647058927E-2</v>
      </c>
      <c r="Y38" s="612">
        <f t="shared" si="4"/>
        <v>0.32205683355886339</v>
      </c>
      <c r="Z38" s="612">
        <f t="shared" si="4"/>
        <v>-0.13715455475946781</v>
      </c>
    </row>
    <row r="39" spans="1:26">
      <c r="A39" s="581" t="s">
        <v>16</v>
      </c>
      <c r="B39" s="606" t="s">
        <v>74</v>
      </c>
      <c r="C39" s="607">
        <f t="shared" si="0"/>
        <v>3.0063041915488808E-2</v>
      </c>
      <c r="D39" s="608">
        <f t="shared" si="0"/>
        <v>-8.2133006273641285E-2</v>
      </c>
      <c r="E39" s="607">
        <f t="shared" si="0"/>
        <v>-3.7706471625175375E-2</v>
      </c>
      <c r="F39" s="607">
        <f t="shared" si="0"/>
        <v>-0.14312200516254714</v>
      </c>
      <c r="G39" s="609" t="s">
        <v>74</v>
      </c>
      <c r="H39" s="607">
        <f t="shared" si="1"/>
        <v>5.6667234689231183E-2</v>
      </c>
      <c r="I39" s="608">
        <f t="shared" si="1"/>
        <v>-6.8991043008364783E-2</v>
      </c>
      <c r="J39" s="607">
        <f t="shared" si="1"/>
        <v>-4.6928065970762933E-2</v>
      </c>
      <c r="K39" s="607">
        <f t="shared" si="1"/>
        <v>-0.18825045436939492</v>
      </c>
      <c r="L39" s="610" t="s">
        <v>74</v>
      </c>
      <c r="M39" s="607">
        <f t="shared" si="2"/>
        <v>-1.4847983021689104E-2</v>
      </c>
      <c r="N39" s="608">
        <f t="shared" si="2"/>
        <v>-8.5125162862684012E-2</v>
      </c>
      <c r="O39" s="607">
        <f t="shared" si="2"/>
        <v>2.5020403127141488E-2</v>
      </c>
      <c r="P39" s="607">
        <f t="shared" si="2"/>
        <v>-0.15962652388176157</v>
      </c>
      <c r="Q39" s="610" t="s">
        <v>74</v>
      </c>
      <c r="R39" s="611">
        <f t="shared" si="3"/>
        <v>-2.7080881410443181E-2</v>
      </c>
      <c r="S39" s="607">
        <f t="shared" si="3"/>
        <v>-0.12586683913621499</v>
      </c>
      <c r="T39" s="607">
        <f t="shared" si="3"/>
        <v>-0.18754795571632144</v>
      </c>
      <c r="U39" s="607">
        <f t="shared" si="3"/>
        <v>-0.26394697787371835</v>
      </c>
      <c r="V39" s="610" t="s">
        <v>74</v>
      </c>
      <c r="W39" s="607">
        <f t="shared" si="4"/>
        <v>2.8187919463087185E-2</v>
      </c>
      <c r="X39" s="607">
        <f t="shared" si="4"/>
        <v>3.3616187989556234E-2</v>
      </c>
      <c r="Y39" s="612">
        <f t="shared" si="4"/>
        <v>9.3463845910956689E-2</v>
      </c>
      <c r="Z39" s="612">
        <f t="shared" si="4"/>
        <v>-0.21744152468957556</v>
      </c>
    </row>
    <row r="40" spans="1:26">
      <c r="A40" s="581" t="s">
        <v>17</v>
      </c>
      <c r="B40" s="606" t="s">
        <v>74</v>
      </c>
      <c r="C40" s="607">
        <f t="shared" si="0"/>
        <v>0.45516286937133188</v>
      </c>
      <c r="D40" s="608">
        <f t="shared" si="0"/>
        <v>0.10301343806689101</v>
      </c>
      <c r="E40" s="607">
        <f t="shared" si="0"/>
        <v>0.31276745225777614</v>
      </c>
      <c r="F40" s="607">
        <f t="shared" si="0"/>
        <v>-6.6738834290162474E-2</v>
      </c>
      <c r="G40" s="609" t="s">
        <v>74</v>
      </c>
      <c r="H40" s="607">
        <f t="shared" si="1"/>
        <v>1.1374156857558493E-2</v>
      </c>
      <c r="I40" s="608">
        <f t="shared" si="1"/>
        <v>0.17595135347194968</v>
      </c>
      <c r="J40" s="607">
        <f t="shared" si="1"/>
        <v>0.84025576869613561</v>
      </c>
      <c r="K40" s="607">
        <f t="shared" si="1"/>
        <v>-2.5259086926307517E-2</v>
      </c>
      <c r="L40" s="610" t="s">
        <v>74</v>
      </c>
      <c r="M40" s="607">
        <f t="shared" si="2"/>
        <v>0.70238938949073604</v>
      </c>
      <c r="N40" s="608">
        <f t="shared" si="2"/>
        <v>3.0330964346248823E-2</v>
      </c>
      <c r="O40" s="607">
        <f t="shared" si="2"/>
        <v>0.17818696066264539</v>
      </c>
      <c r="P40" s="607">
        <f t="shared" si="2"/>
        <v>-0.12081424687063669</v>
      </c>
      <c r="Q40" s="610" t="s">
        <v>74</v>
      </c>
      <c r="R40" s="611">
        <f t="shared" si="3"/>
        <v>0.49649532710280364</v>
      </c>
      <c r="S40" s="607">
        <f t="shared" si="3"/>
        <v>1.9172521467603434</v>
      </c>
      <c r="T40" s="607">
        <f t="shared" si="3"/>
        <v>-0.40968691463740969</v>
      </c>
      <c r="U40" s="607">
        <f t="shared" si="3"/>
        <v>-0.2869446962828649</v>
      </c>
      <c r="V40" s="610" t="s">
        <v>74</v>
      </c>
      <c r="W40" s="607">
        <f t="shared" si="4"/>
        <v>0.40160642570281135</v>
      </c>
      <c r="X40" s="607">
        <f t="shared" si="4"/>
        <v>0.98280802292263614</v>
      </c>
      <c r="Y40" s="612">
        <f t="shared" si="4"/>
        <v>-0.40751445086705207</v>
      </c>
      <c r="Z40" s="612">
        <f t="shared" si="4"/>
        <v>-7.8048780487804836E-2</v>
      </c>
    </row>
    <row r="41" spans="1:26">
      <c r="A41" s="581" t="s">
        <v>18</v>
      </c>
      <c r="B41" s="606" t="s">
        <v>74</v>
      </c>
      <c r="C41" s="607">
        <f t="shared" si="0"/>
        <v>0.12460453107385727</v>
      </c>
      <c r="D41" s="608">
        <f t="shared" si="0"/>
        <v>-7.6029490226512064E-2</v>
      </c>
      <c r="E41" s="607">
        <f t="shared" si="0"/>
        <v>-0.16448375722897368</v>
      </c>
      <c r="F41" s="607">
        <f t="shared" si="0"/>
        <v>-0.10673633726713927</v>
      </c>
      <c r="G41" s="609" t="s">
        <v>74</v>
      </c>
      <c r="H41" s="607">
        <f t="shared" si="1"/>
        <v>0.17876462202433263</v>
      </c>
      <c r="I41" s="608">
        <f t="shared" si="1"/>
        <v>-9.9236261824688143E-2</v>
      </c>
      <c r="J41" s="607">
        <f t="shared" si="1"/>
        <v>-0.250059774512148</v>
      </c>
      <c r="K41" s="607">
        <f t="shared" si="1"/>
        <v>-3.0533415082771298E-2</v>
      </c>
      <c r="L41" s="610" t="s">
        <v>74</v>
      </c>
      <c r="M41" s="607">
        <f t="shared" si="2"/>
        <v>3.5381035764830093E-2</v>
      </c>
      <c r="N41" s="608">
        <f t="shared" si="2"/>
        <v>-8.752664257251408E-2</v>
      </c>
      <c r="O41" s="607">
        <f t="shared" si="2"/>
        <v>-6.3753618036865856E-2</v>
      </c>
      <c r="P41" s="607">
        <f t="shared" si="2"/>
        <v>-0.18709152542372887</v>
      </c>
      <c r="Q41" s="610" t="s">
        <v>74</v>
      </c>
      <c r="R41" s="611">
        <f t="shared" si="3"/>
        <v>0.3689792311091471</v>
      </c>
      <c r="S41" s="607">
        <f t="shared" si="3"/>
        <v>0.16801162040025819</v>
      </c>
      <c r="T41" s="607">
        <f t="shared" si="3"/>
        <v>-0.14937128644465936</v>
      </c>
      <c r="U41" s="607">
        <f t="shared" si="3"/>
        <v>-0.21085120207927222</v>
      </c>
      <c r="V41" s="610" t="s">
        <v>74</v>
      </c>
      <c r="W41" s="607">
        <f t="shared" si="4"/>
        <v>0.39380771319934826</v>
      </c>
      <c r="X41" s="607">
        <f t="shared" si="4"/>
        <v>3.7802026500389774E-2</v>
      </c>
      <c r="Y41" s="612">
        <f t="shared" si="4"/>
        <v>0.17386406308674429</v>
      </c>
      <c r="Z41" s="612">
        <f t="shared" si="4"/>
        <v>-0.14715291106845807</v>
      </c>
    </row>
    <row r="42" spans="1:26">
      <c r="A42" s="581" t="s">
        <v>138</v>
      </c>
      <c r="B42" s="606" t="s">
        <v>74</v>
      </c>
      <c r="C42" s="607">
        <f t="shared" si="0"/>
        <v>9.0731449158838462E-2</v>
      </c>
      <c r="D42" s="608">
        <f t="shared" si="0"/>
        <v>3.6275799649162055E-2</v>
      </c>
      <c r="E42" s="607">
        <f t="shared" si="0"/>
        <v>8.1118497025249869E-2</v>
      </c>
      <c r="F42" s="607">
        <f t="shared" si="0"/>
        <v>-0.12275883608349381</v>
      </c>
      <c r="G42" s="609" t="s">
        <v>74</v>
      </c>
      <c r="H42" s="607">
        <f t="shared" si="1"/>
        <v>1.6752042087775143E-2</v>
      </c>
      <c r="I42" s="608">
        <f t="shared" si="1"/>
        <v>2.2178969627066447E-2</v>
      </c>
      <c r="J42" s="607">
        <f t="shared" si="1"/>
        <v>-8.5568537107125753E-3</v>
      </c>
      <c r="K42" s="607">
        <f t="shared" si="1"/>
        <v>-3.9668049792531135E-2</v>
      </c>
      <c r="L42" s="610" t="s">
        <v>74</v>
      </c>
      <c r="M42" s="607">
        <f t="shared" si="2"/>
        <v>0.13567662356253285</v>
      </c>
      <c r="N42" s="608">
        <f t="shared" si="2"/>
        <v>0.10278724599927513</v>
      </c>
      <c r="O42" s="607">
        <f t="shared" si="2"/>
        <v>0.11219960566546328</v>
      </c>
      <c r="P42" s="607">
        <f t="shared" si="2"/>
        <v>-0.13181862948705325</v>
      </c>
      <c r="Q42" s="610" t="s">
        <v>74</v>
      </c>
      <c r="R42" s="611">
        <f t="shared" si="3"/>
        <v>7.7869029920759836E-2</v>
      </c>
      <c r="S42" s="607">
        <f t="shared" si="3"/>
        <v>-3.37716596588018E-2</v>
      </c>
      <c r="T42" s="607">
        <f t="shared" si="3"/>
        <v>-1.0879206164421507E-2</v>
      </c>
      <c r="U42" s="607">
        <f t="shared" si="3"/>
        <v>-0.24952711885779943</v>
      </c>
      <c r="V42" s="610" t="s">
        <v>74</v>
      </c>
      <c r="W42" s="607">
        <f t="shared" si="4"/>
        <v>-0.17019607843137252</v>
      </c>
      <c r="X42" s="607">
        <f t="shared" si="4"/>
        <v>-0.22967863894139884</v>
      </c>
      <c r="Y42" s="612">
        <f t="shared" si="4"/>
        <v>0.23926380368098155</v>
      </c>
      <c r="Z42" s="612">
        <f t="shared" si="4"/>
        <v>-0.2391089108910891</v>
      </c>
    </row>
    <row r="43" spans="1:26">
      <c r="A43" s="583" t="s">
        <v>19</v>
      </c>
      <c r="B43" s="606" t="s">
        <v>74</v>
      </c>
      <c r="C43" s="607">
        <f t="shared" si="0"/>
        <v>8.8375380783277446E-2</v>
      </c>
      <c r="D43" s="608">
        <f t="shared" si="0"/>
        <v>6.332343663017248E-2</v>
      </c>
      <c r="E43" s="607">
        <f t="shared" si="0"/>
        <v>2.3653709116821631E-2</v>
      </c>
      <c r="F43" s="607">
        <f t="shared" si="0"/>
        <v>-8.9097095447474461E-2</v>
      </c>
      <c r="G43" s="609" t="s">
        <v>74</v>
      </c>
      <c r="H43" s="607">
        <f t="shared" si="1"/>
        <v>-5.5615491314207732E-2</v>
      </c>
      <c r="I43" s="608">
        <f t="shared" si="1"/>
        <v>-6.2131350103746485E-2</v>
      </c>
      <c r="J43" s="607">
        <f t="shared" si="1"/>
        <v>-8.7252659838918167E-2</v>
      </c>
      <c r="K43" s="607">
        <f t="shared" si="1"/>
        <v>0.14398932403725695</v>
      </c>
      <c r="L43" s="610" t="s">
        <v>74</v>
      </c>
      <c r="M43" s="607">
        <f t="shared" si="2"/>
        <v>0.25260803211172211</v>
      </c>
      <c r="N43" s="608">
        <f t="shared" si="2"/>
        <v>0.12278857066559845</v>
      </c>
      <c r="O43" s="607">
        <f t="shared" si="2"/>
        <v>8.3792903542282859E-2</v>
      </c>
      <c r="P43" s="607">
        <f t="shared" si="2"/>
        <v>-0.15542449595391583</v>
      </c>
      <c r="Q43" s="610" t="s">
        <v>74</v>
      </c>
      <c r="R43" s="611">
        <f t="shared" si="3"/>
        <v>1.2137030995106102E-2</v>
      </c>
      <c r="S43" s="607">
        <f t="shared" si="3"/>
        <v>0.18451421571787763</v>
      </c>
      <c r="T43" s="607">
        <f t="shared" si="3"/>
        <v>-8.9751265443857808E-2</v>
      </c>
      <c r="U43" s="607">
        <f t="shared" si="3"/>
        <v>-0.35404209519253771</v>
      </c>
      <c r="V43" s="610" t="s">
        <v>74</v>
      </c>
      <c r="W43" s="607">
        <f t="shared" si="4"/>
        <v>-0.38493475682087785</v>
      </c>
      <c r="X43" s="607">
        <f t="shared" si="4"/>
        <v>-0.5506268081002893</v>
      </c>
      <c r="Y43" s="612">
        <f t="shared" si="4"/>
        <v>0.28540772532188852</v>
      </c>
      <c r="Z43" s="612">
        <f t="shared" si="4"/>
        <v>-0.39065108514190316</v>
      </c>
    </row>
    <row r="44" spans="1:26">
      <c r="A44" s="583" t="s">
        <v>20</v>
      </c>
      <c r="B44" s="606" t="s">
        <v>74</v>
      </c>
      <c r="C44" s="607">
        <f t="shared" si="0"/>
        <v>8.6341139546112888E-2</v>
      </c>
      <c r="D44" s="608">
        <f t="shared" si="0"/>
        <v>9.1202044614828948E-2</v>
      </c>
      <c r="E44" s="607">
        <f t="shared" si="0"/>
        <v>0.23196283095723014</v>
      </c>
      <c r="F44" s="607">
        <f t="shared" si="0"/>
        <v>-0.16708512858663194</v>
      </c>
      <c r="G44" s="609" t="s">
        <v>74</v>
      </c>
      <c r="H44" s="607">
        <f t="shared" si="1"/>
        <v>-2.4066390041493801E-2</v>
      </c>
      <c r="I44" s="608">
        <f t="shared" si="1"/>
        <v>0.16871748699479783</v>
      </c>
      <c r="J44" s="607">
        <f t="shared" si="1"/>
        <v>6.5140166916327846E-2</v>
      </c>
      <c r="K44" s="607">
        <f t="shared" si="1"/>
        <v>-9.3301723791537783E-2</v>
      </c>
      <c r="L44" s="610" t="s">
        <v>74</v>
      </c>
      <c r="M44" s="607">
        <f t="shared" si="2"/>
        <v>7.7236248608751668E-2</v>
      </c>
      <c r="N44" s="608">
        <f t="shared" si="2"/>
        <v>0.13616465918051057</v>
      </c>
      <c r="O44" s="607">
        <f t="shared" si="2"/>
        <v>0.29947112738411463</v>
      </c>
      <c r="P44" s="607">
        <f t="shared" si="2"/>
        <v>-0.15491427413859782</v>
      </c>
      <c r="Q44" s="610" t="s">
        <v>74</v>
      </c>
      <c r="R44" s="611">
        <f t="shared" si="3"/>
        <v>0.27576601671309198</v>
      </c>
      <c r="S44" s="607">
        <f t="shared" si="3"/>
        <v>-0.10103215561730849</v>
      </c>
      <c r="T44" s="607">
        <f t="shared" si="3"/>
        <v>0.1237580039743873</v>
      </c>
      <c r="U44" s="607">
        <f t="shared" si="3"/>
        <v>-0.48482169171824341</v>
      </c>
      <c r="V44" s="610" t="s">
        <v>74</v>
      </c>
      <c r="W44" s="607">
        <f t="shared" si="4"/>
        <v>8.5714285714285632E-2</v>
      </c>
      <c r="X44" s="607">
        <f t="shared" si="4"/>
        <v>0.19298245614035081</v>
      </c>
      <c r="Y44" s="612">
        <f t="shared" si="4"/>
        <v>0.21078431372549011</v>
      </c>
      <c r="Z44" s="612">
        <f t="shared" si="4"/>
        <v>-0.2246963562753036</v>
      </c>
    </row>
    <row r="45" spans="1:26">
      <c r="A45" s="583" t="s">
        <v>21</v>
      </c>
      <c r="B45" s="606" t="s">
        <v>74</v>
      </c>
      <c r="C45" s="607">
        <f t="shared" si="0"/>
        <v>8.553214478660176E-2</v>
      </c>
      <c r="D45" s="608">
        <f t="shared" si="0"/>
        <v>9.4967451675193493E-2</v>
      </c>
      <c r="E45" s="607">
        <f t="shared" si="0"/>
        <v>9.4975774268910129E-2</v>
      </c>
      <c r="F45" s="607">
        <f t="shared" si="0"/>
        <v>-0.21348221327466688</v>
      </c>
      <c r="G45" s="609" t="s">
        <v>74</v>
      </c>
      <c r="H45" s="607">
        <f t="shared" si="1"/>
        <v>7.1928101657590116E-2</v>
      </c>
      <c r="I45" s="608">
        <f t="shared" si="1"/>
        <v>0.10563575791227087</v>
      </c>
      <c r="J45" s="607">
        <f t="shared" si="1"/>
        <v>0.11412429378531064</v>
      </c>
      <c r="K45" s="607">
        <f t="shared" si="1"/>
        <v>-0.22251521298174437</v>
      </c>
      <c r="L45" s="610" t="s">
        <v>74</v>
      </c>
      <c r="M45" s="607">
        <f t="shared" si="2"/>
        <v>0.11179882060529267</v>
      </c>
      <c r="N45" s="608">
        <f t="shared" si="2"/>
        <v>0.17728926489282437</v>
      </c>
      <c r="O45" s="607">
        <f t="shared" si="2"/>
        <v>1.5545006050451393E-2</v>
      </c>
      <c r="P45" s="607">
        <f t="shared" si="2"/>
        <v>-0.17809349220898263</v>
      </c>
      <c r="Q45" s="610" t="s">
        <v>74</v>
      </c>
      <c r="R45" s="611">
        <f t="shared" si="3"/>
        <v>4.1624748490945773E-2</v>
      </c>
      <c r="S45" s="607">
        <f t="shared" si="3"/>
        <v>5.1792828685258918E-2</v>
      </c>
      <c r="T45" s="607">
        <f t="shared" si="3"/>
        <v>-5.6129476584022009E-2</v>
      </c>
      <c r="U45" s="607">
        <f t="shared" si="3"/>
        <v>-0.27471725647573875</v>
      </c>
      <c r="V45" s="610" t="s">
        <v>74</v>
      </c>
      <c r="W45" s="607">
        <f t="shared" si="4"/>
        <v>0.22939068100358417</v>
      </c>
      <c r="X45" s="607">
        <f t="shared" si="4"/>
        <v>8.7463556851312019E-2</v>
      </c>
      <c r="Y45" s="612">
        <f t="shared" si="4"/>
        <v>9.1152815013404886E-2</v>
      </c>
      <c r="Z45" s="612">
        <f t="shared" si="4"/>
        <v>-0.20638820638820643</v>
      </c>
    </row>
    <row r="46" spans="1:26">
      <c r="A46" s="583" t="s">
        <v>22</v>
      </c>
      <c r="B46" s="606" t="s">
        <v>74</v>
      </c>
      <c r="C46" s="607">
        <f t="shared" si="0"/>
        <v>9.9850917033595721E-2</v>
      </c>
      <c r="D46" s="608">
        <f t="shared" si="0"/>
        <v>-6.8924754909686969E-2</v>
      </c>
      <c r="E46" s="607">
        <f t="shared" si="0"/>
        <v>3.4804394562659713E-2</v>
      </c>
      <c r="F46" s="607">
        <f t="shared" si="0"/>
        <v>-3.7044610577630865E-2</v>
      </c>
      <c r="G46" s="609" t="s">
        <v>74</v>
      </c>
      <c r="H46" s="607">
        <f t="shared" si="1"/>
        <v>0.11419859130733556</v>
      </c>
      <c r="I46" s="608">
        <f t="shared" si="1"/>
        <v>-6.7224299425663991E-2</v>
      </c>
      <c r="J46" s="607">
        <f t="shared" si="1"/>
        <v>-0.15079135501467</v>
      </c>
      <c r="K46" s="607">
        <f t="shared" si="1"/>
        <v>9.1922141119221479E-2</v>
      </c>
      <c r="L46" s="610" t="s">
        <v>74</v>
      </c>
      <c r="M46" s="607">
        <f t="shared" si="2"/>
        <v>7.7033353493268786E-2</v>
      </c>
      <c r="N46" s="608">
        <f t="shared" si="2"/>
        <v>-1.8364460712948727E-2</v>
      </c>
      <c r="O46" s="607">
        <f t="shared" si="2"/>
        <v>9.6887645924701893E-2</v>
      </c>
      <c r="P46" s="607">
        <f t="shared" si="2"/>
        <v>-2.5592984624893789E-2</v>
      </c>
      <c r="Q46" s="610" t="s">
        <v>74</v>
      </c>
      <c r="R46" s="611">
        <f t="shared" si="3"/>
        <v>7.0851264826283122E-2</v>
      </c>
      <c r="S46" s="607">
        <f t="shared" si="3"/>
        <v>-0.11750147029994118</v>
      </c>
      <c r="T46" s="607">
        <f t="shared" si="3"/>
        <v>6.4421181240108538E-3</v>
      </c>
      <c r="U46" s="607">
        <f t="shared" si="3"/>
        <v>-0.12950751827838325</v>
      </c>
      <c r="V46" s="610" t="s">
        <v>74</v>
      </c>
      <c r="W46" s="607">
        <f t="shared" si="4"/>
        <v>0.45925925925925926</v>
      </c>
      <c r="X46" s="607">
        <f t="shared" si="4"/>
        <v>-2.7918781725888353E-2</v>
      </c>
      <c r="Y46" s="612">
        <f t="shared" si="4"/>
        <v>0.3577023498694516</v>
      </c>
      <c r="Z46" s="612">
        <f t="shared" si="4"/>
        <v>-0.10384615384615381</v>
      </c>
    </row>
    <row r="47" spans="1:26">
      <c r="A47" s="581" t="s">
        <v>23</v>
      </c>
      <c r="B47" s="606" t="s">
        <v>74</v>
      </c>
      <c r="C47" s="607">
        <f t="shared" si="0"/>
        <v>0.27138240247621659</v>
      </c>
      <c r="D47" s="608">
        <f t="shared" si="0"/>
        <v>-6.4086498872220843E-2</v>
      </c>
      <c r="E47" s="607">
        <f t="shared" si="0"/>
        <v>0.12964308939979352</v>
      </c>
      <c r="F47" s="607">
        <f t="shared" si="0"/>
        <v>3.6606840501185234E-2</v>
      </c>
      <c r="G47" s="609" t="s">
        <v>74</v>
      </c>
      <c r="H47" s="607">
        <f t="shared" si="1"/>
        <v>0.63716335092705378</v>
      </c>
      <c r="I47" s="608">
        <f t="shared" si="1"/>
        <v>-9.5312887492766785E-2</v>
      </c>
      <c r="J47" s="607">
        <f t="shared" si="1"/>
        <v>5.7474415204678442E-2</v>
      </c>
      <c r="K47" s="607">
        <f t="shared" si="1"/>
        <v>0.13367320487341217</v>
      </c>
      <c r="L47" s="610" t="s">
        <v>74</v>
      </c>
      <c r="M47" s="607">
        <f t="shared" si="2"/>
        <v>1.8034825870646864E-2</v>
      </c>
      <c r="N47" s="608">
        <f t="shared" si="2"/>
        <v>-5.8847485237222608E-2</v>
      </c>
      <c r="O47" s="607">
        <f t="shared" si="2"/>
        <v>0.2223063608827347</v>
      </c>
      <c r="P47" s="607">
        <f t="shared" si="2"/>
        <v>-0.12487830781485088</v>
      </c>
      <c r="Q47" s="610" t="s">
        <v>74</v>
      </c>
      <c r="R47" s="611">
        <f t="shared" si="3"/>
        <v>0.19946524064171123</v>
      </c>
      <c r="S47" s="607">
        <f t="shared" si="3"/>
        <v>1.0699955416852536E-2</v>
      </c>
      <c r="T47" s="607">
        <f t="shared" si="3"/>
        <v>0.18482576091751213</v>
      </c>
      <c r="U47" s="607">
        <f t="shared" si="3"/>
        <v>-8.9352196574832288E-3</v>
      </c>
      <c r="V47" s="610" t="s">
        <v>74</v>
      </c>
      <c r="W47" s="607">
        <f t="shared" si="4"/>
        <v>-0.17434210526315785</v>
      </c>
      <c r="X47" s="607">
        <f t="shared" si="4"/>
        <v>2.1912350597609542E-2</v>
      </c>
      <c r="Y47" s="612">
        <f t="shared" si="4"/>
        <v>0.21052631578947367</v>
      </c>
      <c r="Z47" s="612">
        <f t="shared" si="4"/>
        <v>-0.1030595813204509</v>
      </c>
    </row>
    <row r="48" spans="1:26">
      <c r="A48" s="581" t="s">
        <v>24</v>
      </c>
      <c r="B48" s="606" t="s">
        <v>74</v>
      </c>
      <c r="C48" s="607">
        <f t="shared" si="0"/>
        <v>0.13108783127514911</v>
      </c>
      <c r="D48" s="608">
        <f t="shared" si="0"/>
        <v>9.6911706075382131E-3</v>
      </c>
      <c r="E48" s="607">
        <f t="shared" si="0"/>
        <v>-3.6327187680345041E-2</v>
      </c>
      <c r="F48" s="607">
        <f t="shared" si="0"/>
        <v>-0.13184354020235134</v>
      </c>
      <c r="G48" s="609" t="s">
        <v>74</v>
      </c>
      <c r="H48" s="607">
        <f t="shared" si="1"/>
        <v>0.12918923161447293</v>
      </c>
      <c r="I48" s="608">
        <f t="shared" si="1"/>
        <v>6.603183429484849E-3</v>
      </c>
      <c r="J48" s="607">
        <f t="shared" si="1"/>
        <v>-0.11503935920452979</v>
      </c>
      <c r="K48" s="607">
        <f t="shared" si="1"/>
        <v>-0.16050249687890139</v>
      </c>
      <c r="L48" s="610" t="s">
        <v>74</v>
      </c>
      <c r="M48" s="607">
        <f t="shared" si="2"/>
        <v>5.7337220602526662E-2</v>
      </c>
      <c r="N48" s="608">
        <f t="shared" si="2"/>
        <v>-4.8100490196078427E-2</v>
      </c>
      <c r="O48" s="607">
        <f t="shared" si="2"/>
        <v>4.8492651003111176E-2</v>
      </c>
      <c r="P48" s="607">
        <f t="shared" si="2"/>
        <v>-0.10293666223268183</v>
      </c>
      <c r="Q48" s="610" t="s">
        <v>74</v>
      </c>
      <c r="R48" s="611">
        <f t="shared" si="3"/>
        <v>0.12436548223350252</v>
      </c>
      <c r="S48" s="607">
        <f t="shared" si="3"/>
        <v>4.1863328545044043E-2</v>
      </c>
      <c r="T48" s="607">
        <f t="shared" si="3"/>
        <v>8.2922986015363298E-2</v>
      </c>
      <c r="U48" s="607">
        <f t="shared" si="3"/>
        <v>-0.21935249181520555</v>
      </c>
      <c r="V48" s="610" t="s">
        <v>74</v>
      </c>
      <c r="W48" s="607">
        <f t="shared" si="4"/>
        <v>6.0728744939271273E-2</v>
      </c>
      <c r="X48" s="607">
        <f t="shared" si="4"/>
        <v>0.25190839694656497</v>
      </c>
      <c r="Y48" s="612">
        <f t="shared" si="4"/>
        <v>-2.7439024390243927E-2</v>
      </c>
      <c r="Z48" s="612">
        <f t="shared" si="4"/>
        <v>0.13479623824451403</v>
      </c>
    </row>
    <row r="49" spans="1:26">
      <c r="A49" s="581" t="s">
        <v>25</v>
      </c>
      <c r="B49" s="606" t="s">
        <v>74</v>
      </c>
      <c r="C49" s="607">
        <f t="shared" si="0"/>
        <v>0.21286409530035599</v>
      </c>
      <c r="D49" s="608">
        <f t="shared" si="0"/>
        <v>0.11925437939811356</v>
      </c>
      <c r="E49" s="607">
        <f t="shared" si="0"/>
        <v>0.24075981539696345</v>
      </c>
      <c r="F49" s="607">
        <f t="shared" si="0"/>
        <v>-0.2670102314749927</v>
      </c>
      <c r="G49" s="609" t="s">
        <v>74</v>
      </c>
      <c r="H49" s="607">
        <f t="shared" si="1"/>
        <v>0.19176777158228031</v>
      </c>
      <c r="I49" s="608">
        <f t="shared" si="1"/>
        <v>0.12987562598452973</v>
      </c>
      <c r="J49" s="607">
        <f t="shared" si="1"/>
        <v>0.22105000312129341</v>
      </c>
      <c r="K49" s="607">
        <f t="shared" si="1"/>
        <v>-0.32198364008179958</v>
      </c>
      <c r="L49" s="610" t="s">
        <v>74</v>
      </c>
      <c r="M49" s="607">
        <f t="shared" si="2"/>
        <v>0.29373071300958253</v>
      </c>
      <c r="N49" s="608">
        <f t="shared" si="2"/>
        <v>0.115749168288243</v>
      </c>
      <c r="O49" s="607">
        <f t="shared" si="2"/>
        <v>0.18064697609001401</v>
      </c>
      <c r="P49" s="607">
        <f t="shared" si="2"/>
        <v>-0.27451634422948634</v>
      </c>
      <c r="Q49" s="610" t="s">
        <v>74</v>
      </c>
      <c r="R49" s="611">
        <f t="shared" si="3"/>
        <v>0.66273584905660377</v>
      </c>
      <c r="S49" s="607">
        <f t="shared" si="3"/>
        <v>0.37375886524822688</v>
      </c>
      <c r="T49" s="607">
        <f t="shared" si="3"/>
        <v>-1.6004130098089875E-2</v>
      </c>
      <c r="U49" s="607">
        <f t="shared" si="3"/>
        <v>-0.26967471143756561</v>
      </c>
      <c r="V49" s="610" t="s">
        <v>74</v>
      </c>
      <c r="W49" s="607">
        <f t="shared" si="4"/>
        <v>-0.11260053619302945</v>
      </c>
      <c r="X49" s="607">
        <f t="shared" si="4"/>
        <v>-0.19939577039274925</v>
      </c>
      <c r="Y49" s="612">
        <f t="shared" si="4"/>
        <v>2.5584905660377357</v>
      </c>
      <c r="Z49" s="612">
        <f t="shared" si="4"/>
        <v>-0.57051961823966058</v>
      </c>
    </row>
    <row r="50" spans="1:26">
      <c r="A50" s="581" t="s">
        <v>26</v>
      </c>
      <c r="B50" s="606" t="s">
        <v>74</v>
      </c>
      <c r="C50" s="607">
        <f t="shared" ref="C50:F56" si="5">C21/B21-1</f>
        <v>0.45856909684439606</v>
      </c>
      <c r="D50" s="608">
        <f t="shared" si="5"/>
        <v>0.16830482869239227</v>
      </c>
      <c r="E50" s="607">
        <f t="shared" si="5"/>
        <v>0.28291374658769808</v>
      </c>
      <c r="F50" s="607">
        <f t="shared" si="5"/>
        <v>-1.9623458556798479E-2</v>
      </c>
      <c r="G50" s="609" t="s">
        <v>74</v>
      </c>
      <c r="H50" s="607">
        <f t="shared" ref="H50:K56" si="6">H21/G21-1</f>
        <v>0.56673648134044163</v>
      </c>
      <c r="I50" s="608">
        <f t="shared" si="6"/>
        <v>0.17190253387616217</v>
      </c>
      <c r="J50" s="607">
        <f t="shared" si="6"/>
        <v>0.16257907290262374</v>
      </c>
      <c r="K50" s="607">
        <f t="shared" si="6"/>
        <v>7.463818210200035E-2</v>
      </c>
      <c r="L50" s="610" t="s">
        <v>74</v>
      </c>
      <c r="M50" s="607">
        <f t="shared" ref="M50:P56" si="7">M21/L21-1</f>
        <v>0.21592526690391467</v>
      </c>
      <c r="N50" s="608">
        <f t="shared" si="7"/>
        <v>3.4682080924855585E-2</v>
      </c>
      <c r="O50" s="607">
        <f t="shared" si="7"/>
        <v>0.46234354006081602</v>
      </c>
      <c r="P50" s="607">
        <f t="shared" si="7"/>
        <v>-0.12592485129841868</v>
      </c>
      <c r="Q50" s="610" t="s">
        <v>74</v>
      </c>
      <c r="R50" s="611">
        <f t="shared" ref="R50:U56" si="8">R21/Q21-1</f>
        <v>0.26744690073688782</v>
      </c>
      <c r="S50" s="607">
        <f t="shared" si="8"/>
        <v>0.44972640218878257</v>
      </c>
      <c r="T50" s="607">
        <f t="shared" si="8"/>
        <v>0.37626798773295578</v>
      </c>
      <c r="U50" s="607">
        <f t="shared" si="8"/>
        <v>-0.40898183064792593</v>
      </c>
      <c r="V50" s="610" t="s">
        <v>74</v>
      </c>
      <c r="W50" s="607">
        <f t="shared" ref="W50:Z56" si="9">W21/V21-1</f>
        <v>4.3478260869565188E-2</v>
      </c>
      <c r="X50" s="607">
        <f t="shared" si="9"/>
        <v>0.69500000000000006</v>
      </c>
      <c r="Y50" s="612">
        <f t="shared" si="9"/>
        <v>-6.1946902654867242E-2</v>
      </c>
      <c r="Z50" s="612">
        <f t="shared" si="9"/>
        <v>-7.3375262054506951E-3</v>
      </c>
    </row>
    <row r="51" spans="1:26">
      <c r="A51" s="581" t="s">
        <v>27</v>
      </c>
      <c r="B51" s="606" t="s">
        <v>74</v>
      </c>
      <c r="C51" s="607">
        <f t="shared" si="5"/>
        <v>0.31071817766372556</v>
      </c>
      <c r="D51" s="608">
        <f t="shared" si="5"/>
        <v>0.23390816928605918</v>
      </c>
      <c r="E51" s="607">
        <f t="shared" si="5"/>
        <v>0.16750529804923109</v>
      </c>
      <c r="F51" s="607">
        <f t="shared" si="5"/>
        <v>-0.22906504821834162</v>
      </c>
      <c r="G51" s="609" t="s">
        <v>74</v>
      </c>
      <c r="H51" s="607">
        <f t="shared" si="6"/>
        <v>0.18543447293447302</v>
      </c>
      <c r="I51" s="608">
        <f t="shared" si="6"/>
        <v>0.33301288791420069</v>
      </c>
      <c r="J51" s="607">
        <f t="shared" si="6"/>
        <v>0.1773190300189309</v>
      </c>
      <c r="K51" s="607">
        <f t="shared" si="6"/>
        <v>-0.23807427258805514</v>
      </c>
      <c r="L51" s="610" t="s">
        <v>74</v>
      </c>
      <c r="M51" s="607">
        <f t="shared" si="7"/>
        <v>0.40401719974082573</v>
      </c>
      <c r="N51" s="608">
        <f t="shared" si="7"/>
        <v>0.12309112267158917</v>
      </c>
      <c r="O51" s="607">
        <f t="shared" si="7"/>
        <v>0.21557713858797167</v>
      </c>
      <c r="P51" s="607">
        <f t="shared" si="7"/>
        <v>-0.29482806305891029</v>
      </c>
      <c r="Q51" s="610" t="s">
        <v>74</v>
      </c>
      <c r="R51" s="611">
        <f t="shared" si="8"/>
        <v>0.50201806650009617</v>
      </c>
      <c r="S51" s="607">
        <f t="shared" si="8"/>
        <v>0.34280230326295591</v>
      </c>
      <c r="T51" s="607">
        <f t="shared" si="8"/>
        <v>6.0129597865447026E-2</v>
      </c>
      <c r="U51" s="607">
        <f t="shared" si="8"/>
        <v>-0.23937078651685395</v>
      </c>
      <c r="V51" s="610" t="s">
        <v>74</v>
      </c>
      <c r="W51" s="607">
        <f t="shared" si="9"/>
        <v>0.1315384615384616</v>
      </c>
      <c r="X51" s="607">
        <f t="shared" si="9"/>
        <v>0.28008157715839554</v>
      </c>
      <c r="Y51" s="612">
        <f t="shared" si="9"/>
        <v>0.22039298990971856</v>
      </c>
      <c r="Z51" s="612">
        <f t="shared" si="9"/>
        <v>-0.25979112271540472</v>
      </c>
    </row>
    <row r="52" spans="1:26">
      <c r="A52" s="581" t="s">
        <v>139</v>
      </c>
      <c r="B52" s="606" t="s">
        <v>74</v>
      </c>
      <c r="C52" s="607">
        <f t="shared" si="5"/>
        <v>0.39613526570048307</v>
      </c>
      <c r="D52" s="608">
        <f t="shared" si="5"/>
        <v>-0.16189779079052435</v>
      </c>
      <c r="E52" s="607">
        <f t="shared" si="5"/>
        <v>-0.10583564906709009</v>
      </c>
      <c r="F52" s="607">
        <f t="shared" si="5"/>
        <v>0.11925057716213816</v>
      </c>
      <c r="G52" s="609" t="s">
        <v>74</v>
      </c>
      <c r="H52" s="607">
        <f t="shared" si="6"/>
        <v>0.82302405498281783</v>
      </c>
      <c r="I52" s="608">
        <f t="shared" si="6"/>
        <v>-0.32196041470311032</v>
      </c>
      <c r="J52" s="607">
        <f t="shared" si="6"/>
        <v>-4.5315540728384729E-2</v>
      </c>
      <c r="K52" s="607">
        <f t="shared" si="6"/>
        <v>-0.13977868375072799</v>
      </c>
      <c r="L52" s="610" t="s">
        <v>74</v>
      </c>
      <c r="M52" s="607">
        <f t="shared" si="7"/>
        <v>0.20914187149633467</v>
      </c>
      <c r="N52" s="608">
        <f t="shared" si="7"/>
        <v>-0.16726105563480742</v>
      </c>
      <c r="O52" s="607">
        <f t="shared" si="7"/>
        <v>4.1113490364025784E-2</v>
      </c>
      <c r="P52" s="607">
        <f t="shared" si="7"/>
        <v>0.44919786096256686</v>
      </c>
      <c r="Q52" s="610" t="s">
        <v>74</v>
      </c>
      <c r="R52" s="611">
        <f t="shared" si="8"/>
        <v>9.7498160412067714E-2</v>
      </c>
      <c r="S52" s="607">
        <f t="shared" si="8"/>
        <v>-0.16694602748910492</v>
      </c>
      <c r="T52" s="607">
        <f t="shared" si="8"/>
        <v>-0.28209255533199196</v>
      </c>
      <c r="U52" s="607">
        <f t="shared" si="8"/>
        <v>0.49327354260089695</v>
      </c>
      <c r="V52" s="610" t="s">
        <v>74</v>
      </c>
      <c r="W52" s="607">
        <f t="shared" si="9"/>
        <v>9.5300261096605832E-2</v>
      </c>
      <c r="X52" s="607">
        <f t="shared" si="9"/>
        <v>9.5351609058402786E-2</v>
      </c>
      <c r="Y52" s="612">
        <f t="shared" si="9"/>
        <v>3.699673558215455E-2</v>
      </c>
      <c r="Z52" s="612">
        <f t="shared" si="9"/>
        <v>-2.3084994753410304E-2</v>
      </c>
    </row>
    <row r="53" spans="1:26">
      <c r="A53" s="581" t="s">
        <v>29</v>
      </c>
      <c r="B53" s="606" t="s">
        <v>74</v>
      </c>
      <c r="C53" s="607">
        <f t="shared" si="5"/>
        <v>0.33361945636623758</v>
      </c>
      <c r="D53" s="608">
        <f t="shared" si="5"/>
        <v>4.7736537223772579E-3</v>
      </c>
      <c r="E53" s="607">
        <f t="shared" si="5"/>
        <v>5.0072065339240801E-2</v>
      </c>
      <c r="F53" s="607">
        <f t="shared" si="5"/>
        <v>-3.9652280006100327E-2</v>
      </c>
      <c r="G53" s="609" t="s">
        <v>74</v>
      </c>
      <c r="H53" s="607">
        <f t="shared" si="6"/>
        <v>0.79873490511788381</v>
      </c>
      <c r="I53" s="608">
        <f t="shared" si="6"/>
        <v>-0.12116368286445012</v>
      </c>
      <c r="J53" s="607">
        <f t="shared" si="6"/>
        <v>-0.1706074936340487</v>
      </c>
      <c r="K53" s="607">
        <f t="shared" si="6"/>
        <v>0.35789473684210527</v>
      </c>
      <c r="L53" s="610" t="s">
        <v>74</v>
      </c>
      <c r="M53" s="607">
        <f t="shared" si="7"/>
        <v>-2.626203676685146E-2</v>
      </c>
      <c r="N53" s="608">
        <f t="shared" si="7"/>
        <v>-9.3796823494156412E-2</v>
      </c>
      <c r="O53" s="607">
        <f t="shared" si="7"/>
        <v>0.28935185185185186</v>
      </c>
      <c r="P53" s="607">
        <f t="shared" si="7"/>
        <v>-0.18594511413182868</v>
      </c>
      <c r="Q53" s="610" t="s">
        <v>74</v>
      </c>
      <c r="R53" s="611">
        <f t="shared" si="8"/>
        <v>0.53916488875342883</v>
      </c>
      <c r="S53" s="607">
        <f t="shared" si="8"/>
        <v>8.2772277227722846E-2</v>
      </c>
      <c r="T53" s="607">
        <f t="shared" si="8"/>
        <v>1.4996342355523051E-2</v>
      </c>
      <c r="U53" s="607">
        <f t="shared" si="8"/>
        <v>-7.1171171171171221E-2</v>
      </c>
      <c r="V53" s="610" t="s">
        <v>74</v>
      </c>
      <c r="W53" s="607">
        <f t="shared" si="9"/>
        <v>0.27883538633818583</v>
      </c>
      <c r="X53" s="607">
        <f t="shared" si="9"/>
        <v>2.3642732049036885E-2</v>
      </c>
      <c r="Y53" s="612">
        <f t="shared" si="9"/>
        <v>0.23374679213002558</v>
      </c>
      <c r="Z53" s="612">
        <f t="shared" si="9"/>
        <v>-0.18738082856647598</v>
      </c>
    </row>
    <row r="54" spans="1:26">
      <c r="A54" s="581" t="s">
        <v>30</v>
      </c>
      <c r="B54" s="606" t="s">
        <v>74</v>
      </c>
      <c r="C54" s="607">
        <f t="shared" si="5"/>
        <v>0.7319280494659921</v>
      </c>
      <c r="D54" s="608">
        <f t="shared" si="5"/>
        <v>7.789425854402654E-2</v>
      </c>
      <c r="E54" s="607">
        <f t="shared" si="5"/>
        <v>-2.6918791966517142E-2</v>
      </c>
      <c r="F54" s="607">
        <f t="shared" si="5"/>
        <v>0.26339078503573976</v>
      </c>
      <c r="G54" s="609" t="s">
        <v>74</v>
      </c>
      <c r="H54" s="607">
        <f t="shared" si="6"/>
        <v>0.99859055673009167</v>
      </c>
      <c r="I54" s="608">
        <f t="shared" si="6"/>
        <v>-0.14148448519040902</v>
      </c>
      <c r="J54" s="607">
        <f t="shared" si="6"/>
        <v>-0.2101858507033576</v>
      </c>
      <c r="K54" s="607">
        <f t="shared" si="6"/>
        <v>-0.1658866354654186</v>
      </c>
      <c r="L54" s="610" t="s">
        <v>74</v>
      </c>
      <c r="M54" s="607">
        <f t="shared" si="7"/>
        <v>0.86433901918976552</v>
      </c>
      <c r="N54" s="608">
        <f t="shared" si="7"/>
        <v>0.40629020729092202</v>
      </c>
      <c r="O54" s="607">
        <f t="shared" si="7"/>
        <v>-0.22456033343499038</v>
      </c>
      <c r="P54" s="607">
        <f t="shared" si="7"/>
        <v>0.74121657052962764</v>
      </c>
      <c r="Q54" s="610" t="s">
        <v>74</v>
      </c>
      <c r="R54" s="611">
        <f t="shared" si="8"/>
        <v>-1.2473015111537533E-2</v>
      </c>
      <c r="S54" s="607">
        <f t="shared" si="8"/>
        <v>-9.4486276414865178E-2</v>
      </c>
      <c r="T54" s="607">
        <f t="shared" si="8"/>
        <v>4.0504291845493645E-2</v>
      </c>
      <c r="U54" s="607">
        <f t="shared" si="8"/>
        <v>7.3214746068574366E-2</v>
      </c>
      <c r="V54" s="610" t="s">
        <v>74</v>
      </c>
      <c r="W54" s="607">
        <f t="shared" si="9"/>
        <v>0.16767123287671226</v>
      </c>
      <c r="X54" s="607">
        <f t="shared" si="9"/>
        <v>0.35007038948850311</v>
      </c>
      <c r="Y54" s="612">
        <f t="shared" si="9"/>
        <v>0.22871046228710457</v>
      </c>
      <c r="Z54" s="612">
        <f t="shared" si="9"/>
        <v>-0.1018387553041018</v>
      </c>
    </row>
    <row r="55" spans="1:26">
      <c r="A55" s="588" t="s">
        <v>140</v>
      </c>
      <c r="B55" s="606" t="s">
        <v>74</v>
      </c>
      <c r="C55" s="607">
        <f t="shared" si="5"/>
        <v>6.9666470831848626E-2</v>
      </c>
      <c r="D55" s="608">
        <f t="shared" si="5"/>
        <v>-4.1317056254604911E-2</v>
      </c>
      <c r="E55" s="607">
        <f t="shared" si="5"/>
        <v>1.3731099612324105E-3</v>
      </c>
      <c r="F55" s="607">
        <f t="shared" si="5"/>
        <v>-0.12703506771991491</v>
      </c>
      <c r="G55" s="609" t="s">
        <v>74</v>
      </c>
      <c r="H55" s="607">
        <f>H26/G26-1</f>
        <v>7.9985094659264622E-2</v>
      </c>
      <c r="I55" s="608">
        <f>I26/H26-1</f>
        <v>-3.3033343876093801E-2</v>
      </c>
      <c r="J55" s="607">
        <f t="shared" si="6"/>
        <v>4.8897946022030681E-5</v>
      </c>
      <c r="K55" s="607">
        <f t="shared" si="6"/>
        <v>-0.15287922137132215</v>
      </c>
      <c r="L55" s="610" t="s">
        <v>74</v>
      </c>
      <c r="M55" s="607">
        <f t="shared" si="7"/>
        <v>3.0867637175270524E-2</v>
      </c>
      <c r="N55" s="608">
        <f t="shared" si="7"/>
        <v>-4.0603534722368662E-2</v>
      </c>
      <c r="O55" s="607">
        <f t="shared" si="7"/>
        <v>4.4710579468821621E-2</v>
      </c>
      <c r="P55" s="607">
        <f t="shared" si="7"/>
        <v>-0.13033743142309473</v>
      </c>
      <c r="Q55" s="610" t="s">
        <v>74</v>
      </c>
      <c r="R55" s="611">
        <f t="shared" si="8"/>
        <v>9.1004325400216635E-2</v>
      </c>
      <c r="S55" s="607">
        <f t="shared" si="8"/>
        <v>-4.4992823788635339E-2</v>
      </c>
      <c r="T55" s="607">
        <f t="shared" si="8"/>
        <v>-5.3245701766919118E-2</v>
      </c>
      <c r="U55" s="607">
        <f t="shared" si="8"/>
        <v>-0.18228057525808927</v>
      </c>
      <c r="V55" s="610" t="s">
        <v>74</v>
      </c>
      <c r="W55" s="607">
        <f t="shared" si="9"/>
        <v>0.10245536660871046</v>
      </c>
      <c r="X55" s="607">
        <f t="shared" si="9"/>
        <v>5.800669307997075E-2</v>
      </c>
      <c r="Y55" s="612">
        <f t="shared" si="9"/>
        <v>0.1910198145791675</v>
      </c>
      <c r="Z55" s="612">
        <f t="shared" si="9"/>
        <v>-0.16194023016575598</v>
      </c>
    </row>
    <row r="56" spans="1:26">
      <c r="A56" s="593" t="s">
        <v>65</v>
      </c>
      <c r="B56" s="613" t="s">
        <v>74</v>
      </c>
      <c r="C56" s="614">
        <f t="shared" si="5"/>
        <v>7.0141303076015848E-2</v>
      </c>
      <c r="D56" s="615">
        <f t="shared" si="5"/>
        <v>-3.1595778619496917E-2</v>
      </c>
      <c r="E56" s="614">
        <f t="shared" si="5"/>
        <v>2.5655529758368267E-3</v>
      </c>
      <c r="F56" s="614">
        <f t="shared" si="5"/>
        <v>-0.11045141390545221</v>
      </c>
      <c r="G56" s="616" t="s">
        <v>74</v>
      </c>
      <c r="H56" s="614">
        <f>H27/G27-1</f>
        <v>7.6456412137074325E-2</v>
      </c>
      <c r="I56" s="615">
        <f>I27/H27-1</f>
        <v>-3.2741212548908383E-2</v>
      </c>
      <c r="J56" s="614">
        <f t="shared" si="6"/>
        <v>1.2106957459176781E-2</v>
      </c>
      <c r="K56" s="614">
        <f>K27/J27-1</f>
        <v>-0.12786598265284532</v>
      </c>
      <c r="L56" s="617" t="s">
        <v>74</v>
      </c>
      <c r="M56" s="614">
        <f t="shared" si="7"/>
        <v>3.9838104478928438E-2</v>
      </c>
      <c r="N56" s="615">
        <f t="shared" si="7"/>
        <v>-3.7480513904377344E-2</v>
      </c>
      <c r="O56" s="614">
        <f t="shared" si="7"/>
        <v>3.780039374562727E-2</v>
      </c>
      <c r="P56" s="614">
        <f t="shared" si="7"/>
        <v>-9.4211475926005761E-2</v>
      </c>
      <c r="Q56" s="617" t="s">
        <v>74</v>
      </c>
      <c r="R56" s="618">
        <f t="shared" si="8"/>
        <v>8.0429908732562172E-2</v>
      </c>
      <c r="S56" s="614">
        <f t="shared" si="8"/>
        <v>-1.7351839799851221E-2</v>
      </c>
      <c r="T56" s="614">
        <f t="shared" si="8"/>
        <v>-5.2693096088199387E-2</v>
      </c>
      <c r="U56" s="614">
        <f t="shared" si="8"/>
        <v>-0.16088823451900369</v>
      </c>
      <c r="V56" s="617" t="s">
        <v>74</v>
      </c>
      <c r="W56" s="614">
        <f t="shared" si="9"/>
        <v>7.507813748890646E-3</v>
      </c>
      <c r="X56" s="614">
        <f t="shared" si="9"/>
        <v>4.8803707330951074E-3</v>
      </c>
      <c r="Y56" s="619">
        <f t="shared" si="9"/>
        <v>8.7948166498788449E-2</v>
      </c>
      <c r="Z56" s="619">
        <f t="shared" si="9"/>
        <v>-0.22743196308640867</v>
      </c>
    </row>
    <row r="57" spans="1:26" ht="12.75" customHeight="1">
      <c r="A57" s="872" t="s">
        <v>361</v>
      </c>
      <c r="B57" s="873"/>
      <c r="C57" s="873"/>
      <c r="D57" s="873"/>
      <c r="E57" s="873"/>
      <c r="F57" s="873"/>
      <c r="G57" s="873"/>
      <c r="H57" s="873"/>
      <c r="I57" s="873"/>
      <c r="J57" s="873"/>
      <c r="K57" s="873"/>
      <c r="L57" s="873"/>
      <c r="M57" s="873"/>
      <c r="N57" s="873"/>
      <c r="O57" s="873"/>
      <c r="P57" s="873"/>
      <c r="Q57" s="873"/>
      <c r="R57" s="873"/>
      <c r="S57" s="873"/>
      <c r="T57" s="873"/>
      <c r="U57" s="873"/>
      <c r="V57" s="873"/>
      <c r="W57" s="873"/>
      <c r="X57" s="873"/>
      <c r="Y57" s="873"/>
      <c r="Z57" s="875"/>
    </row>
    <row r="58" spans="1:26">
      <c r="A58" s="516" t="s">
        <v>241</v>
      </c>
    </row>
    <row r="60" spans="1:26" s="455" customFormat="1" ht="26.25" customHeight="1">
      <c r="A60" s="811" t="s">
        <v>378</v>
      </c>
      <c r="B60" s="812"/>
      <c r="C60" s="812"/>
      <c r="D60" s="812"/>
      <c r="E60" s="812"/>
      <c r="F60" s="812"/>
      <c r="G60" s="812"/>
      <c r="H60" s="812"/>
      <c r="I60" s="812"/>
      <c r="J60" s="812"/>
      <c r="K60" s="812"/>
      <c r="L60" s="812"/>
      <c r="M60" s="812"/>
      <c r="N60" s="812"/>
      <c r="O60" s="812"/>
      <c r="P60" s="812"/>
      <c r="Q60" s="812"/>
      <c r="R60" s="812"/>
      <c r="S60" s="812"/>
      <c r="T60" s="812"/>
      <c r="U60" s="812"/>
      <c r="V60" s="812"/>
      <c r="W60" s="812"/>
      <c r="X60" s="812"/>
      <c r="Y60" s="812"/>
      <c r="Z60" s="812"/>
    </row>
    <row r="61" spans="1:26" ht="12.75" customHeight="1">
      <c r="A61" s="574"/>
      <c r="B61" s="886" t="s">
        <v>211</v>
      </c>
      <c r="C61" s="887"/>
      <c r="D61" s="887"/>
      <c r="E61" s="887"/>
      <c r="F61" s="888"/>
      <c r="G61" s="886" t="s">
        <v>86</v>
      </c>
      <c r="H61" s="887"/>
      <c r="I61" s="887"/>
      <c r="J61" s="887"/>
      <c r="K61" s="888"/>
      <c r="L61" s="886" t="s">
        <v>87</v>
      </c>
      <c r="M61" s="887"/>
      <c r="N61" s="887"/>
      <c r="O61" s="887"/>
      <c r="P61" s="888"/>
      <c r="Q61" s="886" t="s">
        <v>88</v>
      </c>
      <c r="R61" s="887"/>
      <c r="S61" s="887"/>
      <c r="T61" s="887"/>
      <c r="U61" s="888"/>
      <c r="V61" s="886" t="s">
        <v>89</v>
      </c>
      <c r="W61" s="887"/>
      <c r="X61" s="887"/>
      <c r="Y61" s="887"/>
      <c r="Z61" s="888"/>
    </row>
    <row r="62" spans="1:26">
      <c r="A62" s="575"/>
      <c r="B62" s="576">
        <v>2005</v>
      </c>
      <c r="C62" s="576">
        <v>2006</v>
      </c>
      <c r="D62" s="576">
        <v>2007</v>
      </c>
      <c r="E62" s="577">
        <v>2008</v>
      </c>
      <c r="F62" s="576">
        <v>2009</v>
      </c>
      <c r="G62" s="577">
        <v>2005</v>
      </c>
      <c r="H62" s="577">
        <v>2006</v>
      </c>
      <c r="I62" s="577">
        <v>2007</v>
      </c>
      <c r="J62" s="577">
        <v>2008</v>
      </c>
      <c r="K62" s="576">
        <v>2009</v>
      </c>
      <c r="L62" s="577">
        <v>2005</v>
      </c>
      <c r="M62" s="577">
        <v>2006</v>
      </c>
      <c r="N62" s="577">
        <v>2007</v>
      </c>
      <c r="O62" s="620">
        <v>2008</v>
      </c>
      <c r="P62" s="620">
        <v>2009</v>
      </c>
      <c r="Q62" s="576">
        <v>2005</v>
      </c>
      <c r="R62" s="621">
        <v>2006</v>
      </c>
      <c r="S62" s="577">
        <v>2007</v>
      </c>
      <c r="T62" s="577">
        <v>2008</v>
      </c>
      <c r="U62" s="577">
        <v>2009</v>
      </c>
      <c r="V62" s="577">
        <v>2005</v>
      </c>
      <c r="W62" s="577">
        <v>2006</v>
      </c>
      <c r="X62" s="577">
        <v>2007</v>
      </c>
      <c r="Y62" s="577">
        <v>2008</v>
      </c>
      <c r="Z62" s="577">
        <v>2009</v>
      </c>
    </row>
    <row r="63" spans="1:26">
      <c r="A63" s="578" t="s">
        <v>11</v>
      </c>
      <c r="B63" s="622">
        <f>B5/$B$5</f>
        <v>1</v>
      </c>
      <c r="C63" s="600">
        <f>C5/$C$5</f>
        <v>1</v>
      </c>
      <c r="D63" s="600">
        <f>D5/$D$5</f>
        <v>1</v>
      </c>
      <c r="E63" s="623">
        <f>E5/$E5</f>
        <v>1</v>
      </c>
      <c r="F63" s="623">
        <f t="shared" ref="F63:F85" si="10">F5/$F5</f>
        <v>1</v>
      </c>
      <c r="G63" s="624">
        <f>G5/$B$5</f>
        <v>0.23641089334439483</v>
      </c>
      <c r="H63" s="600">
        <f>H5/$C$5</f>
        <v>0.23427369616498991</v>
      </c>
      <c r="I63" s="600">
        <f>I5/$D$5</f>
        <v>0.2285945109125265</v>
      </c>
      <c r="J63" s="600">
        <f>J5/$E5</f>
        <v>0.24180572882926352</v>
      </c>
      <c r="K63" s="600">
        <f t="shared" ref="K63:K85" si="11">K5/$F5</f>
        <v>0.25305969614052121</v>
      </c>
      <c r="L63" s="624">
        <f>L5/$B$5</f>
        <v>0.12691227135122768</v>
      </c>
      <c r="M63" s="600">
        <f>M5/$C$5</f>
        <v>0.13057373920038573</v>
      </c>
      <c r="N63" s="608">
        <f>N5/$D$5</f>
        <v>0.12929332234682617</v>
      </c>
      <c r="O63" s="600">
        <f>O5/$E5</f>
        <v>0.12781352182095343</v>
      </c>
      <c r="P63" s="600">
        <f t="shared" ref="P63:P85" si="12">P5/$F5</f>
        <v>0.15775950526292562</v>
      </c>
      <c r="Q63" s="622">
        <f>Q5/$B$5</f>
        <v>0.37698403183630802</v>
      </c>
      <c r="R63" s="608">
        <f>R5/$C$5</f>
        <v>0.37773567314584905</v>
      </c>
      <c r="S63" s="600">
        <f>S5/$D$5</f>
        <v>0.38100781661208849</v>
      </c>
      <c r="T63" s="600">
        <f>T5/$E5</f>
        <v>0.35911646107701167</v>
      </c>
      <c r="U63" s="600">
        <f t="shared" ref="U63:U85" si="13">U5/$F5</f>
        <v>0.32957692477436723</v>
      </c>
      <c r="V63" s="622">
        <f>V5/$B$5</f>
        <v>0.10812369794967107</v>
      </c>
      <c r="W63" s="600">
        <f>W5/$C$5</f>
        <v>0.10025137019456731</v>
      </c>
      <c r="X63" s="600">
        <f>X5/$D$5</f>
        <v>0.10060513836105622</v>
      </c>
      <c r="Y63" s="600">
        <f>Y5/$E5</f>
        <v>0.10704566672625787</v>
      </c>
      <c r="Z63" s="600">
        <f t="shared" ref="Z63:Z85" si="14">Z5/$F5</f>
        <v>8.7521653022044704E-2</v>
      </c>
    </row>
    <row r="64" spans="1:26">
      <c r="A64" s="581" t="s">
        <v>12</v>
      </c>
      <c r="B64" s="625">
        <f>B6/$B$6</f>
        <v>1</v>
      </c>
      <c r="C64" s="607">
        <f>C6/$C$6</f>
        <v>1</v>
      </c>
      <c r="D64" s="607">
        <f>D6/$D$6</f>
        <v>1</v>
      </c>
      <c r="E64" s="626">
        <f t="shared" ref="E64:E85" si="15">E6/$E6</f>
        <v>1</v>
      </c>
      <c r="F64" s="626">
        <f t="shared" si="10"/>
        <v>1</v>
      </c>
      <c r="G64" s="624">
        <f>G6/$B$6</f>
        <v>0.47420446851726472</v>
      </c>
      <c r="H64" s="607">
        <f>H6/$C$6</f>
        <v>0.46756406421378005</v>
      </c>
      <c r="I64" s="607">
        <f>I6/$D$6</f>
        <v>0.45131720375590662</v>
      </c>
      <c r="J64" s="607">
        <f t="shared" ref="J64:J85" si="16">J6/$E6</f>
        <v>0.46999508116084604</v>
      </c>
      <c r="K64" s="607">
        <f t="shared" si="11"/>
        <v>0.41857718690333073</v>
      </c>
      <c r="L64" s="624">
        <f>L6/$B$6</f>
        <v>0.44432170473577309</v>
      </c>
      <c r="M64" s="607">
        <f>M6/$C$6</f>
        <v>0.44048260045866988</v>
      </c>
      <c r="N64" s="608">
        <f>N6/$D$6</f>
        <v>0.46518891074651686</v>
      </c>
      <c r="O64" s="607">
        <f t="shared" ref="O64:O85" si="17">O6/$E6</f>
        <v>0.45332778387377504</v>
      </c>
      <c r="P64" s="607">
        <f t="shared" si="12"/>
        <v>0.48369987978219364</v>
      </c>
      <c r="Q64" s="625">
        <f>Q6/$B$6</f>
        <v>2.3354595018351566E-2</v>
      </c>
      <c r="R64" s="608">
        <f>R6/$C$6</f>
        <v>2.8789842789244523E-2</v>
      </c>
      <c r="S64" s="607">
        <f>S6/$D$6</f>
        <v>2.4836574797028263E-2</v>
      </c>
      <c r="T64" s="607">
        <f t="shared" ref="T64:T85" si="18">T6/$E6</f>
        <v>2.1794241174467439E-2</v>
      </c>
      <c r="U64" s="607">
        <f t="shared" si="13"/>
        <v>2.2374655257761122E-2</v>
      </c>
      <c r="V64" s="625">
        <f>V6/$B$6</f>
        <v>5.2524676620461109E-3</v>
      </c>
      <c r="W64" s="607">
        <f>W6/$C$6</f>
        <v>5.3046166118257054E-3</v>
      </c>
      <c r="X64" s="607">
        <f>X6/$D$6</f>
        <v>3.9140927619704313E-3</v>
      </c>
      <c r="Y64" s="607">
        <f t="shared" ref="Y64:Y85" si="19">Y6/$E6</f>
        <v>3.8530906706017382E-3</v>
      </c>
      <c r="Z64" s="607">
        <f t="shared" si="14"/>
        <v>4.7662824411286329E-3</v>
      </c>
    </row>
    <row r="65" spans="1:26">
      <c r="A65" s="581" t="s">
        <v>13</v>
      </c>
      <c r="B65" s="625">
        <f>B7/$B$7</f>
        <v>1</v>
      </c>
      <c r="C65" s="607">
        <f>C7/$C$7</f>
        <v>1</v>
      </c>
      <c r="D65" s="607">
        <f>D7/$D$7</f>
        <v>1</v>
      </c>
      <c r="E65" s="626">
        <f t="shared" si="15"/>
        <v>1</v>
      </c>
      <c r="F65" s="626">
        <f t="shared" si="10"/>
        <v>1</v>
      </c>
      <c r="G65" s="624">
        <f>G7/$B$7</f>
        <v>0.56964841595542803</v>
      </c>
      <c r="H65" s="607">
        <f>H7/$C$7</f>
        <v>0.56377221704525049</v>
      </c>
      <c r="I65" s="607">
        <f>I7/$D$7</f>
        <v>0.56585777994564834</v>
      </c>
      <c r="J65" s="607">
        <f t="shared" si="16"/>
        <v>0.54028523800703832</v>
      </c>
      <c r="K65" s="607">
        <f t="shared" si="11"/>
        <v>0.51065824946834337</v>
      </c>
      <c r="L65" s="624">
        <f>L7/$B$7</f>
        <v>0.3606891458592355</v>
      </c>
      <c r="M65" s="607">
        <f>M7/$C$7</f>
        <v>0.36513323815304649</v>
      </c>
      <c r="N65" s="608">
        <f>N7/$D$7</f>
        <v>0.36594139781199914</v>
      </c>
      <c r="O65" s="607">
        <f t="shared" si="17"/>
        <v>0.36300240785330617</v>
      </c>
      <c r="P65" s="607">
        <f t="shared" si="12"/>
        <v>0.38667760679180829</v>
      </c>
      <c r="Q65" s="625">
        <f>Q7/$B$7</f>
        <v>2.0593981658923281E-2</v>
      </c>
      <c r="R65" s="608">
        <f>R7/$C$7</f>
        <v>1.9081652717340195E-2</v>
      </c>
      <c r="S65" s="607">
        <f>S7/$D$7</f>
        <v>1.647968782663229E-2</v>
      </c>
      <c r="T65" s="607">
        <f t="shared" si="18"/>
        <v>1.8679385071309503E-2</v>
      </c>
      <c r="U65" s="607">
        <f t="shared" si="13"/>
        <v>1.3672365578794018E-2</v>
      </c>
      <c r="V65" s="625">
        <f>V7/$B$7</f>
        <v>3.7486094622007421E-3</v>
      </c>
      <c r="W65" s="607">
        <f>W7/$C$7</f>
        <v>4.4711937146814165E-3</v>
      </c>
      <c r="X65" s="607">
        <f>X7/$D$7</f>
        <v>3.8150651522541983E-3</v>
      </c>
      <c r="Y65" s="607">
        <f t="shared" si="19"/>
        <v>4.9731431746619743E-3</v>
      </c>
      <c r="Z65" s="607">
        <f t="shared" si="14"/>
        <v>4.8058406872184736E-3</v>
      </c>
    </row>
    <row r="66" spans="1:26">
      <c r="A66" s="581" t="s">
        <v>14</v>
      </c>
      <c r="B66" s="625">
        <f>B8/$B$8</f>
        <v>1</v>
      </c>
      <c r="C66" s="607">
        <f>C8/$C$8</f>
        <v>1</v>
      </c>
      <c r="D66" s="607">
        <f>D8/$D$8</f>
        <v>1</v>
      </c>
      <c r="E66" s="626">
        <f t="shared" si="15"/>
        <v>1</v>
      </c>
      <c r="F66" s="626">
        <f t="shared" si="10"/>
        <v>1</v>
      </c>
      <c r="G66" s="624">
        <f>G8/$B$8</f>
        <v>0.4025548924004243</v>
      </c>
      <c r="H66" s="607">
        <f>H8/$C$8</f>
        <v>0.40123658553793917</v>
      </c>
      <c r="I66" s="607">
        <f>I8/$D$8</f>
        <v>0.40627586610090743</v>
      </c>
      <c r="J66" s="607">
        <f t="shared" si="16"/>
        <v>0.43100158778938741</v>
      </c>
      <c r="K66" s="607">
        <f t="shared" si="11"/>
        <v>0.41848860223599449</v>
      </c>
      <c r="L66" s="624">
        <f>L8/$B$8</f>
        <v>0.16432437846278516</v>
      </c>
      <c r="M66" s="607">
        <f>M8/$C$8</f>
        <v>0.14826787311031212</v>
      </c>
      <c r="N66" s="608">
        <f>N8/$D$8</f>
        <v>0.14078697563932541</v>
      </c>
      <c r="O66" s="607">
        <f t="shared" si="17"/>
        <v>0.14503463685720139</v>
      </c>
      <c r="P66" s="607">
        <f t="shared" si="12"/>
        <v>0.14994765358133563</v>
      </c>
      <c r="Q66" s="625">
        <f>Q8/$B$8</f>
        <v>0.24187407336589925</v>
      </c>
      <c r="R66" s="608">
        <f>R8/$C$8</f>
        <v>0.25618688741283208</v>
      </c>
      <c r="S66" s="607">
        <f>S8/$D$8</f>
        <v>0.25744405229683281</v>
      </c>
      <c r="T66" s="607">
        <f t="shared" si="18"/>
        <v>0.26136261780372877</v>
      </c>
      <c r="U66" s="607">
        <f t="shared" si="13"/>
        <v>0.2695286529776324</v>
      </c>
      <c r="V66" s="625">
        <f>V8/$B$8</f>
        <v>5.3993271327569805E-3</v>
      </c>
      <c r="W66" s="607">
        <f>W8/$C$8</f>
        <v>5.4025022570421879E-3</v>
      </c>
      <c r="X66" s="607">
        <f>X8/$D$8</f>
        <v>5.6016935853608254E-3</v>
      </c>
      <c r="Y66" s="607">
        <f t="shared" si="19"/>
        <v>6.8329363859864784E-3</v>
      </c>
      <c r="Z66" s="607">
        <f t="shared" si="14"/>
        <v>6.9158407140510018E-3</v>
      </c>
    </row>
    <row r="67" spans="1:26">
      <c r="A67" s="581" t="s">
        <v>15</v>
      </c>
      <c r="B67" s="625">
        <f>B9/$B$9</f>
        <v>1</v>
      </c>
      <c r="C67" s="607">
        <f>C9/$C$9</f>
        <v>1</v>
      </c>
      <c r="D67" s="607">
        <f>D9/$D$9</f>
        <v>1</v>
      </c>
      <c r="E67" s="626">
        <f t="shared" si="15"/>
        <v>1</v>
      </c>
      <c r="F67" s="626">
        <f t="shared" si="10"/>
        <v>1</v>
      </c>
      <c r="G67" s="624">
        <f>G9/$B$9</f>
        <v>0.33176234967707557</v>
      </c>
      <c r="H67" s="607">
        <f>H9/$C$9</f>
        <v>0.35907485044043524</v>
      </c>
      <c r="I67" s="607">
        <f>I9/$D$9</f>
        <v>0.3884124261482752</v>
      </c>
      <c r="J67" s="607">
        <f t="shared" si="16"/>
        <v>0.42656617470046854</v>
      </c>
      <c r="K67" s="607">
        <f t="shared" si="11"/>
        <v>0.40703189372776782</v>
      </c>
      <c r="L67" s="624">
        <f>L9/$B$9</f>
        <v>0.32080221223897326</v>
      </c>
      <c r="M67" s="607">
        <f>M9/$C$9</f>
        <v>0.26097319704178246</v>
      </c>
      <c r="N67" s="612">
        <f>N9/$D$9</f>
        <v>0.2181341719077568</v>
      </c>
      <c r="O67" s="607">
        <f t="shared" si="17"/>
        <v>0.18209847965778411</v>
      </c>
      <c r="P67" s="607">
        <f t="shared" si="12"/>
        <v>0.21907594606000924</v>
      </c>
      <c r="Q67" s="625">
        <f>Q9/$B$9</f>
        <v>0.11631709983555201</v>
      </c>
      <c r="R67" s="608">
        <f>R9/$C$9</f>
        <v>0.13383579066371473</v>
      </c>
      <c r="S67" s="607">
        <f>S9/$D$9</f>
        <v>0.12613874595006672</v>
      </c>
      <c r="T67" s="607">
        <f t="shared" si="18"/>
        <v>0.10895168607988741</v>
      </c>
      <c r="U67" s="607">
        <f t="shared" si="13"/>
        <v>0.10896521232339879</v>
      </c>
      <c r="V67" s="625">
        <f>V9/$B$9</f>
        <v>1.8364890812042369E-2</v>
      </c>
      <c r="W67" s="607">
        <f>W9/$C$9</f>
        <v>2.0019784257383766E-2</v>
      </c>
      <c r="X67" s="607">
        <f>X9/$D$9</f>
        <v>2.1126357918810748E-2</v>
      </c>
      <c r="Y67" s="607">
        <f t="shared" si="19"/>
        <v>2.7138386326179143E-2</v>
      </c>
      <c r="Z67" s="607">
        <f t="shared" si="14"/>
        <v>2.5412488193090697E-2</v>
      </c>
    </row>
    <row r="68" spans="1:26">
      <c r="A68" s="581" t="s">
        <v>16</v>
      </c>
      <c r="B68" s="625">
        <f>B10/$B$10</f>
        <v>1</v>
      </c>
      <c r="C68" s="607">
        <f>C10/$C$10</f>
        <v>1</v>
      </c>
      <c r="D68" s="607">
        <f>D10/$D$10</f>
        <v>1</v>
      </c>
      <c r="E68" s="626">
        <f t="shared" si="15"/>
        <v>1</v>
      </c>
      <c r="F68" s="626">
        <f t="shared" si="10"/>
        <v>1</v>
      </c>
      <c r="G68" s="624">
        <f>G10/$B$10</f>
        <v>0.39019495740978227</v>
      </c>
      <c r="H68" s="607">
        <f>H10/$C$10</f>
        <v>0.40027280841875351</v>
      </c>
      <c r="I68" s="607">
        <f>I10/$D$10</f>
        <v>0.40600388991561859</v>
      </c>
      <c r="J68" s="607">
        <f t="shared" si="16"/>
        <v>0.40211318186746664</v>
      </c>
      <c r="K68" s="607">
        <f t="shared" si="11"/>
        <v>0.38093543612928576</v>
      </c>
      <c r="L68" s="624">
        <f>L10/$B$10</f>
        <v>0.40677977186751113</v>
      </c>
      <c r="M68" s="607">
        <f>M10/$C$10</f>
        <v>0.38904406469728903</v>
      </c>
      <c r="N68" s="612">
        <f>N10/$D$10</f>
        <v>0.38777581911315917</v>
      </c>
      <c r="O68" s="607">
        <f t="shared" si="17"/>
        <v>0.41305289364422038</v>
      </c>
      <c r="P68" s="607">
        <f t="shared" si="12"/>
        <v>0.40509698947087308</v>
      </c>
      <c r="Q68" s="625">
        <f>Q10/$B$10</f>
        <v>4.6771574837953335E-2</v>
      </c>
      <c r="R68" s="608">
        <f>R10/$C$10</f>
        <v>4.4176868322318173E-2</v>
      </c>
      <c r="S68" s="607">
        <f>S10/$D$10</f>
        <v>4.2071962286034464E-2</v>
      </c>
      <c r="T68" s="607">
        <f t="shared" si="18"/>
        <v>3.5520816422866405E-2</v>
      </c>
      <c r="U68" s="607">
        <f t="shared" si="13"/>
        <v>3.051216676582218E-2</v>
      </c>
      <c r="V68" s="625">
        <f>V10/$B$10</f>
        <v>1.6241454841942849E-3</v>
      </c>
      <c r="W68" s="607">
        <f>W10/$C$10</f>
        <v>1.6211888965492064E-3</v>
      </c>
      <c r="X68" s="607">
        <f>X10/$D$10</f>
        <v>1.825631707769801E-3</v>
      </c>
      <c r="Y68" s="607">
        <f t="shared" si="19"/>
        <v>2.0744837303087287E-3</v>
      </c>
      <c r="Z68" s="607">
        <f t="shared" si="14"/>
        <v>1.8945577256358828E-3</v>
      </c>
    </row>
    <row r="69" spans="1:26">
      <c r="A69" s="581" t="s">
        <v>17</v>
      </c>
      <c r="B69" s="625">
        <f>B11/$B$11</f>
        <v>1</v>
      </c>
      <c r="C69" s="607">
        <f>C11/$C$11</f>
        <v>1</v>
      </c>
      <c r="D69" s="607">
        <f>D11/$D$11</f>
        <v>1</v>
      </c>
      <c r="E69" s="626">
        <f t="shared" si="15"/>
        <v>1</v>
      </c>
      <c r="F69" s="626">
        <f t="shared" si="10"/>
        <v>1</v>
      </c>
      <c r="G69" s="624">
        <f>G11/$B$11</f>
        <v>0.38755478100412621</v>
      </c>
      <c r="H69" s="607">
        <f>H11/$C$11</f>
        <v>0.26936015075996406</v>
      </c>
      <c r="I69" s="607">
        <f>I11/$D$11</f>
        <v>0.28717187200613142</v>
      </c>
      <c r="J69" s="607">
        <f t="shared" si="16"/>
        <v>0.40256154519801496</v>
      </c>
      <c r="K69" s="607">
        <f t="shared" si="11"/>
        <v>0.42045380494988854</v>
      </c>
      <c r="L69" s="624">
        <f>L11/$B$11</f>
        <v>0.5062661780158384</v>
      </c>
      <c r="M69" s="607">
        <f>M11/$C$11</f>
        <v>0.59227883548495042</v>
      </c>
      <c r="N69" s="612">
        <f>N11/$D$11</f>
        <v>0.5532509420706393</v>
      </c>
      <c r="O69" s="607">
        <f t="shared" si="17"/>
        <v>0.49653352145567775</v>
      </c>
      <c r="P69" s="607">
        <f t="shared" si="12"/>
        <v>0.46776316646900129</v>
      </c>
      <c r="Q69" s="625">
        <f>Q11/$B$11</f>
        <v>2.1938030190420052E-2</v>
      </c>
      <c r="R69" s="608">
        <f>R11/$C$11</f>
        <v>2.2561158174677257E-2</v>
      </c>
      <c r="S69" s="607">
        <f>S11/$D$11</f>
        <v>5.9669796257265123E-2</v>
      </c>
      <c r="T69" s="607">
        <f t="shared" si="18"/>
        <v>2.6831760241315557E-2</v>
      </c>
      <c r="U69" s="607">
        <f t="shared" si="13"/>
        <v>2.0500723324948848E-2</v>
      </c>
      <c r="V69" s="625">
        <f>V11/$B$11</f>
        <v>6.3815064455777955E-3</v>
      </c>
      <c r="W69" s="607">
        <f>W11/$C$11</f>
        <v>6.1466387220627345E-3</v>
      </c>
      <c r="X69" s="607">
        <f>X11/$D$11</f>
        <v>1.1049370888420515E-2</v>
      </c>
      <c r="Y69" s="607">
        <f t="shared" si="19"/>
        <v>4.9868638707794106E-3</v>
      </c>
      <c r="Z69" s="607">
        <f t="shared" si="14"/>
        <v>4.9264293813290937E-3</v>
      </c>
    </row>
    <row r="70" spans="1:26">
      <c r="A70" s="581" t="s">
        <v>18</v>
      </c>
      <c r="B70" s="625">
        <f>B12/$B$12</f>
        <v>1</v>
      </c>
      <c r="C70" s="607">
        <f>C12/$C$12</f>
        <v>1</v>
      </c>
      <c r="D70" s="607">
        <f>D12/$D$12</f>
        <v>1</v>
      </c>
      <c r="E70" s="626">
        <f t="shared" si="15"/>
        <v>1</v>
      </c>
      <c r="F70" s="626">
        <f t="shared" si="10"/>
        <v>1</v>
      </c>
      <c r="G70" s="624">
        <f>G12/$B$12</f>
        <v>0.46553511036764972</v>
      </c>
      <c r="H70" s="607">
        <f>H12/$C$12</f>
        <v>0.48795492393009005</v>
      </c>
      <c r="I70" s="607">
        <f>I12/$D$12</f>
        <v>0.47569927469662371</v>
      </c>
      <c r="J70" s="607">
        <f t="shared" si="16"/>
        <v>0.42697676366796861</v>
      </c>
      <c r="K70" s="607">
        <f t="shared" si="11"/>
        <v>0.46340148175935481</v>
      </c>
      <c r="L70" s="624">
        <f>L12/$B$12</f>
        <v>0.3790046910796756</v>
      </c>
      <c r="M70" s="607">
        <f>M12/$C$12</f>
        <v>0.34893534461851872</v>
      </c>
      <c r="N70" s="612">
        <f>N12/$D$12</f>
        <v>0.34459347139469976</v>
      </c>
      <c r="O70" s="607">
        <f t="shared" si="17"/>
        <v>0.38613778443301883</v>
      </c>
      <c r="P70" s="607">
        <f t="shared" si="12"/>
        <v>0.35140204445278067</v>
      </c>
      <c r="Q70" s="625">
        <f>Q12/$B$12</f>
        <v>4.1146950798210846E-2</v>
      </c>
      <c r="R70" s="608">
        <f>R12/$C$12</f>
        <v>5.008811498601478E-2</v>
      </c>
      <c r="S70" s="607">
        <f>S12/$D$12</f>
        <v>6.3317497397132036E-2</v>
      </c>
      <c r="T70" s="607">
        <f t="shared" si="18"/>
        <v>6.4462757992397673E-2</v>
      </c>
      <c r="U70" s="607">
        <f t="shared" si="13"/>
        <v>5.6949263809434492E-2</v>
      </c>
      <c r="V70" s="625">
        <f>V12/$B$12</f>
        <v>1.6736972253536493E-2</v>
      </c>
      <c r="W70" s="607">
        <f>W12/$C$12</f>
        <v>2.0743399459992564E-2</v>
      </c>
      <c r="X70" s="607">
        <f>X12/$D$12</f>
        <v>2.329894922876366E-2</v>
      </c>
      <c r="Y70" s="607">
        <f t="shared" si="19"/>
        <v>3.273401258678283E-2</v>
      </c>
      <c r="Z70" s="607">
        <f t="shared" si="14"/>
        <v>3.1252930694926379E-2</v>
      </c>
    </row>
    <row r="71" spans="1:26">
      <c r="A71" s="581" t="s">
        <v>138</v>
      </c>
      <c r="B71" s="625">
        <f>B13/$B$13</f>
        <v>1</v>
      </c>
      <c r="C71" s="607">
        <f>C13/$C$13</f>
        <v>1</v>
      </c>
      <c r="D71" s="607">
        <f>D13/$D$13</f>
        <v>1</v>
      </c>
      <c r="E71" s="626">
        <f t="shared" si="15"/>
        <v>1</v>
      </c>
      <c r="F71" s="626">
        <f t="shared" si="10"/>
        <v>1</v>
      </c>
      <c r="G71" s="624">
        <f>G13/$B$13</f>
        <v>0.31242303347344208</v>
      </c>
      <c r="H71" s="607">
        <f>H13/$C$13</f>
        <v>0.29123278468256636</v>
      </c>
      <c r="I71" s="607">
        <f>I13/$D$13</f>
        <v>0.28727104103872014</v>
      </c>
      <c r="J71" s="607">
        <f t="shared" si="16"/>
        <v>0.26344281921815627</v>
      </c>
      <c r="K71" s="607">
        <f t="shared" si="11"/>
        <v>0.28839567356645945</v>
      </c>
      <c r="L71" s="624">
        <f>L13/$B$13</f>
        <v>0.42657520583775199</v>
      </c>
      <c r="M71" s="607">
        <f>M13/$C$13</f>
        <v>0.44415285708953833</v>
      </c>
      <c r="N71" s="612">
        <f>N13/$D$13</f>
        <v>0.47265998707902729</v>
      </c>
      <c r="O71" s="607">
        <f t="shared" si="17"/>
        <v>0.48624850346155846</v>
      </c>
      <c r="P71" s="607">
        <f t="shared" si="12"/>
        <v>0.48122672477018491</v>
      </c>
      <c r="Q71" s="625">
        <f>Q13/$B$13</f>
        <v>0.17628006147144731</v>
      </c>
      <c r="R71" s="608">
        <f>R13/$C$13</f>
        <v>0.17420128391744114</v>
      </c>
      <c r="S71" s="607">
        <f>S13/$D$13</f>
        <v>0.16242608145615312</v>
      </c>
      <c r="T71" s="607">
        <f t="shared" si="18"/>
        <v>0.14860444536984019</v>
      </c>
      <c r="U71" s="607">
        <f t="shared" si="13"/>
        <v>0.12712992829627098</v>
      </c>
      <c r="V71" s="625">
        <f>V13/$B$13</f>
        <v>6.4880873627324266E-3</v>
      </c>
      <c r="W71" s="607">
        <f>W13/$C$13</f>
        <v>4.9359907438510054E-3</v>
      </c>
      <c r="X71" s="607">
        <f>X13/$D$13</f>
        <v>3.669196085890703E-3</v>
      </c>
      <c r="Y71" s="607">
        <f t="shared" si="19"/>
        <v>4.2059236895528604E-3</v>
      </c>
      <c r="Z71" s="607">
        <f t="shared" si="14"/>
        <v>3.6480844589703242E-3</v>
      </c>
    </row>
    <row r="72" spans="1:26">
      <c r="A72" s="583" t="s">
        <v>19</v>
      </c>
      <c r="B72" s="625">
        <f>B14/$B$14</f>
        <v>1</v>
      </c>
      <c r="C72" s="607">
        <f>C14/$C$14</f>
        <v>1</v>
      </c>
      <c r="D72" s="607">
        <f>D14/$D$14</f>
        <v>1</v>
      </c>
      <c r="E72" s="626">
        <f t="shared" si="15"/>
        <v>1</v>
      </c>
      <c r="F72" s="626">
        <f t="shared" si="10"/>
        <v>1</v>
      </c>
      <c r="G72" s="624">
        <f>G14/$B$14</f>
        <v>0.38220542942255581</v>
      </c>
      <c r="H72" s="607">
        <f>H14/$C$14</f>
        <v>0.33164006927692213</v>
      </c>
      <c r="I72" s="607">
        <f>I14/$D$14</f>
        <v>0.29251196137457647</v>
      </c>
      <c r="J72" s="607">
        <f t="shared" si="16"/>
        <v>0.2608201507327087</v>
      </c>
      <c r="K72" s="607">
        <f t="shared" si="11"/>
        <v>0.32756012352225583</v>
      </c>
      <c r="L72" s="624">
        <f>L14/$B$14</f>
        <v>0.40251948095662859</v>
      </c>
      <c r="M72" s="607">
        <f>M14/$C$14</f>
        <v>0.46325848951568011</v>
      </c>
      <c r="N72" s="612">
        <f>N14/$D$14</f>
        <v>0.48916568503410263</v>
      </c>
      <c r="O72" s="607">
        <f t="shared" si="17"/>
        <v>0.51790394874235501</v>
      </c>
      <c r="P72" s="607">
        <f t="shared" si="12"/>
        <v>0.48019276958108487</v>
      </c>
      <c r="Q72" s="625">
        <f>Q14/$B$14</f>
        <v>0.12896140835114531</v>
      </c>
      <c r="R72" s="608">
        <f>R14/$C$14</f>
        <v>0.11992793963011072</v>
      </c>
      <c r="S72" s="607">
        <f>S14/$D$14</f>
        <v>0.13359655628753836</v>
      </c>
      <c r="T72" s="607">
        <f t="shared" si="18"/>
        <v>0.11879612726329922</v>
      </c>
      <c r="U72" s="607">
        <f t="shared" si="13"/>
        <v>8.4243114258086657E-2</v>
      </c>
      <c r="V72" s="625">
        <f>V14/$B$14</f>
        <v>1.4187858693639867E-2</v>
      </c>
      <c r="W72" s="607">
        <f>W14/$C$14</f>
        <v>8.0178759200841224E-3</v>
      </c>
      <c r="X72" s="607">
        <f>X14/$D$14</f>
        <v>3.388450183965214E-3</v>
      </c>
      <c r="Y72" s="607">
        <f t="shared" si="19"/>
        <v>4.2548959717003242E-3</v>
      </c>
      <c r="Z72" s="607">
        <f t="shared" si="14"/>
        <v>2.8463146074425277E-3</v>
      </c>
    </row>
    <row r="73" spans="1:26">
      <c r="A73" s="583" t="s">
        <v>20</v>
      </c>
      <c r="B73" s="625">
        <f>B15/$B$15</f>
        <v>1</v>
      </c>
      <c r="C73" s="607">
        <f>C15/$C$15</f>
        <v>1</v>
      </c>
      <c r="D73" s="607">
        <f>D15/$D$15</f>
        <v>1</v>
      </c>
      <c r="E73" s="626">
        <f t="shared" si="15"/>
        <v>1</v>
      </c>
      <c r="F73" s="626">
        <f t="shared" si="10"/>
        <v>1</v>
      </c>
      <c r="G73" s="624">
        <f>G15/$B$15</f>
        <v>0.3091049010140029</v>
      </c>
      <c r="H73" s="607">
        <f>H15/$C$15</f>
        <v>0.277689807483957</v>
      </c>
      <c r="I73" s="607">
        <f>I15/$D$15</f>
        <v>0.29741598778004075</v>
      </c>
      <c r="J73" s="607">
        <f t="shared" si="16"/>
        <v>0.25714226672039509</v>
      </c>
      <c r="K73" s="607">
        <f t="shared" si="11"/>
        <v>0.27992110355778294</v>
      </c>
      <c r="L73" s="624">
        <f>L15/$B$15</f>
        <v>0.51517986479961375</v>
      </c>
      <c r="M73" s="607">
        <f>M15/$C$15</f>
        <v>0.51086201627913441</v>
      </c>
      <c r="N73" s="612">
        <f>N15/$D$15</f>
        <v>0.53191191446028518</v>
      </c>
      <c r="O73" s="607">
        <f t="shared" si="17"/>
        <v>0.56105927693913182</v>
      </c>
      <c r="P73" s="607">
        <f t="shared" si="12"/>
        <v>0.5692576787575051</v>
      </c>
      <c r="Q73" s="625">
        <f>Q15/$B$15</f>
        <v>0.11917551907291164</v>
      </c>
      <c r="R73" s="608">
        <f>R15/$C$15</f>
        <v>0.1399561074533989</v>
      </c>
      <c r="S73" s="607">
        <f>S15/$D$15</f>
        <v>0.11530040733197557</v>
      </c>
      <c r="T73" s="607">
        <f t="shared" si="18"/>
        <v>0.10517342921794116</v>
      </c>
      <c r="U73" s="607">
        <f t="shared" si="13"/>
        <v>6.5052349526125139E-2</v>
      </c>
      <c r="V73" s="625">
        <f>V15/$B$15</f>
        <v>4.7531385803959436E-3</v>
      </c>
      <c r="W73" s="607">
        <f>W15/$C$15</f>
        <v>4.7503958663221938E-3</v>
      </c>
      <c r="X73" s="607">
        <f>X15/$D$15</f>
        <v>5.1934826883910387E-3</v>
      </c>
      <c r="Y73" s="607">
        <f t="shared" si="19"/>
        <v>5.1042021842678982E-3</v>
      </c>
      <c r="Z73" s="607">
        <f t="shared" si="14"/>
        <v>4.7511536743909096E-3</v>
      </c>
    </row>
    <row r="74" spans="1:26">
      <c r="A74" s="583" t="s">
        <v>21</v>
      </c>
      <c r="B74" s="625">
        <f>B16/$B$16</f>
        <v>1</v>
      </c>
      <c r="C74" s="607">
        <f>C16/$C$16</f>
        <v>1</v>
      </c>
      <c r="D74" s="607">
        <f>D16/$D$16</f>
        <v>1</v>
      </c>
      <c r="E74" s="626">
        <f t="shared" si="15"/>
        <v>1</v>
      </c>
      <c r="F74" s="626">
        <f t="shared" si="10"/>
        <v>1</v>
      </c>
      <c r="G74" s="624">
        <f>G16/$B$16</f>
        <v>0.36307941653160453</v>
      </c>
      <c r="H74" s="607">
        <f>H16/$C$16</f>
        <v>0.35852925367786115</v>
      </c>
      <c r="I74" s="607">
        <f>I16/$D$16</f>
        <v>0.36202241675529739</v>
      </c>
      <c r="J74" s="607">
        <f t="shared" si="16"/>
        <v>0.36835332696857748</v>
      </c>
      <c r="K74" s="607">
        <f t="shared" si="11"/>
        <v>0.36412286257124765</v>
      </c>
      <c r="L74" s="624">
        <f>L16/$B$16</f>
        <v>0.44341437061048083</v>
      </c>
      <c r="M74" s="607">
        <f>M16/$C$16</f>
        <v>0.45414369040272329</v>
      </c>
      <c r="N74" s="612">
        <f>N16/$D$16</f>
        <v>0.48828710900215438</v>
      </c>
      <c r="O74" s="607">
        <f t="shared" si="17"/>
        <v>0.45286621559918644</v>
      </c>
      <c r="P74" s="607">
        <f t="shared" si="12"/>
        <v>0.47324255858138065</v>
      </c>
      <c r="Q74" s="625">
        <f>Q16/$B$16</f>
        <v>8.5921123716909784E-2</v>
      </c>
      <c r="R74" s="608">
        <f>R16/$C$16</f>
        <v>8.2445802560070072E-2</v>
      </c>
      <c r="S74" s="607">
        <f>S16/$D$16</f>
        <v>7.9194960320706859E-2</v>
      </c>
      <c r="T74" s="607">
        <f t="shared" si="18"/>
        <v>6.8266157486198159E-2</v>
      </c>
      <c r="U74" s="607">
        <f t="shared" si="13"/>
        <v>6.2951234958834701E-2</v>
      </c>
      <c r="V74" s="625">
        <f>V16/$B$16</f>
        <v>3.0145867098865476E-3</v>
      </c>
      <c r="W74" s="607">
        <f>W16/$C$16</f>
        <v>3.4140903390201659E-3</v>
      </c>
      <c r="X74" s="607">
        <f>X16/$D$16</f>
        <v>3.390693319516031E-3</v>
      </c>
      <c r="Y74" s="607">
        <f t="shared" si="19"/>
        <v>3.3788551741314185E-3</v>
      </c>
      <c r="Z74" s="607">
        <f t="shared" si="14"/>
        <v>3.4093308000844418E-3</v>
      </c>
    </row>
    <row r="75" spans="1:26">
      <c r="A75" s="583" t="s">
        <v>22</v>
      </c>
      <c r="B75" s="625">
        <f>B17/$B$17</f>
        <v>1</v>
      </c>
      <c r="C75" s="607">
        <f>C17/$C$17</f>
        <v>1</v>
      </c>
      <c r="D75" s="607">
        <f>D17/$D$17</f>
        <v>1</v>
      </c>
      <c r="E75" s="626">
        <f t="shared" si="15"/>
        <v>1</v>
      </c>
      <c r="F75" s="626">
        <f t="shared" si="10"/>
        <v>1</v>
      </c>
      <c r="G75" s="624">
        <f>G17/$B$17</f>
        <v>0.20181673196269459</v>
      </c>
      <c r="H75" s="607">
        <f>H17/$C$17</f>
        <v>0.20444945307820825</v>
      </c>
      <c r="I75" s="607">
        <f>I17/$D$17</f>
        <v>0.20482284630880437</v>
      </c>
      <c r="J75" s="607">
        <f t="shared" si="16"/>
        <v>0.16808715994045378</v>
      </c>
      <c r="K75" s="607">
        <f t="shared" si="11"/>
        <v>0.19059874797203746</v>
      </c>
      <c r="L75" s="624">
        <f>L17/$B$17</f>
        <v>0.38694830634816074</v>
      </c>
      <c r="M75" s="607">
        <f>M17/$C$17</f>
        <v>0.37892065693660754</v>
      </c>
      <c r="N75" s="612">
        <f>N17/$D$17</f>
        <v>0.39949723223807831</v>
      </c>
      <c r="O75" s="607">
        <f t="shared" si="17"/>
        <v>0.42346513111616418</v>
      </c>
      <c r="P75" s="607">
        <f t="shared" si="12"/>
        <v>0.42850104901935804</v>
      </c>
      <c r="Q75" s="625">
        <f>Q17/$B$17</f>
        <v>0.33030544672884238</v>
      </c>
      <c r="R75" s="608">
        <f>R17/$C$17</f>
        <v>0.32159631812880246</v>
      </c>
      <c r="S75" s="607">
        <f>S17/$D$17</f>
        <v>0.30481776784656273</v>
      </c>
      <c r="T75" s="607">
        <f t="shared" si="18"/>
        <v>0.29646321713098528</v>
      </c>
      <c r="U75" s="607">
        <f t="shared" si="13"/>
        <v>0.26799684020080017</v>
      </c>
      <c r="V75" s="625">
        <f>V17/$B$17</f>
        <v>2.3402558679748984E-3</v>
      </c>
      <c r="W75" s="607">
        <f>W17/$C$17</f>
        <v>3.1050026794439364E-3</v>
      </c>
      <c r="X75" s="607">
        <f>X17/$D$17</f>
        <v>3.241751730909214E-3</v>
      </c>
      <c r="Y75" s="607">
        <f t="shared" si="19"/>
        <v>4.2533003975199985E-3</v>
      </c>
      <c r="Z75" s="607">
        <f t="shared" si="14"/>
        <v>3.9582430836922087E-3</v>
      </c>
    </row>
    <row r="76" spans="1:26">
      <c r="A76" s="581" t="s">
        <v>23</v>
      </c>
      <c r="B76" s="625">
        <f>B18/$B$18</f>
        <v>1</v>
      </c>
      <c r="C76" s="607">
        <f>C18/$C$18</f>
        <v>1</v>
      </c>
      <c r="D76" s="607">
        <f>D18/$D$18</f>
        <v>1</v>
      </c>
      <c r="E76" s="626">
        <f t="shared" si="15"/>
        <v>1</v>
      </c>
      <c r="F76" s="626">
        <f t="shared" si="10"/>
        <v>1</v>
      </c>
      <c r="G76" s="624">
        <f>G18/$B$18</f>
        <v>0.33633756657107744</v>
      </c>
      <c r="H76" s="607">
        <f>H18/$C$18</f>
        <v>0.43310300383086892</v>
      </c>
      <c r="I76" s="607">
        <f>I18/$D$18</f>
        <v>0.41865269117478293</v>
      </c>
      <c r="J76" s="607">
        <f t="shared" si="16"/>
        <v>0.39190653572637996</v>
      </c>
      <c r="K76" s="607">
        <f t="shared" si="11"/>
        <v>0.42860409656659371</v>
      </c>
      <c r="L76" s="624">
        <f>L18/$B$18</f>
        <v>0.43916427693568211</v>
      </c>
      <c r="M76" s="607">
        <f>M18/$C$18</f>
        <v>0.35165228599047654</v>
      </c>
      <c r="N76" s="612">
        <f>N18/$D$18</f>
        <v>0.35362074901495733</v>
      </c>
      <c r="O76" s="607">
        <f t="shared" si="17"/>
        <v>0.38262783609888251</v>
      </c>
      <c r="P76" s="607">
        <f t="shared" si="12"/>
        <v>0.32302113619287182</v>
      </c>
      <c r="Q76" s="625">
        <f>Q18/$B$18</f>
        <v>8.5119941736082658E-2</v>
      </c>
      <c r="R76" s="608">
        <f>R18/$C$18</f>
        <v>8.0305037413626434E-2</v>
      </c>
      <c r="S76" s="607">
        <f>S18/$D$18</f>
        <v>8.6722007574308563E-2</v>
      </c>
      <c r="T76" s="607">
        <f t="shared" si="18"/>
        <v>9.095834744327802E-2</v>
      </c>
      <c r="U76" s="607">
        <f t="shared" si="13"/>
        <v>8.6962203129593935E-2</v>
      </c>
      <c r="V76" s="625">
        <f>V18/$B$18</f>
        <v>2.7675360735581956E-2</v>
      </c>
      <c r="W76" s="607">
        <f>W18/$C$18</f>
        <v>1.7972861694890981E-2</v>
      </c>
      <c r="X76" s="607">
        <f>X18/$D$18</f>
        <v>1.9624344898817949E-2</v>
      </c>
      <c r="Y76" s="607">
        <f t="shared" si="19"/>
        <v>2.1029461564510667E-2</v>
      </c>
      <c r="Z76" s="607">
        <f t="shared" si="14"/>
        <v>1.8196073306981149E-2</v>
      </c>
    </row>
    <row r="77" spans="1:26">
      <c r="A77" s="581" t="s">
        <v>24</v>
      </c>
      <c r="B77" s="625">
        <f>B19/$B$19</f>
        <v>1</v>
      </c>
      <c r="C77" s="607">
        <f>C19/$C$19</f>
        <v>1</v>
      </c>
      <c r="D77" s="607">
        <f>D19/$D$19</f>
        <v>1</v>
      </c>
      <c r="E77" s="626">
        <f t="shared" si="15"/>
        <v>1</v>
      </c>
      <c r="F77" s="626">
        <f t="shared" si="10"/>
        <v>1</v>
      </c>
      <c r="G77" s="624">
        <f>G19/$B$19</f>
        <v>0.44196614402664075</v>
      </c>
      <c r="H77" s="607">
        <f>H19/$C$19</f>
        <v>0.44122427699573713</v>
      </c>
      <c r="I77" s="607">
        <f>I19/$D$19</f>
        <v>0.43987485952069982</v>
      </c>
      <c r="J77" s="607">
        <f t="shared" si="16"/>
        <v>0.40394616572635295</v>
      </c>
      <c r="K77" s="607">
        <f t="shared" si="11"/>
        <v>0.39061138541969215</v>
      </c>
      <c r="L77" s="624">
        <f>L19/$B$19</f>
        <v>0.32125017344248646</v>
      </c>
      <c r="M77" s="607">
        <f>M19/$C$19</f>
        <v>0.30030361578802095</v>
      </c>
      <c r="N77" s="612">
        <f>N19/$D$19</f>
        <v>0.28311514746529781</v>
      </c>
      <c r="O77" s="607">
        <f t="shared" si="17"/>
        <v>0.30803416648280646</v>
      </c>
      <c r="P77" s="607">
        <f t="shared" si="12"/>
        <v>0.31829073482428116</v>
      </c>
      <c r="Q77" s="625">
        <f>Q19/$B$19</f>
        <v>0.15033994727348413</v>
      </c>
      <c r="R77" s="608">
        <f>R19/$C$19</f>
        <v>0.14944643788143649</v>
      </c>
      <c r="S77" s="607">
        <f>S19/$D$19</f>
        <v>0.15420830422500986</v>
      </c>
      <c r="T77" s="607">
        <f t="shared" si="18"/>
        <v>0.17329088788728844</v>
      </c>
      <c r="U77" s="607">
        <f t="shared" si="13"/>
        <v>0.15582340981702003</v>
      </c>
      <c r="V77" s="625">
        <f>V19/$B$19</f>
        <v>8.5680588316914118E-3</v>
      </c>
      <c r="W77" s="607">
        <f>W19/$C$19</f>
        <v>8.0350844910602025E-3</v>
      </c>
      <c r="X77" s="607">
        <f>X19/$D$19</f>
        <v>9.9626400996264009E-3</v>
      </c>
      <c r="Y77" s="607">
        <f t="shared" si="19"/>
        <v>1.0054527689349765E-2</v>
      </c>
      <c r="Z77" s="607">
        <f t="shared" si="14"/>
        <v>1.3142608190531513E-2</v>
      </c>
    </row>
    <row r="78" spans="1:26">
      <c r="A78" s="581" t="s">
        <v>25</v>
      </c>
      <c r="B78" s="625">
        <f>B20/$B$20</f>
        <v>1</v>
      </c>
      <c r="C78" s="607">
        <f>C20/$C$20</f>
        <v>1</v>
      </c>
      <c r="D78" s="607">
        <f>D20/$D$20</f>
        <v>1</v>
      </c>
      <c r="E78" s="626">
        <f t="shared" si="15"/>
        <v>1</v>
      </c>
      <c r="F78" s="626">
        <f t="shared" si="10"/>
        <v>1</v>
      </c>
      <c r="G78" s="624">
        <f>G20/$B$20</f>
        <v>0.64808963463354397</v>
      </c>
      <c r="H78" s="607">
        <f>H20/$C$20</f>
        <v>0.63681688875580178</v>
      </c>
      <c r="I78" s="607">
        <f>I20/$D$20</f>
        <v>0.64286000936392218</v>
      </c>
      <c r="J78" s="607">
        <f t="shared" si="16"/>
        <v>0.63264800060375403</v>
      </c>
      <c r="K78" s="607">
        <f t="shared" si="11"/>
        <v>0.58520011178607678</v>
      </c>
      <c r="L78" s="624">
        <f>L20/$B$20</f>
        <v>0.22361444032832134</v>
      </c>
      <c r="M78" s="607">
        <f>M20/$C$20</f>
        <v>0.23852373109746969</v>
      </c>
      <c r="N78" s="612">
        <f>N20/$D$20</f>
        <v>0.23777673734198382</v>
      </c>
      <c r="O78" s="607">
        <f t="shared" si="17"/>
        <v>0.22625683266309446</v>
      </c>
      <c r="P78" s="607">
        <f t="shared" si="12"/>
        <v>0.22393987085766395</v>
      </c>
      <c r="Q78" s="625">
        <f>Q20/$B$20</f>
        <v>1.539914287789642E-2</v>
      </c>
      <c r="R78" s="608">
        <f>R20/$C$20</f>
        <v>2.1110944752208413E-2</v>
      </c>
      <c r="S78" s="607">
        <f>S20/$D$20</f>
        <v>2.5911310280248814E-2</v>
      </c>
      <c r="T78" s="607">
        <f t="shared" si="18"/>
        <v>2.0549200564941295E-2</v>
      </c>
      <c r="U78" s="607">
        <f t="shared" si="13"/>
        <v>2.047450247841499E-2</v>
      </c>
      <c r="V78" s="625">
        <f>V20/$B$20</f>
        <v>6.7734437422822692E-3</v>
      </c>
      <c r="W78" s="607">
        <f>W20/$C$20</f>
        <v>4.9558317113340324E-3</v>
      </c>
      <c r="X78" s="607">
        <f>X20/$D$20</f>
        <v>3.5449133837201527E-3</v>
      </c>
      <c r="Y78" s="607">
        <f t="shared" si="19"/>
        <v>1.0166787058100547E-2</v>
      </c>
      <c r="Z78" s="607">
        <f t="shared" si="14"/>
        <v>5.9570211952284999E-3</v>
      </c>
    </row>
    <row r="79" spans="1:26">
      <c r="A79" s="581" t="s">
        <v>26</v>
      </c>
      <c r="B79" s="625">
        <f>B21/$B$21</f>
        <v>1</v>
      </c>
      <c r="C79" s="607">
        <f>C21/$C$21</f>
        <v>1</v>
      </c>
      <c r="D79" s="607">
        <f>D21/$D$21</f>
        <v>1</v>
      </c>
      <c r="E79" s="626">
        <f t="shared" si="15"/>
        <v>1</v>
      </c>
      <c r="F79" s="626">
        <f t="shared" si="10"/>
        <v>1</v>
      </c>
      <c r="G79" s="624">
        <f>G21/$B$21</f>
        <v>0.57149075081610445</v>
      </c>
      <c r="H79" s="607">
        <f>H21/$C$21</f>
        <v>0.61387246582240707</v>
      </c>
      <c r="I79" s="607">
        <f>I21/$D$21</f>
        <v>0.61576283903513673</v>
      </c>
      <c r="J79" s="607">
        <f t="shared" si="16"/>
        <v>0.55800554981770223</v>
      </c>
      <c r="K79" s="607">
        <f t="shared" si="11"/>
        <v>0.61165689335668771</v>
      </c>
      <c r="L79" s="624">
        <f>L21/$B$21</f>
        <v>0.30576713819368878</v>
      </c>
      <c r="M79" s="607">
        <f>M21/$C$21</f>
        <v>0.25490049797638809</v>
      </c>
      <c r="N79" s="612">
        <f>N21/$D$21</f>
        <v>0.22574671541003496</v>
      </c>
      <c r="O79" s="607">
        <f t="shared" si="17"/>
        <v>0.25731991090427186</v>
      </c>
      <c r="P79" s="607">
        <f t="shared" si="12"/>
        <v>0.22941893229761634</v>
      </c>
      <c r="Q79" s="625">
        <f>Q21/$B$21</f>
        <v>6.275843307943417E-2</v>
      </c>
      <c r="R79" s="608">
        <f>R21/$C$21</f>
        <v>5.4534942275770742E-2</v>
      </c>
      <c r="S79" s="607">
        <f>S21/$D$21</f>
        <v>6.7671333471687869E-2</v>
      </c>
      <c r="T79" s="607">
        <f t="shared" si="18"/>
        <v>7.2595597476450599E-2</v>
      </c>
      <c r="U79" s="607">
        <f t="shared" si="13"/>
        <v>4.3764120529027999E-2</v>
      </c>
      <c r="V79" s="625">
        <f>V21/$B$21</f>
        <v>1.5642002176278563E-2</v>
      </c>
      <c r="W79" s="607">
        <f>W21/$C$21</f>
        <v>1.1190480631143107E-2</v>
      </c>
      <c r="X79" s="607">
        <f>X21/$D$21</f>
        <v>1.6235372998515348E-2</v>
      </c>
      <c r="Y79" s="607">
        <f t="shared" si="19"/>
        <v>1.1871134726179958E-2</v>
      </c>
      <c r="Z79" s="607">
        <f t="shared" si="14"/>
        <v>1.2019902013048003E-2</v>
      </c>
    </row>
    <row r="80" spans="1:26">
      <c r="A80" s="581" t="s">
        <v>27</v>
      </c>
      <c r="B80" s="625">
        <f>B22/$B$22</f>
        <v>1</v>
      </c>
      <c r="C80" s="607">
        <f>C22/$C$22</f>
        <v>1</v>
      </c>
      <c r="D80" s="607">
        <f>D22/$D$22</f>
        <v>1</v>
      </c>
      <c r="E80" s="626">
        <f t="shared" si="15"/>
        <v>1</v>
      </c>
      <c r="F80" s="626">
        <f t="shared" si="10"/>
        <v>1</v>
      </c>
      <c r="G80" s="624">
        <f>G22/$B$22</f>
        <v>0.49354940767040462</v>
      </c>
      <c r="H80" s="607">
        <f>H22/$C$22</f>
        <v>0.446373974145792</v>
      </c>
      <c r="I80" s="607">
        <f>I22/$D$22</f>
        <v>0.48222572406672826</v>
      </c>
      <c r="J80" s="607">
        <f t="shared" si="16"/>
        <v>0.48627918233607625</v>
      </c>
      <c r="K80" s="607">
        <f t="shared" si="11"/>
        <v>0.48059647428157448</v>
      </c>
      <c r="L80" s="624">
        <f>L22/$B$22</f>
        <v>0.29839701901782262</v>
      </c>
      <c r="M80" s="607">
        <f>M22/$C$22</f>
        <v>0.31963739741457919</v>
      </c>
      <c r="N80" s="612">
        <f>N22/$D$22</f>
        <v>0.29093082649568003</v>
      </c>
      <c r="O80" s="607">
        <f t="shared" si="17"/>
        <v>0.30290985590348884</v>
      </c>
      <c r="P80" s="607">
        <f t="shared" si="12"/>
        <v>0.27707075585607344</v>
      </c>
      <c r="Q80" s="625">
        <f>Q22/$B$22</f>
        <v>9.1450768095053966E-2</v>
      </c>
      <c r="R80" s="608">
        <f>R22/$C$22</f>
        <v>0.10479804752454004</v>
      </c>
      <c r="S80" s="607">
        <f>S22/$D$22</f>
        <v>0.11404662283323372</v>
      </c>
      <c r="T80" s="607">
        <f t="shared" si="18"/>
        <v>0.10355773169006219</v>
      </c>
      <c r="U80" s="607">
        <f t="shared" si="13"/>
        <v>0.10217338807051436</v>
      </c>
      <c r="V80" s="625">
        <f>V22/$B$22</f>
        <v>2.2849509614370583E-2</v>
      </c>
      <c r="W80" s="607">
        <f>W22/$C$22</f>
        <v>1.9725902483505874E-2</v>
      </c>
      <c r="X80" s="607">
        <f>X22/$D$22</f>
        <v>2.0464054773678204E-2</v>
      </c>
      <c r="Y80" s="607">
        <f t="shared" si="19"/>
        <v>2.1391071229102283E-2</v>
      </c>
      <c r="Z80" s="607">
        <f t="shared" si="14"/>
        <v>2.0538517266360783E-2</v>
      </c>
    </row>
    <row r="81" spans="1:26">
      <c r="A81" s="581" t="s">
        <v>139</v>
      </c>
      <c r="B81" s="625">
        <f>B23/$B$23</f>
        <v>1</v>
      </c>
      <c r="C81" s="607">
        <f>C23/$C$23</f>
        <v>1</v>
      </c>
      <c r="D81" s="607">
        <f>D23/$D$23</f>
        <v>1</v>
      </c>
      <c r="E81" s="626">
        <f t="shared" si="15"/>
        <v>1</v>
      </c>
      <c r="F81" s="626">
        <f t="shared" si="10"/>
        <v>1</v>
      </c>
      <c r="G81" s="624">
        <f>G23/$B$23</f>
        <v>0.27034559643255296</v>
      </c>
      <c r="H81" s="607">
        <f>H23/$C$23</f>
        <v>0.35300771892467392</v>
      </c>
      <c r="I81" s="607">
        <f>I23/$D$23</f>
        <v>0.28558951965065504</v>
      </c>
      <c r="J81" s="607">
        <f t="shared" si="16"/>
        <v>0.30491919730065709</v>
      </c>
      <c r="K81" s="607">
        <f t="shared" si="11"/>
        <v>0.23435144783815945</v>
      </c>
      <c r="L81" s="624">
        <f>L23/$B$23</f>
        <v>0.21544035674470458</v>
      </c>
      <c r="M81" s="607">
        <f>M23/$C$23</f>
        <v>0.18658504125632153</v>
      </c>
      <c r="N81" s="612">
        <f>N23/$D$23</f>
        <v>0.18539102818578801</v>
      </c>
      <c r="O81" s="607">
        <f t="shared" si="17"/>
        <v>0.21585863967323743</v>
      </c>
      <c r="P81" s="607">
        <f t="shared" si="12"/>
        <v>0.27949226497421659</v>
      </c>
      <c r="Q81" s="625">
        <f>Q23/$B$23</f>
        <v>0.25250836120401338</v>
      </c>
      <c r="R81" s="608">
        <f>R23/$C$23</f>
        <v>0.19849614053766304</v>
      </c>
      <c r="S81" s="607">
        <f>S23/$D$23</f>
        <v>0.19730051607780866</v>
      </c>
      <c r="T81" s="607">
        <f t="shared" si="18"/>
        <v>0.15840880838217014</v>
      </c>
      <c r="U81" s="607">
        <f t="shared" si="13"/>
        <v>0.21134470448234827</v>
      </c>
      <c r="V81" s="625">
        <f>V23/$B$23</f>
        <v>7.1163136380527681E-2</v>
      </c>
      <c r="W81" s="607">
        <f>W23/$C$23</f>
        <v>5.5829118977907904E-2</v>
      </c>
      <c r="X81" s="607">
        <f>X23/$D$23</f>
        <v>7.2965462485113139E-2</v>
      </c>
      <c r="Y81" s="607">
        <f t="shared" si="19"/>
        <v>8.462084887231397E-2</v>
      </c>
      <c r="Z81" s="607">
        <f t="shared" si="14"/>
        <v>7.3859579531931771E-2</v>
      </c>
    </row>
    <row r="82" spans="1:26">
      <c r="A82" s="581" t="s">
        <v>29</v>
      </c>
      <c r="B82" s="625">
        <f>B24/$B$24</f>
        <v>1</v>
      </c>
      <c r="C82" s="607">
        <f>C24/$C$24</f>
        <v>1</v>
      </c>
      <c r="D82" s="607">
        <f>D24/$D$24</f>
        <v>1</v>
      </c>
      <c r="E82" s="626">
        <f t="shared" si="15"/>
        <v>1</v>
      </c>
      <c r="F82" s="626">
        <f t="shared" si="10"/>
        <v>1</v>
      </c>
      <c r="G82" s="624">
        <f>G24/$B$24</f>
        <v>0.12439198855507869</v>
      </c>
      <c r="H82" s="607">
        <f>H24/$C$24</f>
        <v>0.16777515554602015</v>
      </c>
      <c r="I82" s="607">
        <f>I24/$D$24</f>
        <v>0.14674638338760476</v>
      </c>
      <c r="J82" s="607">
        <f t="shared" si="16"/>
        <v>0.11590666463321642</v>
      </c>
      <c r="K82" s="607">
        <f t="shared" si="11"/>
        <v>0.16388756550738448</v>
      </c>
      <c r="L82" s="624">
        <f>L24/$B$24</f>
        <v>0.24513590844062946</v>
      </c>
      <c r="M82" s="607">
        <f>M24/$C$24</f>
        <v>0.17898519630980475</v>
      </c>
      <c r="N82" s="612">
        <f>N24/$D$24</f>
        <v>0.16142635989964235</v>
      </c>
      <c r="O82" s="607">
        <f t="shared" si="17"/>
        <v>0.19821056377408366</v>
      </c>
      <c r="P82" s="607">
        <f t="shared" si="12"/>
        <v>0.16801651580117516</v>
      </c>
      <c r="Q82" s="625">
        <f>Q24/$B$24</f>
        <v>0.23469241773962804</v>
      </c>
      <c r="R82" s="608">
        <f>R24/$C$24</f>
        <v>0.27086462132589573</v>
      </c>
      <c r="S82" s="607">
        <f>S24/$D$24</f>
        <v>0.29189131479207814</v>
      </c>
      <c r="T82" s="607">
        <f t="shared" si="18"/>
        <v>0.28214122312032941</v>
      </c>
      <c r="U82" s="607">
        <f t="shared" si="13"/>
        <v>0.27288126621142345</v>
      </c>
      <c r="V82" s="625">
        <f>V24/$B$24</f>
        <v>0.25550786838340489</v>
      </c>
      <c r="W82" s="607">
        <f>W24/$C$24</f>
        <v>0.24501180004290923</v>
      </c>
      <c r="X82" s="607">
        <f>X24/$D$24</f>
        <v>0.24961298243740992</v>
      </c>
      <c r="Y82" s="607">
        <f t="shared" si="19"/>
        <v>0.29327436327588835</v>
      </c>
      <c r="Z82" s="607">
        <f t="shared" si="14"/>
        <v>0.24816049970885606</v>
      </c>
    </row>
    <row r="83" spans="1:26">
      <c r="A83" s="581" t="s">
        <v>30</v>
      </c>
      <c r="B83" s="625">
        <f>B25/$B$25</f>
        <v>1</v>
      </c>
      <c r="C83" s="607">
        <f>C25/$C$25</f>
        <v>1</v>
      </c>
      <c r="D83" s="607">
        <f>D25/$D$25</f>
        <v>1</v>
      </c>
      <c r="E83" s="626">
        <f t="shared" si="15"/>
        <v>1</v>
      </c>
      <c r="F83" s="626">
        <f t="shared" si="10"/>
        <v>1</v>
      </c>
      <c r="G83" s="624">
        <f>G25/$B$25</f>
        <v>0.31905564924114671</v>
      </c>
      <c r="H83" s="607">
        <f>H25/$C$25</f>
        <v>0.36818019538476521</v>
      </c>
      <c r="I83" s="607">
        <f>I25/$D$25</f>
        <v>0.29324621360392639</v>
      </c>
      <c r="J83" s="607">
        <f t="shared" si="16"/>
        <v>0.23801714268032306</v>
      </c>
      <c r="K83" s="607">
        <f t="shared" si="11"/>
        <v>0.15714320703421589</v>
      </c>
      <c r="L83" s="624">
        <f>L25/$B$25</f>
        <v>0.21090500281056773</v>
      </c>
      <c r="M83" s="607">
        <f>M25/$C$25</f>
        <v>0.2270293077147772</v>
      </c>
      <c r="N83" s="612">
        <f>N25/$D$25</f>
        <v>0.29619704314835449</v>
      </c>
      <c r="O83" s="607">
        <f t="shared" si="17"/>
        <v>0.23603676083794906</v>
      </c>
      <c r="P83" s="607">
        <f t="shared" si="12"/>
        <v>0.32530799186852483</v>
      </c>
      <c r="Q83" s="625">
        <f>Q25/$B$25</f>
        <v>0.23434513771781901</v>
      </c>
      <c r="R83" s="608">
        <f>R25/$C$25</f>
        <v>0.13362110934406543</v>
      </c>
      <c r="S83" s="607">
        <f>S25/$D$25</f>
        <v>0.11225196471048748</v>
      </c>
      <c r="T83" s="607">
        <f t="shared" si="18"/>
        <v>0.1200297057276356</v>
      </c>
      <c r="U83" s="607">
        <f t="shared" si="13"/>
        <v>0.10196184084841657</v>
      </c>
      <c r="V83" s="625">
        <f>V25/$B$25</f>
        <v>0.10258572231590782</v>
      </c>
      <c r="W83" s="607">
        <f>W25/$C$25</f>
        <v>6.916361039888351E-2</v>
      </c>
      <c r="X83" s="607">
        <f>X25/$D$25</f>
        <v>8.6627924482852073E-2</v>
      </c>
      <c r="Y83" s="607">
        <f t="shared" si="19"/>
        <v>0.10938515332487546</v>
      </c>
      <c r="Z83" s="607">
        <f t="shared" si="14"/>
        <v>7.7763354478434452E-2</v>
      </c>
    </row>
    <row r="84" spans="1:26">
      <c r="A84" s="588" t="s">
        <v>140</v>
      </c>
      <c r="B84" s="625">
        <f>B26/$B$26</f>
        <v>1</v>
      </c>
      <c r="C84" s="607">
        <f>C26/$C$26</f>
        <v>1</v>
      </c>
      <c r="D84" s="607">
        <f>D26/$D$26</f>
        <v>1</v>
      </c>
      <c r="E84" s="626">
        <f t="shared" si="15"/>
        <v>1</v>
      </c>
      <c r="F84" s="626">
        <f t="shared" si="10"/>
        <v>1</v>
      </c>
      <c r="G84" s="624">
        <f>G26/$B$26</f>
        <v>0.39877243214461139</v>
      </c>
      <c r="H84" s="607">
        <f>H26/$C$26</f>
        <v>0.40261922255288146</v>
      </c>
      <c r="I84" s="607">
        <f>I26/$D$26</f>
        <v>0.40609814314852477</v>
      </c>
      <c r="J84" s="607">
        <f t="shared" si="16"/>
        <v>0.40556112049916204</v>
      </c>
      <c r="K84" s="607">
        <f t="shared" si="11"/>
        <v>0.39355447106154828</v>
      </c>
      <c r="L84" s="624">
        <f>L26/$B$26</f>
        <v>0.35457586168466559</v>
      </c>
      <c r="M84" s="607">
        <f>M26/$C$26</f>
        <v>0.34171472201984776</v>
      </c>
      <c r="N84" s="612">
        <f>N26/$D$26</f>
        <v>0.34196905095480384</v>
      </c>
      <c r="O84" s="607">
        <f t="shared" si="17"/>
        <v>0.35676880258670729</v>
      </c>
      <c r="P84" s="607">
        <f t="shared" si="12"/>
        <v>0.35541917180484756</v>
      </c>
      <c r="Q84" s="625">
        <f>Q26/$B$26</f>
        <v>9.9818245109059817E-2</v>
      </c>
      <c r="R84" s="608">
        <f>R26/$C$26</f>
        <v>0.10180943325553923</v>
      </c>
      <c r="S84" s="607">
        <f>S26/$D$26</f>
        <v>0.10141907707797262</v>
      </c>
      <c r="T84" s="607">
        <f t="shared" si="18"/>
        <v>9.5887283362462189E-2</v>
      </c>
      <c r="U84" s="607">
        <f t="shared" si="13"/>
        <v>8.9819065224558403E-2</v>
      </c>
      <c r="V84" s="625">
        <f>V26/$B$26</f>
        <v>6.4889660609546195E-3</v>
      </c>
      <c r="W84" s="607">
        <f>W26/$C$26</f>
        <v>6.6878748214645872E-3</v>
      </c>
      <c r="X84" s="607">
        <f>X26/$D$26</f>
        <v>7.3807679272426142E-3</v>
      </c>
      <c r="Y84" s="607">
        <f t="shared" si="19"/>
        <v>8.7785868830616877E-3</v>
      </c>
      <c r="Z84" s="607">
        <f t="shared" si="14"/>
        <v>8.427578509337133E-3</v>
      </c>
    </row>
    <row r="85" spans="1:26">
      <c r="A85" s="627" t="s">
        <v>65</v>
      </c>
      <c r="B85" s="628">
        <f>B27/$B$27</f>
        <v>1</v>
      </c>
      <c r="C85" s="629">
        <f>C27/$C$27</f>
        <v>1</v>
      </c>
      <c r="D85" s="629">
        <f>D27/$D$27</f>
        <v>1</v>
      </c>
      <c r="E85" s="630">
        <f t="shared" si="15"/>
        <v>1</v>
      </c>
      <c r="F85" s="630">
        <f t="shared" si="10"/>
        <v>1</v>
      </c>
      <c r="G85" s="631">
        <f>G27/$B$27</f>
        <v>0.35224428768533561</v>
      </c>
      <c r="H85" s="629">
        <f>H27/$C$27</f>
        <v>0.35432294878034598</v>
      </c>
      <c r="I85" s="629">
        <f>I27/$D$27</f>
        <v>0.35390385361477189</v>
      </c>
      <c r="J85" s="629">
        <f t="shared" si="16"/>
        <v>0.35727195239447601</v>
      </c>
      <c r="K85" s="629">
        <f t="shared" si="11"/>
        <v>0.35027768915383084</v>
      </c>
      <c r="L85" s="631">
        <f>L27/$B$27</f>
        <v>0.28933402856687396</v>
      </c>
      <c r="M85" s="629">
        <f>M27/$C$27</f>
        <v>0.28114095490141006</v>
      </c>
      <c r="N85" s="632">
        <f>N27/$D$27</f>
        <v>0.27943253597798279</v>
      </c>
      <c r="O85" s="629">
        <f t="shared" si="17"/>
        <v>0.28925310170743418</v>
      </c>
      <c r="P85" s="629">
        <f t="shared" si="12"/>
        <v>0.29453381656159949</v>
      </c>
      <c r="Q85" s="628">
        <f>Q27/$B$27</f>
        <v>0.17924598310236975</v>
      </c>
      <c r="R85" s="633">
        <f>R27/$C$27</f>
        <v>0.18096929873401513</v>
      </c>
      <c r="S85" s="629">
        <f>S27/$D$27</f>
        <v>0.1836311165601775</v>
      </c>
      <c r="T85" s="629">
        <f t="shared" si="18"/>
        <v>0.17350987571251739</v>
      </c>
      <c r="U85" s="629">
        <f t="shared" si="13"/>
        <v>0.16367197971358913</v>
      </c>
      <c r="V85" s="628">
        <f>V27/$B$27</f>
        <v>3.5614555300514439E-2</v>
      </c>
      <c r="W85" s="629">
        <f>W27/$C$27</f>
        <v>3.3530097983622491E-2</v>
      </c>
      <c r="X85" s="629">
        <f>X27/$D$27</f>
        <v>3.4793050823826097E-2</v>
      </c>
      <c r="Y85" s="629">
        <f t="shared" si="19"/>
        <v>3.7756170395366724E-2</v>
      </c>
      <c r="Z85" s="629">
        <f t="shared" si="14"/>
        <v>3.2791025582747886E-2</v>
      </c>
    </row>
    <row r="86" spans="1:26" s="634" customFormat="1" ht="12.75" customHeight="1">
      <c r="A86" s="872" t="s">
        <v>361</v>
      </c>
      <c r="B86" s="873"/>
      <c r="C86" s="873"/>
      <c r="D86" s="873"/>
      <c r="E86" s="873"/>
      <c r="F86" s="873"/>
      <c r="G86" s="873"/>
      <c r="H86" s="873"/>
      <c r="I86" s="873"/>
      <c r="J86" s="873"/>
      <c r="K86" s="873"/>
      <c r="L86" s="873"/>
      <c r="M86" s="873"/>
      <c r="N86" s="873"/>
      <c r="O86" s="873"/>
      <c r="P86" s="873"/>
      <c r="Q86" s="873"/>
      <c r="R86" s="873"/>
      <c r="S86" s="873"/>
      <c r="T86" s="873"/>
      <c r="U86" s="873"/>
      <c r="V86" s="873"/>
      <c r="W86" s="873"/>
      <c r="X86" s="873"/>
      <c r="Y86" s="873"/>
      <c r="Z86" s="875"/>
    </row>
    <row r="87" spans="1:26">
      <c r="A87" s="516" t="s">
        <v>241</v>
      </c>
    </row>
    <row r="89" spans="1:26" ht="34.5" customHeight="1">
      <c r="A89" s="811" t="s">
        <v>379</v>
      </c>
      <c r="B89" s="812"/>
      <c r="C89" s="812"/>
      <c r="D89" s="812"/>
      <c r="E89" s="812"/>
      <c r="F89" s="812"/>
      <c r="G89" s="812"/>
      <c r="H89" s="812"/>
      <c r="I89" s="812"/>
      <c r="J89" s="812"/>
      <c r="K89" s="812"/>
      <c r="L89" s="812"/>
      <c r="M89" s="812"/>
      <c r="N89" s="812"/>
      <c r="O89" s="812"/>
      <c r="P89" s="812"/>
      <c r="Q89" s="812"/>
      <c r="R89" s="812"/>
      <c r="S89" s="812"/>
      <c r="T89" s="812"/>
      <c r="U89" s="812"/>
      <c r="V89" s="812"/>
      <c r="W89" s="812"/>
      <c r="X89" s="812"/>
      <c r="Y89" s="812"/>
      <c r="Z89" s="812"/>
    </row>
    <row r="90" spans="1:26" ht="12.75" customHeight="1">
      <c r="A90" s="574"/>
      <c r="B90" s="886" t="s">
        <v>211</v>
      </c>
      <c r="C90" s="887"/>
      <c r="D90" s="887"/>
      <c r="E90" s="887"/>
      <c r="F90" s="888"/>
      <c r="G90" s="886" t="s">
        <v>86</v>
      </c>
      <c r="H90" s="887"/>
      <c r="I90" s="887"/>
      <c r="J90" s="887"/>
      <c r="K90" s="888"/>
      <c r="L90" s="886" t="s">
        <v>87</v>
      </c>
      <c r="M90" s="887"/>
      <c r="N90" s="887"/>
      <c r="O90" s="887"/>
      <c r="P90" s="888"/>
      <c r="Q90" s="886" t="s">
        <v>88</v>
      </c>
      <c r="R90" s="887"/>
      <c r="S90" s="887"/>
      <c r="T90" s="887"/>
      <c r="U90" s="888"/>
      <c r="V90" s="886" t="s">
        <v>89</v>
      </c>
      <c r="W90" s="887"/>
      <c r="X90" s="887"/>
      <c r="Y90" s="887"/>
      <c r="Z90" s="888"/>
    </row>
    <row r="91" spans="1:26">
      <c r="A91" s="575"/>
      <c r="B91" s="576">
        <v>2005</v>
      </c>
      <c r="C91" s="576">
        <v>2006</v>
      </c>
      <c r="D91" s="576">
        <v>2007</v>
      </c>
      <c r="E91" s="577">
        <v>2008</v>
      </c>
      <c r="F91" s="576">
        <v>2009</v>
      </c>
      <c r="G91" s="577">
        <v>2005</v>
      </c>
      <c r="H91" s="577">
        <v>2006</v>
      </c>
      <c r="I91" s="577">
        <v>2007</v>
      </c>
      <c r="J91" s="577">
        <v>2008</v>
      </c>
      <c r="K91" s="635">
        <v>2009</v>
      </c>
      <c r="L91" s="577">
        <v>2005</v>
      </c>
      <c r="M91" s="577">
        <v>2006</v>
      </c>
      <c r="N91" s="577">
        <v>2007</v>
      </c>
      <c r="O91" s="620">
        <v>2008</v>
      </c>
      <c r="P91" s="635">
        <v>2009</v>
      </c>
      <c r="Q91" s="576">
        <v>2005</v>
      </c>
      <c r="R91" s="621">
        <v>2006</v>
      </c>
      <c r="S91" s="577">
        <v>2007</v>
      </c>
      <c r="T91" s="577">
        <v>2008</v>
      </c>
      <c r="U91" s="635">
        <v>2009</v>
      </c>
      <c r="V91" s="636">
        <v>2005</v>
      </c>
      <c r="W91" s="636">
        <v>2006</v>
      </c>
      <c r="X91" s="636">
        <v>2007</v>
      </c>
      <c r="Y91" s="636">
        <v>2008</v>
      </c>
      <c r="Z91" s="635">
        <v>2009</v>
      </c>
    </row>
    <row r="92" spans="1:26">
      <c r="A92" s="578" t="s">
        <v>11</v>
      </c>
      <c r="B92" s="637">
        <f>B5/$B$27</f>
        <v>0.28657122125781254</v>
      </c>
      <c r="C92" s="600">
        <f>C5/$C$27</f>
        <v>0.28688777663894766</v>
      </c>
      <c r="D92" s="600">
        <f>D5/$D$27</f>
        <v>0.29404631824298927</v>
      </c>
      <c r="E92" s="600">
        <f>E5/$E$27</f>
        <v>0.29488597359913704</v>
      </c>
      <c r="F92" s="600">
        <f t="shared" ref="F92:F114" si="20">F5/$F$27</f>
        <v>0.30803125548294291</v>
      </c>
      <c r="G92" s="637">
        <f>G5/$G$27</f>
        <v>0.19233401588863908</v>
      </c>
      <c r="H92" s="600">
        <f>H5/$H$27</f>
        <v>0.18968644297275733</v>
      </c>
      <c r="I92" s="600">
        <f>I5/$I$27</f>
        <v>0.18993117372932616</v>
      </c>
      <c r="J92" s="600">
        <f>J5/J$27</f>
        <v>0.19958218743389042</v>
      </c>
      <c r="K92" s="600">
        <f>K5/K$27</f>
        <v>0.22253856962058324</v>
      </c>
      <c r="L92" s="637">
        <f>L5/$L$27</f>
        <v>0.12570040507806404</v>
      </c>
      <c r="M92" s="600">
        <f>M5/$M$27</f>
        <v>0.13324280604997185</v>
      </c>
      <c r="N92" s="600">
        <f>N5/$N$27</f>
        <v>0.13605511354083619</v>
      </c>
      <c r="O92" s="600">
        <f>O5/O$27</f>
        <v>0.13030254333946076</v>
      </c>
      <c r="P92" s="600">
        <f>P5/P$27</f>
        <v>0.16498906318400175</v>
      </c>
      <c r="Q92" s="637">
        <f>Q5/$Q$27</f>
        <v>0.60270680842161983</v>
      </c>
      <c r="R92" s="600">
        <f>R5/$R$27</f>
        <v>0.59881840833845257</v>
      </c>
      <c r="S92" s="600">
        <f>S5/$S$27</f>
        <v>0.61010327549726673</v>
      </c>
      <c r="T92" s="600">
        <f>T5/T$27</f>
        <v>0.61033071936280248</v>
      </c>
      <c r="U92" s="600">
        <f>U5/U$27</f>
        <v>0.62026495979401242</v>
      </c>
      <c r="V92" s="637">
        <f>V5/$V$27</f>
        <v>0.87001339499809827</v>
      </c>
      <c r="W92" s="600">
        <f>W5/$W$27</f>
        <v>0.8577634552149388</v>
      </c>
      <c r="X92" s="600">
        <f>X5/$X$27</f>
        <v>0.85024365012386682</v>
      </c>
      <c r="Y92" s="600">
        <f>Y5/Y$27</f>
        <v>0.83605581078781688</v>
      </c>
      <c r="Z92" s="600">
        <f>Z5/Z$27</f>
        <v>0.82215801986098602</v>
      </c>
    </row>
    <row r="93" spans="1:26">
      <c r="A93" s="581" t="s">
        <v>12</v>
      </c>
      <c r="B93" s="638">
        <f t="shared" ref="B93:B114" si="21">B6/$B$27</f>
        <v>2.7546600410072616E-2</v>
      </c>
      <c r="C93" s="607">
        <f t="shared" ref="C93:C114" si="22">C6/$C$27</f>
        <v>2.7597622680408211E-2</v>
      </c>
      <c r="D93" s="607">
        <f t="shared" ref="D93:D114" si="23">D6/$D$27</f>
        <v>2.8022931038663448E-2</v>
      </c>
      <c r="E93" s="607">
        <f t="shared" ref="E93:E114" si="24">E6/$E$27</f>
        <v>2.9963001152423122E-2</v>
      </c>
      <c r="F93" s="607">
        <f t="shared" si="20"/>
        <v>3.0037499612343987E-2</v>
      </c>
      <c r="G93" s="638">
        <f t="shared" ref="G93:G114" si="25">G6/$G$27</f>
        <v>3.7084266412817028E-2</v>
      </c>
      <c r="H93" s="607">
        <f t="shared" ref="H93:H114" si="26">H6/$H$27</f>
        <v>3.6417784023042125E-2</v>
      </c>
      <c r="I93" s="607">
        <f t="shared" ref="I93:I114" si="27">I6/$I$27</f>
        <v>3.5736346886973538E-2</v>
      </c>
      <c r="J93" s="607">
        <f t="shared" ref="J93:K108" si="28">J6/J$27</f>
        <v>3.9416649037444469E-2</v>
      </c>
      <c r="K93" s="607">
        <f t="shared" si="28"/>
        <v>3.5894413143233814E-2</v>
      </c>
      <c r="L93" s="638">
        <f t="shared" ref="L93:L114" si="29">L6/$L$27</f>
        <v>4.230249899917899E-2</v>
      </c>
      <c r="M93" s="607">
        <f t="shared" ref="M93:M113" si="30">M6/$M$27</f>
        <v>4.3239067068710467E-2</v>
      </c>
      <c r="N93" s="607">
        <f t="shared" ref="N93:N114" si="31">N6/$N$27</f>
        <v>4.665153511983209E-2</v>
      </c>
      <c r="O93" s="607">
        <f t="shared" ref="O93:P108" si="32">O6/O$27</f>
        <v>4.6959084727029005E-2</v>
      </c>
      <c r="P93" s="607">
        <f t="shared" si="32"/>
        <v>4.9329259101933434E-2</v>
      </c>
      <c r="Q93" s="638">
        <f t="shared" ref="Q93:Q114" si="33">Q6/$Q$27</f>
        <v>3.5891442897338643E-3</v>
      </c>
      <c r="R93" s="607">
        <f t="shared" ref="R93:R114" si="34">R6/$R$27</f>
        <v>4.3904199435155396E-3</v>
      </c>
      <c r="S93" s="607">
        <f t="shared" ref="S93:S113" si="35">S6/$S$27</f>
        <v>3.7901725797416619E-3</v>
      </c>
      <c r="T93" s="607">
        <f t="shared" ref="T93:U108" si="36">T6/T$27</f>
        <v>3.7635948429167424E-3</v>
      </c>
      <c r="U93" s="607">
        <f t="shared" si="36"/>
        <v>4.1062538609687848E-3</v>
      </c>
      <c r="V93" s="638">
        <f t="shared" ref="V93:V114" si="37">V6/$V$27</f>
        <v>4.0625981886434669E-3</v>
      </c>
      <c r="W93" s="607">
        <f t="shared" ref="W93:W114" si="38">W6/$W$27</f>
        <v>4.3660715751232407E-3</v>
      </c>
      <c r="X93" s="607">
        <f t="shared" ref="X93:X114" si="39">X6/$X$27</f>
        <v>3.1524786976288351E-3</v>
      </c>
      <c r="Y93" s="607">
        <f t="shared" ref="Y93:Z108" si="40">Y6/Y$27</f>
        <v>3.0577825821497561E-3</v>
      </c>
      <c r="Z93" s="607">
        <f t="shared" si="40"/>
        <v>4.3660484670246741E-3</v>
      </c>
    </row>
    <row r="94" spans="1:26">
      <c r="A94" s="581" t="s">
        <v>13</v>
      </c>
      <c r="B94" s="638">
        <f t="shared" si="21"/>
        <v>2.1000908567627822E-2</v>
      </c>
      <c r="C94" s="607">
        <f t="shared" si="22"/>
        <v>2.1458580267557609E-2</v>
      </c>
      <c r="D94" s="607">
        <f t="shared" si="23"/>
        <v>2.1748948242625573E-2</v>
      </c>
      <c r="E94" s="607">
        <f t="shared" si="24"/>
        <v>2.0403123238605627E-2</v>
      </c>
      <c r="F94" s="607">
        <f t="shared" si="20"/>
        <v>2.537033363057168E-2</v>
      </c>
      <c r="G94" s="638">
        <f t="shared" si="25"/>
        <v>3.3962606967414578E-2</v>
      </c>
      <c r="H94" s="607">
        <f t="shared" si="26"/>
        <v>3.4143290502992876E-2</v>
      </c>
      <c r="I94" s="607">
        <f t="shared" si="27"/>
        <v>3.4774449170369912E-2</v>
      </c>
      <c r="J94" s="607">
        <f t="shared" si="28"/>
        <v>3.0854664692193782E-2</v>
      </c>
      <c r="K94" s="607">
        <f t="shared" si="28"/>
        <v>3.6986569688501912E-2</v>
      </c>
      <c r="L94" s="638">
        <f t="shared" si="29"/>
        <v>2.6180120641339677E-2</v>
      </c>
      <c r="M94" s="607">
        <f t="shared" si="30"/>
        <v>2.7869439733560066E-2</v>
      </c>
      <c r="N94" s="607">
        <f t="shared" si="31"/>
        <v>2.8482153994674131E-2</v>
      </c>
      <c r="O94" s="607">
        <f t="shared" si="32"/>
        <v>2.5605197730369698E-2</v>
      </c>
      <c r="P94" s="607">
        <f t="shared" si="32"/>
        <v>3.3307346525784993E-2</v>
      </c>
      <c r="Q94" s="638">
        <f t="shared" si="33"/>
        <v>2.412842499323681E-3</v>
      </c>
      <c r="R94" s="607">
        <f t="shared" si="34"/>
        <v>2.262622330622647E-3</v>
      </c>
      <c r="S94" s="607">
        <f t="shared" si="35"/>
        <v>1.9518254003460054E-3</v>
      </c>
      <c r="T94" s="607">
        <f t="shared" si="36"/>
        <v>2.1965193281721844E-3</v>
      </c>
      <c r="U94" s="607">
        <f t="shared" si="36"/>
        <v>2.1193149668021576E-3</v>
      </c>
      <c r="V94" s="638">
        <f t="shared" si="37"/>
        <v>2.2104503034545866E-3</v>
      </c>
      <c r="W94" s="607">
        <f t="shared" si="38"/>
        <v>2.861472974673502E-3</v>
      </c>
      <c r="X94" s="607">
        <f t="shared" si="39"/>
        <v>2.384776631366891E-3</v>
      </c>
      <c r="Y94" s="607">
        <f t="shared" si="40"/>
        <v>2.687445575473681E-3</v>
      </c>
      <c r="Z94" s="607">
        <f t="shared" si="40"/>
        <v>3.7182667953592919E-3</v>
      </c>
    </row>
    <row r="95" spans="1:26">
      <c r="A95" s="581" t="s">
        <v>14</v>
      </c>
      <c r="B95" s="638">
        <f t="shared" si="21"/>
        <v>0.12936899703400179</v>
      </c>
      <c r="C95" s="607">
        <f t="shared" si="22"/>
        <v>0.12740622706274962</v>
      </c>
      <c r="D95" s="607">
        <f t="shared" si="23"/>
        <v>0.12313100895963919</v>
      </c>
      <c r="E95" s="607">
        <f t="shared" si="24"/>
        <v>0.11805166234059233</v>
      </c>
      <c r="F95" s="607">
        <f t="shared" si="20"/>
        <v>0.11118526728722783</v>
      </c>
      <c r="G95" s="638">
        <f t="shared" si="25"/>
        <v>0.14784660674893743</v>
      </c>
      <c r="H95" s="607">
        <f t="shared" si="26"/>
        <v>0.14427527118662498</v>
      </c>
      <c r="I95" s="607">
        <f t="shared" si="27"/>
        <v>0.14135239500220001</v>
      </c>
      <c r="J95" s="607">
        <f t="shared" si="28"/>
        <v>0.14241379310344829</v>
      </c>
      <c r="K95" s="607">
        <f t="shared" si="28"/>
        <v>0.13283679930819978</v>
      </c>
      <c r="L95" s="638">
        <f t="shared" si="29"/>
        <v>7.347383277129034E-2</v>
      </c>
      <c r="M95" s="607">
        <f t="shared" si="30"/>
        <v>6.719138559598252E-2</v>
      </c>
      <c r="N95" s="607">
        <f t="shared" si="31"/>
        <v>6.2037308211711495E-2</v>
      </c>
      <c r="O95" s="607">
        <f t="shared" si="32"/>
        <v>5.9192381609357587E-2</v>
      </c>
      <c r="P95" s="607">
        <f t="shared" si="32"/>
        <v>5.6604603631470046E-2</v>
      </c>
      <c r="Q95" s="638">
        <f t="shared" si="33"/>
        <v>0.17457019531647885</v>
      </c>
      <c r="R95" s="607">
        <f t="shared" si="34"/>
        <v>0.18036100585321743</v>
      </c>
      <c r="S95" s="607">
        <f t="shared" si="35"/>
        <v>0.17262513295005205</v>
      </c>
      <c r="T95" s="607">
        <f t="shared" si="36"/>
        <v>0.17782441131212898</v>
      </c>
      <c r="U95" s="607">
        <f t="shared" si="36"/>
        <v>0.18309557552444286</v>
      </c>
      <c r="V95" s="638">
        <f t="shared" si="37"/>
        <v>1.961292314137511E-2</v>
      </c>
      <c r="W95" s="607">
        <f t="shared" si="38"/>
        <v>2.0528196177772427E-2</v>
      </c>
      <c r="X95" s="607">
        <f t="shared" si="39"/>
        <v>1.9824136335175456E-2</v>
      </c>
      <c r="Y95" s="607">
        <f t="shared" si="40"/>
        <v>2.1364441641894123E-2</v>
      </c>
      <c r="Z95" s="607">
        <f t="shared" si="40"/>
        <v>2.3449696514286824E-2</v>
      </c>
    </row>
    <row r="96" spans="1:26">
      <c r="A96" s="581" t="s">
        <v>15</v>
      </c>
      <c r="B96" s="638">
        <f t="shared" si="21"/>
        <v>2.1369204347617816E-2</v>
      </c>
      <c r="C96" s="607">
        <f t="shared" si="22"/>
        <v>1.9472527399953001E-2</v>
      </c>
      <c r="D96" s="607">
        <f t="shared" si="23"/>
        <v>1.9879578327129884E-2</v>
      </c>
      <c r="E96" s="607">
        <f t="shared" si="24"/>
        <v>2.0407280200184154E-2</v>
      </c>
      <c r="F96" s="607">
        <f t="shared" si="20"/>
        <v>2.1139041697342827E-2</v>
      </c>
      <c r="G96" s="638">
        <f t="shared" si="25"/>
        <v>2.0126649864733663E-2</v>
      </c>
      <c r="H96" s="607">
        <f t="shared" si="26"/>
        <v>1.973367767429025E-2</v>
      </c>
      <c r="I96" s="607">
        <f t="shared" si="27"/>
        <v>2.1818002742773457E-2</v>
      </c>
      <c r="J96" s="607">
        <f t="shared" si="28"/>
        <v>2.4365348000846204E-2</v>
      </c>
      <c r="K96" s="607">
        <f t="shared" si="28"/>
        <v>2.4564122809092127E-2</v>
      </c>
      <c r="L96" s="638">
        <f t="shared" si="29"/>
        <v>2.3693334871318167E-2</v>
      </c>
      <c r="M96" s="607">
        <f t="shared" si="30"/>
        <v>1.807565792693391E-2</v>
      </c>
      <c r="N96" s="607">
        <f t="shared" si="31"/>
        <v>1.5518648682362256E-2</v>
      </c>
      <c r="O96" s="607">
        <f t="shared" si="32"/>
        <v>1.2847346066361733E-2</v>
      </c>
      <c r="P96" s="607">
        <f t="shared" si="32"/>
        <v>1.5723340744742E-2</v>
      </c>
      <c r="Q96" s="638">
        <f t="shared" si="33"/>
        <v>1.3866999039463063E-2</v>
      </c>
      <c r="R96" s="607">
        <f t="shared" si="34"/>
        <v>1.4400901805029266E-2</v>
      </c>
      <c r="S96" s="607">
        <f t="shared" si="35"/>
        <v>1.3655556461088833E-2</v>
      </c>
      <c r="T96" s="607">
        <f t="shared" si="36"/>
        <v>1.2814299917998064E-2</v>
      </c>
      <c r="U96" s="607">
        <f t="shared" si="36"/>
        <v>1.4073393447643965E-2</v>
      </c>
      <c r="V96" s="638">
        <f t="shared" si="37"/>
        <v>1.101917744789456E-2</v>
      </c>
      <c r="W96" s="607">
        <f t="shared" si="38"/>
        <v>1.1626443730747976E-2</v>
      </c>
      <c r="X96" s="607">
        <f t="shared" si="39"/>
        <v>1.2070889935480358E-2</v>
      </c>
      <c r="Y96" s="607">
        <f t="shared" si="40"/>
        <v>1.4668348196859141E-2</v>
      </c>
      <c r="Z96" s="607">
        <f t="shared" si="40"/>
        <v>1.6382398476417509E-2</v>
      </c>
    </row>
    <row r="97" spans="1:26">
      <c r="A97" s="581" t="s">
        <v>16</v>
      </c>
      <c r="B97" s="638">
        <f t="shared" si="21"/>
        <v>0.36020956736632392</v>
      </c>
      <c r="C97" s="607">
        <f t="shared" si="22"/>
        <v>0.34671922448176146</v>
      </c>
      <c r="D97" s="607">
        <f t="shared" si="23"/>
        <v>0.32862530461560846</v>
      </c>
      <c r="E97" s="607">
        <f t="shared" si="24"/>
        <v>0.31542476494744182</v>
      </c>
      <c r="F97" s="607">
        <f t="shared" si="20"/>
        <v>0.30384010984365883</v>
      </c>
      <c r="G97" s="638">
        <f t="shared" si="25"/>
        <v>0.39901841338774452</v>
      </c>
      <c r="H97" s="607">
        <f t="shared" si="26"/>
        <v>0.39168300612140605</v>
      </c>
      <c r="I97" s="607">
        <f t="shared" si="27"/>
        <v>0.37700395357625754</v>
      </c>
      <c r="J97" s="607">
        <f t="shared" si="28"/>
        <v>0.35501375079331499</v>
      </c>
      <c r="K97" s="607">
        <f t="shared" si="28"/>
        <v>0.3304334484918719</v>
      </c>
      <c r="L97" s="638">
        <f t="shared" si="29"/>
        <v>0.50642493163883595</v>
      </c>
      <c r="M97" s="607">
        <f t="shared" si="30"/>
        <v>0.47979155668863294</v>
      </c>
      <c r="N97" s="607">
        <f t="shared" si="31"/>
        <v>0.45604190733419026</v>
      </c>
      <c r="O97" s="607">
        <f t="shared" si="32"/>
        <v>0.45042598029032765</v>
      </c>
      <c r="P97" s="607">
        <f t="shared" si="32"/>
        <v>0.41789671289722136</v>
      </c>
      <c r="Q97" s="638">
        <f t="shared" si="33"/>
        <v>9.3991332167253902E-2</v>
      </c>
      <c r="R97" s="607">
        <f t="shared" si="34"/>
        <v>8.4638497424138287E-2</v>
      </c>
      <c r="S97" s="607">
        <f t="shared" si="35"/>
        <v>7.52917679803662E-2</v>
      </c>
      <c r="T97" s="607">
        <f t="shared" si="36"/>
        <v>6.4573530036340032E-2</v>
      </c>
      <c r="U97" s="607">
        <f t="shared" si="36"/>
        <v>5.664268323703623E-2</v>
      </c>
      <c r="V97" s="638">
        <f t="shared" si="37"/>
        <v>1.6426787791258522E-2</v>
      </c>
      <c r="W97" s="607">
        <f t="shared" si="38"/>
        <v>1.6763964042829083E-2</v>
      </c>
      <c r="X97" s="607">
        <f t="shared" si="39"/>
        <v>1.7243350665614027E-2</v>
      </c>
      <c r="Y97" s="607">
        <f t="shared" si="40"/>
        <v>1.7330771001611466E-2</v>
      </c>
      <c r="Z97" s="607">
        <f t="shared" si="40"/>
        <v>1.7554883302131851E-2</v>
      </c>
    </row>
    <row r="98" spans="1:26">
      <c r="A98" s="581" t="s">
        <v>17</v>
      </c>
      <c r="B98" s="638">
        <f t="shared" si="21"/>
        <v>7.6601988483100403E-3</v>
      </c>
      <c r="C98" s="607">
        <f t="shared" si="22"/>
        <v>1.0416229056874383E-2</v>
      </c>
      <c r="D98" s="607">
        <f t="shared" si="23"/>
        <v>1.1864095973618167E-2</v>
      </c>
      <c r="E98" s="607">
        <f t="shared" si="24"/>
        <v>1.5534943324552696E-2</v>
      </c>
      <c r="F98" s="607">
        <f t="shared" si="20"/>
        <v>1.6298333270317104E-2</v>
      </c>
      <c r="G98" s="638">
        <f t="shared" si="25"/>
        <v>8.4280903648233964E-3</v>
      </c>
      <c r="H98" s="607">
        <f t="shared" si="26"/>
        <v>7.9185303654981127E-3</v>
      </c>
      <c r="I98" s="607">
        <f t="shared" si="27"/>
        <v>9.6270063623351467E-3</v>
      </c>
      <c r="J98" s="607">
        <f t="shared" si="28"/>
        <v>1.7504231013327692E-2</v>
      </c>
      <c r="K98" s="607">
        <f t="shared" si="28"/>
        <v>1.9563610386948458E-2</v>
      </c>
      <c r="L98" s="638">
        <f t="shared" si="29"/>
        <v>1.3403537817463817E-2</v>
      </c>
      <c r="M98" s="607">
        <f t="shared" si="30"/>
        <v>2.1943839587915979E-2</v>
      </c>
      <c r="N98" s="607">
        <f t="shared" si="31"/>
        <v>2.34898282379612E-2</v>
      </c>
      <c r="O98" s="607">
        <f t="shared" si="32"/>
        <v>2.6667372169984493E-2</v>
      </c>
      <c r="P98" s="607">
        <f t="shared" si="32"/>
        <v>2.5884158456542294E-2</v>
      </c>
      <c r="Q98" s="638">
        <f t="shared" si="33"/>
        <v>9.3753662252431735E-4</v>
      </c>
      <c r="R98" s="607">
        <f t="shared" si="34"/>
        <v>1.2985749128707933E-3</v>
      </c>
      <c r="S98" s="607">
        <f t="shared" si="35"/>
        <v>3.8551646517404978E-3</v>
      </c>
      <c r="T98" s="607">
        <f t="shared" si="36"/>
        <v>2.4023409211441937E-3</v>
      </c>
      <c r="U98" s="607">
        <f t="shared" si="36"/>
        <v>2.0414466887812574E-3</v>
      </c>
      <c r="V98" s="638">
        <f t="shared" si="37"/>
        <v>1.372573879202474E-3</v>
      </c>
      <c r="W98" s="607">
        <f t="shared" si="38"/>
        <v>1.9094724056616678E-3</v>
      </c>
      <c r="X98" s="607">
        <f t="shared" si="39"/>
        <v>3.7677292897394712E-3</v>
      </c>
      <c r="Y98" s="607">
        <f t="shared" si="40"/>
        <v>2.0518671991512278E-3</v>
      </c>
      <c r="Z98" s="607">
        <f t="shared" si="40"/>
        <v>2.4486147188951435E-3</v>
      </c>
    </row>
    <row r="99" spans="1:26">
      <c r="A99" s="581" t="s">
        <v>18</v>
      </c>
      <c r="B99" s="638">
        <f t="shared" si="21"/>
        <v>2.1594383057451785E-2</v>
      </c>
      <c r="C99" s="607">
        <f t="shared" si="22"/>
        <v>2.2693396621875604E-2</v>
      </c>
      <c r="D99" s="607">
        <f t="shared" si="23"/>
        <v>2.165214564566385E-2</v>
      </c>
      <c r="E99" s="607">
        <f t="shared" si="24"/>
        <v>1.8044425448389717E-2</v>
      </c>
      <c r="F99" s="607">
        <f t="shared" si="20"/>
        <v>1.8119785495590068E-2</v>
      </c>
      <c r="G99" s="638">
        <f t="shared" si="25"/>
        <v>2.8539692058690096E-2</v>
      </c>
      <c r="H99" s="607">
        <f t="shared" si="26"/>
        <v>3.1252151915249875E-2</v>
      </c>
      <c r="I99" s="607">
        <f t="shared" si="27"/>
        <v>2.9103695464360538E-2</v>
      </c>
      <c r="J99" s="607">
        <f t="shared" si="28"/>
        <v>2.1564946054580071E-2</v>
      </c>
      <c r="K99" s="607">
        <f t="shared" si="28"/>
        <v>2.3971653655995552E-2</v>
      </c>
      <c r="L99" s="638">
        <f t="shared" si="29"/>
        <v>2.8286933687974542E-2</v>
      </c>
      <c r="M99" s="607">
        <f t="shared" si="30"/>
        <v>2.816568711447873E-2</v>
      </c>
      <c r="N99" s="607">
        <f t="shared" si="31"/>
        <v>2.6701214320192207E-2</v>
      </c>
      <c r="O99" s="607">
        <f t="shared" si="32"/>
        <v>2.4088365597045247E-2</v>
      </c>
      <c r="P99" s="607">
        <f t="shared" si="32"/>
        <v>2.1618331445022756E-2</v>
      </c>
      <c r="Q99" s="638">
        <f t="shared" si="33"/>
        <v>4.9571153662909583E-3</v>
      </c>
      <c r="R99" s="607">
        <f t="shared" si="34"/>
        <v>6.2810071507786377E-3</v>
      </c>
      <c r="S99" s="607">
        <f t="shared" si="35"/>
        <v>7.4658353183425161E-3</v>
      </c>
      <c r="T99" s="607">
        <f t="shared" si="36"/>
        <v>6.7039033139454475E-3</v>
      </c>
      <c r="U99" s="607">
        <f t="shared" si="36"/>
        <v>6.3047349104255242E-3</v>
      </c>
      <c r="V99" s="638">
        <f t="shared" si="37"/>
        <v>1.0148226954264074E-2</v>
      </c>
      <c r="W99" s="607">
        <f t="shared" si="38"/>
        <v>1.4039272759105556E-2</v>
      </c>
      <c r="X99" s="607">
        <f t="shared" si="39"/>
        <v>1.4499224130890481E-2</v>
      </c>
      <c r="Y99" s="607">
        <f t="shared" si="40"/>
        <v>1.5644236254992044E-2</v>
      </c>
      <c r="Z99" s="607">
        <f t="shared" si="40"/>
        <v>1.7269859366599083E-2</v>
      </c>
    </row>
    <row r="100" spans="1:26">
      <c r="A100" s="581" t="s">
        <v>138</v>
      </c>
      <c r="B100" s="638">
        <f t="shared" si="21"/>
        <v>7.715914382617696E-2</v>
      </c>
      <c r="C100" s="607">
        <f t="shared" si="22"/>
        <v>7.8643730990918564E-2</v>
      </c>
      <c r="D100" s="607">
        <f t="shared" si="23"/>
        <v>8.415555552187777E-2</v>
      </c>
      <c r="E100" s="607">
        <f t="shared" si="24"/>
        <v>9.0749305551225387E-2</v>
      </c>
      <c r="F100" s="607">
        <f t="shared" si="20"/>
        <v>8.949373611607335E-2</v>
      </c>
      <c r="G100" s="638">
        <f t="shared" si="25"/>
        <v>6.8436294404644202E-2</v>
      </c>
      <c r="H100" s="607">
        <f t="shared" si="26"/>
        <v>6.4640557020511857E-2</v>
      </c>
      <c r="I100" s="607">
        <f t="shared" si="27"/>
        <v>6.8310796271455351E-2</v>
      </c>
      <c r="J100" s="607">
        <f t="shared" si="28"/>
        <v>6.6916120160778511E-2</v>
      </c>
      <c r="K100" s="607">
        <f t="shared" si="28"/>
        <v>7.3683272176205294E-2</v>
      </c>
      <c r="L100" s="638">
        <f t="shared" si="29"/>
        <v>0.11375840520019813</v>
      </c>
      <c r="M100" s="607">
        <f t="shared" si="30"/>
        <v>0.12424314993184353</v>
      </c>
      <c r="N100" s="607">
        <f t="shared" si="31"/>
        <v>0.14234907773493219</v>
      </c>
      <c r="O100" s="607">
        <f t="shared" si="32"/>
        <v>0.15255398733490896</v>
      </c>
      <c r="P100" s="607">
        <f t="shared" si="32"/>
        <v>0.14622014552131435</v>
      </c>
      <c r="Q100" s="638">
        <f t="shared" si="33"/>
        <v>7.5882418012093777E-2</v>
      </c>
      <c r="R100" s="607">
        <f t="shared" si="34"/>
        <v>7.5702558425733882E-2</v>
      </c>
      <c r="S100" s="607">
        <f t="shared" si="35"/>
        <v>7.443758646266721E-2</v>
      </c>
      <c r="T100" s="607">
        <f t="shared" si="36"/>
        <v>7.7723242920662849E-2</v>
      </c>
      <c r="U100" s="607">
        <f t="shared" si="36"/>
        <v>6.9513011789257298E-2</v>
      </c>
      <c r="V100" s="638">
        <f t="shared" si="37"/>
        <v>1.4056479485808468E-2</v>
      </c>
      <c r="W100" s="607">
        <f t="shared" si="38"/>
        <v>1.1577202322005986E-2</v>
      </c>
      <c r="X100" s="607">
        <f t="shared" si="39"/>
        <v>8.8748536738082924E-3</v>
      </c>
      <c r="Y100" s="607">
        <f t="shared" si="40"/>
        <v>1.0109199371427999E-2</v>
      </c>
      <c r="Z100" s="607">
        <f t="shared" si="40"/>
        <v>9.9564042934969198E-3</v>
      </c>
    </row>
    <row r="101" spans="1:26">
      <c r="A101" s="583" t="s">
        <v>19</v>
      </c>
      <c r="B101" s="638">
        <f t="shared" si="21"/>
        <v>2.3329456673417449E-2</v>
      </c>
      <c r="C101" s="607">
        <f t="shared" si="22"/>
        <v>2.3726965978617186E-2</v>
      </c>
      <c r="D101" s="607">
        <f t="shared" si="23"/>
        <v>2.605259089972236E-2</v>
      </c>
      <c r="E101" s="607">
        <f t="shared" si="24"/>
        <v>2.6600586093792011E-2</v>
      </c>
      <c r="F101" s="607">
        <f t="shared" si="20"/>
        <v>2.7239154234414423E-2</v>
      </c>
      <c r="G101" s="638">
        <f t="shared" si="25"/>
        <v>2.5313810096542377E-2</v>
      </c>
      <c r="H101" s="607">
        <f t="shared" si="26"/>
        <v>2.2208024255741504E-2</v>
      </c>
      <c r="I101" s="607">
        <f t="shared" si="27"/>
        <v>2.1533233914040495E-2</v>
      </c>
      <c r="J101" s="607">
        <f t="shared" si="28"/>
        <v>1.9419293420774274E-2</v>
      </c>
      <c r="K101" s="607">
        <f t="shared" si="28"/>
        <v>2.5472535082724339E-2</v>
      </c>
      <c r="L101" s="638">
        <f t="shared" si="29"/>
        <v>3.2455777281702278E-2</v>
      </c>
      <c r="M101" s="607">
        <f t="shared" si="30"/>
        <v>3.9096823954015099E-2</v>
      </c>
      <c r="N101" s="607">
        <f t="shared" si="31"/>
        <v>4.5606834686494957E-2</v>
      </c>
      <c r="O101" s="607">
        <f t="shared" si="32"/>
        <v>4.7628006391337463E-2</v>
      </c>
      <c r="P101" s="607">
        <f t="shared" si="32"/>
        <v>4.440931457571428E-2</v>
      </c>
      <c r="Q101" s="638">
        <f t="shared" si="33"/>
        <v>1.6784753201150891E-2</v>
      </c>
      <c r="R101" s="607">
        <f t="shared" si="34"/>
        <v>1.5723805990272347E-2</v>
      </c>
      <c r="S101" s="607">
        <f t="shared" si="35"/>
        <v>1.8953957759279681E-2</v>
      </c>
      <c r="T101" s="607">
        <f t="shared" si="36"/>
        <v>1.8212488470179283E-2</v>
      </c>
      <c r="U101" s="607">
        <f t="shared" si="36"/>
        <v>1.4020183457663017E-2</v>
      </c>
      <c r="V101" s="638">
        <f t="shared" si="37"/>
        <v>9.2938134953227756E-3</v>
      </c>
      <c r="W101" s="607">
        <f t="shared" si="38"/>
        <v>5.6737045406050129E-3</v>
      </c>
      <c r="X101" s="607">
        <f t="shared" si="39"/>
        <v>2.5372281055181991E-3</v>
      </c>
      <c r="Y101" s="607">
        <f t="shared" si="40"/>
        <v>2.9977279324185009E-3</v>
      </c>
      <c r="Z101" s="607">
        <f t="shared" si="40"/>
        <v>2.3644031015786441E-3</v>
      </c>
    </row>
    <row r="102" spans="1:26">
      <c r="A102" s="583" t="s">
        <v>20</v>
      </c>
      <c r="B102" s="638">
        <f t="shared" si="21"/>
        <v>1.3010499963484533E-2</v>
      </c>
      <c r="C102" s="607">
        <f t="shared" si="22"/>
        <v>1.3207453366924643E-2</v>
      </c>
      <c r="D102" s="607">
        <f t="shared" si="23"/>
        <v>1.4882215298068647E-2</v>
      </c>
      <c r="E102" s="607">
        <f t="shared" si="24"/>
        <v>1.8287418747934509E-2</v>
      </c>
      <c r="F102" s="607">
        <f t="shared" si="20"/>
        <v>1.7123137817341583E-2</v>
      </c>
      <c r="G102" s="638">
        <f t="shared" si="25"/>
        <v>1.1417102970731865E-2</v>
      </c>
      <c r="H102" s="607">
        <f t="shared" si="26"/>
        <v>1.0350938869297652E-2</v>
      </c>
      <c r="I102" s="607">
        <f t="shared" si="27"/>
        <v>1.2506811434860201E-2</v>
      </c>
      <c r="J102" s="607">
        <f t="shared" si="28"/>
        <v>1.3162153585783796E-2</v>
      </c>
      <c r="K102" s="607">
        <f t="shared" si="28"/>
        <v>1.368379369460004E-2</v>
      </c>
      <c r="L102" s="638">
        <f t="shared" si="29"/>
        <v>2.3166122717619201E-2</v>
      </c>
      <c r="M102" s="607">
        <f t="shared" si="30"/>
        <v>2.3999300490765759E-2</v>
      </c>
      <c r="N102" s="607">
        <f t="shared" si="31"/>
        <v>2.8328940303607164E-2</v>
      </c>
      <c r="O102" s="607">
        <f t="shared" si="32"/>
        <v>3.5471792278919431E-2</v>
      </c>
      <c r="P102" s="607">
        <f t="shared" si="32"/>
        <v>3.3094596066207946E-2</v>
      </c>
      <c r="Q102" s="638">
        <f t="shared" si="33"/>
        <v>8.6503086970760035E-3</v>
      </c>
      <c r="R102" s="607">
        <f t="shared" si="34"/>
        <v>1.0214239517631627E-2</v>
      </c>
      <c r="S102" s="607">
        <f t="shared" si="35"/>
        <v>9.3444156851660246E-3</v>
      </c>
      <c r="T102" s="607">
        <f t="shared" si="36"/>
        <v>1.1084962935778217E-2</v>
      </c>
      <c r="U102" s="607">
        <f t="shared" si="36"/>
        <v>6.8056874990266468E-3</v>
      </c>
      <c r="V102" s="638">
        <f t="shared" si="37"/>
        <v>1.7363886423645755E-3</v>
      </c>
      <c r="W102" s="607">
        <f t="shared" si="38"/>
        <v>1.8711735321956743E-3</v>
      </c>
      <c r="X102" s="607">
        <f t="shared" si="39"/>
        <v>2.2214357662047749E-3</v>
      </c>
      <c r="Y102" s="607">
        <f t="shared" si="40"/>
        <v>2.4722497472700155E-3</v>
      </c>
      <c r="Z102" s="607">
        <f t="shared" si="40"/>
        <v>2.4810038024784126E-3</v>
      </c>
    </row>
    <row r="103" spans="1:26">
      <c r="A103" s="583" t="s">
        <v>21</v>
      </c>
      <c r="B103" s="638">
        <f t="shared" si="21"/>
        <v>1.8169389359314544E-2</v>
      </c>
      <c r="C103" s="607">
        <f t="shared" si="22"/>
        <v>1.8430702696911563E-2</v>
      </c>
      <c r="D103" s="607">
        <f t="shared" si="23"/>
        <v>2.0839458481347221E-2</v>
      </c>
      <c r="E103" s="607">
        <f t="shared" si="24"/>
        <v>2.2760309406429344E-2</v>
      </c>
      <c r="F103" s="607">
        <f t="shared" si="20"/>
        <v>2.0124126393278194E-2</v>
      </c>
      <c r="G103" s="638">
        <f t="shared" si="25"/>
        <v>1.8728284653429478E-2</v>
      </c>
      <c r="H103" s="607">
        <f t="shared" si="26"/>
        <v>1.8649500703886625E-2</v>
      </c>
      <c r="I103" s="607">
        <f t="shared" si="27"/>
        <v>2.1317516173477744E-2</v>
      </c>
      <c r="J103" s="607">
        <f t="shared" si="28"/>
        <v>2.3466257668711656E-2</v>
      </c>
      <c r="K103" s="607">
        <f t="shared" si="28"/>
        <v>2.091955821327798E-2</v>
      </c>
      <c r="L103" s="638">
        <f t="shared" si="29"/>
        <v>2.7845215397037569E-2</v>
      </c>
      <c r="M103" s="607">
        <f t="shared" si="30"/>
        <v>2.977220925505529E-2</v>
      </c>
      <c r="N103" s="607">
        <f t="shared" si="31"/>
        <v>3.6415369095849401E-2</v>
      </c>
      <c r="O103" s="607">
        <f t="shared" si="32"/>
        <v>3.5634449988306935E-2</v>
      </c>
      <c r="P103" s="607">
        <f t="shared" si="32"/>
        <v>3.2334463915719085E-2</v>
      </c>
      <c r="Q103" s="638">
        <f t="shared" si="33"/>
        <v>8.7094523625156212E-3</v>
      </c>
      <c r="R103" s="607">
        <f t="shared" si="34"/>
        <v>8.3966401274853872E-3</v>
      </c>
      <c r="S103" s="607">
        <f t="shared" si="35"/>
        <v>8.9874750992676531E-3</v>
      </c>
      <c r="T103" s="607">
        <f t="shared" si="36"/>
        <v>8.9548727989885342E-3</v>
      </c>
      <c r="U103" s="607">
        <f t="shared" si="36"/>
        <v>7.7401068352774445E-3</v>
      </c>
      <c r="V103" s="638">
        <f t="shared" si="37"/>
        <v>1.5379442260943382E-3</v>
      </c>
      <c r="W103" s="607">
        <f t="shared" si="38"/>
        <v>1.8766447998336735E-3</v>
      </c>
      <c r="X103" s="607">
        <f t="shared" si="39"/>
        <v>2.0308714235156397E-3</v>
      </c>
      <c r="Y103" s="607">
        <f t="shared" si="40"/>
        <v>2.0368535367184136E-3</v>
      </c>
      <c r="Z103" s="607">
        <f t="shared" si="40"/>
        <v>2.0923347994791833E-3</v>
      </c>
    </row>
    <row r="104" spans="1:26">
      <c r="A104" s="583" t="s">
        <v>22</v>
      </c>
      <c r="B104" s="638">
        <f t="shared" si="21"/>
        <v>2.264979782996043E-2</v>
      </c>
      <c r="C104" s="607">
        <f t="shared" si="22"/>
        <v>2.3278608948465174E-2</v>
      </c>
      <c r="D104" s="607">
        <f t="shared" si="23"/>
        <v>2.2381290842739539E-2</v>
      </c>
      <c r="E104" s="607">
        <f t="shared" si="24"/>
        <v>2.3100991303069519E-2</v>
      </c>
      <c r="F104" s="607">
        <f t="shared" si="20"/>
        <v>2.5007317671039142E-2</v>
      </c>
      <c r="G104" s="638">
        <f t="shared" si="25"/>
        <v>1.2977096683940481E-2</v>
      </c>
      <c r="H104" s="607">
        <f t="shared" si="26"/>
        <v>1.3432093191586083E-2</v>
      </c>
      <c r="I104" s="607">
        <f t="shared" si="27"/>
        <v>1.2953234749076911E-2</v>
      </c>
      <c r="J104" s="607">
        <f t="shared" si="28"/>
        <v>1.086841548550878E-2</v>
      </c>
      <c r="K104" s="607">
        <f t="shared" si="28"/>
        <v>1.3607385185602939E-2</v>
      </c>
      <c r="L104" s="638">
        <f t="shared" si="29"/>
        <v>3.0291289803839081E-2</v>
      </c>
      <c r="M104" s="607">
        <f t="shared" si="30"/>
        <v>3.1374816232007378E-2</v>
      </c>
      <c r="N104" s="607">
        <f t="shared" si="31"/>
        <v>3.1997933648980653E-2</v>
      </c>
      <c r="O104" s="607">
        <f t="shared" si="32"/>
        <v>3.3819738676345128E-2</v>
      </c>
      <c r="P104" s="607">
        <f t="shared" si="32"/>
        <v>3.6381770963673038E-2</v>
      </c>
      <c r="Q104" s="638">
        <f t="shared" si="33"/>
        <v>4.1737903751351266E-2</v>
      </c>
      <c r="R104" s="607">
        <f t="shared" si="34"/>
        <v>4.1367872790344526E-2</v>
      </c>
      <c r="S104" s="607">
        <f t="shared" si="35"/>
        <v>3.7151737918953855E-2</v>
      </c>
      <c r="T104" s="607">
        <f t="shared" si="36"/>
        <v>3.947091871571682E-2</v>
      </c>
      <c r="U104" s="607">
        <f t="shared" si="36"/>
        <v>4.0947033997290182E-2</v>
      </c>
      <c r="V104" s="638">
        <f t="shared" si="37"/>
        <v>1.488333122026779E-3</v>
      </c>
      <c r="W104" s="607">
        <f t="shared" si="38"/>
        <v>2.1556794493716247E-3</v>
      </c>
      <c r="X104" s="607">
        <f t="shared" si="39"/>
        <v>2.0853183785696783E-3</v>
      </c>
      <c r="Y104" s="607">
        <f t="shared" si="40"/>
        <v>2.6023681550210692E-3</v>
      </c>
      <c r="Z104" s="607">
        <f t="shared" si="40"/>
        <v>3.0186625899606798E-3</v>
      </c>
    </row>
    <row r="105" spans="1:26">
      <c r="A105" s="581" t="s">
        <v>23</v>
      </c>
      <c r="B105" s="638">
        <f t="shared" si="21"/>
        <v>4.3129477561834823E-3</v>
      </c>
      <c r="C105" s="607">
        <f t="shared" si="22"/>
        <v>5.1240017222486901E-3</v>
      </c>
      <c r="D105" s="607">
        <f t="shared" si="23"/>
        <v>4.9520874504431324E-3</v>
      </c>
      <c r="E105" s="607">
        <f t="shared" si="24"/>
        <v>5.579776155177108E-3</v>
      </c>
      <c r="F105" s="607">
        <f t="shared" si="20"/>
        <v>6.5022127192805442E-3</v>
      </c>
      <c r="G105" s="638">
        <f t="shared" si="25"/>
        <v>4.1181827605925193E-3</v>
      </c>
      <c r="H105" s="607">
        <f t="shared" si="26"/>
        <v>6.2632706833680319E-3</v>
      </c>
      <c r="I105" s="607">
        <f t="shared" si="27"/>
        <v>5.8581016196494777E-3</v>
      </c>
      <c r="J105" s="607">
        <f t="shared" si="28"/>
        <v>6.1206896551724141E-3</v>
      </c>
      <c r="K105" s="607">
        <f t="shared" si="28"/>
        <v>7.9561876035077576E-3</v>
      </c>
      <c r="L105" s="638">
        <f t="shared" si="29"/>
        <v>6.5463872057755857E-3</v>
      </c>
      <c r="M105" s="607">
        <f t="shared" si="30"/>
        <v>6.4091228532668449E-3</v>
      </c>
      <c r="N105" s="607">
        <f t="shared" si="31"/>
        <v>6.2668467266505049E-3</v>
      </c>
      <c r="O105" s="607">
        <f t="shared" si="32"/>
        <v>7.3810018408410642E-3</v>
      </c>
      <c r="P105" s="607">
        <f t="shared" si="32"/>
        <v>7.1311069298233597E-3</v>
      </c>
      <c r="Q105" s="638">
        <f t="shared" si="33"/>
        <v>2.0481232291127026E-3</v>
      </c>
      <c r="R105" s="607">
        <f t="shared" si="34"/>
        <v>2.2737732471266115E-3</v>
      </c>
      <c r="S105" s="607">
        <f t="shared" si="35"/>
        <v>2.3386829717676502E-3</v>
      </c>
      <c r="T105" s="607">
        <f t="shared" si="36"/>
        <v>2.9250624271048523E-3</v>
      </c>
      <c r="U105" s="607">
        <f t="shared" si="36"/>
        <v>3.4547559348605899E-3</v>
      </c>
      <c r="V105" s="638">
        <f t="shared" si="37"/>
        <v>3.3515056970084504E-3</v>
      </c>
      <c r="W105" s="607">
        <f t="shared" si="38"/>
        <v>2.7465763542755223E-3</v>
      </c>
      <c r="X105" s="607">
        <f t="shared" si="39"/>
        <v>2.7931287942721803E-3</v>
      </c>
      <c r="Y105" s="607">
        <f t="shared" si="40"/>
        <v>3.1078281235924691E-3</v>
      </c>
      <c r="Z105" s="607">
        <f t="shared" si="40"/>
        <v>3.6081439111761773E-3</v>
      </c>
    </row>
    <row r="106" spans="1:26">
      <c r="A106" s="581" t="s">
        <v>24</v>
      </c>
      <c r="B106" s="638">
        <f t="shared" si="21"/>
        <v>5.6595046618078846E-3</v>
      </c>
      <c r="C106" s="607">
        <f t="shared" si="22"/>
        <v>5.9818239288734042E-3</v>
      </c>
      <c r="D106" s="607">
        <f t="shared" si="23"/>
        <v>6.2368530328196798E-3</v>
      </c>
      <c r="E106" s="607">
        <f t="shared" si="24"/>
        <v>5.994905454632716E-3</v>
      </c>
      <c r="F106" s="607">
        <f t="shared" si="20"/>
        <v>5.8507382032558005E-3</v>
      </c>
      <c r="G106" s="638">
        <f t="shared" si="25"/>
        <v>7.1010646302218546E-3</v>
      </c>
      <c r="H106" s="607">
        <f t="shared" si="26"/>
        <v>7.4489274466079088E-3</v>
      </c>
      <c r="I106" s="607">
        <f t="shared" si="27"/>
        <v>7.7519213866743177E-3</v>
      </c>
      <c r="J106" s="607">
        <f t="shared" si="28"/>
        <v>6.7780833509625557E-3</v>
      </c>
      <c r="K106" s="607">
        <f t="shared" si="28"/>
        <v>6.5244376849192039E-3</v>
      </c>
      <c r="L106" s="638">
        <f t="shared" si="29"/>
        <v>6.2837989130066019E-3</v>
      </c>
      <c r="M106" s="607">
        <f t="shared" si="30"/>
        <v>6.3895470351444661E-3</v>
      </c>
      <c r="N106" s="607">
        <f t="shared" si="31"/>
        <v>6.3190478514830546E-3</v>
      </c>
      <c r="O106" s="607">
        <f t="shared" si="32"/>
        <v>6.3841517825063924E-3</v>
      </c>
      <c r="P106" s="607">
        <f t="shared" si="32"/>
        <v>6.3226551834305615E-3</v>
      </c>
      <c r="Q106" s="638">
        <f t="shared" si="33"/>
        <v>4.7468267780612049E-3</v>
      </c>
      <c r="R106" s="607">
        <f t="shared" si="34"/>
        <v>4.9398560112563434E-3</v>
      </c>
      <c r="S106" s="607">
        <f t="shared" si="35"/>
        <v>5.2375357069538424E-3</v>
      </c>
      <c r="T106" s="607">
        <f t="shared" si="36"/>
        <v>5.9873392495243781E-3</v>
      </c>
      <c r="U106" s="607">
        <f t="shared" si="36"/>
        <v>5.5701774877617025E-3</v>
      </c>
      <c r="V106" s="638">
        <f t="shared" si="37"/>
        <v>1.3615491894096829E-3</v>
      </c>
      <c r="W106" s="607">
        <f t="shared" si="38"/>
        <v>1.4334721211557507E-3</v>
      </c>
      <c r="X106" s="607">
        <f t="shared" si="39"/>
        <v>1.7858601257724662E-3</v>
      </c>
      <c r="Y106" s="607">
        <f t="shared" si="40"/>
        <v>1.5964527720225405E-3</v>
      </c>
      <c r="Z106" s="607">
        <f t="shared" si="40"/>
        <v>2.3449696514286824E-3</v>
      </c>
    </row>
    <row r="107" spans="1:26">
      <c r="A107" s="581" t="s">
        <v>25</v>
      </c>
      <c r="B107" s="638">
        <f t="shared" si="21"/>
        <v>1.0810933908576266E-2</v>
      </c>
      <c r="C107" s="607">
        <f t="shared" si="22"/>
        <v>1.2252768430381656E-2</v>
      </c>
      <c r="D107" s="607">
        <f t="shared" si="23"/>
        <v>1.4161405353960306E-2</v>
      </c>
      <c r="E107" s="607">
        <f t="shared" si="24"/>
        <v>1.7525938967868009E-2</v>
      </c>
      <c r="F107" s="607">
        <f t="shared" si="20"/>
        <v>1.4441407864680225E-2</v>
      </c>
      <c r="G107" s="638">
        <f t="shared" si="25"/>
        <v>1.9890895187817892E-2</v>
      </c>
      <c r="H107" s="607">
        <f t="shared" si="26"/>
        <v>2.2021632799511654E-2</v>
      </c>
      <c r="I107" s="607">
        <f t="shared" si="27"/>
        <v>2.5723939102293033E-2</v>
      </c>
      <c r="J107" s="607">
        <f t="shared" si="28"/>
        <v>3.1034482758620689E-2</v>
      </c>
      <c r="K107" s="607">
        <f t="shared" si="28"/>
        <v>2.4126896340942044E-2</v>
      </c>
      <c r="L107" s="638">
        <f t="shared" si="29"/>
        <v>8.3553287781841373E-3</v>
      </c>
      <c r="M107" s="607">
        <f t="shared" si="30"/>
        <v>1.0395411950253931E-2</v>
      </c>
      <c r="N107" s="607">
        <f t="shared" si="31"/>
        <v>1.2050324596085323E-2</v>
      </c>
      <c r="O107" s="607">
        <f t="shared" si="32"/>
        <v>1.3708974655446552E-2</v>
      </c>
      <c r="P107" s="607">
        <f t="shared" si="32"/>
        <v>1.0980087278171586E-2</v>
      </c>
      <c r="Q107" s="638">
        <f t="shared" si="33"/>
        <v>9.2877459801474433E-4</v>
      </c>
      <c r="R107" s="607">
        <f t="shared" si="34"/>
        <v>1.4293447518718334E-3</v>
      </c>
      <c r="S107" s="607">
        <f t="shared" si="35"/>
        <v>1.9982483089166026E-3</v>
      </c>
      <c r="T107" s="607">
        <f t="shared" si="36"/>
        <v>2.0756399799187822E-3</v>
      </c>
      <c r="U107" s="607">
        <f t="shared" si="36"/>
        <v>1.8065440500848763E-3</v>
      </c>
      <c r="V107" s="638">
        <f t="shared" si="37"/>
        <v>2.0561046463555134E-3</v>
      </c>
      <c r="W107" s="607">
        <f t="shared" si="38"/>
        <v>1.810989588177685E-3</v>
      </c>
      <c r="X107" s="607">
        <f t="shared" si="39"/>
        <v>1.442844308932023E-3</v>
      </c>
      <c r="Y107" s="607">
        <f t="shared" si="40"/>
        <v>4.7192945580478238E-3</v>
      </c>
      <c r="Z107" s="607">
        <f t="shared" si="40"/>
        <v>2.6235157702447966E-3</v>
      </c>
    </row>
    <row r="108" spans="1:26">
      <c r="A108" s="581" t="s">
        <v>26</v>
      </c>
      <c r="B108" s="638">
        <f t="shared" si="21"/>
        <v>7.2167126185672904E-3</v>
      </c>
      <c r="C108" s="607">
        <f t="shared" si="22"/>
        <v>9.8361533902047195E-3</v>
      </c>
      <c r="D108" s="607">
        <f t="shared" si="23"/>
        <v>1.1866558661994884E-2</v>
      </c>
      <c r="E108" s="607">
        <f t="shared" si="24"/>
        <v>1.5184813787961327E-2</v>
      </c>
      <c r="F108" s="607">
        <f t="shared" si="20"/>
        <v>1.673526939012894E-2</v>
      </c>
      <c r="G108" s="638">
        <f t="shared" si="25"/>
        <v>1.1708591613821578E-2</v>
      </c>
      <c r="H108" s="607">
        <f t="shared" si="26"/>
        <v>1.7041356639859086E-2</v>
      </c>
      <c r="I108" s="607">
        <f t="shared" si="27"/>
        <v>2.0646810642646167E-2</v>
      </c>
      <c r="J108" s="607">
        <f t="shared" si="28"/>
        <v>2.3716416331711444E-2</v>
      </c>
      <c r="K108" s="607">
        <f t="shared" si="28"/>
        <v>2.9223222607701129E-2</v>
      </c>
      <c r="L108" s="638">
        <f t="shared" si="29"/>
        <v>7.6265953765461839E-3</v>
      </c>
      <c r="M108" s="607">
        <f t="shared" si="30"/>
        <v>8.918090209285072E-3</v>
      </c>
      <c r="N108" s="607">
        <f t="shared" si="31"/>
        <v>9.5867026786634335E-3</v>
      </c>
      <c r="O108" s="607">
        <f t="shared" si="32"/>
        <v>1.3508428804916574E-2</v>
      </c>
      <c r="P108" s="607">
        <f t="shared" si="32"/>
        <v>1.303547307408548E-2</v>
      </c>
      <c r="Q108" s="638">
        <f t="shared" si="33"/>
        <v>2.5267488179481312E-3</v>
      </c>
      <c r="R108" s="607">
        <f t="shared" si="34"/>
        <v>2.9641163506902417E-3</v>
      </c>
      <c r="S108" s="607">
        <f t="shared" si="35"/>
        <v>4.3730379873502733E-3</v>
      </c>
      <c r="T108" s="607">
        <f t="shared" si="36"/>
        <v>6.3532443036968386E-3</v>
      </c>
      <c r="U108" s="607">
        <f t="shared" si="36"/>
        <v>4.4748303769343778E-3</v>
      </c>
      <c r="V108" s="638">
        <f t="shared" si="37"/>
        <v>3.1695983154273995E-3</v>
      </c>
      <c r="W108" s="607">
        <f t="shared" si="38"/>
        <v>3.282760582799429E-3</v>
      </c>
      <c r="X108" s="607">
        <f t="shared" si="39"/>
        <v>5.5372553289957261E-3</v>
      </c>
      <c r="Y108" s="607">
        <f t="shared" si="40"/>
        <v>4.7743446536348075E-3</v>
      </c>
      <c r="Z108" s="607">
        <f t="shared" si="40"/>
        <v>6.1344924306711663E-3</v>
      </c>
    </row>
    <row r="109" spans="1:26">
      <c r="A109" s="581" t="s">
        <v>27</v>
      </c>
      <c r="B109" s="638">
        <f t="shared" si="21"/>
        <v>1.1169413702958852E-2</v>
      </c>
      <c r="C109" s="607">
        <f t="shared" si="22"/>
        <v>1.3680392983836215E-2</v>
      </c>
      <c r="D109" s="607">
        <f t="shared" si="23"/>
        <v>1.7431097767970805E-2</v>
      </c>
      <c r="E109" s="607">
        <f t="shared" si="24"/>
        <v>2.0298821293544409E-2</v>
      </c>
      <c r="F109" s="607">
        <f t="shared" si="20"/>
        <v>1.7592148489458517E-2</v>
      </c>
      <c r="G109" s="638">
        <f t="shared" si="25"/>
        <v>1.5650097701642704E-2</v>
      </c>
      <c r="H109" s="607">
        <f t="shared" si="26"/>
        <v>1.7234478898675017E-2</v>
      </c>
      <c r="I109" s="607">
        <f t="shared" si="27"/>
        <v>2.3751433211539347E-2</v>
      </c>
      <c r="J109" s="607">
        <f t="shared" ref="J109:K114" si="41">J22/J$27</f>
        <v>2.7628517029828645E-2</v>
      </c>
      <c r="K109" s="607">
        <f t="shared" si="41"/>
        <v>2.4137205425489271E-2</v>
      </c>
      <c r="L109" s="638">
        <f t="shared" si="29"/>
        <v>1.1519280223098271E-2</v>
      </c>
      <c r="M109" s="607">
        <f t="shared" si="30"/>
        <v>1.5553640025500765E-2</v>
      </c>
      <c r="N109" s="607">
        <f t="shared" si="31"/>
        <v>1.8148365087887711E-2</v>
      </c>
      <c r="O109" s="607">
        <f t="shared" ref="O109:P114" si="42">O22/O$27</f>
        <v>2.125720691236473E-2</v>
      </c>
      <c r="P109" s="607">
        <f t="shared" si="42"/>
        <v>1.6549101003100388E-2</v>
      </c>
      <c r="Q109" s="638">
        <f t="shared" si="33"/>
        <v>5.6986016904135789E-3</v>
      </c>
      <c r="R109" s="607">
        <f t="shared" si="34"/>
        <v>7.9222193162258002E-3</v>
      </c>
      <c r="S109" s="607">
        <f t="shared" si="35"/>
        <v>1.0825822278663308E-2</v>
      </c>
      <c r="T109" s="607">
        <f t="shared" ref="T109:U114" si="43">T22/T$27</f>
        <v>1.2115159903775683E-2</v>
      </c>
      <c r="U109" s="607">
        <f t="shared" si="43"/>
        <v>1.0982022810214242E-2</v>
      </c>
      <c r="V109" s="638">
        <f t="shared" si="37"/>
        <v>7.1660483653141214E-3</v>
      </c>
      <c r="W109" s="607">
        <f t="shared" si="38"/>
        <v>8.0482346954965991E-3</v>
      </c>
      <c r="X109" s="607">
        <f t="shared" si="39"/>
        <v>1.0252361636675469E-2</v>
      </c>
      <c r="Y109" s="607">
        <f t="shared" ref="Y109:Z114" si="44">Y22/Y$27</f>
        <v>1.1500465423535416E-2</v>
      </c>
      <c r="Z109" s="607">
        <f t="shared" si="44"/>
        <v>1.1018766235028146E-2</v>
      </c>
    </row>
    <row r="110" spans="1:26">
      <c r="A110" s="581" t="s">
        <v>139</v>
      </c>
      <c r="B110" s="638">
        <f t="shared" si="21"/>
        <v>2.1131853815630659E-3</v>
      </c>
      <c r="C110" s="607">
        <f t="shared" si="22"/>
        <v>2.7569187598708716E-3</v>
      </c>
      <c r="D110" s="607">
        <f t="shared" si="23"/>
        <v>2.3859661619039536E-3</v>
      </c>
      <c r="E110" s="607">
        <f t="shared" si="24"/>
        <v>2.1279864226076734E-3</v>
      </c>
      <c r="F110" s="607">
        <f t="shared" si="20"/>
        <v>2.6774816675878364E-3</v>
      </c>
      <c r="G110" s="638">
        <f t="shared" si="25"/>
        <v>1.6218584156616903E-3</v>
      </c>
      <c r="H110" s="607">
        <f t="shared" si="26"/>
        <v>2.7466852091648677E-3</v>
      </c>
      <c r="I110" s="607">
        <f t="shared" si="27"/>
        <v>1.9254012724670294E-3</v>
      </c>
      <c r="J110" s="607">
        <f t="shared" si="41"/>
        <v>1.8161624709117834E-3</v>
      </c>
      <c r="K110" s="607">
        <f t="shared" si="41"/>
        <v>1.7913550442653899E-3</v>
      </c>
      <c r="L110" s="638">
        <f t="shared" si="29"/>
        <v>1.5734941884529004E-3</v>
      </c>
      <c r="M110" s="607">
        <f t="shared" si="30"/>
        <v>1.8296864671716792E-3</v>
      </c>
      <c r="N110" s="607">
        <f t="shared" si="31"/>
        <v>1.5829821621299145E-3</v>
      </c>
      <c r="O110" s="607">
        <f t="shared" si="42"/>
        <v>1.5880357089197829E-3</v>
      </c>
      <c r="P110" s="607">
        <f t="shared" si="42"/>
        <v>2.5407453189489984E-3</v>
      </c>
      <c r="Q110" s="638">
        <f t="shared" si="33"/>
        <v>2.9768978271274469E-3</v>
      </c>
      <c r="R110" s="607">
        <f t="shared" si="34"/>
        <v>3.0239258119387795E-3</v>
      </c>
      <c r="S110" s="607">
        <f t="shared" si="35"/>
        <v>2.5635761732874331E-3</v>
      </c>
      <c r="T110" s="607">
        <f t="shared" si="43"/>
        <v>1.9427815971537815E-3</v>
      </c>
      <c r="U110" s="607">
        <f t="shared" si="43"/>
        <v>3.4573515441279532E-3</v>
      </c>
      <c r="V110" s="638">
        <f t="shared" si="37"/>
        <v>4.2224561906389355E-3</v>
      </c>
      <c r="W110" s="607">
        <f t="shared" si="38"/>
        <v>4.5903935482812016E-3</v>
      </c>
      <c r="X110" s="607">
        <f t="shared" si="39"/>
        <v>5.0036751694661477E-3</v>
      </c>
      <c r="Y110" s="607">
        <f t="shared" si="44"/>
        <v>4.769340099490536E-3</v>
      </c>
      <c r="Z110" s="607">
        <f t="shared" si="44"/>
        <v>6.0308473632047057E-3</v>
      </c>
    </row>
    <row r="111" spans="1:26">
      <c r="A111" s="581" t="s">
        <v>29</v>
      </c>
      <c r="B111" s="638">
        <f t="shared" si="21"/>
        <v>2.74454957583163E-3</v>
      </c>
      <c r="C111" s="607">
        <f t="shared" si="22"/>
        <v>3.4202816980990506E-3</v>
      </c>
      <c r="D111" s="607">
        <f t="shared" si="23"/>
        <v>3.5487339508492866E-3</v>
      </c>
      <c r="E111" s="607">
        <f t="shared" si="24"/>
        <v>3.7168905096000302E-3</v>
      </c>
      <c r="F111" s="607">
        <f t="shared" si="20"/>
        <v>4.0127176661960981E-3</v>
      </c>
      <c r="G111" s="638">
        <f t="shared" si="25"/>
        <v>9.6921367176483833E-4</v>
      </c>
      <c r="H111" s="607">
        <f t="shared" si="26"/>
        <v>1.6195346530193603E-3</v>
      </c>
      <c r="I111" s="607">
        <f t="shared" si="27"/>
        <v>1.4714840417047162E-3</v>
      </c>
      <c r="J111" s="607">
        <f t="shared" si="41"/>
        <v>1.2058387983922148E-3</v>
      </c>
      <c r="K111" s="607">
        <f t="shared" si="41"/>
        <v>1.8774662210716475E-3</v>
      </c>
      <c r="L111" s="638">
        <f t="shared" si="29"/>
        <v>2.3252973625821861E-3</v>
      </c>
      <c r="M111" s="607">
        <f t="shared" si="30"/>
        <v>2.1774835024792774E-3</v>
      </c>
      <c r="N111" s="607">
        <f t="shared" si="31"/>
        <v>2.0500805388783132E-3</v>
      </c>
      <c r="O111" s="607">
        <f t="shared" si="42"/>
        <v>2.5469976261119844E-3</v>
      </c>
      <c r="P111" s="607">
        <f t="shared" si="42"/>
        <v>2.2890507074493673E-3</v>
      </c>
      <c r="Q111" s="638">
        <f t="shared" si="33"/>
        <v>3.5935253019886509E-3</v>
      </c>
      <c r="R111" s="607">
        <f t="shared" si="34"/>
        <v>5.1192843950019565E-3</v>
      </c>
      <c r="S111" s="607">
        <f t="shared" si="35"/>
        <v>5.6408992014228103E-3</v>
      </c>
      <c r="T111" s="607">
        <f t="shared" si="43"/>
        <v>6.0439674126701159E-3</v>
      </c>
      <c r="U111" s="607">
        <f t="shared" si="43"/>
        <v>6.6901828866289788E-3</v>
      </c>
      <c r="V111" s="638">
        <f t="shared" si="37"/>
        <v>1.9690095969924645E-2</v>
      </c>
      <c r="W111" s="607">
        <f t="shared" si="38"/>
        <v>2.4992750570379651E-2</v>
      </c>
      <c r="X111" s="607">
        <f t="shared" si="39"/>
        <v>2.5459396183268451E-2</v>
      </c>
      <c r="Y111" s="607">
        <f t="shared" si="44"/>
        <v>2.8871272858301055E-2</v>
      </c>
      <c r="Z111" s="607">
        <f t="shared" si="44"/>
        <v>3.0368004767673103E-2</v>
      </c>
    </row>
    <row r="112" spans="1:26">
      <c r="A112" s="581" t="s">
        <v>30</v>
      </c>
      <c r="B112" s="638">
        <f t="shared" si="21"/>
        <v>3.4925276791162156E-3</v>
      </c>
      <c r="C112" s="607">
        <f t="shared" si="22"/>
        <v>5.6523438854392755E-3</v>
      </c>
      <c r="D112" s="607">
        <f t="shared" si="23"/>
        <v>6.2914110522423348E-3</v>
      </c>
      <c r="E112" s="607">
        <f t="shared" si="24"/>
        <v>6.106387606056844E-3</v>
      </c>
      <c r="F112" s="607">
        <f t="shared" si="20"/>
        <v>8.672661563343417E-3</v>
      </c>
      <c r="G112" s="638">
        <f t="shared" si="25"/>
        <v>3.1634599200329053E-3</v>
      </c>
      <c r="H112" s="607">
        <f t="shared" si="26"/>
        <v>5.8734018874205957E-3</v>
      </c>
      <c r="I112" s="607">
        <f t="shared" si="27"/>
        <v>5.2130895169742566E-3</v>
      </c>
      <c r="J112" s="607">
        <f t="shared" si="41"/>
        <v>4.0681193145758413E-3</v>
      </c>
      <c r="K112" s="607">
        <f t="shared" si="41"/>
        <v>3.8907697914714761E-3</v>
      </c>
      <c r="L112" s="638">
        <f t="shared" si="29"/>
        <v>2.5458172466905054E-3</v>
      </c>
      <c r="M112" s="607">
        <f t="shared" si="30"/>
        <v>4.5644282588680083E-3</v>
      </c>
      <c r="N112" s="607">
        <f t="shared" si="31"/>
        <v>6.668863181529751E-3</v>
      </c>
      <c r="O112" s="607">
        <f t="shared" si="42"/>
        <v>4.9829438040477599E-3</v>
      </c>
      <c r="P112" s="607">
        <f t="shared" si="42"/>
        <v>9.5788189969573077E-3</v>
      </c>
      <c r="Q112" s="638">
        <f t="shared" si="33"/>
        <v>4.5661100225512603E-3</v>
      </c>
      <c r="R112" s="607">
        <f t="shared" si="34"/>
        <v>4.1734839315293176E-3</v>
      </c>
      <c r="S112" s="607">
        <f t="shared" si="35"/>
        <v>3.8458800700263787E-3</v>
      </c>
      <c r="T112" s="607">
        <f t="shared" si="43"/>
        <v>4.224243170044573E-3</v>
      </c>
      <c r="U112" s="607">
        <f t="shared" si="43"/>
        <v>5.4027606900167681E-3</v>
      </c>
      <c r="V112" s="638">
        <f t="shared" si="37"/>
        <v>1.0060029435921746E-2</v>
      </c>
      <c r="W112" s="607">
        <f t="shared" si="38"/>
        <v>1.1659271336575971E-2</v>
      </c>
      <c r="X112" s="607">
        <f t="shared" si="39"/>
        <v>1.5664388969046907E-2</v>
      </c>
      <c r="Y112" s="607">
        <f t="shared" si="44"/>
        <v>1.7691098899998998E-2</v>
      </c>
      <c r="Z112" s="607">
        <f t="shared" si="44"/>
        <v>2.0567068075375877E-2</v>
      </c>
    </row>
    <row r="113" spans="1:26" s="592" customFormat="1">
      <c r="A113" s="588" t="s">
        <v>140</v>
      </c>
      <c r="B113" s="639">
        <f t="shared" si="21"/>
        <v>0.71342877874218746</v>
      </c>
      <c r="C113" s="640">
        <f t="shared" si="22"/>
        <v>0.71311222336105229</v>
      </c>
      <c r="D113" s="640">
        <f t="shared" si="23"/>
        <v>0.70595368175701068</v>
      </c>
      <c r="E113" s="640">
        <f t="shared" si="24"/>
        <v>0.70511402640086296</v>
      </c>
      <c r="F113" s="640">
        <f t="shared" si="20"/>
        <v>0.69196874451705703</v>
      </c>
      <c r="G113" s="639">
        <f t="shared" si="25"/>
        <v>0.80766598411136092</v>
      </c>
      <c r="H113" s="640">
        <f t="shared" si="26"/>
        <v>0.81031355702724261</v>
      </c>
      <c r="I113" s="640">
        <f t="shared" si="27"/>
        <v>0.81006882627067389</v>
      </c>
      <c r="J113" s="640">
        <f t="shared" si="41"/>
        <v>0.80041781256610955</v>
      </c>
      <c r="K113" s="640">
        <f t="shared" si="41"/>
        <v>0.77746143037941673</v>
      </c>
      <c r="L113" s="639">
        <f t="shared" si="29"/>
        <v>0.87429959492193599</v>
      </c>
      <c r="M113" s="640">
        <f t="shared" si="30"/>
        <v>0.86675719395002815</v>
      </c>
      <c r="N113" s="640">
        <f t="shared" si="31"/>
        <v>0.86394488645916379</v>
      </c>
      <c r="O113" s="640">
        <f t="shared" si="42"/>
        <v>0.86969745666053921</v>
      </c>
      <c r="P113" s="640">
        <f t="shared" si="42"/>
        <v>0.83501093681599825</v>
      </c>
      <c r="Q113" s="639">
        <f t="shared" si="33"/>
        <v>0.39729319157838017</v>
      </c>
      <c r="R113" s="640">
        <f t="shared" si="34"/>
        <v>0.40118159166154738</v>
      </c>
      <c r="S113" s="640">
        <f t="shared" si="35"/>
        <v>0.38989672450273327</v>
      </c>
      <c r="T113" s="640">
        <f t="shared" si="43"/>
        <v>0.38966928063719752</v>
      </c>
      <c r="U113" s="640">
        <f t="shared" si="43"/>
        <v>0.37973504020598753</v>
      </c>
      <c r="V113" s="639">
        <f t="shared" si="37"/>
        <v>0.12998660500190176</v>
      </c>
      <c r="W113" s="640">
        <f t="shared" si="38"/>
        <v>0.14223654478506126</v>
      </c>
      <c r="X113" s="640">
        <f t="shared" si="39"/>
        <v>0.14975634987613318</v>
      </c>
      <c r="Y113" s="640">
        <f t="shared" si="44"/>
        <v>0.16394418921218309</v>
      </c>
      <c r="Z113" s="640">
        <f t="shared" si="44"/>
        <v>0.17784198013901395</v>
      </c>
    </row>
    <row r="114" spans="1:26" s="597" customFormat="1">
      <c r="A114" s="593" t="s">
        <v>65</v>
      </c>
      <c r="B114" s="641">
        <f t="shared" si="21"/>
        <v>1</v>
      </c>
      <c r="C114" s="642">
        <f t="shared" si="22"/>
        <v>1</v>
      </c>
      <c r="D114" s="642">
        <f t="shared" si="23"/>
        <v>1</v>
      </c>
      <c r="E114" s="642">
        <f t="shared" si="24"/>
        <v>1</v>
      </c>
      <c r="F114" s="642">
        <f t="shared" si="20"/>
        <v>1</v>
      </c>
      <c r="G114" s="641">
        <f t="shared" si="25"/>
        <v>1</v>
      </c>
      <c r="H114" s="642">
        <f t="shared" si="26"/>
        <v>1</v>
      </c>
      <c r="I114" s="642">
        <f t="shared" si="27"/>
        <v>1</v>
      </c>
      <c r="J114" s="642">
        <f t="shared" si="41"/>
        <v>1</v>
      </c>
      <c r="K114" s="642">
        <f t="shared" si="41"/>
        <v>1</v>
      </c>
      <c r="L114" s="641">
        <f t="shared" si="29"/>
        <v>1</v>
      </c>
      <c r="M114" s="642">
        <f>M27/$M$27</f>
        <v>1</v>
      </c>
      <c r="N114" s="642">
        <f t="shared" si="31"/>
        <v>1</v>
      </c>
      <c r="O114" s="642">
        <f t="shared" si="42"/>
        <v>1</v>
      </c>
      <c r="P114" s="642">
        <f t="shared" si="42"/>
        <v>1</v>
      </c>
      <c r="Q114" s="641">
        <f t="shared" si="33"/>
        <v>1</v>
      </c>
      <c r="R114" s="642">
        <f t="shared" si="34"/>
        <v>1</v>
      </c>
      <c r="S114" s="642">
        <f>S27/$S$27</f>
        <v>1</v>
      </c>
      <c r="T114" s="642">
        <f t="shared" si="43"/>
        <v>1</v>
      </c>
      <c r="U114" s="642">
        <f t="shared" si="43"/>
        <v>1</v>
      </c>
      <c r="V114" s="641">
        <f t="shared" si="37"/>
        <v>1</v>
      </c>
      <c r="W114" s="642">
        <f t="shared" si="38"/>
        <v>1</v>
      </c>
      <c r="X114" s="642">
        <f t="shared" si="39"/>
        <v>1</v>
      </c>
      <c r="Y114" s="642">
        <f t="shared" si="44"/>
        <v>1</v>
      </c>
      <c r="Z114" s="642">
        <f t="shared" si="44"/>
        <v>1</v>
      </c>
    </row>
    <row r="115" spans="1:26" ht="12.75" customHeight="1">
      <c r="A115" s="872" t="s">
        <v>361</v>
      </c>
      <c r="B115" s="873"/>
      <c r="C115" s="873"/>
      <c r="D115" s="873"/>
      <c r="E115" s="873"/>
      <c r="F115" s="873"/>
      <c r="G115" s="873"/>
      <c r="H115" s="873"/>
      <c r="I115" s="873"/>
      <c r="J115" s="873"/>
      <c r="K115" s="873"/>
      <c r="L115" s="873"/>
      <c r="M115" s="873"/>
      <c r="N115" s="873"/>
      <c r="O115" s="873"/>
      <c r="P115" s="873"/>
      <c r="Q115" s="873"/>
      <c r="R115" s="873"/>
      <c r="S115" s="873"/>
      <c r="T115" s="873"/>
      <c r="U115" s="873"/>
      <c r="V115" s="873"/>
      <c r="W115" s="873"/>
      <c r="X115" s="873"/>
      <c r="Y115" s="873"/>
      <c r="Z115" s="875"/>
    </row>
    <row r="116" spans="1:26">
      <c r="A116" s="516" t="s">
        <v>241</v>
      </c>
    </row>
  </sheetData>
  <sheetProtection password="CEAC" sheet="1" objects="1" scenarios="1"/>
  <mergeCells count="28">
    <mergeCell ref="A115:Z115"/>
    <mergeCell ref="A86:Z86"/>
    <mergeCell ref="A89:Z89"/>
    <mergeCell ref="B90:F90"/>
    <mergeCell ref="G90:K90"/>
    <mergeCell ref="L90:P90"/>
    <mergeCell ref="Q90:U90"/>
    <mergeCell ref="V90:Z90"/>
    <mergeCell ref="A57:Z57"/>
    <mergeCell ref="A60:Z60"/>
    <mergeCell ref="B61:F61"/>
    <mergeCell ref="G61:K61"/>
    <mergeCell ref="L61:P61"/>
    <mergeCell ref="Q61:U61"/>
    <mergeCell ref="V61:Z61"/>
    <mergeCell ref="A28:Z28"/>
    <mergeCell ref="A31:Z31"/>
    <mergeCell ref="B32:F32"/>
    <mergeCell ref="G32:K32"/>
    <mergeCell ref="L32:P32"/>
    <mergeCell ref="Q32:U32"/>
    <mergeCell ref="V32:Z32"/>
    <mergeCell ref="A2:Z2"/>
    <mergeCell ref="B3:F3"/>
    <mergeCell ref="G3:K3"/>
    <mergeCell ref="L3:P3"/>
    <mergeCell ref="Q3:U3"/>
    <mergeCell ref="V3:Z3"/>
  </mergeCells>
  <hyperlinks>
    <hyperlink ref="A116" location="'indice Serie Anual'!A1" tooltip="REGRESAR AL ÍNDICE" display="INDICE"/>
    <hyperlink ref="A87" location="'indice Serie Anual'!A1" tooltip="REGRESAR AL ÍNDICE" display="INDICE"/>
    <hyperlink ref="A58" location="'indice Serie Anual'!A1" tooltip="REGRESAR AL ÍNDICE" display="INDICE"/>
    <hyperlink ref="A29" location="'indice Serie Anual'!A1" tooltip="REGRESAR AL ÍNDICE" display="INDICE"/>
  </hyperlinks>
  <pageMargins left="0.27559055118110237" right="0.31496062992125984" top="0.59055118110236227" bottom="0.43307086614173229" header="0" footer="0"/>
  <pageSetup paperSize="9" scale="40" orientation="landscape" r:id="rId1"/>
  <headerFooter alignWithMargins="0"/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7"/>
  <sheetViews>
    <sheetView showGridLines="0" showRowColHeaders="0" zoomScaleNormal="100" workbookViewId="0">
      <selection sqref="A1:P1"/>
    </sheetView>
  </sheetViews>
  <sheetFormatPr baseColWidth="10" defaultRowHeight="12.75"/>
  <cols>
    <col min="1" max="12" width="11.42578125" style="455"/>
    <col min="13" max="13" width="12.140625" style="455" customWidth="1"/>
    <col min="14" max="16384" width="11.42578125" style="455"/>
  </cols>
  <sheetData>
    <row r="1" spans="1:16" ht="30.75" customHeight="1">
      <c r="A1" s="811" t="s">
        <v>380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812"/>
      <c r="N1" s="812"/>
      <c r="O1" s="812"/>
      <c r="P1" s="812"/>
    </row>
    <row r="2" spans="1:16">
      <c r="A2" s="517"/>
      <c r="B2" s="874" t="s">
        <v>211</v>
      </c>
      <c r="C2" s="874"/>
      <c r="D2" s="874"/>
      <c r="E2" s="874" t="s">
        <v>86</v>
      </c>
      <c r="F2" s="874"/>
      <c r="G2" s="874"/>
      <c r="H2" s="874" t="s">
        <v>87</v>
      </c>
      <c r="I2" s="874"/>
      <c r="J2" s="874"/>
      <c r="K2" s="874" t="s">
        <v>88</v>
      </c>
      <c r="L2" s="874"/>
      <c r="M2" s="874"/>
      <c r="N2" s="874" t="s">
        <v>89</v>
      </c>
      <c r="O2" s="874"/>
      <c r="P2" s="874"/>
    </row>
    <row r="3" spans="1:16">
      <c r="A3" s="517"/>
      <c r="B3" s="517" t="s">
        <v>356</v>
      </c>
      <c r="C3" s="517" t="s">
        <v>357</v>
      </c>
      <c r="D3" s="517" t="s">
        <v>65</v>
      </c>
      <c r="E3" s="517" t="s">
        <v>356</v>
      </c>
      <c r="F3" s="517" t="s">
        <v>357</v>
      </c>
      <c r="G3" s="517" t="s">
        <v>65</v>
      </c>
      <c r="H3" s="517" t="s">
        <v>356</v>
      </c>
      <c r="I3" s="517" t="s">
        <v>357</v>
      </c>
      <c r="J3" s="517" t="s">
        <v>65</v>
      </c>
      <c r="K3" s="517" t="s">
        <v>356</v>
      </c>
      <c r="L3" s="517" t="s">
        <v>357</v>
      </c>
      <c r="M3" s="517" t="s">
        <v>65</v>
      </c>
      <c r="N3" s="517" t="s">
        <v>356</v>
      </c>
      <c r="O3" s="517" t="s">
        <v>357</v>
      </c>
      <c r="P3" s="517" t="s">
        <v>65</v>
      </c>
    </row>
    <row r="4" spans="1:16" hidden="1">
      <c r="A4" s="508">
        <v>1999</v>
      </c>
      <c r="B4" s="509">
        <v>19325809</v>
      </c>
      <c r="C4" s="509">
        <v>21995866</v>
      </c>
      <c r="D4" s="509">
        <v>41321675</v>
      </c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509"/>
    </row>
    <row r="5" spans="1:16" hidden="1">
      <c r="A5" s="510">
        <v>2000</v>
      </c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</row>
    <row r="6" spans="1:16" hidden="1">
      <c r="A6" s="510">
        <v>2001</v>
      </c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</row>
    <row r="7" spans="1:16" hidden="1">
      <c r="A7" s="510">
        <v>2002</v>
      </c>
      <c r="B7" s="511"/>
      <c r="C7" s="511"/>
      <c r="D7" s="511"/>
      <c r="E7" s="511"/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</row>
    <row r="8" spans="1:16" hidden="1">
      <c r="A8" s="510">
        <v>2003</v>
      </c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</row>
    <row r="9" spans="1:16" hidden="1">
      <c r="A9" s="510">
        <v>2004</v>
      </c>
      <c r="B9" s="511">
        <v>21231495</v>
      </c>
      <c r="C9" s="511">
        <v>20523386</v>
      </c>
      <c r="D9" s="511">
        <v>41754881</v>
      </c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</row>
    <row r="10" spans="1:16">
      <c r="A10" s="512">
        <v>2005</v>
      </c>
      <c r="B10" s="511">
        <v>21723922</v>
      </c>
      <c r="C10" s="511">
        <v>20355831</v>
      </c>
      <c r="D10" s="511">
        <v>42079753</v>
      </c>
      <c r="E10" s="511">
        <v>9228825</v>
      </c>
      <c r="F10" s="511">
        <v>6535596</v>
      </c>
      <c r="G10" s="511">
        <v>15764421</v>
      </c>
      <c r="H10" s="511">
        <v>5274383</v>
      </c>
      <c r="I10" s="511">
        <v>8003858</v>
      </c>
      <c r="J10" s="511">
        <v>13278241</v>
      </c>
      <c r="K10" s="511">
        <v>4425530</v>
      </c>
      <c r="L10" s="511">
        <v>2604155</v>
      </c>
      <c r="M10" s="511">
        <v>7029685</v>
      </c>
      <c r="N10" s="511">
        <v>410435</v>
      </c>
      <c r="O10" s="513" t="s">
        <v>74</v>
      </c>
      <c r="P10" s="511">
        <v>410435</v>
      </c>
    </row>
    <row r="11" spans="1:16">
      <c r="A11" s="512">
        <v>2006</v>
      </c>
      <c r="B11" s="511">
        <v>23394285</v>
      </c>
      <c r="C11" s="511">
        <v>20494280</v>
      </c>
      <c r="D11" s="511">
        <v>43888565</v>
      </c>
      <c r="E11" s="511">
        <v>10004113</v>
      </c>
      <c r="F11" s="511">
        <v>6581274</v>
      </c>
      <c r="G11" s="511">
        <v>16585387</v>
      </c>
      <c r="H11" s="511">
        <v>5521371</v>
      </c>
      <c r="I11" s="511">
        <v>7783148</v>
      </c>
      <c r="J11" s="511">
        <v>13304519</v>
      </c>
      <c r="K11" s="511">
        <v>4758189</v>
      </c>
      <c r="L11" s="511">
        <v>2734533</v>
      </c>
      <c r="M11" s="511">
        <v>7492722</v>
      </c>
      <c r="N11" s="511">
        <v>467349</v>
      </c>
      <c r="O11" s="514" t="s">
        <v>74</v>
      </c>
      <c r="P11" s="511">
        <v>467349</v>
      </c>
    </row>
    <row r="12" spans="1:16">
      <c r="A12" s="512">
        <v>2007</v>
      </c>
      <c r="B12" s="511">
        <v>22652232</v>
      </c>
      <c r="C12" s="511">
        <v>19286870</v>
      </c>
      <c r="D12" s="511">
        <v>41939102</v>
      </c>
      <c r="E12" s="511">
        <v>9706032</v>
      </c>
      <c r="F12" s="511">
        <v>6216944</v>
      </c>
      <c r="G12" s="511">
        <v>15922976</v>
      </c>
      <c r="H12" s="511">
        <v>5357339</v>
      </c>
      <c r="I12" s="511">
        <v>7231360</v>
      </c>
      <c r="J12" s="511">
        <v>12588699</v>
      </c>
      <c r="K12" s="511">
        <v>4503429</v>
      </c>
      <c r="L12" s="511">
        <v>2689050</v>
      </c>
      <c r="M12" s="511">
        <v>7192479</v>
      </c>
      <c r="N12" s="511">
        <v>493737</v>
      </c>
      <c r="O12" s="514" t="s">
        <v>74</v>
      </c>
      <c r="P12" s="511">
        <v>493737</v>
      </c>
    </row>
    <row r="13" spans="1:16">
      <c r="A13" s="512">
        <v>2008</v>
      </c>
      <c r="B13" s="511">
        <v>23009399</v>
      </c>
      <c r="C13" s="511">
        <v>19052678</v>
      </c>
      <c r="D13" s="511">
        <v>42062077</v>
      </c>
      <c r="E13" s="511">
        <v>9991526</v>
      </c>
      <c r="F13" s="511">
        <v>6156202</v>
      </c>
      <c r="G13" s="511">
        <v>16147728</v>
      </c>
      <c r="H13" s="511">
        <v>5427268</v>
      </c>
      <c r="I13" s="511">
        <v>7552320</v>
      </c>
      <c r="J13" s="511">
        <v>12979588</v>
      </c>
      <c r="K13" s="511">
        <v>4431353</v>
      </c>
      <c r="L13" s="511">
        <v>2595510</v>
      </c>
      <c r="M13" s="511">
        <v>7026863</v>
      </c>
      <c r="N13" s="511">
        <v>500445</v>
      </c>
      <c r="O13" s="514" t="s">
        <v>74</v>
      </c>
      <c r="P13" s="511">
        <v>500445</v>
      </c>
    </row>
    <row r="14" spans="1:16">
      <c r="A14" s="526">
        <v>2009</v>
      </c>
      <c r="B14" s="643">
        <v>20026382</v>
      </c>
      <c r="C14" s="643">
        <v>16098324</v>
      </c>
      <c r="D14" s="643">
        <v>36124706</v>
      </c>
      <c r="E14" s="643">
        <v>8343638</v>
      </c>
      <c r="F14" s="643">
        <v>5175846</v>
      </c>
      <c r="G14" s="643">
        <v>13519484</v>
      </c>
      <c r="H14" s="643">
        <v>4822935</v>
      </c>
      <c r="I14" s="643">
        <v>6449417</v>
      </c>
      <c r="J14" s="643">
        <v>11272352</v>
      </c>
      <c r="K14" s="643">
        <v>3675885</v>
      </c>
      <c r="L14" s="643">
        <v>2010255</v>
      </c>
      <c r="M14" s="643">
        <v>5686140</v>
      </c>
      <c r="N14" s="643">
        <v>364251</v>
      </c>
      <c r="O14" s="644" t="s">
        <v>74</v>
      </c>
      <c r="P14" s="643">
        <v>364251</v>
      </c>
    </row>
    <row r="15" spans="1:16">
      <c r="A15" s="872" t="s">
        <v>358</v>
      </c>
      <c r="B15" s="87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5"/>
    </row>
    <row r="19" spans="1:16">
      <c r="A19" s="516" t="s">
        <v>241</v>
      </c>
    </row>
    <row r="21" spans="1:16" ht="28.5" customHeight="1">
      <c r="A21" s="811" t="s">
        <v>381</v>
      </c>
      <c r="B21" s="812"/>
      <c r="C21" s="812"/>
      <c r="D21" s="812"/>
      <c r="E21" s="812"/>
      <c r="F21" s="812"/>
      <c r="G21" s="812"/>
      <c r="H21" s="812"/>
      <c r="I21" s="812"/>
      <c r="J21" s="812"/>
      <c r="K21" s="812"/>
      <c r="L21" s="812"/>
      <c r="M21" s="812"/>
      <c r="N21" s="812"/>
      <c r="O21" s="812"/>
      <c r="P21" s="812"/>
    </row>
    <row r="22" spans="1:16">
      <c r="A22" s="517"/>
      <c r="B22" s="874" t="s">
        <v>211</v>
      </c>
      <c r="C22" s="874"/>
      <c r="D22" s="874"/>
      <c r="E22" s="874" t="s">
        <v>86</v>
      </c>
      <c r="F22" s="874"/>
      <c r="G22" s="874"/>
      <c r="H22" s="874" t="s">
        <v>87</v>
      </c>
      <c r="I22" s="874"/>
      <c r="J22" s="874"/>
      <c r="K22" s="874" t="s">
        <v>88</v>
      </c>
      <c r="L22" s="874"/>
      <c r="M22" s="874"/>
      <c r="N22" s="874" t="s">
        <v>89</v>
      </c>
      <c r="O22" s="874"/>
      <c r="P22" s="874"/>
    </row>
    <row r="23" spans="1:16">
      <c r="A23" s="517"/>
      <c r="B23" s="517" t="s">
        <v>356</v>
      </c>
      <c r="C23" s="517" t="s">
        <v>357</v>
      </c>
      <c r="D23" s="517" t="s">
        <v>65</v>
      </c>
      <c r="E23" s="517" t="s">
        <v>356</v>
      </c>
      <c r="F23" s="517" t="s">
        <v>357</v>
      </c>
      <c r="G23" s="517" t="s">
        <v>65</v>
      </c>
      <c r="H23" s="517" t="s">
        <v>356</v>
      </c>
      <c r="I23" s="517" t="s">
        <v>357</v>
      </c>
      <c r="J23" s="517" t="s">
        <v>65</v>
      </c>
      <c r="K23" s="517" t="s">
        <v>356</v>
      </c>
      <c r="L23" s="517" t="s">
        <v>357</v>
      </c>
      <c r="M23" s="517" t="s">
        <v>65</v>
      </c>
      <c r="N23" s="517" t="s">
        <v>356</v>
      </c>
      <c r="O23" s="517" t="s">
        <v>357</v>
      </c>
      <c r="P23" s="517" t="s">
        <v>65</v>
      </c>
    </row>
    <row r="24" spans="1:16" hidden="1">
      <c r="A24" s="508">
        <v>1999</v>
      </c>
      <c r="B24" s="509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</row>
    <row r="25" spans="1:16" hidden="1">
      <c r="A25" s="510">
        <v>2000</v>
      </c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M25" s="511"/>
      <c r="N25" s="511"/>
      <c r="O25" s="511"/>
      <c r="P25" s="511"/>
    </row>
    <row r="26" spans="1:16" hidden="1">
      <c r="A26" s="510">
        <v>2001</v>
      </c>
      <c r="B26" s="511"/>
      <c r="C26" s="511"/>
      <c r="D26" s="511"/>
      <c r="E26" s="511"/>
      <c r="F26" s="511"/>
      <c r="G26" s="511"/>
      <c r="H26" s="511"/>
      <c r="I26" s="511"/>
      <c r="J26" s="511"/>
      <c r="K26" s="511"/>
      <c r="L26" s="511"/>
      <c r="M26" s="511"/>
      <c r="N26" s="511"/>
      <c r="O26" s="511"/>
      <c r="P26" s="511"/>
    </row>
    <row r="27" spans="1:16" hidden="1">
      <c r="A27" s="510">
        <v>2002</v>
      </c>
      <c r="B27" s="511"/>
      <c r="C27" s="511"/>
      <c r="D27" s="511"/>
      <c r="E27" s="511"/>
      <c r="F27" s="511"/>
      <c r="G27" s="511"/>
      <c r="H27" s="511"/>
      <c r="I27" s="511"/>
      <c r="J27" s="511"/>
      <c r="K27" s="511"/>
      <c r="L27" s="511"/>
      <c r="M27" s="511"/>
      <c r="N27" s="511"/>
      <c r="O27" s="511"/>
      <c r="P27" s="511"/>
    </row>
    <row r="28" spans="1:16" hidden="1">
      <c r="A28" s="510">
        <v>2003</v>
      </c>
      <c r="B28" s="511"/>
      <c r="C28" s="511"/>
      <c r="D28" s="511"/>
      <c r="E28" s="511"/>
      <c r="F28" s="511"/>
      <c r="G28" s="511"/>
      <c r="H28" s="511"/>
      <c r="I28" s="511"/>
      <c r="J28" s="511"/>
      <c r="K28" s="511"/>
      <c r="L28" s="511"/>
      <c r="M28" s="511"/>
      <c r="N28" s="511"/>
      <c r="O28" s="511"/>
      <c r="P28" s="511"/>
    </row>
    <row r="29" spans="1:16" hidden="1">
      <c r="A29" s="510">
        <v>2004</v>
      </c>
      <c r="B29" s="511"/>
      <c r="C29" s="511"/>
      <c r="D29" s="511"/>
      <c r="E29" s="511"/>
      <c r="F29" s="511"/>
      <c r="G29" s="511"/>
      <c r="H29" s="511"/>
      <c r="I29" s="511"/>
      <c r="J29" s="511"/>
      <c r="K29" s="511"/>
      <c r="L29" s="511"/>
      <c r="M29" s="511"/>
      <c r="N29" s="511"/>
      <c r="O29" s="511"/>
      <c r="P29" s="511"/>
    </row>
    <row r="30" spans="1:16">
      <c r="A30" s="512">
        <v>2005</v>
      </c>
      <c r="B30" s="513" t="s">
        <v>74</v>
      </c>
      <c r="C30" s="513" t="s">
        <v>74</v>
      </c>
      <c r="D30" s="513" t="s">
        <v>74</v>
      </c>
      <c r="E30" s="513" t="s">
        <v>74</v>
      </c>
      <c r="F30" s="513" t="s">
        <v>74</v>
      </c>
      <c r="G30" s="513" t="s">
        <v>74</v>
      </c>
      <c r="H30" s="513" t="s">
        <v>74</v>
      </c>
      <c r="I30" s="513" t="s">
        <v>74</v>
      </c>
      <c r="J30" s="513" t="s">
        <v>74</v>
      </c>
      <c r="K30" s="513" t="s">
        <v>74</v>
      </c>
      <c r="L30" s="513" t="s">
        <v>74</v>
      </c>
      <c r="M30" s="513" t="s">
        <v>74</v>
      </c>
      <c r="N30" s="645" t="s">
        <v>74</v>
      </c>
      <c r="O30" s="513" t="s">
        <v>74</v>
      </c>
      <c r="P30" s="646" t="s">
        <v>74</v>
      </c>
    </row>
    <row r="31" spans="1:16">
      <c r="A31" s="512">
        <v>2006</v>
      </c>
      <c r="B31" s="518">
        <f>B11/B10-1</f>
        <v>7.6890489663882899E-2</v>
      </c>
      <c r="C31" s="518">
        <f t="shared" ref="C31:P34" si="0">C11/C10-1</f>
        <v>6.8014418080009076E-3</v>
      </c>
      <c r="D31" s="518">
        <f t="shared" si="0"/>
        <v>4.2985328359698372E-2</v>
      </c>
      <c r="E31" s="518">
        <f t="shared" si="0"/>
        <v>8.4007227355595182E-2</v>
      </c>
      <c r="F31" s="518">
        <f t="shared" si="0"/>
        <v>6.9891100979926346E-3</v>
      </c>
      <c r="G31" s="518">
        <f t="shared" si="0"/>
        <v>5.207714257313989E-2</v>
      </c>
      <c r="H31" s="518">
        <f t="shared" si="0"/>
        <v>4.6827846972811837E-2</v>
      </c>
      <c r="I31" s="518">
        <f t="shared" si="0"/>
        <v>-2.7575451738399148E-2</v>
      </c>
      <c r="J31" s="518">
        <f t="shared" si="0"/>
        <v>1.979027191929994E-3</v>
      </c>
      <c r="K31" s="518">
        <f t="shared" si="0"/>
        <v>7.5168171947766815E-2</v>
      </c>
      <c r="L31" s="518">
        <f t="shared" si="0"/>
        <v>5.0065376292885766E-2</v>
      </c>
      <c r="M31" s="518">
        <f t="shared" si="0"/>
        <v>6.5868812044920899E-2</v>
      </c>
      <c r="N31" s="524">
        <f t="shared" si="0"/>
        <v>0.13866751129898769</v>
      </c>
      <c r="O31" s="514" t="s">
        <v>74</v>
      </c>
      <c r="P31" s="647">
        <f t="shared" si="0"/>
        <v>0.13866751129898769</v>
      </c>
    </row>
    <row r="32" spans="1:16">
      <c r="A32" s="512">
        <v>2007</v>
      </c>
      <c r="B32" s="518">
        <f>B12/B11-1</f>
        <v>-3.1719413523430995E-2</v>
      </c>
      <c r="C32" s="518">
        <f t="shared" si="0"/>
        <v>-5.8914487359399748E-2</v>
      </c>
      <c r="D32" s="518">
        <f t="shared" si="0"/>
        <v>-4.4418472100876349E-2</v>
      </c>
      <c r="E32" s="518">
        <f t="shared" si="0"/>
        <v>-2.9795844968964258E-2</v>
      </c>
      <c r="F32" s="518">
        <f t="shared" si="0"/>
        <v>-5.535858254799908E-2</v>
      </c>
      <c r="G32" s="518">
        <f t="shared" si="0"/>
        <v>-3.9939435841925164E-2</v>
      </c>
      <c r="H32" s="518">
        <f t="shared" si="0"/>
        <v>-2.9708563326029003E-2</v>
      </c>
      <c r="I32" s="518">
        <f t="shared" si="0"/>
        <v>-7.0895221316618962E-2</v>
      </c>
      <c r="J32" s="518">
        <f t="shared" si="0"/>
        <v>-5.3802771825121942E-2</v>
      </c>
      <c r="K32" s="518">
        <f t="shared" si="0"/>
        <v>-5.3541378873348644E-2</v>
      </c>
      <c r="L32" s="518">
        <f t="shared" si="0"/>
        <v>-1.6632821765178885E-2</v>
      </c>
      <c r="M32" s="518">
        <f t="shared" si="0"/>
        <v>-4.0071285175133919E-2</v>
      </c>
      <c r="N32" s="524">
        <f t="shared" si="0"/>
        <v>5.6463157083892268E-2</v>
      </c>
      <c r="O32" s="514" t="s">
        <v>74</v>
      </c>
      <c r="P32" s="647">
        <f t="shared" si="0"/>
        <v>5.6463157083892268E-2</v>
      </c>
    </row>
    <row r="33" spans="1:16">
      <c r="A33" s="512">
        <v>2008</v>
      </c>
      <c r="B33" s="518">
        <f>B13/B12-1</f>
        <v>1.5767408703919239E-2</v>
      </c>
      <c r="C33" s="518">
        <f t="shared" si="0"/>
        <v>-1.214256123466384E-2</v>
      </c>
      <c r="D33" s="518">
        <f t="shared" si="0"/>
        <v>2.9322277811290043E-3</v>
      </c>
      <c r="E33" s="518">
        <f t="shared" si="0"/>
        <v>2.9414079821702632E-2</v>
      </c>
      <c r="F33" s="518">
        <f t="shared" si="0"/>
        <v>-9.7703952295532526E-3</v>
      </c>
      <c r="G33" s="518">
        <f t="shared" si="0"/>
        <v>1.411494936624913E-2</v>
      </c>
      <c r="H33" s="518">
        <f t="shared" si="0"/>
        <v>1.3052935421857814E-2</v>
      </c>
      <c r="I33" s="518">
        <f t="shared" si="0"/>
        <v>4.4384458801663973E-2</v>
      </c>
      <c r="J33" s="518">
        <f t="shared" si="0"/>
        <v>3.1050786105855765E-2</v>
      </c>
      <c r="K33" s="518">
        <f t="shared" si="0"/>
        <v>-1.6004693312584695E-2</v>
      </c>
      <c r="L33" s="518">
        <f t="shared" si="0"/>
        <v>-3.4785519049478464E-2</v>
      </c>
      <c r="M33" s="518">
        <f t="shared" si="0"/>
        <v>-2.3026275085405223E-2</v>
      </c>
      <c r="N33" s="524">
        <f t="shared" si="0"/>
        <v>1.3586180496904188E-2</v>
      </c>
      <c r="O33" s="514" t="s">
        <v>74</v>
      </c>
      <c r="P33" s="647">
        <f t="shared" si="0"/>
        <v>1.3586180496904188E-2</v>
      </c>
    </row>
    <row r="34" spans="1:16">
      <c r="A34" s="512">
        <v>2009</v>
      </c>
      <c r="B34" s="518">
        <f>B14/B13-1</f>
        <v>-0.12964341224210163</v>
      </c>
      <c r="C34" s="518">
        <f t="shared" si="0"/>
        <v>-0.1550624012015529</v>
      </c>
      <c r="D34" s="518">
        <f t="shared" si="0"/>
        <v>-0.1411573422777006</v>
      </c>
      <c r="E34" s="518">
        <f t="shared" si="0"/>
        <v>-0.16492856046213566</v>
      </c>
      <c r="F34" s="518">
        <f t="shared" si="0"/>
        <v>-0.15924688631074813</v>
      </c>
      <c r="G34" s="518">
        <f t="shared" si="0"/>
        <v>-0.16276246416833373</v>
      </c>
      <c r="H34" s="518">
        <f t="shared" si="0"/>
        <v>-0.11135123601782704</v>
      </c>
      <c r="I34" s="518">
        <f t="shared" si="0"/>
        <v>-0.1460349932206263</v>
      </c>
      <c r="J34" s="518">
        <f t="shared" si="0"/>
        <v>-0.13153237221397163</v>
      </c>
      <c r="K34" s="518">
        <f t="shared" si="0"/>
        <v>-0.17048246889832519</v>
      </c>
      <c r="L34" s="518">
        <f t="shared" si="0"/>
        <v>-0.22548747644971512</v>
      </c>
      <c r="M34" s="518">
        <f t="shared" si="0"/>
        <v>-0.1907996498579807</v>
      </c>
      <c r="N34" s="524">
        <f t="shared" si="0"/>
        <v>-0.27214579024668051</v>
      </c>
      <c r="O34" s="514" t="s">
        <v>74</v>
      </c>
      <c r="P34" s="647">
        <f t="shared" si="0"/>
        <v>-0.27214579024668051</v>
      </c>
    </row>
    <row r="35" spans="1:16">
      <c r="A35" s="872" t="s">
        <v>358</v>
      </c>
      <c r="B35" s="873"/>
      <c r="C35" s="873"/>
      <c r="D35" s="873"/>
      <c r="E35" s="873"/>
      <c r="F35" s="873"/>
      <c r="G35" s="873"/>
      <c r="H35" s="873"/>
      <c r="I35" s="873"/>
      <c r="J35" s="873"/>
      <c r="K35" s="873"/>
      <c r="L35" s="873"/>
      <c r="M35" s="873"/>
      <c r="N35" s="873"/>
      <c r="O35" s="873"/>
      <c r="P35" s="875"/>
    </row>
    <row r="39" spans="1:16">
      <c r="A39" s="516" t="s">
        <v>241</v>
      </c>
    </row>
    <row r="41" spans="1:16" ht="28.5" customHeight="1">
      <c r="A41" s="811" t="s">
        <v>382</v>
      </c>
      <c r="B41" s="812"/>
      <c r="C41" s="812"/>
      <c r="D41" s="812"/>
      <c r="E41" s="812"/>
      <c r="F41" s="812"/>
      <c r="G41" s="812"/>
      <c r="H41" s="812"/>
      <c r="I41" s="812"/>
      <c r="J41" s="812"/>
      <c r="K41" s="812"/>
      <c r="L41" s="812"/>
      <c r="M41" s="812"/>
      <c r="N41" s="812"/>
      <c r="O41" s="812"/>
      <c r="P41" s="812"/>
    </row>
    <row r="42" spans="1:16">
      <c r="A42" s="517"/>
      <c r="B42" s="874" t="s">
        <v>211</v>
      </c>
      <c r="C42" s="874"/>
      <c r="D42" s="874"/>
      <c r="E42" s="874" t="s">
        <v>86</v>
      </c>
      <c r="F42" s="874"/>
      <c r="G42" s="874"/>
      <c r="H42" s="874" t="s">
        <v>87</v>
      </c>
      <c r="I42" s="874"/>
      <c r="J42" s="874"/>
      <c r="K42" s="874" t="s">
        <v>88</v>
      </c>
      <c r="L42" s="874"/>
      <c r="M42" s="874"/>
      <c r="N42" s="874" t="s">
        <v>89</v>
      </c>
      <c r="O42" s="874"/>
      <c r="P42" s="874"/>
    </row>
    <row r="43" spans="1:16">
      <c r="A43" s="517"/>
      <c r="B43" s="517" t="s">
        <v>356</v>
      </c>
      <c r="C43" s="517" t="s">
        <v>357</v>
      </c>
      <c r="D43" s="517" t="s">
        <v>65</v>
      </c>
      <c r="E43" s="517" t="s">
        <v>356</v>
      </c>
      <c r="F43" s="517" t="s">
        <v>357</v>
      </c>
      <c r="G43" s="517" t="s">
        <v>65</v>
      </c>
      <c r="H43" s="517" t="s">
        <v>356</v>
      </c>
      <c r="I43" s="517" t="s">
        <v>357</v>
      </c>
      <c r="J43" s="517" t="s">
        <v>65</v>
      </c>
      <c r="K43" s="517" t="s">
        <v>356</v>
      </c>
      <c r="L43" s="517" t="s">
        <v>357</v>
      </c>
      <c r="M43" s="517" t="s">
        <v>65</v>
      </c>
      <c r="N43" s="517" t="s">
        <v>356</v>
      </c>
      <c r="O43" s="517" t="s">
        <v>357</v>
      </c>
      <c r="P43" s="517" t="s">
        <v>65</v>
      </c>
    </row>
    <row r="44" spans="1:16" hidden="1">
      <c r="A44" s="508">
        <v>1999</v>
      </c>
      <c r="B44" s="509"/>
      <c r="C44" s="509"/>
      <c r="D44" s="509"/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P44" s="509"/>
    </row>
    <row r="45" spans="1:16" hidden="1">
      <c r="A45" s="510">
        <v>2000</v>
      </c>
      <c r="B45" s="511"/>
      <c r="C45" s="511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</row>
    <row r="46" spans="1:16" hidden="1">
      <c r="A46" s="510">
        <v>2001</v>
      </c>
      <c r="B46" s="511"/>
      <c r="C46" s="511"/>
      <c r="D46" s="511"/>
      <c r="E46" s="511"/>
      <c r="F46" s="511"/>
      <c r="G46" s="511"/>
      <c r="H46" s="511"/>
      <c r="I46" s="511"/>
      <c r="J46" s="511"/>
      <c r="K46" s="511"/>
      <c r="L46" s="511"/>
      <c r="M46" s="511"/>
      <c r="N46" s="511"/>
      <c r="O46" s="511"/>
      <c r="P46" s="511"/>
    </row>
    <row r="47" spans="1:16" hidden="1">
      <c r="A47" s="510">
        <v>2002</v>
      </c>
      <c r="B47" s="511"/>
      <c r="C47" s="511"/>
      <c r="D47" s="511"/>
      <c r="E47" s="511"/>
      <c r="F47" s="511"/>
      <c r="G47" s="511"/>
      <c r="H47" s="511"/>
      <c r="I47" s="511"/>
      <c r="J47" s="511"/>
      <c r="K47" s="511"/>
      <c r="L47" s="511"/>
      <c r="M47" s="511"/>
      <c r="N47" s="511"/>
      <c r="O47" s="511"/>
      <c r="P47" s="511"/>
    </row>
    <row r="48" spans="1:16" hidden="1">
      <c r="A48" s="510">
        <v>2003</v>
      </c>
      <c r="B48" s="511"/>
      <c r="C48" s="511"/>
      <c r="D48" s="511"/>
      <c r="E48" s="511"/>
      <c r="F48" s="511"/>
      <c r="G48" s="511"/>
      <c r="H48" s="511"/>
      <c r="I48" s="511"/>
      <c r="J48" s="511"/>
      <c r="K48" s="511"/>
      <c r="L48" s="511"/>
      <c r="M48" s="511"/>
      <c r="N48" s="511"/>
      <c r="O48" s="511"/>
      <c r="P48" s="511"/>
    </row>
    <row r="49" spans="1:16" hidden="1">
      <c r="A49" s="510">
        <v>2004</v>
      </c>
      <c r="B49" s="511"/>
      <c r="C49" s="511"/>
      <c r="D49" s="511"/>
      <c r="E49" s="511"/>
      <c r="F49" s="511"/>
      <c r="G49" s="511"/>
      <c r="H49" s="511"/>
      <c r="I49" s="511"/>
      <c r="J49" s="511"/>
      <c r="K49" s="511"/>
      <c r="L49" s="511"/>
      <c r="M49" s="511"/>
      <c r="N49" s="511"/>
      <c r="O49" s="511"/>
      <c r="P49" s="511"/>
    </row>
    <row r="50" spans="1:16">
      <c r="A50" s="512">
        <v>2005</v>
      </c>
      <c r="B50" s="518">
        <f>B10/$B$10</f>
        <v>1</v>
      </c>
      <c r="C50" s="648">
        <f>C10/$C$10</f>
        <v>1</v>
      </c>
      <c r="D50" s="648">
        <f>D10/$D$10</f>
        <v>1</v>
      </c>
      <c r="E50" s="518">
        <f>E10/$B$10</f>
        <v>0.4248231511786868</v>
      </c>
      <c r="F50" s="648">
        <f>F10/$C$10</f>
        <v>0.32106751131899258</v>
      </c>
      <c r="G50" s="648">
        <f>G10/$D$10</f>
        <v>0.37463197562019912</v>
      </c>
      <c r="H50" s="518">
        <f>H10/$B$10</f>
        <v>0.24279147200031376</v>
      </c>
      <c r="I50" s="648">
        <f>I10/$C$10</f>
        <v>0.39319731039229006</v>
      </c>
      <c r="J50" s="648">
        <f>J10/$D$10</f>
        <v>0.31554940448438468</v>
      </c>
      <c r="K50" s="518">
        <f>K10/$B$10</f>
        <v>0.20371689789716607</v>
      </c>
      <c r="L50" s="648">
        <f>L10/$C$10</f>
        <v>0.12793164769347909</v>
      </c>
      <c r="M50" s="648">
        <f>M10/$D$10</f>
        <v>0.16705623248311366</v>
      </c>
      <c r="N50" s="518">
        <f>N10/$B$10</f>
        <v>1.8893227475222936E-2</v>
      </c>
      <c r="O50" s="513" t="s">
        <v>74</v>
      </c>
      <c r="P50" s="648">
        <f>P10/$D$10</f>
        <v>9.753740712308839E-3</v>
      </c>
    </row>
    <row r="51" spans="1:16">
      <c r="A51" s="512">
        <v>2006</v>
      </c>
      <c r="B51" s="648">
        <f>B11/$B$11</f>
        <v>1</v>
      </c>
      <c r="C51" s="648">
        <f>C11/$C$11</f>
        <v>1</v>
      </c>
      <c r="D51" s="648">
        <f>D11/$D$11</f>
        <v>1</v>
      </c>
      <c r="E51" s="648">
        <f>E11/$B$11</f>
        <v>0.42763063714065208</v>
      </c>
      <c r="F51" s="648">
        <f>F11/$C$11</f>
        <v>0.32112735846294671</v>
      </c>
      <c r="G51" s="648">
        <f>G11/$D$11</f>
        <v>0.37789768246011235</v>
      </c>
      <c r="H51" s="648">
        <f>H11/$B$11</f>
        <v>0.23601366744057362</v>
      </c>
      <c r="I51" s="648">
        <f>I11/$C$11</f>
        <v>0.379771721670632</v>
      </c>
      <c r="J51" s="648">
        <f>J11/$D$11</f>
        <v>0.30314317636040278</v>
      </c>
      <c r="K51" s="648">
        <f>K11/$B$11</f>
        <v>0.20339108461746105</v>
      </c>
      <c r="L51" s="648">
        <f>L11/$C$11</f>
        <v>0.13342908362723649</v>
      </c>
      <c r="M51" s="648">
        <f>M11/$D$11</f>
        <v>0.17072150798277411</v>
      </c>
      <c r="N51" s="648">
        <f>N11/$B$11</f>
        <v>1.9977058499543798E-2</v>
      </c>
      <c r="O51" s="514" t="s">
        <v>74</v>
      </c>
      <c r="P51" s="648">
        <f>P11/$D$11</f>
        <v>1.0648536811353937E-2</v>
      </c>
    </row>
    <row r="52" spans="1:16">
      <c r="A52" s="512">
        <v>2007</v>
      </c>
      <c r="B52" s="518">
        <f>B12/$B$12</f>
        <v>1</v>
      </c>
      <c r="C52" s="518">
        <f>C12/$C$12</f>
        <v>1</v>
      </c>
      <c r="D52" s="518">
        <f>D12/$D$12</f>
        <v>1</v>
      </c>
      <c r="E52" s="518">
        <f>E12/$B$12</f>
        <v>0.42848016036565401</v>
      </c>
      <c r="F52" s="518">
        <f>F12/$C$12</f>
        <v>0.32234074269178981</v>
      </c>
      <c r="G52" s="518">
        <f>G12/$D$12</f>
        <v>0.37966897812928851</v>
      </c>
      <c r="H52" s="518">
        <f>H12/$B$12</f>
        <v>0.23650380236261045</v>
      </c>
      <c r="I52" s="518">
        <f>I12/$C$12</f>
        <v>0.37493693896417613</v>
      </c>
      <c r="J52" s="518">
        <f>J12/$D$12</f>
        <v>0.30016615520284629</v>
      </c>
      <c r="K52" s="518">
        <f>K12/$B$12</f>
        <v>0.19880729634059902</v>
      </c>
      <c r="L52" s="518">
        <f>L12/$C$12</f>
        <v>0.13942386711788901</v>
      </c>
      <c r="M52" s="518">
        <f>M12/$D$12</f>
        <v>0.17149816417146937</v>
      </c>
      <c r="N52" s="524">
        <f>N12/$B$12</f>
        <v>2.1796395163178623E-2</v>
      </c>
      <c r="O52" s="514" t="s">
        <v>74</v>
      </c>
      <c r="P52" s="647">
        <f>P12/$D$12</f>
        <v>1.1772712729995983E-2</v>
      </c>
    </row>
    <row r="53" spans="1:16">
      <c r="A53" s="512">
        <v>2008</v>
      </c>
      <c r="B53" s="518">
        <f>B13/$B$13</f>
        <v>1</v>
      </c>
      <c r="C53" s="518">
        <f>C13/$C$13</f>
        <v>1</v>
      </c>
      <c r="D53" s="518">
        <f>D13/$D$13</f>
        <v>1</v>
      </c>
      <c r="E53" s="518">
        <f>E13/$B$13</f>
        <v>0.43423672213255116</v>
      </c>
      <c r="F53" s="518">
        <f>F13/$C$13</f>
        <v>0.32311478732805959</v>
      </c>
      <c r="G53" s="518">
        <f>G13/$D$13</f>
        <v>0.38390229754940536</v>
      </c>
      <c r="H53" s="518">
        <f>H13/$B$13</f>
        <v>0.23587178439558548</v>
      </c>
      <c r="I53" s="518">
        <f>I13/$C$13</f>
        <v>0.39639152039414094</v>
      </c>
      <c r="J53" s="518">
        <f>J13/$D$13</f>
        <v>0.30858171839683524</v>
      </c>
      <c r="K53" s="518">
        <f>K13/$B$13</f>
        <v>0.19258881989920729</v>
      </c>
      <c r="L53" s="518">
        <f>L13/$C$13</f>
        <v>0.13622809349950699</v>
      </c>
      <c r="M53" s="518">
        <f>M13/$D$13</f>
        <v>0.16705934421640661</v>
      </c>
      <c r="N53" s="524">
        <f>N13/$B$13</f>
        <v>2.1749590243534827E-2</v>
      </c>
      <c r="O53" s="514" t="s">
        <v>74</v>
      </c>
      <c r="P53" s="647">
        <f>P13/$D$13</f>
        <v>1.189777195263087E-2</v>
      </c>
    </row>
    <row r="54" spans="1:16">
      <c r="A54" s="512">
        <v>2009</v>
      </c>
      <c r="B54" s="518">
        <f>B14/$B$14</f>
        <v>1</v>
      </c>
      <c r="C54" s="518">
        <f>C14/$C$14</f>
        <v>1</v>
      </c>
      <c r="D54" s="518">
        <f>D14/$D$14</f>
        <v>1</v>
      </c>
      <c r="E54" s="518">
        <f>E14/$B$14</f>
        <v>0.416632320306284</v>
      </c>
      <c r="F54" s="518">
        <f>F14/$C$14</f>
        <v>0.32151458748128064</v>
      </c>
      <c r="G54" s="518">
        <f>G14/$D$14</f>
        <v>0.3742448173834273</v>
      </c>
      <c r="H54" s="518">
        <f>H14/$B$14</f>
        <v>0.24082907237063589</v>
      </c>
      <c r="I54" s="518">
        <f>I14/$C$14</f>
        <v>0.40062661181375153</v>
      </c>
      <c r="J54" s="518">
        <f>J14/$D$14</f>
        <v>0.31203996511417975</v>
      </c>
      <c r="K54" s="518">
        <f>K14/$B$14</f>
        <v>0.18355212639007884</v>
      </c>
      <c r="L54" s="518">
        <f>L14/$C$14</f>
        <v>0.12487355826606546</v>
      </c>
      <c r="M54" s="518">
        <f>M14/$D$14</f>
        <v>0.15740308031849448</v>
      </c>
      <c r="N54" s="524">
        <f>N14/$B$14</f>
        <v>1.8188557473836263E-2</v>
      </c>
      <c r="O54" s="514" t="s">
        <v>74</v>
      </c>
      <c r="P54" s="647">
        <f>P14/$D$14</f>
        <v>1.0083154725190013E-2</v>
      </c>
    </row>
    <row r="55" spans="1:16">
      <c r="A55" s="872" t="s">
        <v>361</v>
      </c>
      <c r="B55" s="873"/>
      <c r="C55" s="873"/>
      <c r="D55" s="873"/>
      <c r="E55" s="873"/>
      <c r="F55" s="873"/>
      <c r="G55" s="873"/>
      <c r="H55" s="873"/>
      <c r="I55" s="873"/>
      <c r="J55" s="873"/>
      <c r="K55" s="873"/>
      <c r="L55" s="873"/>
      <c r="M55" s="873"/>
      <c r="N55" s="873"/>
      <c r="O55" s="873"/>
      <c r="P55" s="875"/>
    </row>
    <row r="56" spans="1:16">
      <c r="A56" s="515"/>
      <c r="B56" s="515"/>
      <c r="C56" s="515"/>
      <c r="D56" s="515"/>
      <c r="E56" s="515"/>
      <c r="F56" s="515"/>
      <c r="G56" s="515"/>
      <c r="H56" s="515"/>
      <c r="I56" s="515"/>
      <c r="J56" s="515"/>
      <c r="K56" s="515"/>
      <c r="L56" s="515"/>
      <c r="M56" s="515"/>
      <c r="N56" s="515"/>
      <c r="O56" s="515"/>
      <c r="P56" s="515"/>
    </row>
    <row r="57" spans="1:16">
      <c r="A57" s="515"/>
      <c r="B57" s="515"/>
      <c r="C57" s="515"/>
      <c r="D57" s="515"/>
      <c r="E57" s="515"/>
      <c r="F57" s="515"/>
      <c r="G57" s="515"/>
      <c r="H57" s="515"/>
      <c r="I57" s="515"/>
      <c r="J57" s="515"/>
      <c r="K57" s="515"/>
      <c r="L57" s="515"/>
      <c r="M57" s="515"/>
      <c r="N57" s="515"/>
      <c r="O57" s="515"/>
      <c r="P57" s="515"/>
    </row>
    <row r="59" spans="1:16">
      <c r="A59" s="516" t="s">
        <v>241</v>
      </c>
    </row>
    <row r="61" spans="1:16" ht="28.5" customHeight="1">
      <c r="A61" s="811" t="s">
        <v>383</v>
      </c>
      <c r="B61" s="812"/>
      <c r="C61" s="812"/>
      <c r="D61" s="812"/>
      <c r="E61" s="812"/>
      <c r="F61" s="812"/>
      <c r="G61" s="812"/>
      <c r="H61" s="812"/>
      <c r="I61" s="812"/>
      <c r="J61" s="812"/>
      <c r="K61" s="812"/>
      <c r="L61" s="812"/>
      <c r="M61" s="812"/>
      <c r="N61" s="812"/>
      <c r="O61" s="812"/>
      <c r="P61" s="812"/>
    </row>
    <row r="62" spans="1:16">
      <c r="A62" s="517"/>
      <c r="B62" s="874" t="s">
        <v>211</v>
      </c>
      <c r="C62" s="874"/>
      <c r="D62" s="874"/>
      <c r="E62" s="874" t="s">
        <v>86</v>
      </c>
      <c r="F62" s="874"/>
      <c r="G62" s="874"/>
      <c r="H62" s="874" t="s">
        <v>87</v>
      </c>
      <c r="I62" s="874"/>
      <c r="J62" s="874"/>
      <c r="K62" s="874" t="s">
        <v>88</v>
      </c>
      <c r="L62" s="874"/>
      <c r="M62" s="874"/>
      <c r="N62" s="874" t="s">
        <v>89</v>
      </c>
      <c r="O62" s="874"/>
      <c r="P62" s="874"/>
    </row>
    <row r="63" spans="1:16">
      <c r="A63" s="517"/>
      <c r="B63" s="517" t="s">
        <v>356</v>
      </c>
      <c r="C63" s="517" t="s">
        <v>357</v>
      </c>
      <c r="D63" s="517" t="s">
        <v>65</v>
      </c>
      <c r="E63" s="517" t="s">
        <v>356</v>
      </c>
      <c r="F63" s="517" t="s">
        <v>357</v>
      </c>
      <c r="G63" s="517" t="s">
        <v>65</v>
      </c>
      <c r="H63" s="517" t="s">
        <v>356</v>
      </c>
      <c r="I63" s="517" t="s">
        <v>357</v>
      </c>
      <c r="J63" s="517" t="s">
        <v>65</v>
      </c>
      <c r="K63" s="517" t="s">
        <v>356</v>
      </c>
      <c r="L63" s="517" t="s">
        <v>357</v>
      </c>
      <c r="M63" s="517" t="s">
        <v>65</v>
      </c>
      <c r="N63" s="517" t="s">
        <v>356</v>
      </c>
      <c r="O63" s="517" t="s">
        <v>357</v>
      </c>
      <c r="P63" s="517" t="s">
        <v>65</v>
      </c>
    </row>
    <row r="64" spans="1:16" hidden="1">
      <c r="A64" s="508">
        <v>1999</v>
      </c>
      <c r="B64" s="509"/>
      <c r="C64" s="509"/>
      <c r="D64" s="509"/>
      <c r="E64" s="509"/>
      <c r="F64" s="509"/>
      <c r="G64" s="509"/>
      <c r="H64" s="509"/>
      <c r="I64" s="509"/>
      <c r="J64" s="509"/>
      <c r="K64" s="509"/>
      <c r="L64" s="509"/>
      <c r="M64" s="509"/>
      <c r="N64" s="509"/>
      <c r="O64" s="509"/>
      <c r="P64" s="509"/>
    </row>
    <row r="65" spans="1:16" hidden="1">
      <c r="A65" s="510">
        <v>2000</v>
      </c>
      <c r="B65" s="511"/>
      <c r="C65" s="511"/>
      <c r="D65" s="511"/>
      <c r="E65" s="511"/>
      <c r="F65" s="511"/>
      <c r="G65" s="511"/>
      <c r="H65" s="511"/>
      <c r="I65" s="511"/>
      <c r="J65" s="511"/>
      <c r="K65" s="511"/>
      <c r="L65" s="511"/>
      <c r="M65" s="511"/>
      <c r="N65" s="511"/>
      <c r="O65" s="511"/>
      <c r="P65" s="511"/>
    </row>
    <row r="66" spans="1:16" hidden="1">
      <c r="A66" s="510">
        <v>2001</v>
      </c>
      <c r="B66" s="511"/>
      <c r="C66" s="511"/>
      <c r="D66" s="511"/>
      <c r="E66" s="511"/>
      <c r="F66" s="511"/>
      <c r="G66" s="511"/>
      <c r="H66" s="511"/>
      <c r="I66" s="511"/>
      <c r="J66" s="511"/>
      <c r="K66" s="511"/>
      <c r="L66" s="511"/>
      <c r="M66" s="511"/>
      <c r="N66" s="511"/>
      <c r="O66" s="511"/>
      <c r="P66" s="511"/>
    </row>
    <row r="67" spans="1:16" hidden="1">
      <c r="A67" s="510">
        <v>2002</v>
      </c>
      <c r="B67" s="511"/>
      <c r="C67" s="511"/>
      <c r="D67" s="511"/>
      <c r="E67" s="511"/>
      <c r="F67" s="511"/>
      <c r="G67" s="511"/>
      <c r="H67" s="511"/>
      <c r="I67" s="511"/>
      <c r="J67" s="511"/>
      <c r="K67" s="511"/>
      <c r="L67" s="511"/>
      <c r="M67" s="511"/>
      <c r="N67" s="511"/>
      <c r="O67" s="511"/>
      <c r="P67" s="511"/>
    </row>
    <row r="68" spans="1:16" hidden="1">
      <c r="A68" s="510">
        <v>2003</v>
      </c>
      <c r="B68" s="511"/>
      <c r="C68" s="511"/>
      <c r="D68" s="511"/>
      <c r="E68" s="511"/>
      <c r="F68" s="511"/>
      <c r="G68" s="511"/>
      <c r="H68" s="511"/>
      <c r="I68" s="511"/>
      <c r="J68" s="511"/>
      <c r="K68" s="511"/>
      <c r="L68" s="511"/>
      <c r="M68" s="511"/>
      <c r="N68" s="511"/>
      <c r="O68" s="511"/>
      <c r="P68" s="511"/>
    </row>
    <row r="69" spans="1:16" hidden="1">
      <c r="A69" s="510">
        <v>2004</v>
      </c>
      <c r="B69" s="511"/>
      <c r="C69" s="511"/>
      <c r="D69" s="511"/>
      <c r="E69" s="511"/>
      <c r="F69" s="511"/>
      <c r="G69" s="511"/>
      <c r="H69" s="511"/>
      <c r="I69" s="511"/>
      <c r="J69" s="511"/>
      <c r="K69" s="511"/>
      <c r="L69" s="511"/>
      <c r="M69" s="511"/>
      <c r="N69" s="511"/>
      <c r="O69" s="511"/>
      <c r="P69" s="511"/>
    </row>
    <row r="70" spans="1:16">
      <c r="A70" s="512">
        <v>2005</v>
      </c>
      <c r="B70" s="518">
        <f>B10/D10</f>
        <v>0.51625592954407318</v>
      </c>
      <c r="C70" s="648">
        <f>C10/D10</f>
        <v>0.48374407045592688</v>
      </c>
      <c r="D70" s="648">
        <f>D10/D10</f>
        <v>1</v>
      </c>
      <c r="E70" s="518">
        <f>E10/G10</f>
        <v>0.58542112012867453</v>
      </c>
      <c r="F70" s="648">
        <f>F10/G10</f>
        <v>0.41457887987132541</v>
      </c>
      <c r="G70" s="648">
        <f>G10/G10</f>
        <v>1</v>
      </c>
      <c r="H70" s="518">
        <f>H10/J10</f>
        <v>0.39722000828272358</v>
      </c>
      <c r="I70" s="648">
        <f>I10/J10</f>
        <v>0.60277999171727636</v>
      </c>
      <c r="J70" s="648">
        <f>J10/J10</f>
        <v>1</v>
      </c>
      <c r="K70" s="518">
        <f>K10/M10</f>
        <v>0.62954883469173939</v>
      </c>
      <c r="L70" s="648">
        <f>L10/M10</f>
        <v>0.37045116530826061</v>
      </c>
      <c r="M70" s="648">
        <f>M10/M10</f>
        <v>1</v>
      </c>
      <c r="N70" s="518">
        <f>N10/P10</f>
        <v>1</v>
      </c>
      <c r="O70" s="513"/>
      <c r="P70" s="648">
        <f>P10/P10</f>
        <v>1</v>
      </c>
    </row>
    <row r="71" spans="1:16">
      <c r="A71" s="512">
        <v>2006</v>
      </c>
      <c r="B71" s="518">
        <f>B11/D11</f>
        <v>0.53303827545967841</v>
      </c>
      <c r="C71" s="648">
        <f>C11/D11</f>
        <v>0.46696172454032159</v>
      </c>
      <c r="D71" s="648">
        <f>D11/D11</f>
        <v>1</v>
      </c>
      <c r="E71" s="518">
        <f>E11/G11</f>
        <v>0.60318839711126426</v>
      </c>
      <c r="F71" s="648">
        <f>F11/G11</f>
        <v>0.39681160288873574</v>
      </c>
      <c r="G71" s="648">
        <f>G11/G11</f>
        <v>1</v>
      </c>
      <c r="H71" s="518">
        <f>H11/J11</f>
        <v>0.41499967041273722</v>
      </c>
      <c r="I71" s="648">
        <f>I11/J11</f>
        <v>0.58500032958726278</v>
      </c>
      <c r="J71" s="648">
        <f>J11/J11</f>
        <v>1</v>
      </c>
      <c r="K71" s="518">
        <f>K11/M11</f>
        <v>0.63504144421746866</v>
      </c>
      <c r="L71" s="648">
        <f>L11/M11</f>
        <v>0.36495855578253139</v>
      </c>
      <c r="M71" s="648">
        <f>M11/M11</f>
        <v>1</v>
      </c>
      <c r="N71" s="518">
        <f>N11/P11</f>
        <v>1</v>
      </c>
      <c r="O71" s="514"/>
      <c r="P71" s="648">
        <f>P11/P11</f>
        <v>1</v>
      </c>
    </row>
    <row r="72" spans="1:16">
      <c r="A72" s="512">
        <v>2007</v>
      </c>
      <c r="B72" s="518">
        <f>B12/D12</f>
        <v>0.54012200833484703</v>
      </c>
      <c r="C72" s="518">
        <f>C12/D12</f>
        <v>0.45987799166515297</v>
      </c>
      <c r="D72" s="518">
        <f>D12/D12</f>
        <v>1</v>
      </c>
      <c r="E72" s="518">
        <f>E12/G12</f>
        <v>0.60956142871784769</v>
      </c>
      <c r="F72" s="518">
        <f>F12/G12</f>
        <v>0.39043857128215226</v>
      </c>
      <c r="G72" s="518">
        <f>G12/G12</f>
        <v>1</v>
      </c>
      <c r="H72" s="518">
        <f>H12/J12</f>
        <v>0.42556732828388383</v>
      </c>
      <c r="I72" s="518">
        <f>I12/J12</f>
        <v>0.57443267171611623</v>
      </c>
      <c r="J72" s="518">
        <f>J12/J12</f>
        <v>1</v>
      </c>
      <c r="K72" s="518">
        <f>K12/M12</f>
        <v>0.62613029527093511</v>
      </c>
      <c r="L72" s="518">
        <f>L12/M12</f>
        <v>0.37386970472906489</v>
      </c>
      <c r="M72" s="518">
        <f>M12/M12</f>
        <v>1</v>
      </c>
      <c r="N72" s="524">
        <f>N12/P12</f>
        <v>1</v>
      </c>
      <c r="O72" s="514"/>
      <c r="P72" s="647">
        <f>P12/P12</f>
        <v>1</v>
      </c>
    </row>
    <row r="73" spans="1:16">
      <c r="A73" s="512">
        <v>2008</v>
      </c>
      <c r="B73" s="518">
        <f>B13/D13</f>
        <v>0.54703430360797445</v>
      </c>
      <c r="C73" s="518">
        <f>C13/D13</f>
        <v>0.45296569639202555</v>
      </c>
      <c r="D73" s="518">
        <f>D13/D13</f>
        <v>1</v>
      </c>
      <c r="E73" s="518">
        <f>E13/G13</f>
        <v>0.61875738803626124</v>
      </c>
      <c r="F73" s="518">
        <f>F13/G13</f>
        <v>0.38124261196373882</v>
      </c>
      <c r="G73" s="518">
        <f>G13/G13</f>
        <v>1</v>
      </c>
      <c r="H73" s="518">
        <f>H13/J13</f>
        <v>0.41813869592779063</v>
      </c>
      <c r="I73" s="518">
        <f>I13/J13</f>
        <v>0.58186130407220937</v>
      </c>
      <c r="J73" s="518">
        <f>J13/J13</f>
        <v>1</v>
      </c>
      <c r="K73" s="518">
        <f>K13/M13</f>
        <v>0.63063033959819625</v>
      </c>
      <c r="L73" s="518">
        <f>L13/M13</f>
        <v>0.36936966040180375</v>
      </c>
      <c r="M73" s="518">
        <f>M13/M13</f>
        <v>1</v>
      </c>
      <c r="N73" s="524">
        <f>N13/P13</f>
        <v>1</v>
      </c>
      <c r="O73" s="514"/>
      <c r="P73" s="647">
        <f>P13/P13</f>
        <v>1</v>
      </c>
    </row>
    <row r="74" spans="1:16">
      <c r="A74" s="526">
        <v>2009</v>
      </c>
      <c r="B74" s="518">
        <f>B14/D14</f>
        <v>0.55436802724429091</v>
      </c>
      <c r="C74" s="648">
        <f>C14/D14</f>
        <v>0.44563197275570909</v>
      </c>
      <c r="D74" s="648">
        <f>D14/D14</f>
        <v>1</v>
      </c>
      <c r="E74" s="518">
        <f>E14/G14</f>
        <v>0.61715654236507844</v>
      </c>
      <c r="F74" s="648">
        <f>F14/G14</f>
        <v>0.38284345763492156</v>
      </c>
      <c r="G74" s="648">
        <f>G14/G14</f>
        <v>1</v>
      </c>
      <c r="H74" s="518">
        <f>H14/J14</f>
        <v>0.4278552515038565</v>
      </c>
      <c r="I74" s="648">
        <f>I14/J14</f>
        <v>0.5721447484961435</v>
      </c>
      <c r="J74" s="648">
        <f>J14/J14</f>
        <v>1</v>
      </c>
      <c r="K74" s="518">
        <f>K14/M14</f>
        <v>0.64646403359748439</v>
      </c>
      <c r="L74" s="648">
        <f>L14/M14</f>
        <v>0.35353596640251561</v>
      </c>
      <c r="M74" s="648">
        <f>M14/M14</f>
        <v>1</v>
      </c>
      <c r="N74" s="518">
        <f>N14/P14</f>
        <v>1</v>
      </c>
      <c r="O74" s="644"/>
      <c r="P74" s="648">
        <f>P14/P14</f>
        <v>1</v>
      </c>
    </row>
    <row r="75" spans="1:16">
      <c r="A75" s="872" t="s">
        <v>361</v>
      </c>
      <c r="B75" s="873"/>
      <c r="C75" s="873"/>
      <c r="D75" s="873"/>
      <c r="E75" s="873"/>
      <c r="F75" s="873"/>
      <c r="G75" s="873"/>
      <c r="H75" s="873"/>
      <c r="I75" s="873"/>
      <c r="J75" s="873"/>
      <c r="K75" s="873"/>
      <c r="L75" s="873"/>
      <c r="M75" s="873"/>
      <c r="N75" s="873"/>
      <c r="O75" s="873"/>
      <c r="P75" s="875"/>
    </row>
    <row r="77" spans="1:16">
      <c r="A77" s="516" t="s">
        <v>241</v>
      </c>
    </row>
  </sheetData>
  <sheetProtection password="CEAC" sheet="1" objects="1" scenarios="1"/>
  <mergeCells count="28">
    <mergeCell ref="A75:P75"/>
    <mergeCell ref="A55:P55"/>
    <mergeCell ref="A61:P61"/>
    <mergeCell ref="B62:D62"/>
    <mergeCell ref="E62:G62"/>
    <mergeCell ref="H62:J62"/>
    <mergeCell ref="K62:M62"/>
    <mergeCell ref="N62:P62"/>
    <mergeCell ref="A35:P35"/>
    <mergeCell ref="A41:P41"/>
    <mergeCell ref="B42:D42"/>
    <mergeCell ref="E42:G42"/>
    <mergeCell ref="H42:J42"/>
    <mergeCell ref="K42:M42"/>
    <mergeCell ref="N42:P42"/>
    <mergeCell ref="A15:P15"/>
    <mergeCell ref="A21:P21"/>
    <mergeCell ref="B22:D22"/>
    <mergeCell ref="E22:G22"/>
    <mergeCell ref="H22:J22"/>
    <mergeCell ref="K22:M22"/>
    <mergeCell ref="N22:P22"/>
    <mergeCell ref="A1:P1"/>
    <mergeCell ref="B2:D2"/>
    <mergeCell ref="E2:G2"/>
    <mergeCell ref="H2:J2"/>
    <mergeCell ref="K2:M2"/>
    <mergeCell ref="N2:P2"/>
  </mergeCells>
  <hyperlinks>
    <hyperlink ref="A19" location="'indice Serie Anual'!A1" tooltip="REGRESAR AL ÍNDICE" display="INDICE"/>
    <hyperlink ref="A39" location="'indice Serie Anual'!A1" tooltip="REGRESAR AL ÍNDICE" display="INDICE"/>
    <hyperlink ref="A59" location="'indice Serie Anual'!A1" tooltip="REGRESAR AL ÍNDICE" display="INDICE"/>
    <hyperlink ref="A77" location="'indice Serie Anual'!A1" tooltip="REGRESAR AL ÍNDICE" display="INDICE"/>
  </hyperlinks>
  <pageMargins left="0.75" right="0.75" top="1" bottom="1" header="0" footer="0"/>
  <pageSetup paperSize="9" scale="62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2:K75"/>
  <sheetViews>
    <sheetView showGridLines="0" showRowColHeaders="0" zoomScaleNormal="100" workbookViewId="0"/>
  </sheetViews>
  <sheetFormatPr baseColWidth="10" defaultRowHeight="12.75"/>
  <cols>
    <col min="1" max="1" width="27.140625" style="455" customWidth="1"/>
    <col min="2" max="2" width="14.42578125" style="455" customWidth="1"/>
    <col min="3" max="3" width="13.7109375" style="455" bestFit="1" customWidth="1"/>
    <col min="4" max="4" width="14" style="455" bestFit="1" customWidth="1"/>
    <col min="5" max="6" width="14" style="455" customWidth="1"/>
    <col min="7" max="8" width="11.7109375" style="455" bestFit="1" customWidth="1"/>
    <col min="9" max="16384" width="11.42578125" style="455"/>
  </cols>
  <sheetData>
    <row r="2" spans="1:11">
      <c r="A2" s="879" t="s">
        <v>211</v>
      </c>
      <c r="B2" s="879"/>
      <c r="C2" s="879"/>
      <c r="D2" s="879"/>
      <c r="E2" s="879"/>
      <c r="F2" s="879"/>
      <c r="G2" s="879"/>
      <c r="H2" s="879"/>
      <c r="I2" s="879"/>
      <c r="J2" s="879"/>
    </row>
    <row r="3" spans="1:11" ht="36" customHeight="1">
      <c r="A3" s="811" t="s">
        <v>384</v>
      </c>
      <c r="B3" s="812"/>
      <c r="C3" s="812"/>
      <c r="D3" s="812"/>
      <c r="E3" s="812"/>
      <c r="F3" s="812"/>
      <c r="G3" s="812"/>
      <c r="H3" s="812"/>
      <c r="I3" s="812"/>
      <c r="J3" s="812"/>
    </row>
    <row r="4" spans="1:11" ht="18" customHeight="1">
      <c r="A4" s="649" t="s">
        <v>75</v>
      </c>
      <c r="B4" s="650" t="s">
        <v>364</v>
      </c>
      <c r="C4" s="650" t="s">
        <v>365</v>
      </c>
      <c r="D4" s="650" t="s">
        <v>366</v>
      </c>
      <c r="E4" s="650" t="s">
        <v>336</v>
      </c>
      <c r="F4" s="650" t="s">
        <v>337</v>
      </c>
      <c r="G4" s="532" t="s">
        <v>385</v>
      </c>
      <c r="H4" s="532" t="s">
        <v>386</v>
      </c>
      <c r="I4" s="532" t="s">
        <v>387</v>
      </c>
      <c r="J4" s="532" t="s">
        <v>388</v>
      </c>
    </row>
    <row r="5" spans="1:11" ht="21" customHeight="1">
      <c r="A5" s="880" t="s">
        <v>76</v>
      </c>
      <c r="B5" s="881"/>
      <c r="C5" s="881"/>
      <c r="D5" s="881"/>
      <c r="E5" s="881"/>
      <c r="F5" s="881"/>
      <c r="G5" s="881"/>
      <c r="H5" s="881"/>
      <c r="I5" s="881"/>
      <c r="J5" s="882"/>
    </row>
    <row r="6" spans="1:11">
      <c r="A6" s="651" t="s">
        <v>389</v>
      </c>
      <c r="B6" s="652">
        <v>42079753</v>
      </c>
      <c r="C6" s="534">
        <v>43888565</v>
      </c>
      <c r="D6" s="534">
        <v>41939102</v>
      </c>
      <c r="E6" s="534">
        <v>42062077</v>
      </c>
      <c r="F6" s="534">
        <v>36124706</v>
      </c>
      <c r="G6" s="535">
        <f>C6/B6-1</f>
        <v>4.2985328359698372E-2</v>
      </c>
      <c r="H6" s="535">
        <f>D6/C6-1</f>
        <v>-4.4418472100876349E-2</v>
      </c>
      <c r="I6" s="535">
        <f>E6/D6-1</f>
        <v>2.9322277811290043E-3</v>
      </c>
      <c r="J6" s="535">
        <f>F6/E6-1</f>
        <v>-0.1411573422777006</v>
      </c>
    </row>
    <row r="7" spans="1:11" ht="14.25" customHeight="1">
      <c r="A7" s="880" t="s">
        <v>77</v>
      </c>
      <c r="B7" s="881"/>
      <c r="C7" s="881"/>
      <c r="D7" s="881"/>
      <c r="E7" s="881"/>
      <c r="F7" s="881"/>
      <c r="G7" s="881"/>
      <c r="H7" s="881"/>
      <c r="I7" s="881"/>
      <c r="J7" s="882"/>
    </row>
    <row r="8" spans="1:11">
      <c r="A8" s="536" t="s">
        <v>72</v>
      </c>
      <c r="B8" s="558">
        <v>21723922</v>
      </c>
      <c r="C8" s="540">
        <v>23394285</v>
      </c>
      <c r="D8" s="537">
        <v>22652232</v>
      </c>
      <c r="E8" s="553">
        <v>23009399</v>
      </c>
      <c r="F8" s="553">
        <v>20026382</v>
      </c>
      <c r="G8" s="541">
        <f t="shared" ref="G8:J13" si="0">C8/B8-1</f>
        <v>7.6890489663882899E-2</v>
      </c>
      <c r="H8" s="541">
        <f t="shared" si="0"/>
        <v>-3.1719413523430995E-2</v>
      </c>
      <c r="I8" s="541">
        <f t="shared" si="0"/>
        <v>1.5767408703919239E-2</v>
      </c>
      <c r="J8" s="541">
        <f t="shared" si="0"/>
        <v>-0.12964341224210163</v>
      </c>
    </row>
    <row r="9" spans="1:11">
      <c r="A9" s="543" t="s">
        <v>78</v>
      </c>
      <c r="B9" s="653">
        <v>1801878</v>
      </c>
      <c r="C9" s="546">
        <v>2706193</v>
      </c>
      <c r="D9" s="544">
        <v>2522106</v>
      </c>
      <c r="E9" s="544">
        <v>2742517</v>
      </c>
      <c r="F9" s="544">
        <v>2490189</v>
      </c>
      <c r="G9" s="547">
        <f t="shared" si="0"/>
        <v>0.50187360076542364</v>
      </c>
      <c r="H9" s="547">
        <f t="shared" si="0"/>
        <v>-6.8024342683614902E-2</v>
      </c>
      <c r="I9" s="547">
        <f t="shared" si="0"/>
        <v>8.7391648090920926E-2</v>
      </c>
      <c r="J9" s="547">
        <f t="shared" si="0"/>
        <v>-9.2005993034865452E-2</v>
      </c>
    </row>
    <row r="10" spans="1:11">
      <c r="A10" s="543" t="s">
        <v>79</v>
      </c>
      <c r="B10" s="653">
        <v>13723418</v>
      </c>
      <c r="C10" s="546">
        <v>14248754</v>
      </c>
      <c r="D10" s="544">
        <v>14013203</v>
      </c>
      <c r="E10" s="544">
        <v>14143559</v>
      </c>
      <c r="F10" s="544">
        <v>12785243</v>
      </c>
      <c r="G10" s="547">
        <f t="shared" si="0"/>
        <v>3.8280259334809941E-2</v>
      </c>
      <c r="H10" s="547">
        <f t="shared" si="0"/>
        <v>-1.6531340214028578E-2</v>
      </c>
      <c r="I10" s="547">
        <f t="shared" si="0"/>
        <v>9.3023700577234969E-3</v>
      </c>
      <c r="J10" s="547">
        <f t="shared" si="0"/>
        <v>-9.6037779458480022E-2</v>
      </c>
    </row>
    <row r="11" spans="1:11">
      <c r="A11" s="543" t="s">
        <v>36</v>
      </c>
      <c r="B11" s="653">
        <v>5497370</v>
      </c>
      <c r="C11" s="546">
        <v>5673155</v>
      </c>
      <c r="D11" s="544">
        <v>5363153</v>
      </c>
      <c r="E11" s="544">
        <v>5343059</v>
      </c>
      <c r="F11" s="544">
        <v>4203913</v>
      </c>
      <c r="G11" s="547">
        <f t="shared" si="0"/>
        <v>3.1976199528138016E-2</v>
      </c>
      <c r="H11" s="547">
        <f t="shared" si="0"/>
        <v>-5.4643668293921088E-2</v>
      </c>
      <c r="I11" s="547">
        <f t="shared" si="0"/>
        <v>-3.7466766284683928E-3</v>
      </c>
      <c r="J11" s="547">
        <f t="shared" si="0"/>
        <v>-0.21320108948825012</v>
      </c>
    </row>
    <row r="12" spans="1:11">
      <c r="A12" s="543" t="s">
        <v>37</v>
      </c>
      <c r="B12" s="653">
        <v>456315</v>
      </c>
      <c r="C12" s="546">
        <v>495063</v>
      </c>
      <c r="D12" s="544">
        <v>448990</v>
      </c>
      <c r="E12" s="544">
        <v>484412</v>
      </c>
      <c r="F12" s="544">
        <v>349771</v>
      </c>
      <c r="G12" s="547">
        <f t="shared" si="0"/>
        <v>8.4915025804543021E-2</v>
      </c>
      <c r="H12" s="547">
        <f t="shared" si="0"/>
        <v>-9.3064923050197645E-2</v>
      </c>
      <c r="I12" s="547">
        <f t="shared" si="0"/>
        <v>7.8892625670950345E-2</v>
      </c>
      <c r="J12" s="547">
        <f t="shared" si="0"/>
        <v>-0.27794728454290973</v>
      </c>
    </row>
    <row r="13" spans="1:11">
      <c r="A13" s="543" t="s">
        <v>38</v>
      </c>
      <c r="B13" s="653">
        <v>244941</v>
      </c>
      <c r="C13" s="546">
        <v>271120</v>
      </c>
      <c r="D13" s="549">
        <v>304780</v>
      </c>
      <c r="E13" s="544">
        <v>295852</v>
      </c>
      <c r="F13" s="544">
        <v>197266</v>
      </c>
      <c r="G13" s="547">
        <f t="shared" si="0"/>
        <v>0.10687879938434164</v>
      </c>
      <c r="H13" s="547">
        <f t="shared" si="0"/>
        <v>0.12415166715845372</v>
      </c>
      <c r="I13" s="547">
        <f t="shared" si="0"/>
        <v>-2.9293260712645153E-2</v>
      </c>
      <c r="J13" s="547">
        <f t="shared" si="0"/>
        <v>-0.3332274245230723</v>
      </c>
    </row>
    <row r="14" spans="1:11" ht="14.25" customHeight="1">
      <c r="A14" s="880" t="s">
        <v>80</v>
      </c>
      <c r="B14" s="881"/>
      <c r="C14" s="881"/>
      <c r="D14" s="881"/>
      <c r="E14" s="881"/>
      <c r="F14" s="881"/>
      <c r="G14" s="881"/>
      <c r="H14" s="881"/>
      <c r="I14" s="881"/>
      <c r="J14" s="882"/>
      <c r="K14" s="516" t="s">
        <v>241</v>
      </c>
    </row>
    <row r="15" spans="1:11">
      <c r="A15" s="566" t="s">
        <v>73</v>
      </c>
      <c r="B15" s="558">
        <v>20355831</v>
      </c>
      <c r="C15" s="553">
        <v>20494280</v>
      </c>
      <c r="D15" s="553">
        <v>19286870</v>
      </c>
      <c r="E15" s="553">
        <v>19052678</v>
      </c>
      <c r="F15" s="553">
        <v>16098324</v>
      </c>
      <c r="G15" s="541">
        <f>C15/B15-1</f>
        <v>6.8014418080009076E-3</v>
      </c>
      <c r="H15" s="541">
        <f>D15/C15-1</f>
        <v>-5.8914487359399748E-2</v>
      </c>
      <c r="I15" s="541">
        <f>E15/D15-1</f>
        <v>-1.214256123466384E-2</v>
      </c>
      <c r="J15" s="541">
        <f>F15/E15-1</f>
        <v>-0.1550624012015529</v>
      </c>
    </row>
    <row r="16" spans="1:11" ht="12.75" customHeight="1">
      <c r="A16" s="876" t="s">
        <v>372</v>
      </c>
      <c r="B16" s="877"/>
      <c r="C16" s="877"/>
      <c r="D16" s="877"/>
      <c r="E16" s="877"/>
      <c r="F16" s="877"/>
      <c r="G16" s="877"/>
      <c r="H16" s="877"/>
      <c r="I16" s="877"/>
      <c r="J16" s="878"/>
    </row>
    <row r="18" spans="1:11">
      <c r="A18" s="879" t="s">
        <v>86</v>
      </c>
      <c r="B18" s="879"/>
      <c r="C18" s="879"/>
      <c r="D18" s="879"/>
      <c r="E18" s="879"/>
      <c r="F18" s="879"/>
      <c r="G18" s="879"/>
      <c r="H18" s="879"/>
      <c r="I18" s="879"/>
      <c r="J18" s="879"/>
    </row>
    <row r="19" spans="1:11" ht="36" customHeight="1">
      <c r="A19" s="811" t="s">
        <v>390</v>
      </c>
      <c r="B19" s="812"/>
      <c r="C19" s="812"/>
      <c r="D19" s="812"/>
      <c r="E19" s="812"/>
      <c r="F19" s="812"/>
      <c r="G19" s="812"/>
      <c r="H19" s="812"/>
      <c r="I19" s="812"/>
      <c r="J19" s="812"/>
    </row>
    <row r="20" spans="1:11" ht="18" customHeight="1">
      <c r="A20" s="649" t="s">
        <v>75</v>
      </c>
      <c r="B20" s="650" t="s">
        <v>364</v>
      </c>
      <c r="C20" s="650" t="s">
        <v>365</v>
      </c>
      <c r="D20" s="650" t="s">
        <v>366</v>
      </c>
      <c r="E20" s="650" t="s">
        <v>336</v>
      </c>
      <c r="F20" s="650" t="s">
        <v>337</v>
      </c>
      <c r="G20" s="532" t="s">
        <v>385</v>
      </c>
      <c r="H20" s="532" t="s">
        <v>386</v>
      </c>
      <c r="I20" s="532" t="s">
        <v>387</v>
      </c>
      <c r="J20" s="532" t="s">
        <v>388</v>
      </c>
    </row>
    <row r="21" spans="1:11" ht="21" customHeight="1">
      <c r="A21" s="880" t="s">
        <v>76</v>
      </c>
      <c r="B21" s="881"/>
      <c r="C21" s="881"/>
      <c r="D21" s="881"/>
      <c r="E21" s="881"/>
      <c r="F21" s="881"/>
      <c r="G21" s="881"/>
      <c r="H21" s="881"/>
      <c r="I21" s="881"/>
      <c r="J21" s="882"/>
    </row>
    <row r="22" spans="1:11">
      <c r="A22" s="651" t="s">
        <v>389</v>
      </c>
      <c r="B22" s="654">
        <v>15764421</v>
      </c>
      <c r="C22" s="534">
        <v>16585387</v>
      </c>
      <c r="D22" s="534">
        <v>15922976</v>
      </c>
      <c r="E22" s="534">
        <v>16147728</v>
      </c>
      <c r="F22" s="534">
        <v>13519484</v>
      </c>
      <c r="G22" s="535">
        <f>C22/B22-1</f>
        <v>5.207714257313989E-2</v>
      </c>
      <c r="H22" s="535">
        <f>D22/C22-1</f>
        <v>-3.9939435841925164E-2</v>
      </c>
      <c r="I22" s="535">
        <f>E22/D22-1</f>
        <v>1.411494936624913E-2</v>
      </c>
      <c r="J22" s="535">
        <f>F22/E22-1</f>
        <v>-0.16276246416833373</v>
      </c>
    </row>
    <row r="23" spans="1:11" ht="14.25" customHeight="1">
      <c r="A23" s="880" t="s">
        <v>77</v>
      </c>
      <c r="B23" s="881"/>
      <c r="C23" s="881"/>
      <c r="D23" s="881"/>
      <c r="E23" s="881"/>
      <c r="F23" s="881"/>
      <c r="G23" s="881"/>
      <c r="H23" s="881"/>
      <c r="I23" s="881"/>
      <c r="J23" s="882"/>
    </row>
    <row r="24" spans="1:11">
      <c r="A24" s="562" t="s">
        <v>72</v>
      </c>
      <c r="B24" s="566">
        <v>9228825</v>
      </c>
      <c r="C24" s="540">
        <v>10004113</v>
      </c>
      <c r="D24" s="537">
        <v>9706032</v>
      </c>
      <c r="E24" s="553">
        <v>9991526</v>
      </c>
      <c r="F24" s="553">
        <v>8343638</v>
      </c>
      <c r="G24" s="541">
        <f t="shared" ref="G24:J28" si="1">C24/B24-1</f>
        <v>8.4007227355595182E-2</v>
      </c>
      <c r="H24" s="541">
        <f t="shared" si="1"/>
        <v>-2.9795844968964258E-2</v>
      </c>
      <c r="I24" s="541">
        <f t="shared" si="1"/>
        <v>2.9414079821702632E-2</v>
      </c>
      <c r="J24" s="541">
        <f t="shared" si="1"/>
        <v>-0.16492856046213566</v>
      </c>
    </row>
    <row r="25" spans="1:11">
      <c r="A25" s="563" t="s">
        <v>78</v>
      </c>
      <c r="B25" s="655">
        <v>887960</v>
      </c>
      <c r="C25" s="546">
        <v>1337977</v>
      </c>
      <c r="D25" s="544">
        <v>1300212</v>
      </c>
      <c r="E25" s="544">
        <v>1367455</v>
      </c>
      <c r="F25" s="544">
        <v>1067234</v>
      </c>
      <c r="G25" s="547">
        <f t="shared" si="1"/>
        <v>0.50679872967250783</v>
      </c>
      <c r="H25" s="547">
        <f t="shared" si="1"/>
        <v>-2.8225447821599303E-2</v>
      </c>
      <c r="I25" s="547">
        <f t="shared" si="1"/>
        <v>5.171695077418148E-2</v>
      </c>
      <c r="J25" s="547">
        <f t="shared" si="1"/>
        <v>-0.21954726115301781</v>
      </c>
    </row>
    <row r="26" spans="1:11">
      <c r="A26" s="563" t="s">
        <v>79</v>
      </c>
      <c r="B26" s="655">
        <v>6047355</v>
      </c>
      <c r="C26" s="546">
        <v>6309482</v>
      </c>
      <c r="D26" s="544">
        <v>6167734</v>
      </c>
      <c r="E26" s="544">
        <v>6302078</v>
      </c>
      <c r="F26" s="544">
        <v>5628925</v>
      </c>
      <c r="G26" s="547">
        <f t="shared" si="1"/>
        <v>4.334572718155294E-2</v>
      </c>
      <c r="H26" s="547">
        <f t="shared" si="1"/>
        <v>-2.2465869622894541E-2</v>
      </c>
      <c r="I26" s="547">
        <f t="shared" si="1"/>
        <v>2.1781743505799644E-2</v>
      </c>
      <c r="J26" s="547">
        <f t="shared" si="1"/>
        <v>-0.10681445072561779</v>
      </c>
    </row>
    <row r="27" spans="1:11">
      <c r="A27" s="563" t="s">
        <v>36</v>
      </c>
      <c r="B27" s="655">
        <v>2147127</v>
      </c>
      <c r="C27" s="546">
        <v>2193439</v>
      </c>
      <c r="D27" s="544">
        <v>2077370</v>
      </c>
      <c r="E27" s="544">
        <v>2149882</v>
      </c>
      <c r="F27" s="544">
        <v>1530284</v>
      </c>
      <c r="G27" s="547">
        <f t="shared" si="1"/>
        <v>2.1569287703987694E-2</v>
      </c>
      <c r="H27" s="547">
        <f t="shared" si="1"/>
        <v>-5.2916447642263997E-2</v>
      </c>
      <c r="I27" s="547">
        <f t="shared" si="1"/>
        <v>3.4905674001261211E-2</v>
      </c>
      <c r="J27" s="547">
        <f t="shared" si="1"/>
        <v>-0.28820093381869327</v>
      </c>
    </row>
    <row r="28" spans="1:11">
      <c r="A28" s="563" t="s">
        <v>104</v>
      </c>
      <c r="B28" s="655">
        <v>146383</v>
      </c>
      <c r="C28" s="546">
        <v>163215</v>
      </c>
      <c r="D28" s="549">
        <v>160716</v>
      </c>
      <c r="E28" s="544">
        <v>172111</v>
      </c>
      <c r="F28" s="544">
        <v>117195</v>
      </c>
      <c r="G28" s="547">
        <f t="shared" si="1"/>
        <v>0.11498602979854211</v>
      </c>
      <c r="H28" s="547">
        <f t="shared" si="1"/>
        <v>-1.5311092730447617E-2</v>
      </c>
      <c r="I28" s="547">
        <f t="shared" si="1"/>
        <v>7.0901465939918973E-2</v>
      </c>
      <c r="J28" s="547">
        <f t="shared" si="1"/>
        <v>-0.31907315627705379</v>
      </c>
    </row>
    <row r="29" spans="1:11" ht="14.25" customHeight="1">
      <c r="A29" s="880" t="s">
        <v>80</v>
      </c>
      <c r="B29" s="881"/>
      <c r="C29" s="881"/>
      <c r="D29" s="881"/>
      <c r="E29" s="881"/>
      <c r="F29" s="881"/>
      <c r="G29" s="881"/>
      <c r="H29" s="881"/>
      <c r="I29" s="881"/>
      <c r="J29" s="882"/>
      <c r="K29" s="516" t="s">
        <v>241</v>
      </c>
    </row>
    <row r="30" spans="1:11">
      <c r="A30" s="566" t="s">
        <v>73</v>
      </c>
      <c r="B30" s="566">
        <v>6535596</v>
      </c>
      <c r="C30" s="553">
        <v>6581274</v>
      </c>
      <c r="D30" s="553">
        <v>6216944</v>
      </c>
      <c r="E30" s="553">
        <v>6156202</v>
      </c>
      <c r="F30" s="553">
        <v>5175846</v>
      </c>
      <c r="G30" s="541">
        <f>C30/B30-1</f>
        <v>6.9891100979926346E-3</v>
      </c>
      <c r="H30" s="541">
        <f>D30/C30-1</f>
        <v>-5.535858254799908E-2</v>
      </c>
      <c r="I30" s="541">
        <f>E30/D30-1</f>
        <v>-9.7703952295532526E-3</v>
      </c>
      <c r="J30" s="541">
        <f>F30/E30-1</f>
        <v>-0.15924688631074813</v>
      </c>
    </row>
    <row r="31" spans="1:11" ht="12.75" customHeight="1">
      <c r="A31" s="876" t="s">
        <v>288</v>
      </c>
      <c r="B31" s="877"/>
      <c r="C31" s="877"/>
      <c r="D31" s="877"/>
      <c r="E31" s="877"/>
      <c r="F31" s="877"/>
      <c r="G31" s="877"/>
      <c r="H31" s="877"/>
      <c r="I31" s="877"/>
      <c r="J31" s="878"/>
    </row>
    <row r="32" spans="1:11">
      <c r="A32" s="573"/>
      <c r="B32" s="573"/>
      <c r="C32" s="573"/>
      <c r="D32" s="573"/>
      <c r="E32" s="573"/>
      <c r="F32" s="573"/>
      <c r="G32" s="573"/>
      <c r="H32" s="573"/>
    </row>
    <row r="33" spans="1:11">
      <c r="A33" s="879" t="s">
        <v>87</v>
      </c>
      <c r="B33" s="879"/>
      <c r="C33" s="879"/>
      <c r="D33" s="879"/>
      <c r="E33" s="879"/>
      <c r="F33" s="879"/>
      <c r="G33" s="879"/>
      <c r="H33" s="879"/>
      <c r="I33" s="879"/>
      <c r="J33" s="879"/>
    </row>
    <row r="34" spans="1:11" ht="36" customHeight="1">
      <c r="A34" s="811" t="s">
        <v>391</v>
      </c>
      <c r="B34" s="812"/>
      <c r="C34" s="812"/>
      <c r="D34" s="812"/>
      <c r="E34" s="812"/>
      <c r="F34" s="812"/>
      <c r="G34" s="812"/>
      <c r="H34" s="812"/>
      <c r="I34" s="812"/>
      <c r="J34" s="812"/>
    </row>
    <row r="35" spans="1:11" ht="18" customHeight="1">
      <c r="A35" s="649" t="s">
        <v>75</v>
      </c>
      <c r="B35" s="650" t="s">
        <v>364</v>
      </c>
      <c r="C35" s="650" t="s">
        <v>365</v>
      </c>
      <c r="D35" s="650" t="s">
        <v>366</v>
      </c>
      <c r="E35" s="650" t="s">
        <v>336</v>
      </c>
      <c r="F35" s="650" t="s">
        <v>337</v>
      </c>
      <c r="G35" s="532" t="s">
        <v>385</v>
      </c>
      <c r="H35" s="532" t="s">
        <v>386</v>
      </c>
      <c r="I35" s="532" t="s">
        <v>387</v>
      </c>
      <c r="J35" s="532" t="s">
        <v>388</v>
      </c>
    </row>
    <row r="36" spans="1:11" ht="21" customHeight="1">
      <c r="A36" s="880" t="s">
        <v>76</v>
      </c>
      <c r="B36" s="881"/>
      <c r="C36" s="881"/>
      <c r="D36" s="881"/>
      <c r="E36" s="881"/>
      <c r="F36" s="881"/>
      <c r="G36" s="881"/>
      <c r="H36" s="881"/>
      <c r="I36" s="881"/>
      <c r="J36" s="882"/>
    </row>
    <row r="37" spans="1:11">
      <c r="A37" s="651" t="s">
        <v>389</v>
      </c>
      <c r="B37" s="654">
        <v>13278241</v>
      </c>
      <c r="C37" s="534">
        <v>13304519</v>
      </c>
      <c r="D37" s="534">
        <v>12588699</v>
      </c>
      <c r="E37" s="534">
        <v>12979588</v>
      </c>
      <c r="F37" s="534">
        <v>11272352</v>
      </c>
      <c r="G37" s="535">
        <f>C37/B37-1</f>
        <v>1.979027191929994E-3</v>
      </c>
      <c r="H37" s="535">
        <f>D37/C37-1</f>
        <v>-5.3802771825121942E-2</v>
      </c>
      <c r="I37" s="535">
        <f>E37/D37-1</f>
        <v>3.1050786105855765E-2</v>
      </c>
      <c r="J37" s="535">
        <f>F37/E37-1</f>
        <v>-0.13153237221397163</v>
      </c>
    </row>
    <row r="38" spans="1:11" ht="14.25" customHeight="1">
      <c r="A38" s="880" t="s">
        <v>77</v>
      </c>
      <c r="B38" s="881"/>
      <c r="C38" s="881"/>
      <c r="D38" s="881"/>
      <c r="E38" s="881"/>
      <c r="F38" s="881"/>
      <c r="G38" s="881"/>
      <c r="H38" s="881"/>
      <c r="I38" s="881"/>
      <c r="J38" s="882"/>
    </row>
    <row r="39" spans="1:11">
      <c r="A39" s="562" t="s">
        <v>72</v>
      </c>
      <c r="B39" s="566">
        <v>5274383</v>
      </c>
      <c r="C39" s="540">
        <v>5521371</v>
      </c>
      <c r="D39" s="537">
        <v>5357339</v>
      </c>
      <c r="E39" s="553">
        <v>5427268</v>
      </c>
      <c r="F39" s="553">
        <v>4822935</v>
      </c>
      <c r="G39" s="541">
        <f t="shared" ref="G39:J43" si="2">C39/B39-1</f>
        <v>4.6827846972811837E-2</v>
      </c>
      <c r="H39" s="541">
        <f t="shared" si="2"/>
        <v>-2.9708563326029003E-2</v>
      </c>
      <c r="I39" s="541">
        <f t="shared" si="2"/>
        <v>1.3052935421857814E-2</v>
      </c>
      <c r="J39" s="541">
        <f t="shared" si="2"/>
        <v>-0.11135123601782704</v>
      </c>
    </row>
    <row r="40" spans="1:11">
      <c r="A40" s="563" t="s">
        <v>78</v>
      </c>
      <c r="B40" s="655">
        <v>633105</v>
      </c>
      <c r="C40" s="546">
        <v>715856</v>
      </c>
      <c r="D40" s="544">
        <v>645258</v>
      </c>
      <c r="E40" s="544">
        <v>645182</v>
      </c>
      <c r="F40" s="544">
        <v>585739</v>
      </c>
      <c r="G40" s="547">
        <f t="shared" si="2"/>
        <v>0.1307065968520229</v>
      </c>
      <c r="H40" s="547">
        <f t="shared" si="2"/>
        <v>-9.8620392928186695E-2</v>
      </c>
      <c r="I40" s="547">
        <f t="shared" si="2"/>
        <v>-1.1778234442660906E-4</v>
      </c>
      <c r="J40" s="547">
        <f t="shared" si="2"/>
        <v>-9.2133692508470477E-2</v>
      </c>
    </row>
    <row r="41" spans="1:11">
      <c r="A41" s="563" t="s">
        <v>79</v>
      </c>
      <c r="B41" s="655">
        <v>2891371</v>
      </c>
      <c r="C41" s="546">
        <v>3010287</v>
      </c>
      <c r="D41" s="544">
        <v>2987931</v>
      </c>
      <c r="E41" s="544">
        <v>3083138</v>
      </c>
      <c r="F41" s="544">
        <v>2728319</v>
      </c>
      <c r="G41" s="547">
        <f t="shared" si="2"/>
        <v>4.1127893999075127E-2</v>
      </c>
      <c r="H41" s="547">
        <f t="shared" si="2"/>
        <v>-7.4265344134961664E-3</v>
      </c>
      <c r="I41" s="547">
        <f t="shared" si="2"/>
        <v>3.1863854955151316E-2</v>
      </c>
      <c r="J41" s="547">
        <f t="shared" si="2"/>
        <v>-0.11508372314181203</v>
      </c>
    </row>
    <row r="42" spans="1:11">
      <c r="A42" s="563" t="s">
        <v>36</v>
      </c>
      <c r="B42" s="655">
        <v>1635108</v>
      </c>
      <c r="C42" s="546">
        <v>1676366</v>
      </c>
      <c r="D42" s="544">
        <v>1619602</v>
      </c>
      <c r="E42" s="544">
        <v>1597687</v>
      </c>
      <c r="F42" s="544">
        <v>1409258</v>
      </c>
      <c r="G42" s="547">
        <f t="shared" si="2"/>
        <v>2.5232584025030702E-2</v>
      </c>
      <c r="H42" s="547">
        <f t="shared" si="2"/>
        <v>-3.3861340542578389E-2</v>
      </c>
      <c r="I42" s="547">
        <f t="shared" si="2"/>
        <v>-1.3531102085574065E-2</v>
      </c>
      <c r="J42" s="547">
        <f t="shared" si="2"/>
        <v>-0.11793862001756283</v>
      </c>
    </row>
    <row r="43" spans="1:11">
      <c r="A43" s="563" t="s">
        <v>105</v>
      </c>
      <c r="B43" s="655">
        <v>114799</v>
      </c>
      <c r="C43" s="546">
        <v>118862</v>
      </c>
      <c r="D43" s="549">
        <v>104548</v>
      </c>
      <c r="E43" s="544">
        <v>101261</v>
      </c>
      <c r="F43" s="544">
        <v>99619</v>
      </c>
      <c r="G43" s="547">
        <f t="shared" si="2"/>
        <v>3.539229435796476E-2</v>
      </c>
      <c r="H43" s="547">
        <f t="shared" si="2"/>
        <v>-0.12042536723258901</v>
      </c>
      <c r="I43" s="547">
        <f t="shared" si="2"/>
        <v>-3.144010406703146E-2</v>
      </c>
      <c r="J43" s="547">
        <f t="shared" si="2"/>
        <v>-1.6215522264247828E-2</v>
      </c>
    </row>
    <row r="44" spans="1:11" ht="14.25" customHeight="1">
      <c r="A44" s="880" t="s">
        <v>80</v>
      </c>
      <c r="B44" s="881"/>
      <c r="C44" s="881"/>
      <c r="D44" s="881"/>
      <c r="E44" s="881"/>
      <c r="F44" s="881"/>
      <c r="G44" s="881"/>
      <c r="H44" s="881"/>
      <c r="I44" s="881"/>
      <c r="J44" s="882"/>
      <c r="K44" s="516" t="s">
        <v>241</v>
      </c>
    </row>
    <row r="45" spans="1:11">
      <c r="A45" s="566" t="s">
        <v>73</v>
      </c>
      <c r="B45" s="566">
        <v>8003858</v>
      </c>
      <c r="C45" s="553">
        <v>7783148</v>
      </c>
      <c r="D45" s="553">
        <v>7231360</v>
      </c>
      <c r="E45" s="553">
        <v>7552320</v>
      </c>
      <c r="F45" s="553">
        <v>6449417</v>
      </c>
      <c r="G45" s="541">
        <f>C45/B45-1</f>
        <v>-2.7575451738399148E-2</v>
      </c>
      <c r="H45" s="541">
        <f>D45/C45-1</f>
        <v>-7.0895221316618962E-2</v>
      </c>
      <c r="I45" s="541">
        <f>E45/D45-1</f>
        <v>4.4384458801663973E-2</v>
      </c>
      <c r="J45" s="541">
        <f>F45/E45-1</f>
        <v>-0.1460349932206263</v>
      </c>
    </row>
    <row r="46" spans="1:11" ht="12.75" customHeight="1">
      <c r="A46" s="876" t="s">
        <v>288</v>
      </c>
      <c r="B46" s="877"/>
      <c r="C46" s="877"/>
      <c r="D46" s="877"/>
      <c r="E46" s="877"/>
      <c r="F46" s="877"/>
      <c r="G46" s="877"/>
      <c r="H46" s="877"/>
      <c r="I46" s="877"/>
      <c r="J46" s="878"/>
    </row>
    <row r="47" spans="1:11" s="488" customFormat="1">
      <c r="A47" s="573"/>
      <c r="B47" s="573"/>
      <c r="C47" s="573"/>
      <c r="D47" s="573"/>
      <c r="E47" s="573"/>
      <c r="F47" s="573"/>
      <c r="G47" s="573"/>
      <c r="H47" s="573"/>
    </row>
    <row r="48" spans="1:11" s="488" customFormat="1">
      <c r="A48" s="879" t="s">
        <v>88</v>
      </c>
      <c r="B48" s="879"/>
      <c r="C48" s="879"/>
      <c r="D48" s="879"/>
      <c r="E48" s="879"/>
      <c r="F48" s="879"/>
      <c r="G48" s="879"/>
      <c r="H48" s="879"/>
      <c r="I48" s="879"/>
      <c r="J48" s="879"/>
    </row>
    <row r="49" spans="1:11" ht="36" customHeight="1">
      <c r="A49" s="889" t="s">
        <v>392</v>
      </c>
      <c r="B49" s="890"/>
      <c r="C49" s="890"/>
      <c r="D49" s="890"/>
      <c r="E49" s="890"/>
      <c r="F49" s="890"/>
      <c r="G49" s="890"/>
      <c r="H49" s="890"/>
      <c r="I49" s="890"/>
      <c r="J49" s="890"/>
    </row>
    <row r="50" spans="1:11" ht="18" customHeight="1">
      <c r="A50" s="649" t="s">
        <v>75</v>
      </c>
      <c r="B50" s="650" t="s">
        <v>364</v>
      </c>
      <c r="C50" s="650" t="s">
        <v>365</v>
      </c>
      <c r="D50" s="650" t="s">
        <v>366</v>
      </c>
      <c r="E50" s="650" t="s">
        <v>336</v>
      </c>
      <c r="F50" s="650" t="s">
        <v>337</v>
      </c>
      <c r="G50" s="532" t="s">
        <v>385</v>
      </c>
      <c r="H50" s="532" t="s">
        <v>386</v>
      </c>
      <c r="I50" s="532" t="s">
        <v>387</v>
      </c>
      <c r="J50" s="532" t="s">
        <v>388</v>
      </c>
    </row>
    <row r="51" spans="1:11" ht="21" customHeight="1">
      <c r="A51" s="880" t="s">
        <v>76</v>
      </c>
      <c r="B51" s="881"/>
      <c r="C51" s="881"/>
      <c r="D51" s="881"/>
      <c r="E51" s="881"/>
      <c r="F51" s="881"/>
      <c r="G51" s="881"/>
      <c r="H51" s="881"/>
      <c r="I51" s="881"/>
      <c r="J51" s="882"/>
    </row>
    <row r="52" spans="1:11">
      <c r="A52" s="651" t="s">
        <v>389</v>
      </c>
      <c r="B52" s="654">
        <v>7029685</v>
      </c>
      <c r="C52" s="534">
        <v>7492722</v>
      </c>
      <c r="D52" s="534">
        <v>7192479</v>
      </c>
      <c r="E52" s="534">
        <v>7026863</v>
      </c>
      <c r="F52" s="534">
        <v>5686140</v>
      </c>
      <c r="G52" s="535">
        <f>C52/B52-1</f>
        <v>6.5868812044920899E-2</v>
      </c>
      <c r="H52" s="535">
        <f>D52/C52-1</f>
        <v>-4.0071285175133919E-2</v>
      </c>
      <c r="I52" s="535">
        <f>E52/D52-1</f>
        <v>-2.3026275085405223E-2</v>
      </c>
      <c r="J52" s="535">
        <f>F52/E52-1</f>
        <v>-0.1907996498579807</v>
      </c>
    </row>
    <row r="53" spans="1:11" ht="14.25" customHeight="1">
      <c r="A53" s="880" t="s">
        <v>77</v>
      </c>
      <c r="B53" s="881"/>
      <c r="C53" s="881"/>
      <c r="D53" s="881"/>
      <c r="E53" s="881"/>
      <c r="F53" s="881"/>
      <c r="G53" s="881"/>
      <c r="H53" s="881"/>
      <c r="I53" s="881"/>
      <c r="J53" s="882"/>
    </row>
    <row r="54" spans="1:11">
      <c r="A54" s="562" t="s">
        <v>72</v>
      </c>
      <c r="B54" s="566">
        <v>4425530</v>
      </c>
      <c r="C54" s="540">
        <v>4758189</v>
      </c>
      <c r="D54" s="537">
        <v>4503429</v>
      </c>
      <c r="E54" s="553">
        <v>4431353</v>
      </c>
      <c r="F54" s="553">
        <v>3675885</v>
      </c>
      <c r="G54" s="541">
        <f t="shared" ref="G54:J57" si="3">C54/B54-1</f>
        <v>7.5168171947766815E-2</v>
      </c>
      <c r="H54" s="541">
        <f t="shared" si="3"/>
        <v>-5.3541378873348644E-2</v>
      </c>
      <c r="I54" s="541">
        <f t="shared" si="3"/>
        <v>-1.6004693312584695E-2</v>
      </c>
      <c r="J54" s="541">
        <f t="shared" si="3"/>
        <v>-0.17048246889832519</v>
      </c>
    </row>
    <row r="55" spans="1:11">
      <c r="A55" s="563" t="s">
        <v>106</v>
      </c>
      <c r="B55" s="655">
        <v>3423463</v>
      </c>
      <c r="C55" s="546">
        <v>3708861</v>
      </c>
      <c r="D55" s="544">
        <v>3526687</v>
      </c>
      <c r="E55" s="544">
        <v>3483637</v>
      </c>
      <c r="F55" s="544">
        <v>3063076</v>
      </c>
      <c r="G55" s="547">
        <f t="shared" si="3"/>
        <v>8.3365294148060043E-2</v>
      </c>
      <c r="H55" s="547">
        <f t="shared" si="3"/>
        <v>-4.9118583845552566E-2</v>
      </c>
      <c r="I55" s="547">
        <f t="shared" si="3"/>
        <v>-1.2206923948737125E-2</v>
      </c>
      <c r="J55" s="547">
        <f t="shared" si="3"/>
        <v>-0.12072469089058357</v>
      </c>
    </row>
    <row r="56" spans="1:11">
      <c r="A56" s="563" t="s">
        <v>36</v>
      </c>
      <c r="B56" s="655">
        <v>941910</v>
      </c>
      <c r="C56" s="546">
        <v>980496</v>
      </c>
      <c r="D56" s="544">
        <v>899055</v>
      </c>
      <c r="E56" s="544">
        <v>880037</v>
      </c>
      <c r="F56" s="544">
        <v>580608</v>
      </c>
      <c r="G56" s="547">
        <f t="shared" si="3"/>
        <v>4.0965697359620412E-2</v>
      </c>
      <c r="H56" s="547">
        <f t="shared" si="3"/>
        <v>-8.3061022176531107E-2</v>
      </c>
      <c r="I56" s="547">
        <f t="shared" si="3"/>
        <v>-2.1153322099315419E-2</v>
      </c>
      <c r="J56" s="547">
        <f t="shared" si="3"/>
        <v>-0.34024592147830146</v>
      </c>
    </row>
    <row r="57" spans="1:11">
      <c r="A57" s="563" t="s">
        <v>104</v>
      </c>
      <c r="B57" s="655">
        <v>60157</v>
      </c>
      <c r="C57" s="546">
        <v>68832</v>
      </c>
      <c r="D57" s="549">
        <v>77687</v>
      </c>
      <c r="E57" s="544">
        <v>67679</v>
      </c>
      <c r="F57" s="544">
        <v>32201</v>
      </c>
      <c r="G57" s="547">
        <f t="shared" si="3"/>
        <v>0.14420599431487613</v>
      </c>
      <c r="H57" s="547">
        <f t="shared" si="3"/>
        <v>0.128646559739656</v>
      </c>
      <c r="I57" s="547">
        <f t="shared" si="3"/>
        <v>-0.12882464247557501</v>
      </c>
      <c r="J57" s="547">
        <f t="shared" si="3"/>
        <v>-0.52420987307732081</v>
      </c>
    </row>
    <row r="58" spans="1:11" ht="14.25" customHeight="1">
      <c r="A58" s="880" t="s">
        <v>80</v>
      </c>
      <c r="B58" s="881"/>
      <c r="C58" s="881"/>
      <c r="D58" s="881"/>
      <c r="E58" s="881"/>
      <c r="F58" s="881"/>
      <c r="G58" s="881"/>
      <c r="H58" s="881"/>
      <c r="I58" s="881"/>
      <c r="J58" s="882"/>
      <c r="K58" s="516" t="s">
        <v>241</v>
      </c>
    </row>
    <row r="59" spans="1:11">
      <c r="A59" s="562" t="s">
        <v>73</v>
      </c>
      <c r="B59" s="562">
        <v>2604155</v>
      </c>
      <c r="C59" s="656">
        <v>2734533</v>
      </c>
      <c r="D59" s="656">
        <v>2689050</v>
      </c>
      <c r="E59" s="553">
        <v>2595510</v>
      </c>
      <c r="F59" s="553">
        <v>2010255</v>
      </c>
      <c r="G59" s="541">
        <f>C59/B59-1</f>
        <v>5.0065376292885766E-2</v>
      </c>
      <c r="H59" s="541">
        <f>D59/C59-1</f>
        <v>-1.6632821765178885E-2</v>
      </c>
      <c r="I59" s="541">
        <f>E59/D59-1</f>
        <v>-3.4785519049478464E-2</v>
      </c>
      <c r="J59" s="541">
        <f>F59/E59-1</f>
        <v>-0.22548747644971512</v>
      </c>
    </row>
    <row r="60" spans="1:11" ht="12.75" customHeight="1">
      <c r="A60" s="657" t="s">
        <v>372</v>
      </c>
      <c r="B60" s="658"/>
      <c r="C60" s="658"/>
      <c r="D60" s="658"/>
      <c r="E60" s="658"/>
      <c r="F60" s="658"/>
      <c r="G60" s="658"/>
      <c r="H60" s="658"/>
      <c r="I60" s="659"/>
      <c r="J60" s="659"/>
    </row>
    <row r="61" spans="1:11" s="488" customFormat="1">
      <c r="A61" s="573"/>
      <c r="B61" s="573"/>
      <c r="C61" s="573"/>
      <c r="D61" s="573"/>
      <c r="E61" s="573"/>
      <c r="F61" s="573"/>
      <c r="G61" s="573"/>
      <c r="H61" s="573"/>
    </row>
    <row r="62" spans="1:11" s="488" customFormat="1">
      <c r="A62" s="879" t="s">
        <v>89</v>
      </c>
      <c r="B62" s="879"/>
      <c r="C62" s="879"/>
      <c r="D62" s="879"/>
      <c r="E62" s="879"/>
      <c r="F62" s="879"/>
      <c r="G62" s="879"/>
      <c r="H62" s="879"/>
      <c r="I62" s="879"/>
      <c r="J62" s="879"/>
    </row>
    <row r="63" spans="1:11" ht="36" customHeight="1">
      <c r="A63" s="889" t="s">
        <v>393</v>
      </c>
      <c r="B63" s="890"/>
      <c r="C63" s="890"/>
      <c r="D63" s="890"/>
      <c r="E63" s="890"/>
      <c r="F63" s="890"/>
      <c r="G63" s="890"/>
      <c r="H63" s="890"/>
      <c r="I63" s="890"/>
      <c r="J63" s="890"/>
    </row>
    <row r="64" spans="1:11" ht="18.75" customHeight="1">
      <c r="A64" s="649" t="s">
        <v>75</v>
      </c>
      <c r="B64" s="650" t="s">
        <v>364</v>
      </c>
      <c r="C64" s="650" t="s">
        <v>365</v>
      </c>
      <c r="D64" s="650" t="s">
        <v>366</v>
      </c>
      <c r="E64" s="650" t="s">
        <v>336</v>
      </c>
      <c r="F64" s="650" t="s">
        <v>337</v>
      </c>
      <c r="G64" s="532" t="s">
        <v>385</v>
      </c>
      <c r="H64" s="532" t="s">
        <v>386</v>
      </c>
      <c r="I64" s="532" t="s">
        <v>387</v>
      </c>
      <c r="J64" s="532" t="s">
        <v>388</v>
      </c>
    </row>
    <row r="65" spans="1:11" ht="21" customHeight="1">
      <c r="A65" s="880" t="s">
        <v>76</v>
      </c>
      <c r="B65" s="881"/>
      <c r="C65" s="881"/>
      <c r="D65" s="881"/>
      <c r="E65" s="881"/>
      <c r="F65" s="881"/>
      <c r="G65" s="881"/>
      <c r="H65" s="881"/>
      <c r="I65" s="881"/>
      <c r="J65" s="882"/>
    </row>
    <row r="66" spans="1:11">
      <c r="A66" s="651" t="s">
        <v>389</v>
      </c>
      <c r="B66" s="654">
        <v>410435</v>
      </c>
      <c r="C66" s="534">
        <v>467349</v>
      </c>
      <c r="D66" s="534">
        <v>493737</v>
      </c>
      <c r="E66" s="534">
        <v>500445</v>
      </c>
      <c r="F66" s="534">
        <v>364251</v>
      </c>
      <c r="G66" s="535">
        <f>C66/B66-1</f>
        <v>0.13866751129898769</v>
      </c>
      <c r="H66" s="535">
        <f>D66/C66-1</f>
        <v>5.6463157083892268E-2</v>
      </c>
      <c r="I66" s="535">
        <f>E66/D66-1</f>
        <v>1.3586180496904188E-2</v>
      </c>
      <c r="J66" s="535">
        <f>F66/E66-1</f>
        <v>-0.27214579024668051</v>
      </c>
    </row>
    <row r="67" spans="1:11" ht="14.25" customHeight="1">
      <c r="A67" s="880" t="s">
        <v>77</v>
      </c>
      <c r="B67" s="881"/>
      <c r="C67" s="881"/>
      <c r="D67" s="881"/>
      <c r="E67" s="881"/>
      <c r="F67" s="881"/>
      <c r="G67" s="881"/>
      <c r="H67" s="881"/>
      <c r="I67" s="881"/>
      <c r="J67" s="882"/>
    </row>
    <row r="68" spans="1:11">
      <c r="A68" s="562" t="s">
        <v>72</v>
      </c>
      <c r="B68" s="566">
        <v>410435</v>
      </c>
      <c r="C68" s="540">
        <v>467349</v>
      </c>
      <c r="D68" s="537">
        <v>493737</v>
      </c>
      <c r="E68" s="553">
        <v>500445</v>
      </c>
      <c r="F68" s="553">
        <v>364251</v>
      </c>
      <c r="G68" s="541">
        <f t="shared" ref="G68:J72" si="4">C68/B68-1</f>
        <v>0.13866751129898769</v>
      </c>
      <c r="H68" s="541">
        <f t="shared" si="4"/>
        <v>5.6463157083892268E-2</v>
      </c>
      <c r="I68" s="541">
        <f t="shared" si="4"/>
        <v>1.3586180496904188E-2</v>
      </c>
      <c r="J68" s="541">
        <f t="shared" si="4"/>
        <v>-0.27214579024668051</v>
      </c>
    </row>
    <row r="69" spans="1:11">
      <c r="A69" s="563" t="s">
        <v>106</v>
      </c>
      <c r="B69" s="655">
        <v>122474</v>
      </c>
      <c r="C69" s="546">
        <v>154618</v>
      </c>
      <c r="D69" s="544">
        <v>162929</v>
      </c>
      <c r="E69" s="544">
        <v>149129</v>
      </c>
      <c r="F69" s="544">
        <v>118362</v>
      </c>
      <c r="G69" s="547">
        <f t="shared" si="4"/>
        <v>0.26245570488430192</v>
      </c>
      <c r="H69" s="547">
        <f t="shared" si="4"/>
        <v>5.3751827083521997E-2</v>
      </c>
      <c r="I69" s="547">
        <f t="shared" si="4"/>
        <v>-8.4699470321428327E-2</v>
      </c>
      <c r="J69" s="547">
        <f t="shared" si="4"/>
        <v>-0.20631131436541517</v>
      </c>
    </row>
    <row r="70" spans="1:11">
      <c r="A70" s="563" t="s">
        <v>36</v>
      </c>
      <c r="B70" s="655">
        <v>108043</v>
      </c>
      <c r="C70" s="546">
        <v>94756</v>
      </c>
      <c r="D70" s="544">
        <v>108968</v>
      </c>
      <c r="E70" s="544">
        <v>108083</v>
      </c>
      <c r="F70" s="544">
        <v>96975</v>
      </c>
      <c r="G70" s="547">
        <f t="shared" si="4"/>
        <v>-0.12297881399072597</v>
      </c>
      <c r="H70" s="547">
        <f t="shared" si="4"/>
        <v>0.14998522521001312</v>
      </c>
      <c r="I70" s="547">
        <f t="shared" si="4"/>
        <v>-8.1216503927759032E-3</v>
      </c>
      <c r="J70" s="547">
        <f t="shared" si="4"/>
        <v>-0.10277286899882498</v>
      </c>
    </row>
    <row r="71" spans="1:11">
      <c r="A71" s="563" t="s">
        <v>37</v>
      </c>
      <c r="B71" s="655">
        <v>142354</v>
      </c>
      <c r="C71" s="546">
        <v>169365</v>
      </c>
      <c r="D71" s="544">
        <v>165191</v>
      </c>
      <c r="E71" s="544">
        <v>186514</v>
      </c>
      <c r="F71" s="544">
        <v>115882</v>
      </c>
      <c r="G71" s="547">
        <f t="shared" si="4"/>
        <v>0.18974528288632553</v>
      </c>
      <c r="H71" s="547">
        <f t="shared" si="4"/>
        <v>-2.4644997490626763E-2</v>
      </c>
      <c r="I71" s="547">
        <f t="shared" si="4"/>
        <v>0.12908088213038238</v>
      </c>
      <c r="J71" s="547">
        <f t="shared" si="4"/>
        <v>-0.37869543305060205</v>
      </c>
    </row>
    <row r="72" spans="1:11">
      <c r="A72" s="563" t="s">
        <v>38</v>
      </c>
      <c r="B72" s="655">
        <v>37564</v>
      </c>
      <c r="C72" s="546">
        <v>48610</v>
      </c>
      <c r="D72" s="549">
        <v>56649</v>
      </c>
      <c r="E72" s="544">
        <v>56719</v>
      </c>
      <c r="F72" s="544">
        <v>33032</v>
      </c>
      <c r="G72" s="547">
        <f t="shared" si="4"/>
        <v>0.29405814077308068</v>
      </c>
      <c r="H72" s="547">
        <f t="shared" si="4"/>
        <v>0.16537749434272775</v>
      </c>
      <c r="I72" s="547">
        <f t="shared" si="4"/>
        <v>1.2356793588590431E-3</v>
      </c>
      <c r="J72" s="547">
        <f t="shared" si="4"/>
        <v>-0.41762019781730986</v>
      </c>
    </row>
    <row r="73" spans="1:11" ht="14.25" customHeight="1">
      <c r="A73" s="880" t="s">
        <v>80</v>
      </c>
      <c r="B73" s="881"/>
      <c r="C73" s="881"/>
      <c r="D73" s="881"/>
      <c r="E73" s="881"/>
      <c r="F73" s="881"/>
      <c r="G73" s="881"/>
      <c r="H73" s="881"/>
      <c r="I73" s="881"/>
      <c r="J73" s="882"/>
      <c r="K73" s="516" t="s">
        <v>241</v>
      </c>
    </row>
    <row r="74" spans="1:11">
      <c r="A74" s="566" t="s">
        <v>73</v>
      </c>
      <c r="B74" s="566" t="s">
        <v>74</v>
      </c>
      <c r="C74" s="553" t="s">
        <v>74</v>
      </c>
      <c r="D74" s="553" t="s">
        <v>74</v>
      </c>
      <c r="E74" s="553" t="s">
        <v>74</v>
      </c>
      <c r="F74" s="553" t="s">
        <v>74</v>
      </c>
      <c r="G74" s="541" t="s">
        <v>74</v>
      </c>
      <c r="H74" s="541" t="s">
        <v>74</v>
      </c>
      <c r="I74" s="541" t="s">
        <v>74</v>
      </c>
      <c r="J74" s="541" t="s">
        <v>74</v>
      </c>
    </row>
    <row r="75" spans="1:11" ht="12.75" customHeight="1">
      <c r="A75" s="876" t="s">
        <v>372</v>
      </c>
      <c r="B75" s="877"/>
      <c r="C75" s="877"/>
      <c r="D75" s="877"/>
      <c r="E75" s="877"/>
      <c r="F75" s="877"/>
      <c r="G75" s="877"/>
      <c r="H75" s="877"/>
      <c r="I75" s="877"/>
      <c r="J75" s="878"/>
    </row>
  </sheetData>
  <sheetProtection password="CEAC" sheet="1" objects="1" scenarios="1"/>
  <mergeCells count="29">
    <mergeCell ref="A63:J63"/>
    <mergeCell ref="A65:J65"/>
    <mergeCell ref="A67:J67"/>
    <mergeCell ref="A73:J73"/>
    <mergeCell ref="A75:J75"/>
    <mergeCell ref="A62:J62"/>
    <mergeCell ref="A33:J33"/>
    <mergeCell ref="A34:J34"/>
    <mergeCell ref="A36:J36"/>
    <mergeCell ref="A38:J38"/>
    <mergeCell ref="A44:J44"/>
    <mergeCell ref="A46:J46"/>
    <mergeCell ref="A48:J48"/>
    <mergeCell ref="A49:J49"/>
    <mergeCell ref="A51:J51"/>
    <mergeCell ref="A53:J53"/>
    <mergeCell ref="A58:J58"/>
    <mergeCell ref="A31:J31"/>
    <mergeCell ref="A2:J2"/>
    <mergeCell ref="A3:J3"/>
    <mergeCell ref="A5:J5"/>
    <mergeCell ref="A7:J7"/>
    <mergeCell ref="A14:J14"/>
    <mergeCell ref="A16:J16"/>
    <mergeCell ref="A18:J18"/>
    <mergeCell ref="A19:J19"/>
    <mergeCell ref="A21:J21"/>
    <mergeCell ref="A23:J23"/>
    <mergeCell ref="A29:J29"/>
  </mergeCells>
  <hyperlinks>
    <hyperlink ref="K14" location="'indice Serie Anual'!A1" tooltip="REGRESAR AL ÍNDICE" display="INDICE"/>
    <hyperlink ref="K29" location="'indice Serie Anual'!A1" tooltip="REGRESAR AL ÍNDICE" display="INDICE"/>
    <hyperlink ref="K44" location="'indice Serie Anual'!A1" tooltip="REGRESAR AL ÍNDICE" display="INDICE"/>
    <hyperlink ref="K58" location="'indice Serie Anual'!A1" tooltip="REGRESAR AL ÍNDICE" display="INDICE"/>
    <hyperlink ref="K73" location="'indice Serie Anual'!A1" tooltip="REGRESAR AL ÍNDICE" display="INDICE"/>
  </hyperlinks>
  <pageMargins left="0.75" right="0.75" top="1" bottom="1" header="0" footer="0"/>
  <pageSetup paperSize="9" scale="63" orientation="landscape" r:id="rId1"/>
  <headerFooter alignWithMargins="0"/>
  <rowBreaks count="1" manualBreakCount="1">
    <brk id="47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showGridLines="0" showRowColHeaders="0" zoomScale="85" zoomScaleNormal="85" workbookViewId="0">
      <selection sqref="A1:P1"/>
    </sheetView>
  </sheetViews>
  <sheetFormatPr baseColWidth="10" defaultRowHeight="12.75"/>
  <cols>
    <col min="1" max="1" width="11.42578125" style="581"/>
    <col min="2" max="4" width="11.42578125" style="488"/>
    <col min="5" max="7" width="12.5703125" style="488" bestFit="1" customWidth="1"/>
    <col min="8" max="16384" width="11.42578125" style="488"/>
  </cols>
  <sheetData>
    <row r="1" spans="1:16" s="660" customFormat="1" ht="27" customHeight="1">
      <c r="A1" s="811" t="s">
        <v>394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812"/>
      <c r="N1" s="812"/>
      <c r="O1" s="812"/>
      <c r="P1" s="812"/>
    </row>
    <row r="2" spans="1:16">
      <c r="A2" s="517"/>
      <c r="B2" s="874" t="s">
        <v>211</v>
      </c>
      <c r="C2" s="874"/>
      <c r="D2" s="874"/>
      <c r="E2" s="874" t="s">
        <v>86</v>
      </c>
      <c r="F2" s="874"/>
      <c r="G2" s="874"/>
      <c r="H2" s="874" t="s">
        <v>87</v>
      </c>
      <c r="I2" s="874"/>
      <c r="J2" s="874"/>
      <c r="K2" s="874" t="s">
        <v>88</v>
      </c>
      <c r="L2" s="874"/>
      <c r="M2" s="874"/>
      <c r="N2" s="874" t="s">
        <v>89</v>
      </c>
      <c r="O2" s="874"/>
      <c r="P2" s="874"/>
    </row>
    <row r="3" spans="1:16">
      <c r="A3" s="517"/>
      <c r="B3" s="517" t="s">
        <v>356</v>
      </c>
      <c r="C3" s="517" t="s">
        <v>357</v>
      </c>
      <c r="D3" s="517" t="s">
        <v>65</v>
      </c>
      <c r="E3" s="517" t="s">
        <v>356</v>
      </c>
      <c r="F3" s="517" t="s">
        <v>357</v>
      </c>
      <c r="G3" s="517" t="s">
        <v>65</v>
      </c>
      <c r="H3" s="517" t="s">
        <v>356</v>
      </c>
      <c r="I3" s="517" t="s">
        <v>357</v>
      </c>
      <c r="J3" s="517" t="s">
        <v>65</v>
      </c>
      <c r="K3" s="517" t="s">
        <v>356</v>
      </c>
      <c r="L3" s="517" t="s">
        <v>357</v>
      </c>
      <c r="M3" s="517" t="s">
        <v>65</v>
      </c>
      <c r="N3" s="517" t="s">
        <v>356</v>
      </c>
      <c r="O3" s="517" t="s">
        <v>357</v>
      </c>
      <c r="P3" s="517" t="s">
        <v>65</v>
      </c>
    </row>
    <row r="4" spans="1:16" hidden="1">
      <c r="A4" s="455">
        <v>1999</v>
      </c>
      <c r="B4" s="661">
        <v>77.227833832159632</v>
      </c>
      <c r="C4" s="661">
        <v>64.681245756149565</v>
      </c>
      <c r="D4" s="661">
        <v>69.999995595532155</v>
      </c>
    </row>
    <row r="5" spans="1:16" hidden="1">
      <c r="A5" s="455">
        <v>2000</v>
      </c>
    </row>
    <row r="6" spans="1:16" hidden="1">
      <c r="A6" s="455">
        <v>2001</v>
      </c>
    </row>
    <row r="7" spans="1:16" hidden="1">
      <c r="A7" s="455">
        <v>2002</v>
      </c>
    </row>
    <row r="8" spans="1:16" hidden="1">
      <c r="A8" s="455">
        <v>2003</v>
      </c>
    </row>
    <row r="9" spans="1:16" hidden="1">
      <c r="A9" s="578">
        <v>2004</v>
      </c>
      <c r="B9" s="662">
        <v>71.3112766929912</v>
      </c>
      <c r="C9" s="662">
        <v>55.971317959432618</v>
      </c>
      <c r="D9" s="662">
        <v>62.845366033947762</v>
      </c>
    </row>
    <row r="10" spans="1:16">
      <c r="A10" s="663">
        <v>2005</v>
      </c>
      <c r="B10" s="662">
        <v>71.731265265938418</v>
      </c>
      <c r="C10" s="664">
        <v>56.156386738529932</v>
      </c>
      <c r="D10" s="662">
        <v>63.245848290746117</v>
      </c>
      <c r="E10" s="664">
        <v>76.56587610976581</v>
      </c>
      <c r="F10" s="662">
        <v>54.46441652053867</v>
      </c>
      <c r="G10" s="662">
        <v>65.539813042739681</v>
      </c>
      <c r="H10" s="662">
        <v>74.649037714416409</v>
      </c>
      <c r="I10" s="662">
        <v>61.25478724145146</v>
      </c>
      <c r="J10" s="664">
        <v>65.955647097696229</v>
      </c>
      <c r="K10" s="662">
        <v>68.205412256578228</v>
      </c>
      <c r="L10" s="662">
        <v>58.280144304148742</v>
      </c>
      <c r="M10" s="664">
        <v>64.157772400736263</v>
      </c>
      <c r="N10" s="665">
        <v>41.596403667126829</v>
      </c>
      <c r="O10" s="666" t="s">
        <v>74</v>
      </c>
      <c r="P10" s="667">
        <v>41.596403667126829</v>
      </c>
    </row>
    <row r="11" spans="1:16">
      <c r="A11" s="668">
        <v>2006</v>
      </c>
      <c r="B11" s="669">
        <v>74.352968763711189</v>
      </c>
      <c r="C11" s="670">
        <v>56.911900920105744</v>
      </c>
      <c r="D11" s="669">
        <v>65.044807541401354</v>
      </c>
      <c r="E11" s="670">
        <v>78.646931153423935</v>
      </c>
      <c r="F11" s="669">
        <v>54.79180646418159</v>
      </c>
      <c r="G11" s="669">
        <v>67.06123848158623</v>
      </c>
      <c r="H11" s="669">
        <v>76.915868386721101</v>
      </c>
      <c r="I11" s="669">
        <v>61.059167742418843</v>
      </c>
      <c r="J11" s="670">
        <v>66.771820821215186</v>
      </c>
      <c r="K11" s="669">
        <v>72.616612336092587</v>
      </c>
      <c r="L11" s="669">
        <v>60.894669860007411</v>
      </c>
      <c r="M11" s="670">
        <v>67.849960269218485</v>
      </c>
      <c r="N11" s="671">
        <v>48.703241505442456</v>
      </c>
      <c r="O11" s="672" t="s">
        <v>74</v>
      </c>
      <c r="P11" s="673">
        <v>48.703241505442456</v>
      </c>
    </row>
    <row r="12" spans="1:16">
      <c r="A12" s="668">
        <v>2007</v>
      </c>
      <c r="B12" s="669">
        <v>71.306054020928357</v>
      </c>
      <c r="C12" s="670">
        <v>53.651891651545817</v>
      </c>
      <c r="D12" s="669">
        <v>61.934017800105615</v>
      </c>
      <c r="E12" s="670">
        <v>75.950608009765716</v>
      </c>
      <c r="F12" s="669">
        <v>51.692424559519118</v>
      </c>
      <c r="G12" s="669">
        <v>64.189503599483345</v>
      </c>
      <c r="H12" s="669">
        <v>73.969106148822718</v>
      </c>
      <c r="I12" s="669">
        <v>56.999413639152159</v>
      </c>
      <c r="J12" s="670">
        <v>63.166478987473681</v>
      </c>
      <c r="K12" s="669">
        <v>67.58609314856659</v>
      </c>
      <c r="L12" s="669">
        <v>60.193632308135527</v>
      </c>
      <c r="M12" s="670">
        <v>64.619079632949976</v>
      </c>
      <c r="N12" s="671">
        <v>51.168644894245226</v>
      </c>
      <c r="O12" s="672" t="s">
        <v>74</v>
      </c>
      <c r="P12" s="673">
        <v>51.168644894245226</v>
      </c>
    </row>
    <row r="13" spans="1:16">
      <c r="A13" s="668">
        <v>2008</v>
      </c>
      <c r="B13" s="669">
        <v>71.163950994623377</v>
      </c>
      <c r="C13" s="670">
        <v>53.189922191708618</v>
      </c>
      <c r="D13" s="669">
        <v>61.717103063000927</v>
      </c>
      <c r="E13" s="670">
        <v>78.772487923790777</v>
      </c>
      <c r="F13" s="669">
        <v>51.951141874959497</v>
      </c>
      <c r="G13" s="669">
        <v>65.817717394308161</v>
      </c>
      <c r="H13" s="669">
        <v>72.511496786778366</v>
      </c>
      <c r="I13" s="669">
        <v>58.893785752362746</v>
      </c>
      <c r="J13" s="670">
        <v>63.912637219568246</v>
      </c>
      <c r="K13" s="669">
        <v>68.192181683601788</v>
      </c>
      <c r="L13" s="669">
        <v>59.462999975257254</v>
      </c>
      <c r="M13" s="670">
        <v>64.684745240971253</v>
      </c>
      <c r="N13" s="671">
        <v>49.043617846978854</v>
      </c>
      <c r="O13" s="672" t="s">
        <v>74</v>
      </c>
      <c r="P13" s="673">
        <v>49.043617846978854</v>
      </c>
    </row>
    <row r="14" spans="1:16">
      <c r="A14" s="674">
        <v>2009</v>
      </c>
      <c r="B14" s="675">
        <v>62.449494630571635</v>
      </c>
      <c r="C14" s="676">
        <v>46.095366123073184</v>
      </c>
      <c r="D14" s="675">
        <v>53.92384753313668</v>
      </c>
      <c r="E14" s="676">
        <v>67.751143411049426</v>
      </c>
      <c r="F14" s="675">
        <v>45.169416532707785</v>
      </c>
      <c r="G14" s="675">
        <v>56.867000801089766</v>
      </c>
      <c r="H14" s="675">
        <v>65.207612587740101</v>
      </c>
      <c r="I14" s="675">
        <v>50.997978320657936</v>
      </c>
      <c r="J14" s="676">
        <v>56.241703647309272</v>
      </c>
      <c r="K14" s="675">
        <v>59.466839486116662</v>
      </c>
      <c r="L14" s="675">
        <v>46.978200907055019</v>
      </c>
      <c r="M14" s="676">
        <v>54.358069565526627</v>
      </c>
      <c r="N14" s="677">
        <v>39.642181995479113</v>
      </c>
      <c r="O14" s="678" t="s">
        <v>74</v>
      </c>
      <c r="P14" s="679">
        <v>39.642181995479113</v>
      </c>
    </row>
    <row r="15" spans="1:16">
      <c r="A15" s="872" t="s">
        <v>361</v>
      </c>
      <c r="B15" s="87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5"/>
    </row>
    <row r="18" spans="1:16">
      <c r="A18" s="516" t="s">
        <v>241</v>
      </c>
    </row>
    <row r="20" spans="1:16" ht="31.5" customHeight="1">
      <c r="A20" s="811" t="s">
        <v>395</v>
      </c>
      <c r="B20" s="812"/>
      <c r="C20" s="812"/>
      <c r="D20" s="812"/>
      <c r="E20" s="812"/>
      <c r="F20" s="812"/>
      <c r="G20" s="812"/>
      <c r="H20" s="812"/>
      <c r="I20" s="812"/>
      <c r="J20" s="812"/>
      <c r="K20" s="812"/>
      <c r="L20" s="812"/>
      <c r="M20" s="812"/>
      <c r="N20" s="812"/>
      <c r="O20" s="812"/>
      <c r="P20" s="812"/>
    </row>
    <row r="21" spans="1:16">
      <c r="A21" s="517"/>
      <c r="B21" s="874" t="s">
        <v>211</v>
      </c>
      <c r="C21" s="874"/>
      <c r="D21" s="874"/>
      <c r="E21" s="874" t="s">
        <v>86</v>
      </c>
      <c r="F21" s="874"/>
      <c r="G21" s="874"/>
      <c r="H21" s="874" t="s">
        <v>87</v>
      </c>
      <c r="I21" s="874"/>
      <c r="J21" s="874"/>
      <c r="K21" s="874" t="s">
        <v>88</v>
      </c>
      <c r="L21" s="874"/>
      <c r="M21" s="874"/>
      <c r="N21" s="874" t="s">
        <v>89</v>
      </c>
      <c r="O21" s="874"/>
      <c r="P21" s="874"/>
    </row>
    <row r="22" spans="1:16">
      <c r="A22" s="517"/>
      <c r="B22" s="517" t="s">
        <v>356</v>
      </c>
      <c r="C22" s="517" t="s">
        <v>357</v>
      </c>
      <c r="D22" s="517" t="s">
        <v>65</v>
      </c>
      <c r="E22" s="517" t="s">
        <v>356</v>
      </c>
      <c r="F22" s="517" t="s">
        <v>357</v>
      </c>
      <c r="G22" s="517" t="s">
        <v>65</v>
      </c>
      <c r="H22" s="517" t="s">
        <v>356</v>
      </c>
      <c r="I22" s="517" t="s">
        <v>357</v>
      </c>
      <c r="J22" s="517" t="s">
        <v>65</v>
      </c>
      <c r="K22" s="517" t="s">
        <v>356</v>
      </c>
      <c r="L22" s="517" t="s">
        <v>357</v>
      </c>
      <c r="M22" s="517" t="s">
        <v>65</v>
      </c>
      <c r="N22" s="517" t="s">
        <v>356</v>
      </c>
      <c r="O22" s="517" t="s">
        <v>357</v>
      </c>
      <c r="P22" s="517" t="s">
        <v>65</v>
      </c>
    </row>
    <row r="23" spans="1:16" hidden="1">
      <c r="A23" s="455">
        <v>1999</v>
      </c>
      <c r="B23" s="661"/>
      <c r="C23" s="661"/>
      <c r="D23" s="661"/>
    </row>
    <row r="24" spans="1:16" hidden="1">
      <c r="A24" s="455">
        <v>2000</v>
      </c>
    </row>
    <row r="25" spans="1:16" hidden="1">
      <c r="A25" s="455">
        <v>2001</v>
      </c>
    </row>
    <row r="26" spans="1:16" hidden="1">
      <c r="A26" s="455">
        <v>2002</v>
      </c>
    </row>
    <row r="27" spans="1:16" hidden="1">
      <c r="A27" s="455">
        <v>2003</v>
      </c>
    </row>
    <row r="28" spans="1:16" hidden="1">
      <c r="A28" s="578">
        <v>2004</v>
      </c>
      <c r="B28" s="662"/>
      <c r="C28" s="662"/>
      <c r="D28" s="662"/>
    </row>
    <row r="29" spans="1:16">
      <c r="A29" s="663">
        <v>2005</v>
      </c>
      <c r="B29" s="666" t="s">
        <v>74</v>
      </c>
      <c r="C29" s="666" t="s">
        <v>74</v>
      </c>
      <c r="D29" s="666" t="s">
        <v>74</v>
      </c>
      <c r="E29" s="666" t="s">
        <v>74</v>
      </c>
      <c r="F29" s="666" t="s">
        <v>74</v>
      </c>
      <c r="G29" s="666" t="s">
        <v>74</v>
      </c>
      <c r="H29" s="666" t="s">
        <v>74</v>
      </c>
      <c r="I29" s="666" t="s">
        <v>74</v>
      </c>
      <c r="J29" s="666" t="s">
        <v>74</v>
      </c>
      <c r="K29" s="666" t="s">
        <v>74</v>
      </c>
      <c r="L29" s="666" t="s">
        <v>74</v>
      </c>
      <c r="M29" s="666" t="s">
        <v>74</v>
      </c>
      <c r="N29" s="680" t="s">
        <v>74</v>
      </c>
      <c r="O29" s="666" t="s">
        <v>74</v>
      </c>
      <c r="P29" s="681" t="s">
        <v>74</v>
      </c>
    </row>
    <row r="30" spans="1:16">
      <c r="A30" s="668">
        <v>2006</v>
      </c>
      <c r="B30" s="682">
        <f t="shared" ref="B30:N33" si="0">B11/B10-1</f>
        <v>3.6548964918616589E-2</v>
      </c>
      <c r="C30" s="682">
        <f t="shared" si="0"/>
        <v>1.3453753445597627E-2</v>
      </c>
      <c r="D30" s="682">
        <f t="shared" si="0"/>
        <v>2.8443910537578443E-2</v>
      </c>
      <c r="E30" s="682">
        <f t="shared" si="0"/>
        <v>2.7179928571243739E-2</v>
      </c>
      <c r="F30" s="682">
        <f t="shared" si="0"/>
        <v>6.0110796104730913E-3</v>
      </c>
      <c r="G30" s="682">
        <f t="shared" si="0"/>
        <v>2.3213759213112306E-2</v>
      </c>
      <c r="H30" s="682">
        <f t="shared" si="0"/>
        <v>3.0366508955907312E-2</v>
      </c>
      <c r="I30" s="682">
        <f t="shared" si="0"/>
        <v>-3.1935381354200043E-3</v>
      </c>
      <c r="J30" s="682">
        <f t="shared" si="0"/>
        <v>1.2374584428078039E-2</v>
      </c>
      <c r="K30" s="682">
        <f t="shared" si="0"/>
        <v>6.4675220537046219E-2</v>
      </c>
      <c r="L30" s="682">
        <f t="shared" si="0"/>
        <v>4.4861343208317139E-2</v>
      </c>
      <c r="M30" s="682">
        <f t="shared" si="0"/>
        <v>5.7548567076494139E-2</v>
      </c>
      <c r="N30" s="683">
        <f t="shared" si="0"/>
        <v>0.17085221826357255</v>
      </c>
      <c r="O30" s="672" t="s">
        <v>74</v>
      </c>
      <c r="P30" s="684">
        <f>P11/P10-1</f>
        <v>0.17085221826357255</v>
      </c>
    </row>
    <row r="31" spans="1:16">
      <c r="A31" s="668">
        <v>2007</v>
      </c>
      <c r="B31" s="682">
        <f t="shared" si="0"/>
        <v>-4.097905965887827E-2</v>
      </c>
      <c r="C31" s="682">
        <f t="shared" si="0"/>
        <v>-5.7281679505599481E-2</v>
      </c>
      <c r="D31" s="682">
        <f t="shared" si="0"/>
        <v>-4.782533547071699E-2</v>
      </c>
      <c r="E31" s="682">
        <f t="shared" si="0"/>
        <v>-3.4283895177019019E-2</v>
      </c>
      <c r="F31" s="682">
        <f t="shared" si="0"/>
        <v>-5.6566521614661358E-2</v>
      </c>
      <c r="G31" s="682">
        <f t="shared" si="0"/>
        <v>-4.2822574517340728E-2</v>
      </c>
      <c r="H31" s="682">
        <f t="shared" si="0"/>
        <v>-3.831149930054123E-2</v>
      </c>
      <c r="I31" s="682">
        <f t="shared" si="0"/>
        <v>-6.64888542273121E-2</v>
      </c>
      <c r="J31" s="682">
        <f t="shared" si="0"/>
        <v>-5.3994960589662244E-2</v>
      </c>
      <c r="K31" s="682">
        <f t="shared" si="0"/>
        <v>-6.9275046379789318E-2</v>
      </c>
      <c r="L31" s="682">
        <f t="shared" si="0"/>
        <v>-1.1512297438897701E-2</v>
      </c>
      <c r="M31" s="682">
        <f t="shared" si="0"/>
        <v>-4.7618018101246662E-2</v>
      </c>
      <c r="N31" s="683">
        <f t="shared" si="0"/>
        <v>5.062093020086289E-2</v>
      </c>
      <c r="O31" s="672" t="s">
        <v>74</v>
      </c>
      <c r="P31" s="684">
        <f>P12/P11-1</f>
        <v>5.062093020086289E-2</v>
      </c>
    </row>
    <row r="32" spans="1:16">
      <c r="A32" s="668">
        <v>2008</v>
      </c>
      <c r="B32" s="682">
        <f t="shared" si="0"/>
        <v>-1.9928606098897905E-3</v>
      </c>
      <c r="C32" s="682">
        <f t="shared" si="0"/>
        <v>-8.6104971440255085E-3</v>
      </c>
      <c r="D32" s="682">
        <f t="shared" si="0"/>
        <v>-3.5023520967877309E-3</v>
      </c>
      <c r="E32" s="682">
        <f t="shared" si="0"/>
        <v>3.7154145147359818E-2</v>
      </c>
      <c r="F32" s="682">
        <f t="shared" si="0"/>
        <v>5.0049367512736698E-3</v>
      </c>
      <c r="G32" s="682">
        <f t="shared" si="0"/>
        <v>2.5365732768151794E-2</v>
      </c>
      <c r="H32" s="682">
        <f t="shared" si="0"/>
        <v>-1.9705650614618819E-2</v>
      </c>
      <c r="I32" s="682">
        <f t="shared" si="0"/>
        <v>3.3234940366287713E-2</v>
      </c>
      <c r="J32" s="682">
        <f t="shared" si="0"/>
        <v>1.1812566476002706E-2</v>
      </c>
      <c r="K32" s="682">
        <f t="shared" si="0"/>
        <v>8.967651580376268E-3</v>
      </c>
      <c r="L32" s="682">
        <f t="shared" si="0"/>
        <v>-1.2138033623525391E-2</v>
      </c>
      <c r="M32" s="682">
        <f t="shared" si="0"/>
        <v>1.0161953465488427E-3</v>
      </c>
      <c r="N32" s="683">
        <f t="shared" si="0"/>
        <v>-4.1529867590950564E-2</v>
      </c>
      <c r="O32" s="672" t="s">
        <v>74</v>
      </c>
      <c r="P32" s="684">
        <f>P13/P12-1</f>
        <v>-4.1529867590950564E-2</v>
      </c>
    </row>
    <row r="33" spans="1:16">
      <c r="A33" s="674">
        <v>2009</v>
      </c>
      <c r="B33" s="685">
        <f t="shared" si="0"/>
        <v>-0.12245605032118212</v>
      </c>
      <c r="C33" s="685">
        <f t="shared" si="0"/>
        <v>-0.13338158388472598</v>
      </c>
      <c r="D33" s="685">
        <f t="shared" si="0"/>
        <v>-0.12627383890505806</v>
      </c>
      <c r="E33" s="685">
        <f t="shared" si="0"/>
        <v>-0.13991362724767642</v>
      </c>
      <c r="F33" s="685">
        <f t="shared" si="0"/>
        <v>-0.13054044814981269</v>
      </c>
      <c r="G33" s="685">
        <f t="shared" si="0"/>
        <v>-0.13599251003488066</v>
      </c>
      <c r="H33" s="685">
        <f t="shared" si="0"/>
        <v>-0.10072725736879351</v>
      </c>
      <c r="I33" s="685">
        <f t="shared" si="0"/>
        <v>-0.13406860046160374</v>
      </c>
      <c r="J33" s="685">
        <f t="shared" si="0"/>
        <v>-0.12002217254634506</v>
      </c>
      <c r="K33" s="685">
        <f t="shared" si="0"/>
        <v>-0.12795223707563697</v>
      </c>
      <c r="L33" s="685">
        <f t="shared" si="0"/>
        <v>-0.20995911866870487</v>
      </c>
      <c r="M33" s="685">
        <f t="shared" si="0"/>
        <v>-0.15964622936945139</v>
      </c>
      <c r="N33" s="686">
        <f t="shared" si="0"/>
        <v>-0.19169539818276027</v>
      </c>
      <c r="O33" s="678" t="s">
        <v>74</v>
      </c>
      <c r="P33" s="687">
        <f>P14/P13-1</f>
        <v>-0.19169539818276027</v>
      </c>
    </row>
    <row r="34" spans="1:16">
      <c r="A34" s="872" t="s">
        <v>361</v>
      </c>
      <c r="B34" s="873"/>
      <c r="C34" s="873"/>
      <c r="D34" s="873"/>
      <c r="E34" s="873"/>
      <c r="F34" s="873"/>
      <c r="G34" s="873"/>
      <c r="H34" s="873"/>
      <c r="I34" s="873"/>
      <c r="J34" s="873"/>
      <c r="K34" s="873"/>
      <c r="L34" s="873"/>
      <c r="M34" s="873"/>
      <c r="N34" s="873"/>
      <c r="O34" s="873"/>
      <c r="P34" s="875"/>
    </row>
    <row r="38" spans="1:16">
      <c r="A38" s="516" t="s">
        <v>241</v>
      </c>
    </row>
  </sheetData>
  <sheetProtection password="CEAC" sheet="1" objects="1" scenarios="1"/>
  <mergeCells count="14">
    <mergeCell ref="A34:P34"/>
    <mergeCell ref="A15:P15"/>
    <mergeCell ref="A20:P20"/>
    <mergeCell ref="B21:D21"/>
    <mergeCell ref="E21:G21"/>
    <mergeCell ref="H21:J21"/>
    <mergeCell ref="K21:M21"/>
    <mergeCell ref="N21:P21"/>
    <mergeCell ref="A1:P1"/>
    <mergeCell ref="B2:D2"/>
    <mergeCell ref="E2:G2"/>
    <mergeCell ref="H2:J2"/>
    <mergeCell ref="K2:M2"/>
    <mergeCell ref="N2:P2"/>
  </mergeCells>
  <hyperlinks>
    <hyperlink ref="A18" location="'indice Serie Anual'!A1" tooltip="REGRESAR AL ÍNDICE" display="INDICE"/>
    <hyperlink ref="A38" location="'indice Serie Anual'!A1" tooltip="REGRESAR AL ÍNDICE" display="INDICE"/>
  </hyperlinks>
  <pageMargins left="0.75" right="0.75" top="1" bottom="1" header="0" footer="0"/>
  <pageSetup paperSize="9" scale="71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74"/>
  <sheetViews>
    <sheetView showGridLines="0" showRowColHeaders="0" zoomScaleNormal="100" workbookViewId="0">
      <selection sqref="A1:J1"/>
    </sheetView>
  </sheetViews>
  <sheetFormatPr baseColWidth="10" defaultRowHeight="12.75"/>
  <cols>
    <col min="1" max="1" width="30" style="455" customWidth="1"/>
    <col min="2" max="2" width="13" style="455" customWidth="1"/>
    <col min="3" max="16384" width="11.42578125" style="455"/>
  </cols>
  <sheetData>
    <row r="1" spans="1:11">
      <c r="A1" s="879" t="s">
        <v>211</v>
      </c>
      <c r="B1" s="879"/>
      <c r="C1" s="879"/>
      <c r="D1" s="879"/>
      <c r="E1" s="879"/>
      <c r="F1" s="879"/>
      <c r="G1" s="879"/>
      <c r="H1" s="879"/>
      <c r="I1" s="879"/>
      <c r="J1" s="879"/>
    </row>
    <row r="2" spans="1:11" ht="40.5" customHeight="1">
      <c r="A2" s="811" t="s">
        <v>396</v>
      </c>
      <c r="B2" s="812"/>
      <c r="C2" s="812"/>
      <c r="D2" s="812"/>
      <c r="E2" s="812"/>
      <c r="F2" s="812"/>
      <c r="G2" s="812"/>
      <c r="H2" s="812"/>
      <c r="I2" s="812"/>
      <c r="J2" s="812"/>
    </row>
    <row r="3" spans="1:11" ht="18" customHeight="1">
      <c r="A3" s="649" t="s">
        <v>75</v>
      </c>
      <c r="B3" s="650" t="s">
        <v>364</v>
      </c>
      <c r="C3" s="650" t="s">
        <v>365</v>
      </c>
      <c r="D3" s="650" t="s">
        <v>366</v>
      </c>
      <c r="E3" s="650" t="s">
        <v>336</v>
      </c>
      <c r="F3" s="650" t="s">
        <v>337</v>
      </c>
      <c r="G3" s="532" t="s">
        <v>385</v>
      </c>
      <c r="H3" s="532" t="s">
        <v>397</v>
      </c>
      <c r="I3" s="532" t="s">
        <v>398</v>
      </c>
      <c r="J3" s="532" t="s">
        <v>399</v>
      </c>
    </row>
    <row r="4" spans="1:11" ht="21.75" customHeight="1">
      <c r="A4" s="880" t="s">
        <v>76</v>
      </c>
      <c r="B4" s="881"/>
      <c r="C4" s="881"/>
      <c r="D4" s="881"/>
      <c r="E4" s="881"/>
      <c r="F4" s="881"/>
      <c r="G4" s="881"/>
      <c r="H4" s="881"/>
      <c r="I4" s="881"/>
      <c r="J4" s="882"/>
    </row>
    <row r="5" spans="1:11">
      <c r="A5" s="533" t="s">
        <v>108</v>
      </c>
      <c r="B5" s="688">
        <v>63.246864482216161</v>
      </c>
      <c r="C5" s="688">
        <v>65.044807541401354</v>
      </c>
      <c r="D5" s="689">
        <v>61.934017800105615</v>
      </c>
      <c r="E5" s="689">
        <v>61.717103063000927</v>
      </c>
      <c r="F5" s="689">
        <v>53.92384753313668</v>
      </c>
      <c r="G5" s="690">
        <f>C5/B5-1</f>
        <v>2.8427386462624327E-2</v>
      </c>
      <c r="H5" s="690">
        <f>D5/C5-1</f>
        <v>-4.782533547071699E-2</v>
      </c>
      <c r="I5" s="690">
        <f>E5/D5-1</f>
        <v>-3.5023520967877309E-3</v>
      </c>
      <c r="J5" s="690">
        <f>F5/E5-1</f>
        <v>-0.12627383890505806</v>
      </c>
    </row>
    <row r="6" spans="1:11" ht="21.75" customHeight="1">
      <c r="A6" s="880" t="s">
        <v>77</v>
      </c>
      <c r="B6" s="892"/>
      <c r="C6" s="892"/>
      <c r="D6" s="892"/>
      <c r="E6" s="892"/>
      <c r="F6" s="892"/>
      <c r="G6" s="892"/>
      <c r="H6" s="892"/>
      <c r="I6" s="892"/>
      <c r="J6" s="893"/>
    </row>
    <row r="7" spans="1:11">
      <c r="A7" s="536" t="s">
        <v>72</v>
      </c>
      <c r="B7" s="691">
        <v>71.736462195551113</v>
      </c>
      <c r="C7" s="691">
        <v>74.352968763711189</v>
      </c>
      <c r="D7" s="692">
        <v>71.306054020928357</v>
      </c>
      <c r="E7" s="692">
        <v>71.163950994623377</v>
      </c>
      <c r="F7" s="692">
        <v>62.449494630571635</v>
      </c>
      <c r="G7" s="693">
        <f t="shared" ref="G7:J12" si="0">C7/B7-1</f>
        <v>3.6473872394592988E-2</v>
      </c>
      <c r="H7" s="693">
        <f t="shared" si="0"/>
        <v>-4.097905965887827E-2</v>
      </c>
      <c r="I7" s="693">
        <f t="shared" si="0"/>
        <v>-1.9928606098897905E-3</v>
      </c>
      <c r="J7" s="693">
        <f t="shared" si="0"/>
        <v>-0.12245605032118212</v>
      </c>
    </row>
    <row r="8" spans="1:11">
      <c r="A8" s="543" t="s">
        <v>78</v>
      </c>
      <c r="B8" s="694">
        <v>66.159191554842593</v>
      </c>
      <c r="C8" s="694">
        <v>77.666302661732274</v>
      </c>
      <c r="D8" s="695">
        <v>71.136012996866427</v>
      </c>
      <c r="E8" s="695">
        <v>72.047881004171785</v>
      </c>
      <c r="F8" s="695">
        <v>58.551627329543052</v>
      </c>
      <c r="G8" s="696">
        <f t="shared" si="0"/>
        <v>0.17393064873458841</v>
      </c>
      <c r="H8" s="696">
        <f t="shared" si="0"/>
        <v>-8.4081376878565539E-2</v>
      </c>
      <c r="I8" s="696">
        <f t="shared" si="0"/>
        <v>1.281865498064283E-2</v>
      </c>
      <c r="J8" s="696">
        <f t="shared" si="0"/>
        <v>-0.1873233950329124</v>
      </c>
    </row>
    <row r="9" spans="1:11">
      <c r="A9" s="543" t="s">
        <v>79</v>
      </c>
      <c r="B9" s="694">
        <v>78.146274003138629</v>
      </c>
      <c r="C9" s="694">
        <v>78.985274748666285</v>
      </c>
      <c r="D9" s="695">
        <v>76.437492786189978</v>
      </c>
      <c r="E9" s="695">
        <v>75.31220074394416</v>
      </c>
      <c r="F9" s="695">
        <v>66.903266518029284</v>
      </c>
      <c r="G9" s="696">
        <f t="shared" si="0"/>
        <v>1.0736285974350501E-2</v>
      </c>
      <c r="H9" s="696">
        <f>D9/C9-1</f>
        <v>-3.2256417042080709E-2</v>
      </c>
      <c r="I9" s="696">
        <f>E9/D9-1</f>
        <v>-1.4721728843114623E-2</v>
      </c>
      <c r="J9" s="696">
        <f>F9/E9-1</f>
        <v>-0.11165434209663616</v>
      </c>
    </row>
    <row r="10" spans="1:11">
      <c r="A10" s="543" t="s">
        <v>36</v>
      </c>
      <c r="B10" s="694">
        <v>64.297514764801207</v>
      </c>
      <c r="C10" s="694">
        <v>66.989442336690388</v>
      </c>
      <c r="D10" s="695">
        <v>63.951406902739159</v>
      </c>
      <c r="E10" s="695">
        <v>64.805072666266895</v>
      </c>
      <c r="F10" s="695">
        <v>55.910161523064751</v>
      </c>
      <c r="G10" s="696">
        <f t="shared" si="0"/>
        <v>4.1866743710642362E-2</v>
      </c>
      <c r="H10" s="696">
        <f t="shared" si="0"/>
        <v>-4.5350958717972234E-2</v>
      </c>
      <c r="I10" s="696">
        <f t="shared" si="0"/>
        <v>1.334866275617741E-2</v>
      </c>
      <c r="J10" s="696">
        <f t="shared" si="0"/>
        <v>-0.13725640258146377</v>
      </c>
    </row>
    <row r="11" spans="1:11">
      <c r="A11" s="543" t="s">
        <v>37</v>
      </c>
      <c r="B11" s="694">
        <v>48.213578179397643</v>
      </c>
      <c r="C11" s="694">
        <v>51.884313752204804</v>
      </c>
      <c r="D11" s="695">
        <v>46.425613446976939</v>
      </c>
      <c r="E11" s="695">
        <v>48.748608726630131</v>
      </c>
      <c r="F11" s="695">
        <v>43.374702688760088</v>
      </c>
      <c r="G11" s="696">
        <f t="shared" si="0"/>
        <v>7.613489210754576E-2</v>
      </c>
      <c r="H11" s="696">
        <f t="shared" si="0"/>
        <v>-0.10520906822239506</v>
      </c>
      <c r="I11" s="696">
        <f t="shared" si="0"/>
        <v>5.0036932356452457E-2</v>
      </c>
      <c r="J11" s="696">
        <f t="shared" si="0"/>
        <v>-0.11023711605813302</v>
      </c>
    </row>
    <row r="12" spans="1:11">
      <c r="A12" s="543" t="s">
        <v>38</v>
      </c>
      <c r="B12" s="694">
        <v>48.805180572851803</v>
      </c>
      <c r="C12" s="694">
        <v>52.463432144108026</v>
      </c>
      <c r="D12" s="695">
        <v>56.878812931447946</v>
      </c>
      <c r="E12" s="695">
        <v>58.237665548574036</v>
      </c>
      <c r="F12" s="695">
        <v>51.958868244578014</v>
      </c>
      <c r="G12" s="696">
        <f t="shared" si="0"/>
        <v>7.4956214244418673E-2</v>
      </c>
      <c r="H12" s="696">
        <f t="shared" si="0"/>
        <v>8.4161111976273739E-2</v>
      </c>
      <c r="I12" s="696">
        <f t="shared" si="0"/>
        <v>2.3890312527510282E-2</v>
      </c>
      <c r="J12" s="696">
        <f t="shared" si="0"/>
        <v>-0.10781334115734931</v>
      </c>
    </row>
    <row r="13" spans="1:11" ht="21.75" customHeight="1">
      <c r="A13" s="880" t="s">
        <v>80</v>
      </c>
      <c r="B13" s="892"/>
      <c r="C13" s="892"/>
      <c r="D13" s="892"/>
      <c r="E13" s="892"/>
      <c r="F13" s="892"/>
      <c r="G13" s="892"/>
      <c r="H13" s="892"/>
      <c r="I13" s="892"/>
      <c r="J13" s="893"/>
      <c r="K13" s="516" t="s">
        <v>241</v>
      </c>
    </row>
    <row r="14" spans="1:11">
      <c r="A14" s="552" t="s">
        <v>73</v>
      </c>
      <c r="B14" s="691">
        <v>56.154643934642579</v>
      </c>
      <c r="C14" s="691">
        <v>56.911900920105744</v>
      </c>
      <c r="D14" s="692">
        <v>53.651891651545817</v>
      </c>
      <c r="E14" s="692">
        <v>53.189922191708618</v>
      </c>
      <c r="F14" s="692">
        <v>46.095366123073184</v>
      </c>
      <c r="G14" s="693">
        <f>C14/B14-1</f>
        <v>1.3485206786183479E-2</v>
      </c>
      <c r="H14" s="693">
        <f>D14/C14-1</f>
        <v>-5.7281679505599481E-2</v>
      </c>
      <c r="I14" s="693">
        <f>E14/D14-1</f>
        <v>-8.6104971440255085E-3</v>
      </c>
      <c r="J14" s="693">
        <f>F14/E14-1</f>
        <v>-0.13338158388472598</v>
      </c>
    </row>
    <row r="15" spans="1:11" ht="24" customHeight="1">
      <c r="A15" s="891" t="s">
        <v>289</v>
      </c>
      <c r="B15" s="892"/>
      <c r="C15" s="892"/>
      <c r="D15" s="892"/>
      <c r="E15" s="892"/>
      <c r="F15" s="892"/>
      <c r="G15" s="892"/>
      <c r="H15" s="892"/>
      <c r="I15" s="892"/>
      <c r="J15" s="893"/>
    </row>
    <row r="16" spans="1:11" s="488" customFormat="1">
      <c r="A16" s="697"/>
      <c r="B16" s="697"/>
      <c r="C16" s="697"/>
      <c r="D16" s="697"/>
      <c r="E16" s="697"/>
      <c r="F16" s="697"/>
      <c r="G16" s="697"/>
      <c r="H16" s="697"/>
      <c r="I16" s="697"/>
      <c r="J16" s="697"/>
    </row>
    <row r="17" spans="1:11">
      <c r="A17" s="879" t="s">
        <v>86</v>
      </c>
      <c r="B17" s="879"/>
      <c r="C17" s="879"/>
      <c r="D17" s="879"/>
      <c r="E17" s="879"/>
      <c r="F17" s="879"/>
      <c r="G17" s="879"/>
      <c r="H17" s="879"/>
      <c r="I17" s="879"/>
      <c r="J17" s="879"/>
    </row>
    <row r="18" spans="1:11" ht="40.5" customHeight="1">
      <c r="A18" s="811" t="s">
        <v>400</v>
      </c>
      <c r="B18" s="812"/>
      <c r="C18" s="812"/>
      <c r="D18" s="812"/>
      <c r="E18" s="812"/>
      <c r="F18" s="812"/>
      <c r="G18" s="812"/>
      <c r="H18" s="812"/>
      <c r="I18" s="812"/>
      <c r="J18" s="812"/>
    </row>
    <row r="19" spans="1:11" ht="18" customHeight="1">
      <c r="A19" s="649" t="s">
        <v>75</v>
      </c>
      <c r="B19" s="650" t="s">
        <v>364</v>
      </c>
      <c r="C19" s="650" t="s">
        <v>365</v>
      </c>
      <c r="D19" s="650" t="s">
        <v>366</v>
      </c>
      <c r="E19" s="650" t="s">
        <v>336</v>
      </c>
      <c r="F19" s="650" t="s">
        <v>337</v>
      </c>
      <c r="G19" s="532" t="s">
        <v>385</v>
      </c>
      <c r="H19" s="532" t="s">
        <v>397</v>
      </c>
      <c r="I19" s="532" t="s">
        <v>398</v>
      </c>
      <c r="J19" s="532" t="s">
        <v>399</v>
      </c>
    </row>
    <row r="20" spans="1:11" ht="21.75" customHeight="1">
      <c r="A20" s="880" t="s">
        <v>76</v>
      </c>
      <c r="B20" s="881"/>
      <c r="C20" s="881"/>
      <c r="D20" s="881"/>
      <c r="E20" s="881"/>
      <c r="F20" s="881"/>
      <c r="G20" s="881"/>
      <c r="H20" s="881"/>
      <c r="I20" s="881"/>
      <c r="J20" s="882"/>
    </row>
    <row r="21" spans="1:11">
      <c r="A21" s="533" t="s">
        <v>108</v>
      </c>
      <c r="B21" s="698">
        <v>65.539813042739681</v>
      </c>
      <c r="C21" s="698">
        <v>67.06123848158623</v>
      </c>
      <c r="D21" s="698">
        <v>64.189503599483345</v>
      </c>
      <c r="E21" s="698">
        <v>65.817717394308161</v>
      </c>
      <c r="F21" s="698">
        <v>56.867000801089766</v>
      </c>
      <c r="G21" s="690">
        <f>C21/B21-1</f>
        <v>2.3213759213112306E-2</v>
      </c>
      <c r="H21" s="690">
        <f>D21/C21-1</f>
        <v>-4.2822574517340728E-2</v>
      </c>
      <c r="I21" s="690">
        <f>E21/D21-1</f>
        <v>2.5365732768151794E-2</v>
      </c>
      <c r="J21" s="690">
        <f>F21/E21-1</f>
        <v>-0.13599251003488066</v>
      </c>
    </row>
    <row r="22" spans="1:11" ht="21.75" customHeight="1">
      <c r="A22" s="880" t="s">
        <v>77</v>
      </c>
      <c r="B22" s="892"/>
      <c r="C22" s="892"/>
      <c r="D22" s="892"/>
      <c r="E22" s="892"/>
      <c r="F22" s="892"/>
      <c r="G22" s="892"/>
      <c r="H22" s="892"/>
      <c r="I22" s="892"/>
      <c r="J22" s="893"/>
    </row>
    <row r="23" spans="1:11">
      <c r="A23" s="536" t="s">
        <v>72</v>
      </c>
      <c r="B23" s="699">
        <v>76.56587610976581</v>
      </c>
      <c r="C23" s="699">
        <v>78.646931153423935</v>
      </c>
      <c r="D23" s="699">
        <v>75.950608009765716</v>
      </c>
      <c r="E23" s="699">
        <v>78.772487923790777</v>
      </c>
      <c r="F23" s="699">
        <v>67.751143411049426</v>
      </c>
      <c r="G23" s="693">
        <f t="shared" ref="G23:J27" si="1">C23/B23-1</f>
        <v>2.7179928571243739E-2</v>
      </c>
      <c r="H23" s="693">
        <f t="shared" si="1"/>
        <v>-3.4283895177019019E-2</v>
      </c>
      <c r="I23" s="693">
        <f t="shared" si="1"/>
        <v>3.7154145147359818E-2</v>
      </c>
      <c r="J23" s="693">
        <f t="shared" si="1"/>
        <v>-0.13991362724767642</v>
      </c>
    </row>
    <row r="24" spans="1:11">
      <c r="A24" s="543" t="s">
        <v>78</v>
      </c>
      <c r="B24" s="700">
        <v>76.016032571940258</v>
      </c>
      <c r="C24" s="700">
        <v>83.839711756873186</v>
      </c>
      <c r="D24" s="700">
        <v>79.155343210309454</v>
      </c>
      <c r="E24" s="700">
        <v>82.368074228274594</v>
      </c>
      <c r="F24" s="700">
        <v>64.688689538125828</v>
      </c>
      <c r="G24" s="696">
        <f t="shared" si="1"/>
        <v>0.10292143538968213</v>
      </c>
      <c r="H24" s="696">
        <f t="shared" si="1"/>
        <v>-5.5872908534656429E-2</v>
      </c>
      <c r="I24" s="696">
        <f t="shared" si="1"/>
        <v>4.0587670871809145E-2</v>
      </c>
      <c r="J24" s="696">
        <f t="shared" si="1"/>
        <v>-0.21463880096494892</v>
      </c>
    </row>
    <row r="25" spans="1:11">
      <c r="A25" s="543" t="s">
        <v>79</v>
      </c>
      <c r="B25" s="700">
        <v>80.343054134913402</v>
      </c>
      <c r="C25" s="700">
        <v>81.282042858863591</v>
      </c>
      <c r="D25" s="700">
        <v>78.999061269308882</v>
      </c>
      <c r="E25" s="700">
        <v>80.046452278958554</v>
      </c>
      <c r="F25" s="700">
        <v>71.07107391477544</v>
      </c>
      <c r="G25" s="696">
        <f t="shared" si="1"/>
        <v>1.1687242090317129E-2</v>
      </c>
      <c r="H25" s="696">
        <f t="shared" si="1"/>
        <v>-2.8087158113371147E-2</v>
      </c>
      <c r="I25" s="696">
        <f t="shared" si="1"/>
        <v>1.32582715898244E-2</v>
      </c>
      <c r="J25" s="696">
        <f t="shared" si="1"/>
        <v>-0.11212712254759638</v>
      </c>
    </row>
    <row r="26" spans="1:11">
      <c r="A26" s="543" t="s">
        <v>36</v>
      </c>
      <c r="B26" s="700">
        <v>68.496328150421419</v>
      </c>
      <c r="C26" s="700">
        <v>70.228139742996603</v>
      </c>
      <c r="D26" s="700">
        <v>67.544029920870187</v>
      </c>
      <c r="E26" s="700">
        <v>74.037409195882049</v>
      </c>
      <c r="F26" s="700">
        <v>59.459908922770865</v>
      </c>
      <c r="G26" s="696">
        <f t="shared" si="1"/>
        <v>2.5283276335222427E-2</v>
      </c>
      <c r="H26" s="696">
        <f t="shared" si="1"/>
        <v>-3.8219862179876163E-2</v>
      </c>
      <c r="I26" s="696">
        <f t="shared" si="1"/>
        <v>9.6135502761961922E-2</v>
      </c>
      <c r="J26" s="696">
        <f t="shared" si="1"/>
        <v>-0.19689371132022249</v>
      </c>
    </row>
    <row r="27" spans="1:11">
      <c r="A27" s="543" t="s">
        <v>152</v>
      </c>
      <c r="B27" s="700">
        <v>65.424031821940147</v>
      </c>
      <c r="C27" s="700">
        <v>68.391235664092449</v>
      </c>
      <c r="D27" s="700">
        <v>63.308411656726882</v>
      </c>
      <c r="E27" s="700">
        <v>69.666464278486131</v>
      </c>
      <c r="F27" s="700">
        <v>68.315359953366368</v>
      </c>
      <c r="G27" s="696">
        <f t="shared" si="1"/>
        <v>4.535342380347207E-2</v>
      </c>
      <c r="H27" s="696">
        <f t="shared" si="1"/>
        <v>-7.4319815368304676E-2</v>
      </c>
      <c r="I27" s="696">
        <f t="shared" si="1"/>
        <v>0.10042982370548348</v>
      </c>
      <c r="J27" s="696">
        <f t="shared" si="1"/>
        <v>-1.9393898328453063E-2</v>
      </c>
    </row>
    <row r="28" spans="1:11" ht="21.75" customHeight="1">
      <c r="A28" s="880" t="s">
        <v>80</v>
      </c>
      <c r="B28" s="892"/>
      <c r="C28" s="892"/>
      <c r="D28" s="892"/>
      <c r="E28" s="892"/>
      <c r="F28" s="892"/>
      <c r="G28" s="892"/>
      <c r="H28" s="892"/>
      <c r="I28" s="892"/>
      <c r="J28" s="893"/>
      <c r="K28" s="516" t="s">
        <v>241</v>
      </c>
    </row>
    <row r="29" spans="1:11">
      <c r="A29" s="552" t="s">
        <v>73</v>
      </c>
      <c r="B29" s="699">
        <v>54.46441652053867</v>
      </c>
      <c r="C29" s="699">
        <v>54.79180646418159</v>
      </c>
      <c r="D29" s="699">
        <v>51.692424559519118</v>
      </c>
      <c r="E29" s="699">
        <v>51.951141874959497</v>
      </c>
      <c r="F29" s="699">
        <v>45.169416532707785</v>
      </c>
      <c r="G29" s="693">
        <f>C29/B29-1</f>
        <v>6.0110796104730913E-3</v>
      </c>
      <c r="H29" s="693">
        <f>D29/C29-1</f>
        <v>-5.6566521614661358E-2</v>
      </c>
      <c r="I29" s="693">
        <f>E29/D29-1</f>
        <v>5.0049367512736698E-3</v>
      </c>
      <c r="J29" s="693">
        <f>F29/E29-1</f>
        <v>-0.13054044814981269</v>
      </c>
    </row>
    <row r="30" spans="1:11" ht="24" customHeight="1">
      <c r="A30" s="891" t="s">
        <v>289</v>
      </c>
      <c r="B30" s="892"/>
      <c r="C30" s="892"/>
      <c r="D30" s="892"/>
      <c r="E30" s="892"/>
      <c r="F30" s="892"/>
      <c r="G30" s="892"/>
      <c r="H30" s="892"/>
      <c r="I30" s="892"/>
      <c r="J30" s="893"/>
    </row>
    <row r="31" spans="1:11" s="488" customFormat="1">
      <c r="A31" s="573"/>
      <c r="B31" s="573"/>
      <c r="C31" s="573"/>
      <c r="D31" s="573"/>
      <c r="E31" s="573"/>
      <c r="F31" s="573"/>
      <c r="G31" s="573"/>
      <c r="H31" s="573"/>
      <c r="I31" s="573"/>
      <c r="J31" s="573"/>
    </row>
    <row r="32" spans="1:11" s="488" customFormat="1">
      <c r="A32" s="879" t="s">
        <v>87</v>
      </c>
      <c r="B32" s="879"/>
      <c r="C32" s="879"/>
      <c r="D32" s="879"/>
      <c r="E32" s="879"/>
      <c r="F32" s="879"/>
      <c r="G32" s="879"/>
      <c r="H32" s="879"/>
      <c r="I32" s="879"/>
      <c r="J32" s="879"/>
    </row>
    <row r="33" spans="1:11" ht="40.5" customHeight="1">
      <c r="A33" s="811" t="s">
        <v>401</v>
      </c>
      <c r="B33" s="812"/>
      <c r="C33" s="812"/>
      <c r="D33" s="812"/>
      <c r="E33" s="812"/>
      <c r="F33" s="812"/>
      <c r="G33" s="812"/>
      <c r="H33" s="812"/>
      <c r="I33" s="812"/>
      <c r="J33" s="812"/>
    </row>
    <row r="34" spans="1:11" ht="18" customHeight="1">
      <c r="A34" s="649" t="s">
        <v>75</v>
      </c>
      <c r="B34" s="650" t="s">
        <v>364</v>
      </c>
      <c r="C34" s="650" t="s">
        <v>365</v>
      </c>
      <c r="D34" s="650" t="s">
        <v>366</v>
      </c>
      <c r="E34" s="650" t="s">
        <v>336</v>
      </c>
      <c r="F34" s="650" t="s">
        <v>337</v>
      </c>
      <c r="G34" s="532" t="s">
        <v>385</v>
      </c>
      <c r="H34" s="532" t="s">
        <v>397</v>
      </c>
      <c r="I34" s="532" t="s">
        <v>398</v>
      </c>
      <c r="J34" s="532" t="s">
        <v>399</v>
      </c>
    </row>
    <row r="35" spans="1:11" ht="21.75" customHeight="1">
      <c r="A35" s="880" t="s">
        <v>76</v>
      </c>
      <c r="B35" s="881"/>
      <c r="C35" s="881"/>
      <c r="D35" s="881"/>
      <c r="E35" s="881"/>
      <c r="F35" s="881"/>
      <c r="G35" s="881"/>
      <c r="H35" s="881"/>
      <c r="I35" s="881"/>
      <c r="J35" s="882"/>
    </row>
    <row r="36" spans="1:11">
      <c r="A36" s="533" t="s">
        <v>108</v>
      </c>
      <c r="B36" s="698">
        <v>65.955647097696229</v>
      </c>
      <c r="C36" s="698">
        <v>66.771820821215186</v>
      </c>
      <c r="D36" s="698">
        <v>63.166478987473681</v>
      </c>
      <c r="E36" s="698">
        <v>63.912637219568246</v>
      </c>
      <c r="F36" s="698">
        <v>56.241703647309272</v>
      </c>
      <c r="G36" s="690">
        <f>C36/B36-1</f>
        <v>1.2374584428078039E-2</v>
      </c>
      <c r="H36" s="690">
        <f>D36/C36-1</f>
        <v>-5.3994960589662244E-2</v>
      </c>
      <c r="I36" s="690">
        <f>E36/D36-1</f>
        <v>1.1812566476002706E-2</v>
      </c>
      <c r="J36" s="690">
        <f>F36/E36-1</f>
        <v>-0.12002217254634506</v>
      </c>
    </row>
    <row r="37" spans="1:11" ht="21.75" customHeight="1">
      <c r="A37" s="880" t="s">
        <v>77</v>
      </c>
      <c r="B37" s="892"/>
      <c r="C37" s="892"/>
      <c r="D37" s="892"/>
      <c r="E37" s="892"/>
      <c r="F37" s="892"/>
      <c r="G37" s="892"/>
      <c r="H37" s="892"/>
      <c r="I37" s="892"/>
      <c r="J37" s="893"/>
    </row>
    <row r="38" spans="1:11">
      <c r="A38" s="536" t="s">
        <v>72</v>
      </c>
      <c r="B38" s="699">
        <v>74.649037714416409</v>
      </c>
      <c r="C38" s="699">
        <v>76.915868386721101</v>
      </c>
      <c r="D38" s="699">
        <v>73.969106148822718</v>
      </c>
      <c r="E38" s="699">
        <v>72.511496786778366</v>
      </c>
      <c r="F38" s="699">
        <v>65.207612587740101</v>
      </c>
      <c r="G38" s="693">
        <f t="shared" ref="G38:J42" si="2">C38/B38-1</f>
        <v>3.0366508955907312E-2</v>
      </c>
      <c r="H38" s="693">
        <f t="shared" si="2"/>
        <v>-3.831149930054123E-2</v>
      </c>
      <c r="I38" s="693">
        <f t="shared" si="2"/>
        <v>-1.9705650614618819E-2</v>
      </c>
      <c r="J38" s="693">
        <f t="shared" si="2"/>
        <v>-0.10072725736879351</v>
      </c>
    </row>
    <row r="39" spans="1:11">
      <c r="A39" s="543" t="s">
        <v>78</v>
      </c>
      <c r="B39" s="700">
        <v>66.002064177143922</v>
      </c>
      <c r="C39" s="700">
        <v>78.987084779238543</v>
      </c>
      <c r="D39" s="700">
        <v>71.197347442058046</v>
      </c>
      <c r="E39" s="700">
        <v>70.994456291855656</v>
      </c>
      <c r="F39" s="700">
        <v>64.630059748757304</v>
      </c>
      <c r="G39" s="696">
        <f t="shared" si="2"/>
        <v>0.19673658337781585</v>
      </c>
      <c r="H39" s="696">
        <f t="shared" si="2"/>
        <v>-9.8620392928186695E-2</v>
      </c>
      <c r="I39" s="696">
        <f t="shared" si="2"/>
        <v>-2.8497009719007371E-3</v>
      </c>
      <c r="J39" s="696">
        <f t="shared" si="2"/>
        <v>-8.9646387556438833E-2</v>
      </c>
    </row>
    <row r="40" spans="1:11">
      <c r="A40" s="543" t="s">
        <v>79</v>
      </c>
      <c r="B40" s="700">
        <v>83.624874152181221</v>
      </c>
      <c r="C40" s="700">
        <v>83.449981218613942</v>
      </c>
      <c r="D40" s="700">
        <v>81.96894051600475</v>
      </c>
      <c r="E40" s="700">
        <v>80.052022397984331</v>
      </c>
      <c r="F40" s="700">
        <v>71.033417992421036</v>
      </c>
      <c r="G40" s="696">
        <f t="shared" si="2"/>
        <v>-2.0913984665495988E-3</v>
      </c>
      <c r="H40" s="696">
        <f t="shared" si="2"/>
        <v>-1.7747645727196892E-2</v>
      </c>
      <c r="I40" s="696">
        <f t="shared" si="2"/>
        <v>-2.3385908198314875E-2</v>
      </c>
      <c r="J40" s="696">
        <f t="shared" si="2"/>
        <v>-0.11265929498603622</v>
      </c>
    </row>
    <row r="41" spans="1:11">
      <c r="A41" s="543" t="s">
        <v>36</v>
      </c>
      <c r="B41" s="700">
        <v>67.85440692525718</v>
      </c>
      <c r="C41" s="700">
        <v>69.105981968760688</v>
      </c>
      <c r="D41" s="700">
        <v>66.579105959965432</v>
      </c>
      <c r="E41" s="700">
        <v>65.318943997043306</v>
      </c>
      <c r="F41" s="700">
        <v>57.773168067002963</v>
      </c>
      <c r="G41" s="696">
        <f t="shared" si="2"/>
        <v>1.8445007483185893E-2</v>
      </c>
      <c r="H41" s="696">
        <f t="shared" si="2"/>
        <v>-3.6565228317535947E-2</v>
      </c>
      <c r="I41" s="696">
        <f t="shared" si="2"/>
        <v>-1.8927288745509308E-2</v>
      </c>
      <c r="J41" s="696">
        <f t="shared" si="2"/>
        <v>-0.11552201349706304</v>
      </c>
    </row>
    <row r="42" spans="1:11">
      <c r="A42" s="543" t="s">
        <v>105</v>
      </c>
      <c r="B42" s="700">
        <v>48.017985987660779</v>
      </c>
      <c r="C42" s="700">
        <v>49.717452682212695</v>
      </c>
      <c r="D42" s="700">
        <v>40.431744263841999</v>
      </c>
      <c r="E42" s="700">
        <v>36.356031393837561</v>
      </c>
      <c r="F42" s="700">
        <v>47.484877806960263</v>
      </c>
      <c r="G42" s="696">
        <f t="shared" si="2"/>
        <v>3.539229435796476E-2</v>
      </c>
      <c r="H42" s="696">
        <f t="shared" si="2"/>
        <v>-0.18676959332015064</v>
      </c>
      <c r="I42" s="696">
        <f t="shared" si="2"/>
        <v>-0.1008047746693268</v>
      </c>
      <c r="J42" s="696">
        <f t="shared" si="2"/>
        <v>0.30610729462097086</v>
      </c>
    </row>
    <row r="43" spans="1:11" ht="21.75" customHeight="1">
      <c r="A43" s="880" t="s">
        <v>80</v>
      </c>
      <c r="B43" s="892"/>
      <c r="C43" s="892"/>
      <c r="D43" s="892"/>
      <c r="E43" s="892"/>
      <c r="F43" s="892"/>
      <c r="G43" s="892"/>
      <c r="H43" s="892"/>
      <c r="I43" s="892"/>
      <c r="J43" s="893"/>
      <c r="K43" s="516" t="s">
        <v>241</v>
      </c>
    </row>
    <row r="44" spans="1:11">
      <c r="A44" s="552" t="s">
        <v>73</v>
      </c>
      <c r="B44" s="699">
        <v>61.25478724145146</v>
      </c>
      <c r="C44" s="699">
        <v>61.059167742418843</v>
      </c>
      <c r="D44" s="699">
        <v>56.999413639152159</v>
      </c>
      <c r="E44" s="699">
        <v>58.893785752362746</v>
      </c>
      <c r="F44" s="699">
        <v>50.997978320657936</v>
      </c>
      <c r="G44" s="693">
        <f>C44/B44-1</f>
        <v>-3.1935381354200043E-3</v>
      </c>
      <c r="H44" s="693">
        <f>D44/C44-1</f>
        <v>-6.64888542273121E-2</v>
      </c>
      <c r="I44" s="693">
        <f>E44/D44-1</f>
        <v>3.3234940366287713E-2</v>
      </c>
      <c r="J44" s="693">
        <f>F44/E44-1</f>
        <v>-0.13406860046160374</v>
      </c>
    </row>
    <row r="45" spans="1:11" ht="24" customHeight="1">
      <c r="A45" s="891" t="s">
        <v>289</v>
      </c>
      <c r="B45" s="892"/>
      <c r="C45" s="892"/>
      <c r="D45" s="892"/>
      <c r="E45" s="892"/>
      <c r="F45" s="892"/>
      <c r="G45" s="892"/>
      <c r="H45" s="892"/>
      <c r="I45" s="892"/>
      <c r="J45" s="893"/>
    </row>
    <row r="46" spans="1:11" s="488" customFormat="1">
      <c r="A46" s="573"/>
      <c r="B46" s="573"/>
      <c r="C46" s="573"/>
      <c r="D46" s="573"/>
      <c r="E46" s="573"/>
      <c r="F46" s="573"/>
      <c r="G46" s="573"/>
      <c r="H46" s="573"/>
      <c r="I46" s="573"/>
      <c r="J46" s="573"/>
    </row>
    <row r="47" spans="1:11" s="488" customFormat="1">
      <c r="A47" s="879" t="s">
        <v>88</v>
      </c>
      <c r="B47" s="879"/>
      <c r="C47" s="879"/>
      <c r="D47" s="879"/>
      <c r="E47" s="879"/>
      <c r="F47" s="879"/>
      <c r="G47" s="879"/>
      <c r="H47" s="879"/>
      <c r="I47" s="879"/>
      <c r="J47" s="879"/>
    </row>
    <row r="48" spans="1:11" ht="40.5" customHeight="1">
      <c r="A48" s="811" t="s">
        <v>402</v>
      </c>
      <c r="B48" s="812"/>
      <c r="C48" s="812"/>
      <c r="D48" s="812"/>
      <c r="E48" s="812"/>
      <c r="F48" s="812"/>
      <c r="G48" s="812"/>
      <c r="H48" s="812"/>
      <c r="I48" s="812"/>
      <c r="J48" s="812"/>
    </row>
    <row r="49" spans="1:11" ht="18" customHeight="1">
      <c r="A49" s="649" t="s">
        <v>75</v>
      </c>
      <c r="B49" s="650" t="s">
        <v>364</v>
      </c>
      <c r="C49" s="650" t="s">
        <v>365</v>
      </c>
      <c r="D49" s="650" t="s">
        <v>366</v>
      </c>
      <c r="E49" s="650" t="s">
        <v>336</v>
      </c>
      <c r="F49" s="650" t="s">
        <v>337</v>
      </c>
      <c r="G49" s="532" t="s">
        <v>385</v>
      </c>
      <c r="H49" s="532" t="s">
        <v>397</v>
      </c>
      <c r="I49" s="532" t="s">
        <v>398</v>
      </c>
      <c r="J49" s="532" t="s">
        <v>399</v>
      </c>
    </row>
    <row r="50" spans="1:11" ht="21.75" customHeight="1">
      <c r="A50" s="880" t="s">
        <v>76</v>
      </c>
      <c r="B50" s="881"/>
      <c r="C50" s="881"/>
      <c r="D50" s="881"/>
      <c r="E50" s="881"/>
      <c r="F50" s="881"/>
      <c r="G50" s="881"/>
      <c r="H50" s="881"/>
      <c r="I50" s="881"/>
      <c r="J50" s="882"/>
    </row>
    <row r="51" spans="1:11">
      <c r="A51" s="533" t="s">
        <v>108</v>
      </c>
      <c r="B51" s="698">
        <v>64.157772400736263</v>
      </c>
      <c r="C51" s="698">
        <v>67.849960269218485</v>
      </c>
      <c r="D51" s="698">
        <v>64.619079632949976</v>
      </c>
      <c r="E51" s="698">
        <v>64.684745240971253</v>
      </c>
      <c r="F51" s="698">
        <v>54.358069565526627</v>
      </c>
      <c r="G51" s="690">
        <f>C51/B51-1</f>
        <v>5.7548567076494139E-2</v>
      </c>
      <c r="H51" s="690">
        <f>D51/C51-1</f>
        <v>-4.7618018101246662E-2</v>
      </c>
      <c r="I51" s="690">
        <f>E51/D51-1</f>
        <v>1.0161953465488427E-3</v>
      </c>
      <c r="J51" s="690">
        <f>F51/E51-1</f>
        <v>-0.15964622936945139</v>
      </c>
    </row>
    <row r="52" spans="1:11" ht="21.75" customHeight="1">
      <c r="A52" s="880" t="s">
        <v>77</v>
      </c>
      <c r="B52" s="892"/>
      <c r="C52" s="892"/>
      <c r="D52" s="892"/>
      <c r="E52" s="892"/>
      <c r="F52" s="892"/>
      <c r="G52" s="892"/>
      <c r="H52" s="892"/>
      <c r="I52" s="892"/>
      <c r="J52" s="893"/>
    </row>
    <row r="53" spans="1:11">
      <c r="A53" s="561" t="s">
        <v>72</v>
      </c>
      <c r="B53" s="701">
        <v>68.205412256578228</v>
      </c>
      <c r="C53" s="701">
        <v>72.616612336092601</v>
      </c>
      <c r="D53" s="702">
        <v>67.58609314856659</v>
      </c>
      <c r="E53" s="702">
        <v>68.192181683601788</v>
      </c>
      <c r="F53" s="702">
        <v>59.466839486116662</v>
      </c>
      <c r="G53" s="693">
        <f t="shared" ref="G53:J56" si="3">C53/B53-1</f>
        <v>6.4675220537046441E-2</v>
      </c>
      <c r="H53" s="693">
        <f t="shared" si="3"/>
        <v>-6.927504637978954E-2</v>
      </c>
      <c r="I53" s="693">
        <f t="shared" si="3"/>
        <v>8.967651580376268E-3</v>
      </c>
      <c r="J53" s="693">
        <f t="shared" si="3"/>
        <v>-0.12795223707563697</v>
      </c>
    </row>
    <row r="54" spans="1:11">
      <c r="A54" s="563" t="s">
        <v>106</v>
      </c>
      <c r="B54" s="703">
        <v>71.180792642610541</v>
      </c>
      <c r="C54" s="703">
        <v>75.841640645608521</v>
      </c>
      <c r="D54" s="704">
        <v>70.871114855156492</v>
      </c>
      <c r="E54" s="704">
        <v>72.025227996832541</v>
      </c>
      <c r="F54" s="704">
        <v>62.644164410366976</v>
      </c>
      <c r="G54" s="696">
        <f t="shared" si="3"/>
        <v>6.5479012384696E-2</v>
      </c>
      <c r="H54" s="696">
        <f t="shared" si="3"/>
        <v>-6.553821552566641E-2</v>
      </c>
      <c r="I54" s="696">
        <f t="shared" si="3"/>
        <v>1.6284675978849528E-2</v>
      </c>
      <c r="J54" s="696">
        <f t="shared" si="3"/>
        <v>-0.13024691274671307</v>
      </c>
    </row>
    <row r="55" spans="1:11">
      <c r="A55" s="563" t="s">
        <v>36</v>
      </c>
      <c r="B55" s="703">
        <v>64.578962524168006</v>
      </c>
      <c r="C55" s="703">
        <v>68.007352176174791</v>
      </c>
      <c r="D55" s="704">
        <v>61.317794986025305</v>
      </c>
      <c r="E55" s="704">
        <v>59.857422892597171</v>
      </c>
      <c r="F55" s="704">
        <v>50.242338495087033</v>
      </c>
      <c r="G55" s="696">
        <f t="shared" si="3"/>
        <v>5.30883358605172E-2</v>
      </c>
      <c r="H55" s="696">
        <f t="shared" si="3"/>
        <v>-9.8365205762165453E-2</v>
      </c>
      <c r="I55" s="696">
        <f t="shared" si="3"/>
        <v>-2.3816448288151326E-2</v>
      </c>
      <c r="J55" s="696">
        <f t="shared" si="3"/>
        <v>-0.16063311671073088</v>
      </c>
    </row>
    <row r="56" spans="1:11">
      <c r="A56" s="563" t="s">
        <v>152</v>
      </c>
      <c r="B56" s="703">
        <v>27.287036197042546</v>
      </c>
      <c r="C56" s="703">
        <v>31.221990383743083</v>
      </c>
      <c r="D56" s="704">
        <v>35.179868494937239</v>
      </c>
      <c r="E56" s="704">
        <v>35.356654024177452</v>
      </c>
      <c r="F56" s="704">
        <v>23.651988688530611</v>
      </c>
      <c r="G56" s="696">
        <f t="shared" si="3"/>
        <v>0.14420599431487613</v>
      </c>
      <c r="H56" s="696">
        <f t="shared" si="3"/>
        <v>0.12676572065229297</v>
      </c>
      <c r="I56" s="696">
        <f t="shared" si="3"/>
        <v>5.0251901670881338E-3</v>
      </c>
      <c r="J56" s="696">
        <f t="shared" si="3"/>
        <v>-0.33104561669333876</v>
      </c>
    </row>
    <row r="57" spans="1:11" ht="21.75" customHeight="1">
      <c r="A57" s="880" t="s">
        <v>80</v>
      </c>
      <c r="B57" s="892"/>
      <c r="C57" s="892"/>
      <c r="D57" s="892"/>
      <c r="E57" s="892"/>
      <c r="F57" s="892"/>
      <c r="G57" s="892"/>
      <c r="H57" s="892"/>
      <c r="I57" s="892"/>
      <c r="J57" s="893"/>
      <c r="K57" s="516" t="s">
        <v>241</v>
      </c>
    </row>
    <row r="58" spans="1:11">
      <c r="A58" s="565" t="s">
        <v>73</v>
      </c>
      <c r="B58" s="705">
        <v>58.280144304148742</v>
      </c>
      <c r="C58" s="705">
        <v>60.894669860007419</v>
      </c>
      <c r="D58" s="705">
        <v>60.193632308135527</v>
      </c>
      <c r="E58" s="705">
        <v>59.462999975257254</v>
      </c>
      <c r="F58" s="705">
        <v>46.978200907055019</v>
      </c>
      <c r="G58" s="693">
        <f>C58/B58-1</f>
        <v>4.4861343208317361E-2</v>
      </c>
      <c r="H58" s="693">
        <f>D58/C58-1</f>
        <v>-1.1512297438897812E-2</v>
      </c>
      <c r="I58" s="693">
        <f>E58/D58-1</f>
        <v>-1.2138033623525391E-2</v>
      </c>
      <c r="J58" s="693">
        <f>F58/E58-1</f>
        <v>-0.20995911866870487</v>
      </c>
    </row>
    <row r="59" spans="1:11" ht="24" customHeight="1">
      <c r="A59" s="891" t="s">
        <v>403</v>
      </c>
      <c r="B59" s="892"/>
      <c r="C59" s="892"/>
      <c r="D59" s="892"/>
      <c r="E59" s="892"/>
      <c r="F59" s="892"/>
      <c r="G59" s="892"/>
      <c r="H59" s="892"/>
      <c r="I59" s="892"/>
      <c r="J59" s="893"/>
    </row>
    <row r="60" spans="1:11" s="488" customFormat="1">
      <c r="A60" s="573"/>
      <c r="B60" s="573"/>
      <c r="C60" s="573"/>
      <c r="D60" s="573"/>
      <c r="E60" s="573"/>
      <c r="F60" s="573"/>
      <c r="G60" s="573"/>
      <c r="H60" s="573"/>
      <c r="I60" s="573"/>
      <c r="J60" s="573"/>
    </row>
    <row r="61" spans="1:11" s="488" customFormat="1">
      <c r="A61" s="879" t="s">
        <v>89</v>
      </c>
      <c r="B61" s="879"/>
      <c r="C61" s="879"/>
      <c r="D61" s="879"/>
      <c r="E61" s="879"/>
      <c r="F61" s="879"/>
      <c r="G61" s="879"/>
      <c r="H61" s="879"/>
      <c r="I61" s="879"/>
      <c r="J61" s="879"/>
    </row>
    <row r="62" spans="1:11" ht="40.5" customHeight="1">
      <c r="A62" s="811" t="s">
        <v>404</v>
      </c>
      <c r="B62" s="812"/>
      <c r="C62" s="812"/>
      <c r="D62" s="812"/>
      <c r="E62" s="812"/>
      <c r="F62" s="812"/>
      <c r="G62" s="812"/>
      <c r="H62" s="812"/>
      <c r="I62" s="812"/>
      <c r="J62" s="812"/>
    </row>
    <row r="63" spans="1:11" ht="18" customHeight="1">
      <c r="A63" s="649" t="s">
        <v>75</v>
      </c>
      <c r="B63" s="650" t="s">
        <v>364</v>
      </c>
      <c r="C63" s="650" t="s">
        <v>365</v>
      </c>
      <c r="D63" s="650" t="s">
        <v>366</v>
      </c>
      <c r="E63" s="650" t="s">
        <v>336</v>
      </c>
      <c r="F63" s="650" t="s">
        <v>337</v>
      </c>
      <c r="G63" s="532" t="s">
        <v>385</v>
      </c>
      <c r="H63" s="532" t="s">
        <v>397</v>
      </c>
      <c r="I63" s="532" t="s">
        <v>398</v>
      </c>
      <c r="J63" s="532" t="s">
        <v>399</v>
      </c>
    </row>
    <row r="64" spans="1:11" ht="21.75" customHeight="1">
      <c r="A64" s="880" t="s">
        <v>76</v>
      </c>
      <c r="B64" s="881"/>
      <c r="C64" s="881"/>
      <c r="D64" s="881"/>
      <c r="E64" s="881"/>
      <c r="F64" s="881"/>
      <c r="G64" s="881"/>
      <c r="H64" s="881"/>
      <c r="I64" s="881"/>
      <c r="J64" s="882"/>
    </row>
    <row r="65" spans="1:11">
      <c r="A65" s="533" t="s">
        <v>108</v>
      </c>
      <c r="B65" s="698">
        <v>41.596403667126829</v>
      </c>
      <c r="C65" s="698">
        <v>48.703241505442456</v>
      </c>
      <c r="D65" s="698">
        <v>51.168644894245226</v>
      </c>
      <c r="E65" s="698">
        <v>49.043617846978854</v>
      </c>
      <c r="F65" s="698">
        <v>39.642181995479113</v>
      </c>
      <c r="G65" s="690">
        <f>C65/B65-1</f>
        <v>0.17085221826357255</v>
      </c>
      <c r="H65" s="690">
        <f>D65/C65-1</f>
        <v>5.062093020086289E-2</v>
      </c>
      <c r="I65" s="690">
        <f>E65/D65-1</f>
        <v>-4.1529867590950564E-2</v>
      </c>
      <c r="J65" s="690">
        <f>F65/E65-1</f>
        <v>-0.19169539818276027</v>
      </c>
    </row>
    <row r="66" spans="1:11" ht="21.75" customHeight="1">
      <c r="A66" s="880" t="s">
        <v>77</v>
      </c>
      <c r="B66" s="892"/>
      <c r="C66" s="892"/>
      <c r="D66" s="892"/>
      <c r="E66" s="892"/>
      <c r="F66" s="892"/>
      <c r="G66" s="892"/>
      <c r="H66" s="892"/>
      <c r="I66" s="892"/>
      <c r="J66" s="893"/>
    </row>
    <row r="67" spans="1:11">
      <c r="A67" s="536" t="s">
        <v>72</v>
      </c>
      <c r="B67" s="699">
        <v>41.596403667126829</v>
      </c>
      <c r="C67" s="699">
        <v>48.703241505442456</v>
      </c>
      <c r="D67" s="699">
        <v>51.168644894245226</v>
      </c>
      <c r="E67" s="699">
        <v>49.043617846978854</v>
      </c>
      <c r="F67" s="699">
        <v>39.642181995479113</v>
      </c>
      <c r="G67" s="693">
        <f t="shared" ref="G67:J71" si="4">C67/B67-1</f>
        <v>0.17085221826357255</v>
      </c>
      <c r="H67" s="693">
        <f t="shared" si="4"/>
        <v>5.062093020086289E-2</v>
      </c>
      <c r="I67" s="693">
        <f t="shared" si="4"/>
        <v>-4.1529867590950564E-2</v>
      </c>
      <c r="J67" s="693">
        <f t="shared" si="4"/>
        <v>-0.19169539818276027</v>
      </c>
    </row>
    <row r="68" spans="1:11">
      <c r="A68" s="543" t="s">
        <v>106</v>
      </c>
      <c r="B68" s="700">
        <v>35.964116342920903</v>
      </c>
      <c r="C68" s="700">
        <v>45.403103848243255</v>
      </c>
      <c r="D68" s="700">
        <v>47.973205741626792</v>
      </c>
      <c r="E68" s="700">
        <v>38.805360395524332</v>
      </c>
      <c r="F68" s="700">
        <v>30.88375733855186</v>
      </c>
      <c r="G68" s="696">
        <f t="shared" si="4"/>
        <v>0.26245570488430192</v>
      </c>
      <c r="H68" s="696">
        <f t="shared" si="4"/>
        <v>5.6606303876799435E-2</v>
      </c>
      <c r="I68" s="696">
        <f t="shared" si="4"/>
        <v>-0.1911034546133622</v>
      </c>
      <c r="J68" s="696">
        <f t="shared" si="4"/>
        <v>-0.20413682481573137</v>
      </c>
    </row>
    <row r="69" spans="1:11">
      <c r="A69" s="543" t="s">
        <v>36</v>
      </c>
      <c r="B69" s="700">
        <v>45.821705755121087</v>
      </c>
      <c r="C69" s="700">
        <v>45.866692482695193</v>
      </c>
      <c r="D69" s="700">
        <v>52.096421024449484</v>
      </c>
      <c r="E69" s="700">
        <v>50.915300546448087</v>
      </c>
      <c r="F69" s="700">
        <v>45.807746811525746</v>
      </c>
      <c r="G69" s="696">
        <f t="shared" si="4"/>
        <v>9.8177767136209404E-4</v>
      </c>
      <c r="H69" s="696">
        <f t="shared" si="4"/>
        <v>0.13582249350342135</v>
      </c>
      <c r="I69" s="696">
        <f t="shared" si="4"/>
        <v>-2.2671816120479416E-2</v>
      </c>
      <c r="J69" s="696">
        <f t="shared" si="4"/>
        <v>-0.10031471247553403</v>
      </c>
    </row>
    <row r="70" spans="1:11">
      <c r="A70" s="543" t="s">
        <v>37</v>
      </c>
      <c r="B70" s="700">
        <v>44.726027397260275</v>
      </c>
      <c r="C70" s="700">
        <v>53.212580118134973</v>
      </c>
      <c r="D70" s="700">
        <v>51.901156214653767</v>
      </c>
      <c r="E70" s="700">
        <v>58.440492304607211</v>
      </c>
      <c r="F70" s="700">
        <v>47.104589244339664</v>
      </c>
      <c r="G70" s="696">
        <f t="shared" si="4"/>
        <v>0.18974528288632553</v>
      </c>
      <c r="H70" s="696">
        <f t="shared" si="4"/>
        <v>-2.4644997490626652E-2</v>
      </c>
      <c r="I70" s="696">
        <f t="shared" si="4"/>
        <v>0.12599596168740312</v>
      </c>
      <c r="J70" s="696">
        <f t="shared" si="4"/>
        <v>-0.19397343542525003</v>
      </c>
    </row>
    <row r="71" spans="1:11">
      <c r="A71" s="543" t="s">
        <v>38</v>
      </c>
      <c r="B71" s="700">
        <v>39.88956143145375</v>
      </c>
      <c r="C71" s="700">
        <v>51.619411702240626</v>
      </c>
      <c r="D71" s="700">
        <v>57.89371486969852</v>
      </c>
      <c r="E71" s="700">
        <v>54.185295578738199</v>
      </c>
      <c r="F71" s="700">
        <v>42.410158306264201</v>
      </c>
      <c r="G71" s="696">
        <f t="shared" si="4"/>
        <v>0.29405814077308068</v>
      </c>
      <c r="H71" s="696">
        <f t="shared" si="4"/>
        <v>0.12154929629284306</v>
      </c>
      <c r="I71" s="696">
        <f t="shared" si="4"/>
        <v>-6.4055645751993406E-2</v>
      </c>
      <c r="J71" s="696">
        <f t="shared" si="4"/>
        <v>-0.21731241191373052</v>
      </c>
    </row>
    <row r="72" spans="1:11" ht="21.75" customHeight="1">
      <c r="A72" s="880" t="s">
        <v>80</v>
      </c>
      <c r="B72" s="892"/>
      <c r="C72" s="892"/>
      <c r="D72" s="892"/>
      <c r="E72" s="892"/>
      <c r="F72" s="892"/>
      <c r="G72" s="892"/>
      <c r="H72" s="892"/>
      <c r="I72" s="892"/>
      <c r="J72" s="893"/>
      <c r="K72" s="516" t="s">
        <v>241</v>
      </c>
    </row>
    <row r="73" spans="1:11">
      <c r="A73" s="552" t="s">
        <v>73</v>
      </c>
      <c r="B73" s="699" t="s">
        <v>74</v>
      </c>
      <c r="C73" s="699" t="s">
        <v>74</v>
      </c>
      <c r="D73" s="699" t="s">
        <v>74</v>
      </c>
      <c r="E73" s="699" t="s">
        <v>74</v>
      </c>
      <c r="F73" s="699" t="s">
        <v>74</v>
      </c>
      <c r="G73" s="706" t="s">
        <v>74</v>
      </c>
      <c r="H73" s="706" t="s">
        <v>74</v>
      </c>
      <c r="I73" s="706" t="s">
        <v>74</v>
      </c>
      <c r="J73" s="706" t="s">
        <v>74</v>
      </c>
    </row>
    <row r="74" spans="1:11" ht="24" customHeight="1">
      <c r="A74" s="891" t="s">
        <v>289</v>
      </c>
      <c r="B74" s="892"/>
      <c r="C74" s="892"/>
      <c r="D74" s="892"/>
      <c r="E74" s="892"/>
      <c r="F74" s="892"/>
      <c r="G74" s="892"/>
      <c r="H74" s="892"/>
      <c r="I74" s="892"/>
      <c r="J74" s="893"/>
    </row>
  </sheetData>
  <sheetProtection password="CEAC" sheet="1" objects="1" scenarios="1"/>
  <mergeCells count="30">
    <mergeCell ref="A74:J74"/>
    <mergeCell ref="A47:J47"/>
    <mergeCell ref="A48:J48"/>
    <mergeCell ref="A50:J50"/>
    <mergeCell ref="A52:J52"/>
    <mergeCell ref="A57:J57"/>
    <mergeCell ref="A59:J59"/>
    <mergeCell ref="A61:J61"/>
    <mergeCell ref="A62:J62"/>
    <mergeCell ref="A64:J64"/>
    <mergeCell ref="A66:J66"/>
    <mergeCell ref="A72:J72"/>
    <mergeCell ref="A45:J45"/>
    <mergeCell ref="A17:J17"/>
    <mergeCell ref="A18:J18"/>
    <mergeCell ref="A20:J20"/>
    <mergeCell ref="A22:J22"/>
    <mergeCell ref="A28:J28"/>
    <mergeCell ref="A30:J30"/>
    <mergeCell ref="A32:J32"/>
    <mergeCell ref="A33:J33"/>
    <mergeCell ref="A35:J35"/>
    <mergeCell ref="A37:J37"/>
    <mergeCell ref="A43:J43"/>
    <mergeCell ref="A15:J15"/>
    <mergeCell ref="A1:J1"/>
    <mergeCell ref="A2:J2"/>
    <mergeCell ref="A4:J4"/>
    <mergeCell ref="A6:J6"/>
    <mergeCell ref="A13:J13"/>
  </mergeCells>
  <hyperlinks>
    <hyperlink ref="K72" location="'indice Serie Anual'!A1" tooltip="REGRESAR AL ÍNDICE" display="INDICE"/>
    <hyperlink ref="K57" location="'indice Serie Anual'!A1" tooltip="REGRESAR AL ÍNDICE" display="INDICE"/>
    <hyperlink ref="K43" location="'indice Serie Anual'!A1" tooltip="REGRESAR AL ÍNDICE" display="INDICE"/>
    <hyperlink ref="K28" location="'indice Serie Anual'!A1" tooltip="REGRESAR AL ÍNDICE" display="INDICE"/>
    <hyperlink ref="K13" location="'indice Serie Anual'!A1" tooltip="REGRESAR AL ÍNDICE" display="INDICE"/>
  </hyperlinks>
  <pageMargins left="0.75" right="0.75" top="1" bottom="1" header="0" footer="0"/>
  <pageSetup paperSize="9" scale="55" orientation="landscape" r:id="rId1"/>
  <headerFooter alignWithMargins="0"/>
  <rowBreaks count="1" manualBreakCount="1">
    <brk id="4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showGridLines="0" showRowColHeaders="0" zoomScale="85" zoomScaleNormal="85" workbookViewId="0">
      <selection sqref="A1:P1"/>
    </sheetView>
  </sheetViews>
  <sheetFormatPr baseColWidth="10" defaultRowHeight="12.75"/>
  <cols>
    <col min="1" max="16384" width="11.42578125" style="455"/>
  </cols>
  <sheetData>
    <row r="1" spans="1:16" ht="27" customHeight="1">
      <c r="A1" s="811" t="s">
        <v>405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812"/>
      <c r="N1" s="812"/>
      <c r="O1" s="812"/>
      <c r="P1" s="812"/>
    </row>
    <row r="2" spans="1:16">
      <c r="A2" s="517"/>
      <c r="B2" s="874" t="s">
        <v>211</v>
      </c>
      <c r="C2" s="874"/>
      <c r="D2" s="874"/>
      <c r="E2" s="874" t="s">
        <v>86</v>
      </c>
      <c r="F2" s="874"/>
      <c r="G2" s="874"/>
      <c r="H2" s="874" t="s">
        <v>87</v>
      </c>
      <c r="I2" s="874"/>
      <c r="J2" s="874"/>
      <c r="K2" s="874" t="s">
        <v>88</v>
      </c>
      <c r="L2" s="874"/>
      <c r="M2" s="874"/>
      <c r="N2" s="874" t="s">
        <v>89</v>
      </c>
      <c r="O2" s="874"/>
      <c r="P2" s="874"/>
    </row>
    <row r="3" spans="1:16">
      <c r="A3" s="517"/>
      <c r="B3" s="517" t="s">
        <v>356</v>
      </c>
      <c r="C3" s="517" t="s">
        <v>357</v>
      </c>
      <c r="D3" s="517" t="s">
        <v>65</v>
      </c>
      <c r="E3" s="517" t="s">
        <v>356</v>
      </c>
      <c r="F3" s="517" t="s">
        <v>357</v>
      </c>
      <c r="G3" s="517" t="s">
        <v>65</v>
      </c>
      <c r="H3" s="517" t="s">
        <v>356</v>
      </c>
      <c r="I3" s="517" t="s">
        <v>357</v>
      </c>
      <c r="J3" s="517" t="s">
        <v>65</v>
      </c>
      <c r="K3" s="517" t="s">
        <v>356</v>
      </c>
      <c r="L3" s="517" t="s">
        <v>357</v>
      </c>
      <c r="M3" s="517" t="s">
        <v>65</v>
      </c>
      <c r="N3" s="517" t="s">
        <v>356</v>
      </c>
      <c r="O3" s="517" t="s">
        <v>357</v>
      </c>
      <c r="P3" s="517" t="s">
        <v>65</v>
      </c>
    </row>
    <row r="4" spans="1:16" ht="15" hidden="1" thickBot="1">
      <c r="A4" s="455">
        <v>1999</v>
      </c>
      <c r="B4" s="707">
        <v>8.3512634187193573</v>
      </c>
      <c r="C4" s="707">
        <v>9.4496706170849496</v>
      </c>
      <c r="D4" s="708">
        <v>8.9020723408398972</v>
      </c>
    </row>
    <row r="5" spans="1:16" hidden="1">
      <c r="A5" s="455">
        <v>2000</v>
      </c>
    </row>
    <row r="6" spans="1:16" hidden="1">
      <c r="A6" s="455">
        <v>2001</v>
      </c>
    </row>
    <row r="7" spans="1:16" hidden="1">
      <c r="A7" s="455">
        <v>2002</v>
      </c>
    </row>
    <row r="8" spans="1:16" hidden="1">
      <c r="A8" s="455">
        <v>2003</v>
      </c>
    </row>
    <row r="9" spans="1:16" hidden="1">
      <c r="A9" s="578">
        <v>2004</v>
      </c>
      <c r="B9" s="709">
        <v>7.6972615195202296</v>
      </c>
      <c r="C9" s="709">
        <v>9.0905606205365821</v>
      </c>
      <c r="D9" s="709">
        <v>8.3243764873722501</v>
      </c>
    </row>
    <row r="10" spans="1:16">
      <c r="A10" s="668">
        <v>2005</v>
      </c>
      <c r="B10" s="710">
        <v>7.6184778560451809</v>
      </c>
      <c r="C10" s="710">
        <v>9.078289524737162</v>
      </c>
      <c r="D10" s="710">
        <v>8.2610849962267352</v>
      </c>
      <c r="E10" s="709">
        <v>8.4512662487809127</v>
      </c>
      <c r="F10" s="709">
        <v>9.3068767773659165</v>
      </c>
      <c r="G10" s="709">
        <v>8.7861370676576911</v>
      </c>
      <c r="H10" s="709">
        <v>8.1960300157413268</v>
      </c>
      <c r="I10" s="709">
        <v>9.6401709823778301</v>
      </c>
      <c r="J10" s="709">
        <v>9.0095882045610303</v>
      </c>
      <c r="K10" s="709">
        <v>7.5104454815443358</v>
      </c>
      <c r="L10" s="709">
        <v>8.0429518717898834</v>
      </c>
      <c r="M10" s="709">
        <v>7.6992840330722618</v>
      </c>
      <c r="N10" s="709">
        <v>2.262459277552078</v>
      </c>
      <c r="O10" s="711" t="s">
        <v>74</v>
      </c>
      <c r="P10" s="709">
        <v>2.262459277552078</v>
      </c>
    </row>
    <row r="11" spans="1:16">
      <c r="A11" s="668">
        <v>2006</v>
      </c>
      <c r="B11" s="710">
        <v>7.4390114382072561</v>
      </c>
      <c r="C11" s="710">
        <v>8.8865936288321663</v>
      </c>
      <c r="D11" s="710">
        <v>8.0514511706356231</v>
      </c>
      <c r="E11" s="710">
        <v>8.1833837631524489</v>
      </c>
      <c r="F11" s="710">
        <v>9.2834166516204757</v>
      </c>
      <c r="G11" s="710">
        <v>8.5871512085156052</v>
      </c>
      <c r="H11" s="710">
        <v>8.129897341359122</v>
      </c>
      <c r="I11" s="710">
        <v>9.1206022318859947</v>
      </c>
      <c r="J11" s="710">
        <v>8.6815614716578047</v>
      </c>
      <c r="K11" s="710">
        <v>7.3765683111616163</v>
      </c>
      <c r="L11" s="710">
        <v>8.0091762466134586</v>
      </c>
      <c r="M11" s="710">
        <v>7.5955197644926438</v>
      </c>
      <c r="N11" s="710">
        <v>2.5569914593512171</v>
      </c>
      <c r="O11" s="712" t="s">
        <v>74</v>
      </c>
      <c r="P11" s="710">
        <v>2.5569914593512171</v>
      </c>
    </row>
    <row r="12" spans="1:16">
      <c r="A12" s="668">
        <v>2007</v>
      </c>
      <c r="B12" s="710">
        <v>7.315456957864213</v>
      </c>
      <c r="C12" s="710">
        <v>8.8378839707738877</v>
      </c>
      <c r="D12" s="710">
        <v>7.9448414634885607</v>
      </c>
      <c r="E12" s="710">
        <v>8.118330168873424</v>
      </c>
      <c r="F12" s="710">
        <v>9.2429870415633388</v>
      </c>
      <c r="G12" s="710">
        <v>8.5232466644042173</v>
      </c>
      <c r="H12" s="710">
        <v>8.1699881354329644</v>
      </c>
      <c r="I12" s="710">
        <v>8.8259431486702553</v>
      </c>
      <c r="J12" s="710">
        <v>8.5343408828362701</v>
      </c>
      <c r="K12" s="710">
        <v>7.0627399503161694</v>
      </c>
      <c r="L12" s="710">
        <v>8.1064582158888445</v>
      </c>
      <c r="M12" s="710">
        <v>7.4199065558431485</v>
      </c>
      <c r="N12" s="710">
        <v>2.6882476247515856</v>
      </c>
      <c r="O12" s="712" t="s">
        <v>74</v>
      </c>
      <c r="P12" s="710">
        <v>2.6882476247515856</v>
      </c>
    </row>
    <row r="13" spans="1:16">
      <c r="A13" s="668">
        <v>2008</v>
      </c>
      <c r="B13" s="710">
        <v>7.3795307445182061</v>
      </c>
      <c r="C13" s="710">
        <v>8.7625754027458651</v>
      </c>
      <c r="D13" s="710">
        <v>7.9477471819107173</v>
      </c>
      <c r="E13" s="710">
        <v>8.2702065580419415</v>
      </c>
      <c r="F13" s="710">
        <v>9.0178960397852528</v>
      </c>
      <c r="G13" s="710">
        <v>8.5401565474931243</v>
      </c>
      <c r="H13" s="710">
        <v>8.1396891863112391</v>
      </c>
      <c r="I13" s="710">
        <v>8.7405445943318494</v>
      </c>
      <c r="J13" s="710">
        <v>8.4788355537090538</v>
      </c>
      <c r="K13" s="710">
        <v>7.3371387603855869</v>
      </c>
      <c r="L13" s="710">
        <v>8.2578290790273261</v>
      </c>
      <c r="M13" s="710">
        <v>7.6522758532067332</v>
      </c>
      <c r="N13" s="710">
        <v>2.5045040987298441</v>
      </c>
      <c r="O13" s="712" t="s">
        <v>74</v>
      </c>
      <c r="P13" s="710">
        <v>2.5045040987298441</v>
      </c>
    </row>
    <row r="14" spans="1:16">
      <c r="A14" s="674">
        <v>2009</v>
      </c>
      <c r="B14" s="713">
        <v>7.1996530024705416</v>
      </c>
      <c r="C14" s="713">
        <v>8.3575297761506295</v>
      </c>
      <c r="D14" s="713">
        <v>7.6734024642602394</v>
      </c>
      <c r="E14" s="713">
        <v>7.9278989776139257</v>
      </c>
      <c r="F14" s="713">
        <v>8.6757024494167698</v>
      </c>
      <c r="G14" s="713">
        <v>8.1984413876998072</v>
      </c>
      <c r="H14" s="713">
        <v>7.9890259154043015</v>
      </c>
      <c r="I14" s="713">
        <v>8.2377922764674167</v>
      </c>
      <c r="J14" s="713">
        <v>8.1294849780145846</v>
      </c>
      <c r="K14" s="713">
        <v>7.1655795801883846</v>
      </c>
      <c r="L14" s="713">
        <v>7.8056030131241751</v>
      </c>
      <c r="M14" s="713">
        <v>7.3794988397626575</v>
      </c>
      <c r="N14" s="713">
        <v>2.3595512168578701</v>
      </c>
      <c r="O14" s="714" t="s">
        <v>74</v>
      </c>
      <c r="P14" s="713">
        <v>2.3595512168578701</v>
      </c>
    </row>
    <row r="15" spans="1:16">
      <c r="A15" s="872" t="s">
        <v>358</v>
      </c>
      <c r="B15" s="87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5"/>
    </row>
    <row r="18" spans="1:16">
      <c r="A18" s="516" t="s">
        <v>241</v>
      </c>
    </row>
    <row r="20" spans="1:16" ht="27.75" customHeight="1">
      <c r="A20" s="811" t="s">
        <v>406</v>
      </c>
      <c r="B20" s="812"/>
      <c r="C20" s="812"/>
      <c r="D20" s="812"/>
      <c r="E20" s="812"/>
      <c r="F20" s="812"/>
      <c r="G20" s="812"/>
      <c r="H20" s="812"/>
      <c r="I20" s="812"/>
      <c r="J20" s="812"/>
      <c r="K20" s="812"/>
      <c r="L20" s="812"/>
      <c r="M20" s="812"/>
      <c r="N20" s="812"/>
      <c r="O20" s="812"/>
      <c r="P20" s="812"/>
    </row>
    <row r="21" spans="1:16">
      <c r="A21" s="517"/>
      <c r="B21" s="874" t="s">
        <v>211</v>
      </c>
      <c r="C21" s="874"/>
      <c r="D21" s="874"/>
      <c r="E21" s="874" t="s">
        <v>86</v>
      </c>
      <c r="F21" s="874"/>
      <c r="G21" s="874"/>
      <c r="H21" s="874" t="s">
        <v>87</v>
      </c>
      <c r="I21" s="874"/>
      <c r="J21" s="874"/>
      <c r="K21" s="874" t="s">
        <v>88</v>
      </c>
      <c r="L21" s="874"/>
      <c r="M21" s="874"/>
      <c r="N21" s="874" t="s">
        <v>89</v>
      </c>
      <c r="O21" s="874"/>
      <c r="P21" s="874"/>
    </row>
    <row r="22" spans="1:16">
      <c r="A22" s="517"/>
      <c r="B22" s="517" t="s">
        <v>356</v>
      </c>
      <c r="C22" s="517" t="s">
        <v>357</v>
      </c>
      <c r="D22" s="517" t="s">
        <v>65</v>
      </c>
      <c r="E22" s="517" t="s">
        <v>356</v>
      </c>
      <c r="F22" s="517" t="s">
        <v>357</v>
      </c>
      <c r="G22" s="517" t="s">
        <v>65</v>
      </c>
      <c r="H22" s="517" t="s">
        <v>356</v>
      </c>
      <c r="I22" s="517" t="s">
        <v>357</v>
      </c>
      <c r="J22" s="517" t="s">
        <v>65</v>
      </c>
      <c r="K22" s="517" t="s">
        <v>356</v>
      </c>
      <c r="L22" s="517" t="s">
        <v>357</v>
      </c>
      <c r="M22" s="517" t="s">
        <v>65</v>
      </c>
      <c r="N22" s="517" t="s">
        <v>356</v>
      </c>
      <c r="O22" s="517" t="s">
        <v>357</v>
      </c>
      <c r="P22" s="517" t="s">
        <v>65</v>
      </c>
    </row>
    <row r="23" spans="1:16" ht="15" hidden="1" thickBot="1">
      <c r="A23" s="455">
        <v>1999</v>
      </c>
      <c r="B23" s="707"/>
      <c r="C23" s="707"/>
      <c r="D23" s="708"/>
    </row>
    <row r="24" spans="1:16" hidden="1">
      <c r="A24" s="455">
        <v>2000</v>
      </c>
    </row>
    <row r="25" spans="1:16" hidden="1">
      <c r="A25" s="455">
        <v>2001</v>
      </c>
    </row>
    <row r="26" spans="1:16" hidden="1">
      <c r="A26" s="455">
        <v>2002</v>
      </c>
    </row>
    <row r="27" spans="1:16" hidden="1">
      <c r="A27" s="455">
        <v>2003</v>
      </c>
    </row>
    <row r="28" spans="1:16" hidden="1">
      <c r="A28" s="578">
        <v>2004</v>
      </c>
      <c r="B28" s="709"/>
      <c r="C28" s="709"/>
      <c r="D28" s="709"/>
    </row>
    <row r="29" spans="1:16">
      <c r="A29" s="668">
        <v>2005</v>
      </c>
      <c r="B29" s="711" t="s">
        <v>74</v>
      </c>
      <c r="C29" s="711" t="s">
        <v>74</v>
      </c>
      <c r="D29" s="711" t="s">
        <v>74</v>
      </c>
      <c r="E29" s="711" t="s">
        <v>74</v>
      </c>
      <c r="F29" s="711" t="s">
        <v>74</v>
      </c>
      <c r="G29" s="711" t="s">
        <v>74</v>
      </c>
      <c r="H29" s="711" t="s">
        <v>74</v>
      </c>
      <c r="I29" s="711" t="s">
        <v>74</v>
      </c>
      <c r="J29" s="711" t="s">
        <v>74</v>
      </c>
      <c r="K29" s="711" t="s">
        <v>74</v>
      </c>
      <c r="L29" s="711" t="s">
        <v>74</v>
      </c>
      <c r="M29" s="711" t="s">
        <v>74</v>
      </c>
      <c r="N29" s="711" t="s">
        <v>74</v>
      </c>
      <c r="O29" s="711" t="s">
        <v>74</v>
      </c>
      <c r="P29" s="711" t="s">
        <v>74</v>
      </c>
    </row>
    <row r="30" spans="1:16">
      <c r="A30" s="668">
        <v>2006</v>
      </c>
      <c r="B30" s="710">
        <f>B11-B10</f>
        <v>-0.17946641783792483</v>
      </c>
      <c r="C30" s="710">
        <f t="shared" ref="C30:P33" si="0">C11-C10</f>
        <v>-0.19169589590499569</v>
      </c>
      <c r="D30" s="710">
        <f t="shared" si="0"/>
        <v>-0.2096338255911121</v>
      </c>
      <c r="E30" s="710">
        <f t="shared" si="0"/>
        <v>-0.26788248562846384</v>
      </c>
      <c r="F30" s="710">
        <f t="shared" si="0"/>
        <v>-2.3460125745440763E-2</v>
      </c>
      <c r="G30" s="710">
        <f t="shared" si="0"/>
        <v>-0.19898585914208589</v>
      </c>
      <c r="H30" s="710">
        <f t="shared" si="0"/>
        <v>-6.6132674382204826E-2</v>
      </c>
      <c r="I30" s="710">
        <f t="shared" si="0"/>
        <v>-0.51956875049183537</v>
      </c>
      <c r="J30" s="710">
        <f t="shared" si="0"/>
        <v>-0.32802673290322559</v>
      </c>
      <c r="K30" s="710">
        <f t="shared" si="0"/>
        <v>-0.13387717038271951</v>
      </c>
      <c r="L30" s="710">
        <f t="shared" si="0"/>
        <v>-3.3775625176424739E-2</v>
      </c>
      <c r="M30" s="710">
        <f t="shared" si="0"/>
        <v>-0.10376426857961807</v>
      </c>
      <c r="N30" s="710">
        <f t="shared" si="0"/>
        <v>0.29453218179913909</v>
      </c>
      <c r="O30" s="712" t="s">
        <v>74</v>
      </c>
      <c r="P30" s="710">
        <f t="shared" si="0"/>
        <v>0.29453218179913909</v>
      </c>
    </row>
    <row r="31" spans="1:16">
      <c r="A31" s="668">
        <v>2007</v>
      </c>
      <c r="B31" s="710">
        <f>B12-B11</f>
        <v>-0.12355448034304306</v>
      </c>
      <c r="C31" s="710">
        <f t="shared" si="0"/>
        <v>-4.8709658058278649E-2</v>
      </c>
      <c r="D31" s="710">
        <f t="shared" si="0"/>
        <v>-0.10660970714706242</v>
      </c>
      <c r="E31" s="710">
        <f t="shared" si="0"/>
        <v>-6.5053594279024907E-2</v>
      </c>
      <c r="F31" s="710">
        <f t="shared" si="0"/>
        <v>-4.0429610057136856E-2</v>
      </c>
      <c r="G31" s="710">
        <f t="shared" si="0"/>
        <v>-6.3904544111387906E-2</v>
      </c>
      <c r="H31" s="710">
        <f t="shared" si="0"/>
        <v>4.0090794073842417E-2</v>
      </c>
      <c r="I31" s="710">
        <f t="shared" si="0"/>
        <v>-0.29465908321573941</v>
      </c>
      <c r="J31" s="710">
        <f t="shared" si="0"/>
        <v>-0.14722058882153455</v>
      </c>
      <c r="K31" s="710">
        <f t="shared" si="0"/>
        <v>-0.31382836084544685</v>
      </c>
      <c r="L31" s="710">
        <f t="shared" si="0"/>
        <v>9.7281969275385904E-2</v>
      </c>
      <c r="M31" s="710">
        <f t="shared" si="0"/>
        <v>-0.17561320864949526</v>
      </c>
      <c r="N31" s="710">
        <f t="shared" si="0"/>
        <v>0.13125616540036855</v>
      </c>
      <c r="O31" s="712" t="s">
        <v>74</v>
      </c>
      <c r="P31" s="710">
        <f t="shared" si="0"/>
        <v>0.13125616540036855</v>
      </c>
    </row>
    <row r="32" spans="1:16">
      <c r="A32" s="668">
        <v>2008</v>
      </c>
      <c r="B32" s="710">
        <f>B13-B12</f>
        <v>6.4073786653993103E-2</v>
      </c>
      <c r="C32" s="710">
        <f t="shared" si="0"/>
        <v>-7.5308568028022549E-2</v>
      </c>
      <c r="D32" s="710">
        <f t="shared" si="0"/>
        <v>2.905718422156589E-3</v>
      </c>
      <c r="E32" s="710">
        <f t="shared" si="0"/>
        <v>0.15187638916851753</v>
      </c>
      <c r="F32" s="710">
        <f t="shared" si="0"/>
        <v>-0.22509100177808605</v>
      </c>
      <c r="G32" s="710">
        <f t="shared" si="0"/>
        <v>1.6909883088906952E-2</v>
      </c>
      <c r="H32" s="710">
        <f t="shared" si="0"/>
        <v>-3.0298949121725371E-2</v>
      </c>
      <c r="I32" s="710">
        <f t="shared" si="0"/>
        <v>-8.539855433840593E-2</v>
      </c>
      <c r="J32" s="710">
        <f t="shared" si="0"/>
        <v>-5.5505329127216285E-2</v>
      </c>
      <c r="K32" s="710">
        <f t="shared" si="0"/>
        <v>0.27439881006941746</v>
      </c>
      <c r="L32" s="710">
        <f t="shared" si="0"/>
        <v>0.15137086313848158</v>
      </c>
      <c r="M32" s="710">
        <f t="shared" si="0"/>
        <v>0.23236929736358469</v>
      </c>
      <c r="N32" s="710">
        <f t="shared" si="0"/>
        <v>-0.18374352602174149</v>
      </c>
      <c r="O32" s="712" t="s">
        <v>74</v>
      </c>
      <c r="P32" s="710">
        <f t="shared" si="0"/>
        <v>-0.18374352602174149</v>
      </c>
    </row>
    <row r="33" spans="1:16">
      <c r="A33" s="674">
        <v>2009</v>
      </c>
      <c r="B33" s="713">
        <f>B14-B13</f>
        <v>-0.17987774204766449</v>
      </c>
      <c r="C33" s="713">
        <f t="shared" si="0"/>
        <v>-0.40504562659523557</v>
      </c>
      <c r="D33" s="713">
        <f t="shared" si="0"/>
        <v>-0.27434471765047785</v>
      </c>
      <c r="E33" s="713">
        <f t="shared" si="0"/>
        <v>-0.34230758042801579</v>
      </c>
      <c r="F33" s="713">
        <f t="shared" si="0"/>
        <v>-0.34219359036848296</v>
      </c>
      <c r="G33" s="713">
        <f t="shared" si="0"/>
        <v>-0.34171515979331701</v>
      </c>
      <c r="H33" s="713">
        <f t="shared" si="0"/>
        <v>-0.15066327090693754</v>
      </c>
      <c r="I33" s="713">
        <f t="shared" si="0"/>
        <v>-0.50275231786443264</v>
      </c>
      <c r="J33" s="713">
        <f t="shared" si="0"/>
        <v>-0.34935057569446926</v>
      </c>
      <c r="K33" s="713">
        <f t="shared" si="0"/>
        <v>-0.17155918019720229</v>
      </c>
      <c r="L33" s="713">
        <f t="shared" si="0"/>
        <v>-0.45222606590315095</v>
      </c>
      <c r="M33" s="713">
        <f t="shared" si="0"/>
        <v>-0.27277701344407568</v>
      </c>
      <c r="N33" s="713">
        <f t="shared" si="0"/>
        <v>-0.14495288187197408</v>
      </c>
      <c r="O33" s="714" t="s">
        <v>74</v>
      </c>
      <c r="P33" s="713">
        <f t="shared" si="0"/>
        <v>-0.14495288187197408</v>
      </c>
    </row>
    <row r="34" spans="1:16">
      <c r="A34" s="872" t="s">
        <v>358</v>
      </c>
      <c r="B34" s="873"/>
      <c r="C34" s="873"/>
      <c r="D34" s="873"/>
      <c r="E34" s="873"/>
      <c r="F34" s="873"/>
      <c r="G34" s="873"/>
      <c r="H34" s="873"/>
      <c r="I34" s="873"/>
      <c r="J34" s="873"/>
      <c r="K34" s="873"/>
      <c r="L34" s="873"/>
      <c r="M34" s="873"/>
      <c r="N34" s="873"/>
      <c r="O34" s="873"/>
      <c r="P34" s="875"/>
    </row>
    <row r="37" spans="1:16">
      <c r="A37" s="516" t="s">
        <v>241</v>
      </c>
    </row>
  </sheetData>
  <sheetProtection password="CEAC" sheet="1" objects="1" scenarios="1"/>
  <mergeCells count="14">
    <mergeCell ref="A34:P34"/>
    <mergeCell ref="A15:P15"/>
    <mergeCell ref="A20:P20"/>
    <mergeCell ref="B21:D21"/>
    <mergeCell ref="E21:G21"/>
    <mergeCell ref="H21:J21"/>
    <mergeCell ref="K21:M21"/>
    <mergeCell ref="N21:P21"/>
    <mergeCell ref="A1:P1"/>
    <mergeCell ref="B2:D2"/>
    <mergeCell ref="E2:G2"/>
    <mergeCell ref="H2:J2"/>
    <mergeCell ref="K2:M2"/>
    <mergeCell ref="N2:P2"/>
  </mergeCells>
  <hyperlinks>
    <hyperlink ref="A37" location="'indice Serie Anual'!A1" tooltip="REGRESAR AL ÍNDICE" display="INDICE"/>
    <hyperlink ref="A18" location="'indice Serie Anual'!A1" tooltip="REGRESAR AL ÍNDICE" display="INDICE"/>
  </hyperlinks>
  <pageMargins left="0.75" right="0.75" top="1" bottom="1" header="0" footer="0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"/>
  <dimension ref="A1:AD141"/>
  <sheetViews>
    <sheetView showGridLines="0" showRowColHeaders="0" zoomScaleNormal="100" workbookViewId="0"/>
  </sheetViews>
  <sheetFormatPr baseColWidth="10" defaultRowHeight="12.75"/>
  <cols>
    <col min="1" max="1" width="37.7109375" style="34" bestFit="1" customWidth="1"/>
    <col min="2" max="6" width="10.7109375" style="34" customWidth="1"/>
    <col min="7" max="13" width="11.42578125" style="34"/>
    <col min="14" max="14" width="13.28515625" style="34" customWidth="1"/>
    <col min="15" max="27" width="11.42578125" style="34"/>
    <col min="28" max="28" width="13.7109375" style="34" customWidth="1"/>
    <col min="29" max="29" width="11.42578125" style="34"/>
    <col min="30" max="30" width="21" style="34" customWidth="1"/>
    <col min="31" max="31" width="16.28515625" style="34" customWidth="1"/>
    <col min="32" max="16384" width="11.42578125" style="34"/>
  </cols>
  <sheetData>
    <row r="1" spans="1:30" ht="12.75" customHeight="1"/>
    <row r="4" spans="1:30" ht="26.25">
      <c r="A4" s="79"/>
    </row>
    <row r="5" spans="1:30" ht="22.5" customHeight="1">
      <c r="A5" s="811" t="s">
        <v>212</v>
      </c>
      <c r="B5" s="812"/>
      <c r="C5" s="812"/>
      <c r="D5" s="812"/>
      <c r="E5" s="812"/>
      <c r="F5" s="813"/>
      <c r="G5" s="152"/>
      <c r="H5" s="152"/>
      <c r="I5" s="152"/>
      <c r="J5" s="152"/>
      <c r="K5" s="152"/>
      <c r="L5" s="152"/>
      <c r="M5" s="152"/>
      <c r="N5" s="152"/>
    </row>
    <row r="6" spans="1:30" ht="31.5" customHeight="1">
      <c r="A6" s="136" t="s">
        <v>66</v>
      </c>
      <c r="B6" s="137" t="str">
        <f>Originales!$A$1</f>
        <v>Acum. febrero 2009</v>
      </c>
      <c r="C6" s="138" t="s">
        <v>67</v>
      </c>
      <c r="D6" s="137" t="str">
        <f>Originales!$A$2</f>
        <v>Acum. febrero 2010</v>
      </c>
      <c r="E6" s="138" t="s">
        <v>67</v>
      </c>
      <c r="F6" s="138" t="s">
        <v>68</v>
      </c>
      <c r="G6" s="152"/>
      <c r="H6" s="152"/>
      <c r="I6" s="152"/>
      <c r="J6" s="152"/>
      <c r="K6" s="152"/>
      <c r="L6" s="152"/>
      <c r="M6" s="152"/>
      <c r="N6" s="152"/>
    </row>
    <row r="7" spans="1:30" s="9" customFormat="1" ht="15" customHeight="1">
      <c r="A7" s="396" t="s">
        <v>211</v>
      </c>
      <c r="B7" s="397"/>
      <c r="C7" s="397"/>
      <c r="D7" s="397"/>
      <c r="E7" s="397"/>
      <c r="F7" s="398"/>
      <c r="G7" s="399"/>
      <c r="H7" s="399"/>
      <c r="I7" s="399"/>
      <c r="J7" s="399"/>
      <c r="K7" s="399"/>
      <c r="L7" s="399"/>
      <c r="M7" s="399"/>
      <c r="N7" s="399"/>
    </row>
    <row r="8" spans="1:30" ht="15" customHeight="1">
      <c r="A8" s="302" t="s">
        <v>69</v>
      </c>
      <c r="B8" s="294">
        <f>Originales!AR69</f>
        <v>766312</v>
      </c>
      <c r="C8" s="295">
        <f>B8/B8</f>
        <v>1</v>
      </c>
      <c r="D8" s="294">
        <f>Originales!AR30</f>
        <v>751784</v>
      </c>
      <c r="E8" s="295">
        <f>D8/D8</f>
        <v>1</v>
      </c>
      <c r="F8" s="296">
        <f>(D8-B8)/B8</f>
        <v>-1.8958335508252513E-2</v>
      </c>
      <c r="G8" s="152"/>
      <c r="H8" s="152"/>
      <c r="I8" s="152"/>
      <c r="J8" s="152"/>
      <c r="K8" s="152"/>
      <c r="L8" s="152"/>
      <c r="M8" s="152"/>
      <c r="N8" s="152"/>
    </row>
    <row r="9" spans="1:30" ht="15" customHeight="1">
      <c r="A9" s="177" t="s">
        <v>70</v>
      </c>
      <c r="B9" s="145">
        <f>Originales!AP69</f>
        <v>436389</v>
      </c>
      <c r="C9" s="146">
        <f>B9/B8</f>
        <v>0.56946648362546848</v>
      </c>
      <c r="D9" s="145">
        <f>Originales!AP30</f>
        <v>449713</v>
      </c>
      <c r="E9" s="146">
        <f>D9/D8</f>
        <v>0.59819442818681967</v>
      </c>
      <c r="F9" s="147">
        <f>(D9-B9)/B9</f>
        <v>3.053239197138333E-2</v>
      </c>
      <c r="G9" s="152"/>
      <c r="H9" s="152"/>
      <c r="I9" s="152"/>
      <c r="J9" s="152"/>
      <c r="K9" s="152"/>
      <c r="L9" s="152"/>
      <c r="M9" s="152"/>
      <c r="N9" s="152"/>
    </row>
    <row r="10" spans="1:30" ht="15" customHeight="1">
      <c r="A10" s="177" t="s">
        <v>71</v>
      </c>
      <c r="B10" s="145">
        <f>Originales!AQ69</f>
        <v>329923</v>
      </c>
      <c r="C10" s="150">
        <f>B10/B8</f>
        <v>0.43053351637453152</v>
      </c>
      <c r="D10" s="145">
        <f>Originales!AQ30</f>
        <v>302071</v>
      </c>
      <c r="E10" s="150">
        <f>D10/D8</f>
        <v>0.40180557181318038</v>
      </c>
      <c r="F10" s="147">
        <f>(D10-B10)/B10</f>
        <v>-8.4419697929516882E-2</v>
      </c>
      <c r="G10" s="152"/>
      <c r="H10" s="152"/>
      <c r="I10" s="152"/>
      <c r="J10" s="152"/>
      <c r="K10" s="152"/>
      <c r="L10" s="152"/>
      <c r="M10" s="152"/>
      <c r="N10" s="152"/>
    </row>
    <row r="11" spans="1:30" ht="12.75" customHeight="1">
      <c r="A11" s="808" t="s">
        <v>288</v>
      </c>
      <c r="B11" s="809"/>
      <c r="C11" s="809"/>
      <c r="D11" s="809"/>
      <c r="E11" s="809"/>
      <c r="F11" s="810"/>
      <c r="G11" s="152"/>
      <c r="H11" s="152"/>
      <c r="I11" s="152"/>
      <c r="J11" s="152"/>
      <c r="K11" s="152"/>
      <c r="L11" s="152"/>
      <c r="M11" s="152"/>
      <c r="N11" s="152"/>
    </row>
    <row r="12" spans="1:30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</row>
    <row r="13" spans="1:30" ht="22.5" customHeight="1">
      <c r="A13" s="811" t="s">
        <v>90</v>
      </c>
      <c r="B13" s="812"/>
      <c r="C13" s="812"/>
      <c r="D13" s="812"/>
      <c r="E13" s="812"/>
      <c r="F13" s="813"/>
      <c r="G13" s="152"/>
      <c r="H13" s="152"/>
      <c r="I13" s="152"/>
      <c r="J13" s="152"/>
      <c r="K13" s="152"/>
      <c r="L13" s="152"/>
      <c r="M13" s="152"/>
      <c r="N13" s="152"/>
    </row>
    <row r="14" spans="1:30" ht="31.5" customHeight="1">
      <c r="A14" s="136" t="s">
        <v>99</v>
      </c>
      <c r="B14" s="137" t="str">
        <f>Originales!$A$1</f>
        <v>Acum. febrero 2009</v>
      </c>
      <c r="C14" s="138" t="s">
        <v>67</v>
      </c>
      <c r="D14" s="137" t="str">
        <f>Originales!$A$2</f>
        <v>Acum. febrero 2010</v>
      </c>
      <c r="E14" s="138" t="s">
        <v>67</v>
      </c>
      <c r="F14" s="138" t="s">
        <v>68</v>
      </c>
      <c r="G14" s="152"/>
      <c r="H14" s="152"/>
      <c r="I14" s="152"/>
      <c r="J14" s="152"/>
      <c r="K14" s="152"/>
      <c r="L14" s="152"/>
      <c r="M14" s="152"/>
      <c r="N14" s="152"/>
      <c r="AC14" s="814" t="s">
        <v>4</v>
      </c>
      <c r="AD14" s="80" t="s">
        <v>65</v>
      </c>
    </row>
    <row r="15" spans="1:30" ht="15" customHeight="1">
      <c r="A15" s="139" t="s">
        <v>86</v>
      </c>
      <c r="B15" s="160"/>
      <c r="C15" s="160"/>
      <c r="D15" s="160"/>
      <c r="E15" s="160"/>
      <c r="F15" s="161"/>
      <c r="G15" s="152"/>
      <c r="H15" s="152"/>
      <c r="I15" s="152"/>
      <c r="J15" s="152"/>
      <c r="K15" s="152"/>
      <c r="L15" s="152"/>
      <c r="M15" s="152"/>
      <c r="N15" s="152"/>
      <c r="AC15" s="815"/>
      <c r="AD15" s="81" t="s">
        <v>72</v>
      </c>
    </row>
    <row r="16" spans="1:30" ht="15" customHeight="1">
      <c r="A16" s="297" t="s">
        <v>69</v>
      </c>
      <c r="B16" s="294">
        <f>Originales!H69</f>
        <v>270136</v>
      </c>
      <c r="C16" s="295">
        <f>B16/B16</f>
        <v>1</v>
      </c>
      <c r="D16" s="298">
        <f>Originales!H30</f>
        <v>256956</v>
      </c>
      <c r="E16" s="295">
        <f>D16/D16</f>
        <v>1</v>
      </c>
      <c r="F16" s="296">
        <f>(D16-B16)/B16</f>
        <v>-4.8790238990730594E-2</v>
      </c>
      <c r="G16" s="152"/>
      <c r="H16" s="152"/>
      <c r="I16" s="152"/>
      <c r="J16" s="152"/>
      <c r="K16" s="152"/>
      <c r="L16" s="152"/>
      <c r="M16" s="152"/>
      <c r="N16" s="152"/>
      <c r="AC16" s="816"/>
      <c r="AD16" s="82" t="s">
        <v>73</v>
      </c>
    </row>
    <row r="17" spans="1:30" ht="15" customHeight="1">
      <c r="A17" s="155" t="s">
        <v>70</v>
      </c>
      <c r="B17" s="145">
        <f>Originales!F69</f>
        <v>167023</v>
      </c>
      <c r="C17" s="146">
        <f>B17/B16</f>
        <v>0.61829226759854294</v>
      </c>
      <c r="D17" s="156">
        <f>Originales!F30</f>
        <v>167231</v>
      </c>
      <c r="E17" s="146">
        <f>D17/D16</f>
        <v>0.65081570385591303</v>
      </c>
      <c r="F17" s="147">
        <f>(D17-B17)/B17</f>
        <v>1.2453374684923634E-3</v>
      </c>
      <c r="G17" s="152"/>
      <c r="H17" s="152"/>
      <c r="I17" s="152"/>
      <c r="J17" s="152"/>
      <c r="K17" s="152"/>
      <c r="L17" s="152"/>
      <c r="M17" s="152"/>
      <c r="N17" s="152"/>
      <c r="AC17" s="814" t="s">
        <v>86</v>
      </c>
      <c r="AD17" s="80" t="s">
        <v>65</v>
      </c>
    </row>
    <row r="18" spans="1:30" ht="15" customHeight="1">
      <c r="A18" s="155" t="s">
        <v>71</v>
      </c>
      <c r="B18" s="145">
        <f>Originales!G69</f>
        <v>103113</v>
      </c>
      <c r="C18" s="146">
        <f>B18/B16</f>
        <v>0.38170773240145706</v>
      </c>
      <c r="D18" s="156">
        <f>Originales!G30</f>
        <v>89725</v>
      </c>
      <c r="E18" s="146">
        <f>D18/D16</f>
        <v>0.34918429614408691</v>
      </c>
      <c r="F18" s="147">
        <f>(D18-B18)/B18</f>
        <v>-0.1298381387409929</v>
      </c>
      <c r="G18" s="152"/>
      <c r="H18" s="152"/>
      <c r="I18" s="152"/>
      <c r="J18" s="152"/>
      <c r="K18" s="152"/>
      <c r="L18" s="152"/>
      <c r="M18" s="152"/>
      <c r="N18" s="152"/>
      <c r="AC18" s="815"/>
      <c r="AD18" s="81" t="s">
        <v>72</v>
      </c>
    </row>
    <row r="19" spans="1:30" ht="15" customHeight="1">
      <c r="A19" s="139" t="s">
        <v>87</v>
      </c>
      <c r="B19" s="140"/>
      <c r="C19" s="140"/>
      <c r="D19" s="140"/>
      <c r="E19" s="140"/>
      <c r="F19" s="141"/>
      <c r="G19" s="152"/>
      <c r="H19" s="152"/>
      <c r="I19" s="152"/>
      <c r="J19" s="152"/>
      <c r="K19" s="152"/>
      <c r="L19" s="152"/>
      <c r="M19" s="152"/>
      <c r="N19" s="152"/>
      <c r="AC19" s="816"/>
      <c r="AD19" s="82" t="s">
        <v>73</v>
      </c>
    </row>
    <row r="20" spans="1:30" ht="15" customHeight="1">
      <c r="A20" s="300" t="s">
        <v>69</v>
      </c>
      <c r="B20" s="315">
        <f>Originales!Q69</f>
        <v>229526</v>
      </c>
      <c r="C20" s="295">
        <f>B20/B20</f>
        <v>1</v>
      </c>
      <c r="D20" s="324">
        <f>Originales!Q30</f>
        <v>226771</v>
      </c>
      <c r="E20" s="295">
        <f>D20/D20</f>
        <v>1</v>
      </c>
      <c r="F20" s="296">
        <f>(D20-B20)/B20</f>
        <v>-1.2002997481766772E-2</v>
      </c>
      <c r="G20" s="152"/>
      <c r="H20" s="152"/>
      <c r="I20" s="152"/>
      <c r="J20" s="152"/>
      <c r="K20" s="152"/>
      <c r="L20" s="152"/>
      <c r="M20" s="152"/>
      <c r="N20" s="152"/>
      <c r="AC20" s="814" t="s">
        <v>87</v>
      </c>
      <c r="AD20" s="80" t="s">
        <v>65</v>
      </c>
    </row>
    <row r="21" spans="1:30" ht="15" customHeight="1">
      <c r="A21" s="155" t="s">
        <v>70</v>
      </c>
      <c r="B21" s="145">
        <f>Originales!O69</f>
        <v>91535</v>
      </c>
      <c r="C21" s="146">
        <f>B21/B20</f>
        <v>0.39880013593231267</v>
      </c>
      <c r="D21" s="156">
        <f>Originales!O30</f>
        <v>101561</v>
      </c>
      <c r="E21" s="146">
        <f>D21/D20</f>
        <v>0.44785708931036156</v>
      </c>
      <c r="F21" s="147">
        <f>(D21-B21)/B21</f>
        <v>0.10953187305402305</v>
      </c>
      <c r="G21" s="152"/>
      <c r="H21" s="152"/>
      <c r="I21" s="152"/>
      <c r="J21" s="152"/>
      <c r="K21" s="152"/>
      <c r="L21" s="152"/>
      <c r="M21" s="152"/>
      <c r="N21" s="152"/>
      <c r="AC21" s="815"/>
      <c r="AD21" s="81" t="s">
        <v>72</v>
      </c>
    </row>
    <row r="22" spans="1:30" ht="15" customHeight="1">
      <c r="A22" s="155" t="s">
        <v>71</v>
      </c>
      <c r="B22" s="149">
        <f>Originales!P69</f>
        <v>137991</v>
      </c>
      <c r="C22" s="150">
        <f>B22/B20</f>
        <v>0.60119986406768733</v>
      </c>
      <c r="D22" s="156">
        <f>Originales!P30</f>
        <v>125210</v>
      </c>
      <c r="E22" s="150">
        <f>D22/D20</f>
        <v>0.5521429106896385</v>
      </c>
      <c r="F22" s="147">
        <f>(D22-B22)/B22</f>
        <v>-9.262198259306767E-2</v>
      </c>
      <c r="G22" s="152"/>
      <c r="H22" s="152"/>
      <c r="I22" s="152"/>
      <c r="J22" s="152"/>
      <c r="K22" s="152"/>
      <c r="L22" s="152"/>
      <c r="M22" s="152"/>
      <c r="N22" s="152"/>
      <c r="AC22" s="816"/>
      <c r="AD22" s="82" t="s">
        <v>73</v>
      </c>
    </row>
    <row r="23" spans="1:30" ht="15" customHeight="1">
      <c r="A23" s="139" t="s">
        <v>88</v>
      </c>
      <c r="B23" s="140"/>
      <c r="C23" s="140"/>
      <c r="D23" s="140"/>
      <c r="E23" s="140"/>
      <c r="F23" s="141"/>
      <c r="G23" s="152"/>
      <c r="H23" s="152"/>
      <c r="I23" s="152"/>
      <c r="J23" s="152"/>
      <c r="K23" s="152"/>
      <c r="L23" s="152"/>
      <c r="M23" s="152"/>
      <c r="N23" s="152"/>
      <c r="AC23" s="814" t="s">
        <v>91</v>
      </c>
      <c r="AD23" s="80" t="s">
        <v>65</v>
      </c>
    </row>
    <row r="24" spans="1:30" ht="15" customHeight="1">
      <c r="A24" s="300" t="s">
        <v>69</v>
      </c>
      <c r="B24" s="315">
        <f>Originales!Y69</f>
        <v>116828</v>
      </c>
      <c r="C24" s="295">
        <f>B24/B24</f>
        <v>1</v>
      </c>
      <c r="D24" s="324">
        <f>Originales!Y30</f>
        <v>112649</v>
      </c>
      <c r="E24" s="295">
        <f>D24/D24</f>
        <v>1</v>
      </c>
      <c r="F24" s="296">
        <f>(D24-B24)/B24</f>
        <v>-3.5770534460916902E-2</v>
      </c>
      <c r="G24" s="152"/>
      <c r="H24" s="152"/>
      <c r="I24" s="152"/>
      <c r="J24" s="152"/>
      <c r="K24" s="152"/>
      <c r="L24" s="152"/>
      <c r="M24" s="152"/>
      <c r="N24" s="152"/>
      <c r="AC24" s="815"/>
      <c r="AD24" s="81" t="s">
        <v>72</v>
      </c>
    </row>
    <row r="25" spans="1:30" ht="15" customHeight="1">
      <c r="A25" s="155" t="s">
        <v>70</v>
      </c>
      <c r="B25" s="145">
        <f>Originales!W69</f>
        <v>77709</v>
      </c>
      <c r="C25" s="146">
        <f>B25/B24</f>
        <v>0.66515732529872973</v>
      </c>
      <c r="D25" s="156">
        <f>Originales!W30</f>
        <v>77373</v>
      </c>
      <c r="E25" s="146">
        <f>D25/D24</f>
        <v>0.68685030492947119</v>
      </c>
      <c r="F25" s="147">
        <f>(D25-B25)/B25</f>
        <v>-4.3238234953480292E-3</v>
      </c>
      <c r="G25" s="152"/>
      <c r="H25" s="152"/>
      <c r="I25" s="152"/>
      <c r="J25" s="152"/>
      <c r="K25" s="152"/>
      <c r="L25" s="152"/>
      <c r="M25" s="152"/>
      <c r="N25" s="152"/>
      <c r="AC25" s="816"/>
      <c r="AD25" s="82" t="s">
        <v>73</v>
      </c>
    </row>
    <row r="26" spans="1:30" ht="15" customHeight="1">
      <c r="A26" s="155" t="s">
        <v>71</v>
      </c>
      <c r="B26" s="149">
        <f>Originales!X69</f>
        <v>39119</v>
      </c>
      <c r="C26" s="150">
        <f>B26/B24</f>
        <v>0.33484267470127027</v>
      </c>
      <c r="D26" s="156">
        <f>Originales!X30</f>
        <v>35276</v>
      </c>
      <c r="E26" s="150">
        <f>D26/D24</f>
        <v>0.31314969507052881</v>
      </c>
      <c r="F26" s="147">
        <f>(D26-B26)/B26</f>
        <v>-9.8238707533423661E-2</v>
      </c>
      <c r="G26" s="152"/>
      <c r="H26" s="152"/>
      <c r="I26" s="152"/>
      <c r="J26" s="152"/>
      <c r="K26" s="152"/>
      <c r="L26" s="152"/>
      <c r="M26" s="152"/>
      <c r="N26" s="152"/>
      <c r="AC26" s="814" t="s">
        <v>89</v>
      </c>
      <c r="AD26" s="80" t="s">
        <v>65</v>
      </c>
    </row>
    <row r="27" spans="1:30" ht="15" customHeight="1">
      <c r="A27" s="139" t="s">
        <v>89</v>
      </c>
      <c r="B27" s="140"/>
      <c r="C27" s="140"/>
      <c r="D27" s="140"/>
      <c r="E27" s="140"/>
      <c r="F27" s="141"/>
      <c r="G27" s="152"/>
      <c r="H27" s="152"/>
      <c r="I27" s="152"/>
      <c r="J27" s="152"/>
      <c r="K27" s="152"/>
      <c r="L27" s="152"/>
      <c r="M27" s="152"/>
      <c r="N27" s="152"/>
      <c r="AC27" s="815"/>
      <c r="AD27" s="81" t="s">
        <v>72</v>
      </c>
    </row>
    <row r="28" spans="1:30" ht="15" customHeight="1">
      <c r="A28" s="300" t="s">
        <v>69</v>
      </c>
      <c r="B28" s="315">
        <f>Originales!AH69</f>
        <v>28742</v>
      </c>
      <c r="C28" s="295">
        <f>B28/B28</f>
        <v>1</v>
      </c>
      <c r="D28" s="315">
        <f>Originales!AH30</f>
        <v>29947</v>
      </c>
      <c r="E28" s="295">
        <f>D28/D28</f>
        <v>1</v>
      </c>
      <c r="F28" s="296">
        <f>(D28-B28)/B28</f>
        <v>4.1924709484378264E-2</v>
      </c>
      <c r="G28" s="152"/>
      <c r="H28" s="152"/>
      <c r="I28" s="152"/>
      <c r="J28" s="152"/>
      <c r="K28" s="152"/>
      <c r="L28" s="152"/>
      <c r="M28" s="152"/>
      <c r="N28" s="152"/>
      <c r="AC28" s="815"/>
      <c r="AD28" s="82" t="s">
        <v>73</v>
      </c>
    </row>
    <row r="29" spans="1:30" ht="15" customHeight="1">
      <c r="A29" s="155" t="s">
        <v>70</v>
      </c>
      <c r="B29" s="145">
        <f>Originales!AF69</f>
        <v>28742</v>
      </c>
      <c r="C29" s="146">
        <f>B29/B28</f>
        <v>1</v>
      </c>
      <c r="D29" s="145">
        <f>Originales!AF30</f>
        <v>29947</v>
      </c>
      <c r="E29" s="146">
        <f>D29/D28</f>
        <v>1</v>
      </c>
      <c r="F29" s="147">
        <f>(D29-B29)/B29</f>
        <v>4.1924709484378264E-2</v>
      </c>
      <c r="G29" s="152"/>
      <c r="H29" s="152"/>
      <c r="I29" s="152"/>
      <c r="J29" s="152"/>
      <c r="K29" s="152"/>
      <c r="L29" s="152"/>
      <c r="M29" s="152"/>
      <c r="N29" s="152"/>
    </row>
    <row r="30" spans="1:30" ht="15" customHeight="1">
      <c r="A30" s="155" t="s">
        <v>71</v>
      </c>
      <c r="B30" s="158" t="s">
        <v>74</v>
      </c>
      <c r="C30" s="400" t="s">
        <v>74</v>
      </c>
      <c r="D30" s="158" t="s">
        <v>74</v>
      </c>
      <c r="E30" s="400" t="s">
        <v>74</v>
      </c>
      <c r="F30" s="158" t="s">
        <v>74</v>
      </c>
      <c r="G30" s="152"/>
      <c r="H30" s="152"/>
      <c r="I30" s="152"/>
      <c r="J30" s="152"/>
      <c r="K30" s="152"/>
      <c r="L30" s="152"/>
      <c r="M30" s="152"/>
      <c r="N30" s="152"/>
    </row>
    <row r="31" spans="1:30" ht="15" customHeight="1">
      <c r="A31" s="808" t="s">
        <v>288</v>
      </c>
      <c r="B31" s="809"/>
      <c r="C31" s="809"/>
      <c r="D31" s="809"/>
      <c r="E31" s="809"/>
      <c r="F31" s="810"/>
      <c r="G31" s="152"/>
      <c r="H31" s="152"/>
      <c r="I31" s="152"/>
      <c r="J31" s="152"/>
      <c r="K31" s="152"/>
      <c r="L31" s="152"/>
      <c r="M31" s="152"/>
      <c r="N31" s="152"/>
    </row>
    <row r="32" spans="1:30">
      <c r="F32" s="125" t="s">
        <v>241</v>
      </c>
    </row>
    <row r="33" spans="1:14" ht="23.25" customHeight="1"/>
    <row r="34" spans="1:14" ht="36" customHeight="1">
      <c r="A34" s="811" t="s">
        <v>246</v>
      </c>
      <c r="B34" s="812"/>
      <c r="C34" s="812"/>
      <c r="D34" s="812"/>
      <c r="E34" s="812"/>
      <c r="F34" s="813"/>
      <c r="G34" s="152"/>
      <c r="H34" s="152"/>
      <c r="I34" s="152"/>
      <c r="J34" s="152"/>
      <c r="K34" s="152"/>
      <c r="L34" s="152"/>
      <c r="M34" s="152"/>
      <c r="N34" s="152"/>
    </row>
    <row r="35" spans="1:14" ht="31.5" customHeight="1">
      <c r="A35" s="136" t="s">
        <v>75</v>
      </c>
      <c r="B35" s="137" t="str">
        <f>Originales!$A$1</f>
        <v>Acum. febrero 2009</v>
      </c>
      <c r="C35" s="138" t="s">
        <v>67</v>
      </c>
      <c r="D35" s="137" t="str">
        <f>Originales!$A$2</f>
        <v>Acum. febrero 2010</v>
      </c>
      <c r="E35" s="138" t="s">
        <v>67</v>
      </c>
      <c r="F35" s="138" t="s">
        <v>68</v>
      </c>
      <c r="G35" s="152"/>
      <c r="H35" s="152"/>
      <c r="I35" s="152"/>
      <c r="J35" s="152"/>
      <c r="K35" s="152"/>
      <c r="L35" s="152"/>
      <c r="M35" s="152"/>
      <c r="N35" s="152"/>
    </row>
    <row r="36" spans="1:14">
      <c r="A36" s="139" t="s">
        <v>76</v>
      </c>
      <c r="B36" s="160"/>
      <c r="C36" s="161"/>
      <c r="D36" s="160"/>
      <c r="E36" s="160"/>
      <c r="F36" s="161"/>
      <c r="G36" s="152"/>
      <c r="H36" s="152"/>
      <c r="I36" s="152"/>
      <c r="J36" s="152"/>
      <c r="K36" s="152"/>
      <c r="L36" s="152"/>
      <c r="M36" s="152"/>
      <c r="N36" s="152"/>
    </row>
    <row r="37" spans="1:14" ht="12.75" customHeight="1">
      <c r="A37" s="302" t="s">
        <v>69</v>
      </c>
      <c r="B37" s="294">
        <f>Originales!AR69</f>
        <v>766312</v>
      </c>
      <c r="C37" s="296">
        <f>B37/$B$37</f>
        <v>1</v>
      </c>
      <c r="D37" s="294">
        <f>Originales!AR30</f>
        <v>751784</v>
      </c>
      <c r="E37" s="296">
        <f>D37/$D$37</f>
        <v>1</v>
      </c>
      <c r="F37" s="296">
        <f>(D37-B37)/B37</f>
        <v>-1.8958335508252513E-2</v>
      </c>
      <c r="G37" s="152"/>
      <c r="H37" s="152"/>
      <c r="I37" s="152"/>
      <c r="J37" s="152"/>
      <c r="K37" s="152"/>
      <c r="L37" s="152"/>
      <c r="M37" s="152"/>
      <c r="N37" s="152"/>
    </row>
    <row r="38" spans="1:14">
      <c r="A38" s="139" t="s">
        <v>77</v>
      </c>
      <c r="B38" s="160"/>
      <c r="C38" s="161"/>
      <c r="D38" s="160"/>
      <c r="E38" s="160"/>
      <c r="F38" s="161"/>
      <c r="G38" s="152"/>
      <c r="H38" s="152"/>
      <c r="I38" s="152"/>
      <c r="J38" s="152"/>
      <c r="K38" s="152"/>
      <c r="L38" s="152"/>
      <c r="M38" s="152"/>
      <c r="N38" s="152"/>
    </row>
    <row r="39" spans="1:14" ht="15" customHeight="1">
      <c r="A39" s="155" t="s">
        <v>72</v>
      </c>
      <c r="B39" s="162">
        <f>Originales!AP69</f>
        <v>436389</v>
      </c>
      <c r="C39" s="143">
        <f t="shared" ref="C39:C44" si="0">B39/$B$37</f>
        <v>0.56946648362546848</v>
      </c>
      <c r="D39" s="153">
        <f>Originales!AP30</f>
        <v>449713</v>
      </c>
      <c r="E39" s="195">
        <f t="shared" ref="E39:E44" si="1">D39/$D$37</f>
        <v>0.59819442818681967</v>
      </c>
      <c r="F39" s="154">
        <f t="shared" ref="F39:F44" si="2">(D39-B39)/B39</f>
        <v>3.053239197138333E-2</v>
      </c>
      <c r="G39" s="152"/>
      <c r="H39" s="152"/>
      <c r="I39" s="152"/>
      <c r="J39" s="152"/>
      <c r="K39" s="152"/>
      <c r="L39" s="152"/>
      <c r="M39" s="152"/>
      <c r="N39" s="152"/>
    </row>
    <row r="40" spans="1:14" ht="15" customHeight="1">
      <c r="A40" s="155" t="s">
        <v>78</v>
      </c>
      <c r="B40" s="163">
        <f>Originales!AK69</f>
        <v>55957</v>
      </c>
      <c r="C40" s="147">
        <f t="shared" si="0"/>
        <v>7.302117153326583E-2</v>
      </c>
      <c r="D40" s="156">
        <f>Originales!AK30</f>
        <v>55967</v>
      </c>
      <c r="E40" s="198">
        <f t="shared" si="1"/>
        <v>7.4445585434114059E-2</v>
      </c>
      <c r="F40" s="157">
        <f t="shared" si="2"/>
        <v>1.7870865128580876E-4</v>
      </c>
      <c r="G40" s="152"/>
      <c r="H40" s="152"/>
      <c r="I40" s="152"/>
      <c r="J40" s="152"/>
      <c r="K40" s="152"/>
      <c r="L40" s="152"/>
      <c r="M40" s="152"/>
      <c r="N40" s="152"/>
    </row>
    <row r="41" spans="1:14" ht="15" customHeight="1">
      <c r="A41" s="155" t="s">
        <v>79</v>
      </c>
      <c r="B41" s="163">
        <f>Originales!AL69</f>
        <v>251406</v>
      </c>
      <c r="C41" s="147">
        <f t="shared" si="0"/>
        <v>0.32807263882074145</v>
      </c>
      <c r="D41" s="156">
        <f>Originales!AL30</f>
        <v>269189</v>
      </c>
      <c r="E41" s="198">
        <f t="shared" si="1"/>
        <v>0.35806694476072914</v>
      </c>
      <c r="F41" s="157">
        <f t="shared" si="2"/>
        <v>7.0734190910320363E-2</v>
      </c>
      <c r="G41" s="152"/>
      <c r="H41" s="152"/>
      <c r="I41" s="152"/>
      <c r="J41" s="152"/>
      <c r="K41" s="152"/>
      <c r="L41" s="152"/>
      <c r="M41" s="152"/>
      <c r="N41" s="152"/>
    </row>
    <row r="42" spans="1:14" ht="15" customHeight="1">
      <c r="A42" s="155" t="s">
        <v>36</v>
      </c>
      <c r="B42" s="163">
        <f>Originales!AM69</f>
        <v>103198</v>
      </c>
      <c r="C42" s="147">
        <f t="shared" si="0"/>
        <v>0.13466838572278655</v>
      </c>
      <c r="D42" s="156">
        <f>Originales!AM30</f>
        <v>99484</v>
      </c>
      <c r="E42" s="198">
        <f t="shared" si="1"/>
        <v>0.13233056303406299</v>
      </c>
      <c r="F42" s="157">
        <f t="shared" si="2"/>
        <v>-3.5989069555611541E-2</v>
      </c>
      <c r="G42" s="152"/>
      <c r="H42" s="152"/>
      <c r="I42" s="152"/>
      <c r="J42" s="152"/>
      <c r="K42" s="152"/>
      <c r="L42" s="152"/>
      <c r="M42" s="152"/>
      <c r="N42" s="152"/>
    </row>
    <row r="43" spans="1:14" ht="15" customHeight="1">
      <c r="A43" s="155" t="s">
        <v>37</v>
      </c>
      <c r="B43" s="163">
        <f>Originales!AN69</f>
        <v>18696</v>
      </c>
      <c r="C43" s="147">
        <f t="shared" si="0"/>
        <v>2.4397373393604694E-2</v>
      </c>
      <c r="D43" s="156">
        <f>Originales!AN30</f>
        <v>18402</v>
      </c>
      <c r="E43" s="198">
        <f t="shared" si="1"/>
        <v>2.4477775531269619E-2</v>
      </c>
      <c r="F43" s="157">
        <f t="shared" si="2"/>
        <v>-1.5725288831835688E-2</v>
      </c>
      <c r="G43" s="152"/>
      <c r="H43" s="152"/>
      <c r="I43" s="152"/>
      <c r="J43" s="152"/>
      <c r="K43" s="152"/>
      <c r="L43" s="152"/>
      <c r="M43" s="152"/>
      <c r="N43" s="152"/>
    </row>
    <row r="44" spans="1:14" ht="15" customHeight="1">
      <c r="A44" s="164" t="s">
        <v>38</v>
      </c>
      <c r="B44" s="166">
        <f>Originales!AO69</f>
        <v>7132</v>
      </c>
      <c r="C44" s="151">
        <f t="shared" si="0"/>
        <v>9.306914155069998E-3</v>
      </c>
      <c r="D44" s="156">
        <f>Originales!AO30</f>
        <v>6671</v>
      </c>
      <c r="E44" s="201">
        <f t="shared" si="1"/>
        <v>8.873559426643824E-3</v>
      </c>
      <c r="F44" s="167">
        <f t="shared" si="2"/>
        <v>-6.4638250140213127E-2</v>
      </c>
      <c r="G44" s="152"/>
      <c r="H44" s="152"/>
      <c r="I44" s="152"/>
      <c r="J44" s="152"/>
      <c r="K44" s="152"/>
      <c r="L44" s="152"/>
      <c r="M44" s="152"/>
      <c r="N44" s="152"/>
    </row>
    <row r="45" spans="1:14" ht="15" customHeight="1">
      <c r="A45" s="139" t="s">
        <v>80</v>
      </c>
      <c r="B45" s="140"/>
      <c r="C45" s="401"/>
      <c r="D45" s="140"/>
      <c r="E45" s="168"/>
      <c r="F45" s="141"/>
      <c r="G45" s="152"/>
      <c r="H45" s="152"/>
      <c r="I45" s="152"/>
      <c r="J45" s="152"/>
      <c r="K45" s="152"/>
      <c r="L45" s="152"/>
      <c r="M45" s="152"/>
      <c r="N45" s="152"/>
    </row>
    <row r="46" spans="1:14" ht="15" customHeight="1">
      <c r="A46" s="169" t="s">
        <v>73</v>
      </c>
      <c r="B46" s="149">
        <f>Originales!AQ69</f>
        <v>329923</v>
      </c>
      <c r="C46" s="143">
        <f>B46/$B$37</f>
        <v>0.43053351637453152</v>
      </c>
      <c r="D46" s="149">
        <f>Originales!AQ30</f>
        <v>302071</v>
      </c>
      <c r="E46" s="198">
        <f>D46/$D$37</f>
        <v>0.40180557181318038</v>
      </c>
      <c r="F46" s="151">
        <f>(D46-B46)/B46</f>
        <v>-8.4419697929516882E-2</v>
      </c>
      <c r="G46" s="152"/>
      <c r="H46" s="152"/>
      <c r="I46" s="152"/>
      <c r="J46" s="152"/>
      <c r="K46" s="152"/>
      <c r="L46" s="152"/>
      <c r="M46" s="152"/>
      <c r="N46" s="152"/>
    </row>
    <row r="47" spans="1:14" ht="15" customHeight="1">
      <c r="A47" s="808" t="s">
        <v>288</v>
      </c>
      <c r="B47" s="809"/>
      <c r="C47" s="809"/>
      <c r="D47" s="809"/>
      <c r="E47" s="809"/>
      <c r="F47" s="810"/>
      <c r="G47" s="152"/>
      <c r="H47" s="152"/>
      <c r="I47" s="152"/>
      <c r="J47" s="152"/>
      <c r="K47" s="152"/>
      <c r="L47" s="152"/>
      <c r="M47" s="152"/>
      <c r="N47" s="152"/>
    </row>
    <row r="48" spans="1:14" ht="15" customHeight="1">
      <c r="A48" s="152"/>
      <c r="B48" s="152"/>
      <c r="C48" s="152"/>
      <c r="D48" s="152"/>
      <c r="E48" s="152"/>
      <c r="F48" s="159" t="s">
        <v>241</v>
      </c>
      <c r="G48" s="152"/>
      <c r="H48" s="152"/>
      <c r="I48" s="152"/>
      <c r="J48" s="152"/>
      <c r="K48" s="152"/>
      <c r="L48" s="152"/>
      <c r="M48" s="152"/>
      <c r="N48" s="152"/>
    </row>
    <row r="49" spans="1:14" ht="15" customHeight="1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</row>
    <row r="50" spans="1:14">
      <c r="A50" s="1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1:14">
      <c r="A51" s="1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</row>
    <row r="52" spans="1:14">
      <c r="A52" s="1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</row>
    <row r="53" spans="1:14">
      <c r="A53" s="1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</row>
    <row r="54" spans="1:14" ht="39.75" customHeight="1">
      <c r="A54" s="811" t="s">
        <v>92</v>
      </c>
      <c r="B54" s="812"/>
      <c r="C54" s="812"/>
      <c r="D54" s="812"/>
      <c r="E54" s="812"/>
      <c r="F54" s="813"/>
      <c r="G54" s="152"/>
      <c r="H54" s="152"/>
      <c r="I54" s="152"/>
      <c r="J54" s="152"/>
      <c r="K54" s="152"/>
      <c r="L54" s="152"/>
      <c r="M54" s="152"/>
      <c r="N54" s="152"/>
    </row>
    <row r="55" spans="1:14" ht="31.5" customHeight="1">
      <c r="A55" s="136" t="s">
        <v>75</v>
      </c>
      <c r="B55" s="137" t="str">
        <f>Originales!$A$1</f>
        <v>Acum. febrero 2009</v>
      </c>
      <c r="C55" s="138" t="s">
        <v>67</v>
      </c>
      <c r="D55" s="137" t="str">
        <f>Originales!$A$2</f>
        <v>Acum. febrero 2010</v>
      </c>
      <c r="E55" s="138" t="s">
        <v>67</v>
      </c>
      <c r="F55" s="138" t="s">
        <v>68</v>
      </c>
      <c r="G55" s="152"/>
      <c r="H55" s="152"/>
      <c r="I55" s="152"/>
      <c r="J55" s="152"/>
      <c r="K55" s="152"/>
      <c r="L55" s="152"/>
      <c r="M55" s="152"/>
      <c r="N55" s="152"/>
    </row>
    <row r="56" spans="1:14">
      <c r="A56" s="139" t="s">
        <v>76</v>
      </c>
      <c r="B56" s="160"/>
      <c r="C56" s="161"/>
      <c r="D56" s="160"/>
      <c r="E56" s="160"/>
      <c r="F56" s="161"/>
      <c r="G56" s="152"/>
      <c r="H56" s="152"/>
      <c r="I56" s="152"/>
      <c r="J56" s="152"/>
      <c r="K56" s="152"/>
      <c r="L56" s="152"/>
      <c r="M56" s="152"/>
      <c r="N56" s="152"/>
    </row>
    <row r="57" spans="1:14" ht="12.75" customHeight="1">
      <c r="A57" s="302" t="s">
        <v>69</v>
      </c>
      <c r="B57" s="294">
        <f>Originales!H69</f>
        <v>270136</v>
      </c>
      <c r="C57" s="296">
        <f>B57/$B$57</f>
        <v>1</v>
      </c>
      <c r="D57" s="294">
        <f>Originales!H30</f>
        <v>256956</v>
      </c>
      <c r="E57" s="308">
        <f>D57/$D$57</f>
        <v>1</v>
      </c>
      <c r="F57" s="296">
        <f>(D57-B57)/B57</f>
        <v>-4.8790238990730594E-2</v>
      </c>
      <c r="G57" s="152"/>
      <c r="H57" s="152"/>
      <c r="I57" s="152"/>
      <c r="J57" s="152"/>
      <c r="K57" s="152"/>
      <c r="L57" s="152"/>
      <c r="M57" s="152"/>
      <c r="N57" s="152"/>
    </row>
    <row r="58" spans="1:14">
      <c r="A58" s="139" t="s">
        <v>77</v>
      </c>
      <c r="B58" s="160"/>
      <c r="C58" s="161"/>
      <c r="D58" s="160"/>
      <c r="E58" s="160"/>
      <c r="F58" s="161"/>
      <c r="G58" s="152"/>
      <c r="H58" s="152"/>
      <c r="I58" s="152"/>
      <c r="J58" s="152"/>
      <c r="K58" s="152"/>
      <c r="L58" s="152"/>
      <c r="M58" s="152"/>
      <c r="N58" s="152"/>
    </row>
    <row r="59" spans="1:14" ht="15" customHeight="1">
      <c r="A59" s="155" t="s">
        <v>72</v>
      </c>
      <c r="B59" s="162">
        <f>Originales!F69</f>
        <v>167023</v>
      </c>
      <c r="C59" s="143">
        <f>B59/$B$57</f>
        <v>0.61829226759854294</v>
      </c>
      <c r="D59" s="162">
        <f>Originales!F30</f>
        <v>167231</v>
      </c>
      <c r="E59" s="195">
        <f>D59/$D$57</f>
        <v>0.65081570385591303</v>
      </c>
      <c r="F59" s="154">
        <f>(D59-B59)/B59</f>
        <v>1.2453374684923634E-3</v>
      </c>
      <c r="G59" s="152"/>
      <c r="H59" s="152"/>
      <c r="I59" s="152"/>
      <c r="J59" s="152"/>
      <c r="K59" s="152"/>
      <c r="L59" s="152"/>
      <c r="M59" s="152"/>
      <c r="N59" s="152"/>
    </row>
    <row r="60" spans="1:14" ht="15" customHeight="1">
      <c r="A60" s="155" t="s">
        <v>78</v>
      </c>
      <c r="B60" s="163">
        <f>Originales!B69</f>
        <v>22999</v>
      </c>
      <c r="C60" s="147">
        <f>B60/$B$57</f>
        <v>8.5138596854917523E-2</v>
      </c>
      <c r="D60" s="163">
        <f>Originales!B30</f>
        <v>23600</v>
      </c>
      <c r="E60" s="198">
        <f>D60/$D$57</f>
        <v>9.1844518127617181E-2</v>
      </c>
      <c r="F60" s="157">
        <f>(D60-B60)/B60</f>
        <v>2.6131570937866864E-2</v>
      </c>
      <c r="G60" s="152"/>
      <c r="H60" s="152"/>
      <c r="I60" s="152"/>
      <c r="J60" s="152"/>
      <c r="K60" s="152"/>
      <c r="L60" s="152"/>
      <c r="M60" s="152"/>
      <c r="N60" s="152"/>
    </row>
    <row r="61" spans="1:14" ht="15" customHeight="1">
      <c r="A61" s="155" t="s">
        <v>79</v>
      </c>
      <c r="B61" s="163">
        <f>Originales!C69</f>
        <v>107450</v>
      </c>
      <c r="C61" s="147">
        <f>B61/$B$57</f>
        <v>0.39776260846388484</v>
      </c>
      <c r="D61" s="163">
        <f>Originales!C30</f>
        <v>112885</v>
      </c>
      <c r="E61" s="198">
        <f>D61/$D$57</f>
        <v>0.43931645884898579</v>
      </c>
      <c r="F61" s="157">
        <f>(D61-B61)/B61</f>
        <v>5.0581665891112147E-2</v>
      </c>
      <c r="G61" s="152"/>
      <c r="H61" s="152"/>
      <c r="I61" s="152"/>
      <c r="J61" s="152"/>
      <c r="K61" s="152"/>
      <c r="L61" s="152"/>
      <c r="M61" s="152"/>
      <c r="N61" s="152"/>
    </row>
    <row r="62" spans="1:14" ht="15" customHeight="1">
      <c r="A62" s="155" t="s">
        <v>36</v>
      </c>
      <c r="B62" s="163">
        <f>Originales!D69</f>
        <v>34050</v>
      </c>
      <c r="C62" s="147">
        <f>B62/$B$57</f>
        <v>0.12604762045784346</v>
      </c>
      <c r="D62" s="163">
        <f>Originales!D30</f>
        <v>27935</v>
      </c>
      <c r="E62" s="198">
        <f>D62/$D$57</f>
        <v>0.10871511075826211</v>
      </c>
      <c r="F62" s="157">
        <f>(D62-B62)/B62</f>
        <v>-0.17958883994126285</v>
      </c>
      <c r="G62" s="152"/>
      <c r="H62" s="152"/>
      <c r="I62" s="152"/>
      <c r="J62" s="152"/>
      <c r="K62" s="152"/>
      <c r="L62" s="152"/>
      <c r="M62" s="152"/>
      <c r="N62" s="152"/>
    </row>
    <row r="63" spans="1:14" ht="15" customHeight="1">
      <c r="A63" s="155" t="s">
        <v>93</v>
      </c>
      <c r="B63" s="163">
        <f>Originales!E69</f>
        <v>2524</v>
      </c>
      <c r="C63" s="151">
        <f>B63/$B$57</f>
        <v>9.343441821897119E-3</v>
      </c>
      <c r="D63" s="163">
        <f>Originales!E30</f>
        <v>2811</v>
      </c>
      <c r="E63" s="201">
        <f>D63/$D$57</f>
        <v>1.0939616121047961E-2</v>
      </c>
      <c r="F63" s="157">
        <f>(D63-B63)/B63</f>
        <v>0.11370839936608558</v>
      </c>
      <c r="G63" s="152"/>
      <c r="H63" s="152"/>
      <c r="I63" s="152"/>
      <c r="J63" s="152"/>
      <c r="K63" s="152"/>
      <c r="L63" s="152"/>
      <c r="M63" s="152"/>
      <c r="N63" s="152"/>
    </row>
    <row r="64" spans="1:14" ht="15" customHeight="1">
      <c r="A64" s="139" t="s">
        <v>80</v>
      </c>
      <c r="B64" s="140"/>
      <c r="C64" s="401"/>
      <c r="D64" s="140"/>
      <c r="E64" s="168"/>
      <c r="F64" s="141"/>
      <c r="G64" s="152"/>
      <c r="H64" s="152"/>
      <c r="I64" s="152"/>
      <c r="J64" s="152"/>
      <c r="K64" s="152"/>
      <c r="L64" s="152"/>
      <c r="M64" s="152"/>
      <c r="N64" s="152"/>
    </row>
    <row r="65" spans="1:14" ht="15" customHeight="1">
      <c r="A65" s="169" t="s">
        <v>73</v>
      </c>
      <c r="B65" s="149">
        <f>Originales!G69</f>
        <v>103113</v>
      </c>
      <c r="C65" s="143">
        <f>B65/$B$57</f>
        <v>0.38170773240145706</v>
      </c>
      <c r="D65" s="149">
        <f>Originales!G30</f>
        <v>89725</v>
      </c>
      <c r="E65" s="201">
        <f>D65/$D$57</f>
        <v>0.34918429614408691</v>
      </c>
      <c r="F65" s="151">
        <f>(D65-B65)/B65</f>
        <v>-0.1298381387409929</v>
      </c>
      <c r="G65" s="152"/>
      <c r="H65" s="152"/>
      <c r="I65" s="152"/>
      <c r="J65" s="152"/>
      <c r="K65" s="152"/>
      <c r="L65" s="152"/>
      <c r="M65" s="152"/>
      <c r="N65" s="152"/>
    </row>
    <row r="66" spans="1:14" ht="15" customHeight="1">
      <c r="A66" s="808" t="s">
        <v>288</v>
      </c>
      <c r="B66" s="809"/>
      <c r="C66" s="809"/>
      <c r="D66" s="809"/>
      <c r="E66" s="809"/>
      <c r="F66" s="810"/>
      <c r="G66" s="152"/>
      <c r="H66" s="152"/>
      <c r="I66" s="152"/>
      <c r="J66" s="152"/>
      <c r="K66" s="152"/>
      <c r="L66" s="152"/>
      <c r="M66" s="152"/>
      <c r="N66" s="152"/>
    </row>
    <row r="67" spans="1:14" ht="15" customHeight="1">
      <c r="A67" s="152"/>
      <c r="B67" s="152"/>
      <c r="C67" s="152"/>
      <c r="D67" s="152"/>
      <c r="E67" s="152"/>
      <c r="F67" s="159" t="s">
        <v>241</v>
      </c>
      <c r="G67" s="152"/>
      <c r="H67" s="152"/>
      <c r="I67" s="152"/>
      <c r="J67" s="152"/>
      <c r="K67" s="152"/>
      <c r="L67" s="152"/>
      <c r="M67" s="152"/>
      <c r="N67" s="152"/>
    </row>
    <row r="68" spans="1:14" ht="15" customHeight="1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</row>
    <row r="69" spans="1:14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</row>
    <row r="70" spans="1:14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</row>
    <row r="71" spans="1:14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</row>
    <row r="72" spans="1:14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</row>
    <row r="73" spans="1:14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</row>
    <row r="75" spans="1:14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</row>
    <row r="76" spans="1:14" ht="37.5" customHeight="1">
      <c r="A76" s="811" t="s">
        <v>94</v>
      </c>
      <c r="B76" s="812"/>
      <c r="C76" s="812"/>
      <c r="D76" s="812"/>
      <c r="E76" s="812"/>
      <c r="F76" s="813"/>
      <c r="G76" s="152"/>
      <c r="H76" s="152"/>
      <c r="I76" s="152"/>
      <c r="J76" s="152"/>
      <c r="K76" s="152"/>
      <c r="L76" s="152"/>
      <c r="M76" s="152"/>
      <c r="N76" s="152"/>
    </row>
    <row r="77" spans="1:14" ht="31.5" customHeight="1">
      <c r="A77" s="136" t="s">
        <v>75</v>
      </c>
      <c r="B77" s="137" t="str">
        <f>Originales!$A$1</f>
        <v>Acum. febrero 2009</v>
      </c>
      <c r="C77" s="138" t="s">
        <v>67</v>
      </c>
      <c r="D77" s="137" t="str">
        <f>Originales!$A$2</f>
        <v>Acum. febrero 2010</v>
      </c>
      <c r="E77" s="138" t="s">
        <v>67</v>
      </c>
      <c r="F77" s="138" t="s">
        <v>68</v>
      </c>
      <c r="G77" s="152"/>
      <c r="H77" s="152"/>
      <c r="I77" s="152"/>
      <c r="J77" s="152"/>
      <c r="K77" s="152"/>
      <c r="L77" s="152"/>
      <c r="M77" s="152"/>
      <c r="N77" s="152"/>
    </row>
    <row r="78" spans="1:14" ht="15" customHeight="1">
      <c r="A78" s="139" t="s">
        <v>76</v>
      </c>
      <c r="B78" s="140"/>
      <c r="C78" s="140"/>
      <c r="D78" s="140"/>
      <c r="E78" s="140"/>
      <c r="F78" s="141"/>
      <c r="G78" s="152"/>
      <c r="H78" s="152"/>
      <c r="I78" s="152"/>
      <c r="J78" s="152"/>
      <c r="K78" s="152"/>
      <c r="L78" s="152"/>
      <c r="M78" s="152"/>
      <c r="N78" s="152"/>
    </row>
    <row r="79" spans="1:14" ht="12.75" customHeight="1">
      <c r="A79" s="302" t="s">
        <v>69</v>
      </c>
      <c r="B79" s="294">
        <f>Originales!Q69</f>
        <v>229526</v>
      </c>
      <c r="C79" s="296">
        <f>B79/$B$79</f>
        <v>1</v>
      </c>
      <c r="D79" s="294">
        <f>Originales!Q30</f>
        <v>226771</v>
      </c>
      <c r="E79" s="308">
        <f>D79/$D$79</f>
        <v>1</v>
      </c>
      <c r="F79" s="296">
        <f>(D79-B79)/B79</f>
        <v>-1.2002997481766772E-2</v>
      </c>
      <c r="G79" s="152"/>
      <c r="H79" s="152"/>
      <c r="I79" s="152"/>
      <c r="J79" s="152"/>
      <c r="K79" s="152"/>
      <c r="L79" s="152"/>
      <c r="M79" s="152"/>
      <c r="N79" s="152"/>
    </row>
    <row r="80" spans="1:14" ht="35.25" customHeight="1">
      <c r="A80" s="139" t="s">
        <v>77</v>
      </c>
      <c r="B80" s="140"/>
      <c r="C80" s="140"/>
      <c r="D80" s="140"/>
      <c r="E80" s="140"/>
      <c r="F80" s="141"/>
      <c r="G80" s="152"/>
      <c r="H80" s="152"/>
      <c r="I80" s="152"/>
      <c r="J80" s="152"/>
      <c r="K80" s="152"/>
      <c r="L80" s="152"/>
      <c r="M80" s="152"/>
      <c r="N80" s="152"/>
    </row>
    <row r="81" spans="1:14" ht="15" customHeight="1">
      <c r="A81" s="155" t="s">
        <v>72</v>
      </c>
      <c r="B81" s="162">
        <f>Originales!O69</f>
        <v>91535</v>
      </c>
      <c r="C81" s="143">
        <f>B81/$B$79</f>
        <v>0.39880013593231267</v>
      </c>
      <c r="D81" s="162">
        <f>Originales!O30</f>
        <v>101561</v>
      </c>
      <c r="E81" s="195">
        <f>D81/$D$79</f>
        <v>0.44785708931036156</v>
      </c>
      <c r="F81" s="154">
        <f>(D81-B81)/B81</f>
        <v>0.10953187305402305</v>
      </c>
      <c r="G81" s="152"/>
      <c r="H81" s="152"/>
      <c r="I81" s="152"/>
      <c r="J81" s="152"/>
      <c r="K81" s="152"/>
      <c r="L81" s="152"/>
      <c r="M81" s="152"/>
      <c r="N81" s="152"/>
    </row>
    <row r="82" spans="1:14" ht="15" customHeight="1">
      <c r="A82" s="155" t="s">
        <v>78</v>
      </c>
      <c r="B82" s="163">
        <f>Originales!K69</f>
        <v>10217</v>
      </c>
      <c r="C82" s="147">
        <f>B82/$B$79</f>
        <v>4.4513475597535788E-2</v>
      </c>
      <c r="D82" s="163">
        <f>Originales!K30</f>
        <v>10849</v>
      </c>
      <c r="E82" s="198">
        <f>D82/$D$79</f>
        <v>4.7841214264610556E-2</v>
      </c>
      <c r="F82" s="157">
        <f>(D82-B82)/B82</f>
        <v>6.1857688166780854E-2</v>
      </c>
      <c r="G82" s="152"/>
      <c r="H82" s="152"/>
      <c r="I82" s="152"/>
      <c r="J82" s="152"/>
      <c r="K82" s="152"/>
      <c r="L82" s="152"/>
      <c r="M82" s="152"/>
      <c r="N82" s="152"/>
    </row>
    <row r="83" spans="1:14" ht="15" customHeight="1">
      <c r="A83" s="155" t="s">
        <v>79</v>
      </c>
      <c r="B83" s="163">
        <f>Originales!L69</f>
        <v>48378</v>
      </c>
      <c r="C83" s="147">
        <f>B83/$B$79</f>
        <v>0.21077350714080323</v>
      </c>
      <c r="D83" s="163">
        <f>Originales!L30</f>
        <v>55522</v>
      </c>
      <c r="E83" s="198">
        <f>D83/$D$79</f>
        <v>0.2448373028297269</v>
      </c>
      <c r="F83" s="157">
        <f>(D83-B83)/B83</f>
        <v>0.14767042870726363</v>
      </c>
      <c r="G83" s="152"/>
      <c r="H83" s="152"/>
      <c r="I83" s="152"/>
      <c r="J83" s="152"/>
      <c r="K83" s="152"/>
      <c r="L83" s="152"/>
      <c r="M83" s="152"/>
      <c r="N83" s="152"/>
    </row>
    <row r="84" spans="1:14" ht="15" customHeight="1">
      <c r="A84" s="155" t="s">
        <v>36</v>
      </c>
      <c r="B84" s="163">
        <f>Originales!M69</f>
        <v>30096</v>
      </c>
      <c r="C84" s="147">
        <f>B84/$B$79</f>
        <v>0.13112240007667977</v>
      </c>
      <c r="D84" s="163">
        <f>Originales!M30</f>
        <v>32265</v>
      </c>
      <c r="E84" s="198">
        <f>D84/$D$79</f>
        <v>0.14228009754333668</v>
      </c>
      <c r="F84" s="157">
        <f>(D84-B84)/B84</f>
        <v>7.2069377990430616E-2</v>
      </c>
      <c r="G84" s="152"/>
      <c r="H84" s="152"/>
      <c r="I84" s="152"/>
      <c r="J84" s="152"/>
      <c r="K84" s="152"/>
      <c r="L84" s="152"/>
      <c r="M84" s="152"/>
      <c r="N84" s="152"/>
    </row>
    <row r="85" spans="1:14" ht="15" customHeight="1">
      <c r="A85" s="155" t="s">
        <v>93</v>
      </c>
      <c r="B85" s="163">
        <f>Originales!N69</f>
        <v>2844</v>
      </c>
      <c r="C85" s="151">
        <f>B85/$B$79</f>
        <v>1.2390753117293901E-2</v>
      </c>
      <c r="D85" s="163">
        <f>Originales!N30</f>
        <v>2925</v>
      </c>
      <c r="E85" s="201">
        <f>D85/$D$79</f>
        <v>1.2898474672687425E-2</v>
      </c>
      <c r="F85" s="157">
        <f>(D85-B85)/B85</f>
        <v>2.8481012658227847E-2</v>
      </c>
      <c r="G85" s="152"/>
      <c r="H85" s="152"/>
      <c r="I85" s="152"/>
      <c r="J85" s="152"/>
      <c r="K85" s="152"/>
      <c r="L85" s="152"/>
      <c r="M85" s="152"/>
      <c r="N85" s="152"/>
    </row>
    <row r="86" spans="1:14" ht="15" customHeight="1">
      <c r="A86" s="139" t="s">
        <v>80</v>
      </c>
      <c r="B86" s="140"/>
      <c r="C86" s="140"/>
      <c r="D86" s="140"/>
      <c r="E86" s="140"/>
      <c r="F86" s="141"/>
      <c r="G86" s="152"/>
      <c r="H86" s="152"/>
      <c r="I86" s="152"/>
      <c r="J86" s="152"/>
      <c r="K86" s="152"/>
      <c r="L86" s="152"/>
      <c r="M86" s="152"/>
      <c r="N86" s="152"/>
    </row>
    <row r="87" spans="1:14" ht="15" customHeight="1">
      <c r="A87" s="169" t="s">
        <v>73</v>
      </c>
      <c r="B87" s="149">
        <f>Originales!P69</f>
        <v>137991</v>
      </c>
      <c r="C87" s="143">
        <f>B87/$B$79</f>
        <v>0.60119986406768733</v>
      </c>
      <c r="D87" s="149">
        <f>Originales!P30</f>
        <v>125210</v>
      </c>
      <c r="E87" s="201">
        <f>D87/$D$79</f>
        <v>0.5521429106896385</v>
      </c>
      <c r="F87" s="151">
        <f>(D87-B87)/B87</f>
        <v>-9.262198259306767E-2</v>
      </c>
      <c r="G87" s="152"/>
      <c r="H87" s="152"/>
      <c r="I87" s="152"/>
      <c r="J87" s="152"/>
      <c r="K87" s="152"/>
      <c r="L87" s="152"/>
      <c r="M87" s="152"/>
      <c r="N87" s="152"/>
    </row>
    <row r="88" spans="1:14" ht="15.75" customHeight="1">
      <c r="A88" s="808" t="s">
        <v>288</v>
      </c>
      <c r="B88" s="809"/>
      <c r="C88" s="809"/>
      <c r="D88" s="809"/>
      <c r="E88" s="809"/>
      <c r="F88" s="810"/>
      <c r="G88" s="152"/>
      <c r="H88" s="152"/>
      <c r="I88" s="152"/>
      <c r="J88" s="152"/>
      <c r="K88" s="152"/>
      <c r="L88" s="152"/>
      <c r="M88" s="152"/>
      <c r="N88" s="152"/>
    </row>
    <row r="89" spans="1:14">
      <c r="A89" s="152"/>
      <c r="B89" s="152"/>
      <c r="C89" s="152"/>
      <c r="D89" s="152"/>
      <c r="E89" s="152"/>
      <c r="F89" s="159" t="s">
        <v>241</v>
      </c>
      <c r="G89" s="152"/>
      <c r="H89" s="152"/>
      <c r="I89" s="152"/>
      <c r="J89" s="152"/>
      <c r="K89" s="152"/>
      <c r="L89" s="152"/>
      <c r="M89" s="152"/>
      <c r="N89" s="152"/>
    </row>
    <row r="90" spans="1:14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</row>
    <row r="91" spans="1:14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</row>
    <row r="92" spans="1:14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</row>
    <row r="93" spans="1:14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</row>
    <row r="94" spans="1:14" ht="14.25" customHeight="1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</row>
    <row r="95" spans="1:14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</row>
    <row r="96" spans="1:14" ht="40.5" customHeight="1">
      <c r="A96" s="811" t="s">
        <v>95</v>
      </c>
      <c r="B96" s="812"/>
      <c r="C96" s="812"/>
      <c r="D96" s="812"/>
      <c r="E96" s="812"/>
      <c r="F96" s="813"/>
      <c r="G96" s="152"/>
      <c r="H96" s="152"/>
      <c r="I96" s="152"/>
      <c r="J96" s="152"/>
      <c r="K96" s="152"/>
      <c r="L96" s="152"/>
      <c r="M96" s="152"/>
      <c r="N96" s="152"/>
    </row>
    <row r="97" spans="1:14" ht="31.5" customHeight="1">
      <c r="A97" s="136" t="s">
        <v>75</v>
      </c>
      <c r="B97" s="137" t="str">
        <f>Originales!$A$1</f>
        <v>Acum. febrero 2009</v>
      </c>
      <c r="C97" s="138" t="s">
        <v>67</v>
      </c>
      <c r="D97" s="137" t="str">
        <f>Originales!$A$2</f>
        <v>Acum. febrero 2010</v>
      </c>
      <c r="E97" s="138" t="s">
        <v>67</v>
      </c>
      <c r="F97" s="138" t="s">
        <v>68</v>
      </c>
      <c r="G97" s="152"/>
      <c r="H97" s="152"/>
      <c r="I97" s="152"/>
      <c r="J97" s="152"/>
      <c r="K97" s="152"/>
      <c r="L97" s="152"/>
      <c r="M97" s="152"/>
      <c r="N97" s="152"/>
    </row>
    <row r="98" spans="1:14">
      <c r="A98" s="139" t="s">
        <v>76</v>
      </c>
      <c r="B98" s="160"/>
      <c r="C98" s="161"/>
      <c r="D98" s="160"/>
      <c r="E98" s="160"/>
      <c r="F98" s="161"/>
      <c r="G98" s="152"/>
      <c r="H98" s="152"/>
      <c r="I98" s="152"/>
      <c r="J98" s="152"/>
      <c r="K98" s="152"/>
      <c r="L98" s="152"/>
      <c r="M98" s="152"/>
      <c r="N98" s="152"/>
    </row>
    <row r="99" spans="1:14" ht="12.75" customHeight="1">
      <c r="A99" s="370" t="s">
        <v>69</v>
      </c>
      <c r="B99" s="294">
        <f>Originales!Y69</f>
        <v>116828</v>
      </c>
      <c r="C99" s="296">
        <f>B99/$B$99</f>
        <v>1</v>
      </c>
      <c r="D99" s="294">
        <f>Originales!Y30</f>
        <v>112649</v>
      </c>
      <c r="E99" s="308">
        <f>D99/$D$99</f>
        <v>1</v>
      </c>
      <c r="F99" s="296">
        <f>(D99-B99)/B99</f>
        <v>-3.5770534460916902E-2</v>
      </c>
      <c r="G99" s="152"/>
      <c r="H99" s="152"/>
      <c r="I99" s="152"/>
      <c r="J99" s="152"/>
      <c r="K99" s="152"/>
      <c r="L99" s="152"/>
      <c r="M99" s="152"/>
      <c r="N99" s="152"/>
    </row>
    <row r="100" spans="1:14">
      <c r="A100" s="139" t="s">
        <v>77</v>
      </c>
      <c r="B100" s="160"/>
      <c r="C100" s="161"/>
      <c r="D100" s="160"/>
      <c r="E100" s="160"/>
      <c r="F100" s="161"/>
      <c r="G100" s="152"/>
      <c r="H100" s="152"/>
      <c r="I100" s="152"/>
      <c r="J100" s="152"/>
      <c r="K100" s="152"/>
      <c r="L100" s="152"/>
      <c r="M100" s="152"/>
      <c r="N100" s="152"/>
    </row>
    <row r="101" spans="1:14" ht="15" customHeight="1">
      <c r="A101" s="170" t="s">
        <v>72</v>
      </c>
      <c r="B101" s="162">
        <f>Originales!W69</f>
        <v>77709</v>
      </c>
      <c r="C101" s="143">
        <f>B101/$B$99</f>
        <v>0.66515732529872973</v>
      </c>
      <c r="D101" s="162">
        <f>Originales!W30</f>
        <v>77373</v>
      </c>
      <c r="E101" s="195">
        <f>D101/$D$99</f>
        <v>0.68685030492947119</v>
      </c>
      <c r="F101" s="154">
        <f>(D101-B101)/B101</f>
        <v>-4.3238234953480292E-3</v>
      </c>
      <c r="G101" s="152"/>
      <c r="H101" s="152"/>
      <c r="I101" s="152"/>
      <c r="J101" s="152"/>
      <c r="K101" s="152"/>
      <c r="L101" s="152"/>
      <c r="M101" s="152"/>
      <c r="N101" s="152"/>
    </row>
    <row r="102" spans="1:14" ht="15" customHeight="1">
      <c r="A102" s="170" t="s">
        <v>96</v>
      </c>
      <c r="B102" s="163">
        <f>Originales!T69</f>
        <v>60325</v>
      </c>
      <c r="C102" s="147">
        <f>B102/$B$99</f>
        <v>0.51635738008011778</v>
      </c>
      <c r="D102" s="163">
        <f>Originales!T30</f>
        <v>62482</v>
      </c>
      <c r="E102" s="198">
        <f>D102/$D$99</f>
        <v>0.55466093795772708</v>
      </c>
      <c r="F102" s="157">
        <f>(D102-B102)/B102</f>
        <v>3.57563199336925E-2</v>
      </c>
      <c r="G102" s="152"/>
      <c r="H102" s="152"/>
      <c r="I102" s="152"/>
      <c r="J102" s="152"/>
      <c r="K102" s="152"/>
      <c r="L102" s="152"/>
      <c r="M102" s="152"/>
      <c r="N102" s="152"/>
    </row>
    <row r="103" spans="1:14" ht="15" customHeight="1">
      <c r="A103" s="170" t="s">
        <v>36</v>
      </c>
      <c r="B103" s="163">
        <f>Originales!U69</f>
        <v>14868</v>
      </c>
      <c r="C103" s="147">
        <f>B103/$B$99</f>
        <v>0.12726401205190538</v>
      </c>
      <c r="D103" s="163">
        <f>Originales!U30</f>
        <v>13313</v>
      </c>
      <c r="E103" s="198">
        <f>D103/$D$99</f>
        <v>0.11818125327344228</v>
      </c>
      <c r="F103" s="157">
        <f>(D103-B103)/B103</f>
        <v>-0.10458703255313424</v>
      </c>
      <c r="G103" s="152"/>
      <c r="H103" s="152"/>
      <c r="I103" s="152"/>
      <c r="J103" s="152"/>
      <c r="K103" s="152"/>
      <c r="L103" s="152"/>
      <c r="M103" s="152"/>
      <c r="N103" s="152"/>
    </row>
    <row r="104" spans="1:14" ht="15" customHeight="1">
      <c r="A104" s="170" t="s">
        <v>93</v>
      </c>
      <c r="B104" s="163">
        <f>Originales!V69</f>
        <v>2516</v>
      </c>
      <c r="C104" s="151">
        <f>B104/$B$99</f>
        <v>2.153593316670661E-2</v>
      </c>
      <c r="D104" s="163">
        <f>Originales!V30</f>
        <v>1578</v>
      </c>
      <c r="E104" s="201">
        <f>D104/$D$99</f>
        <v>1.4008113698301804E-2</v>
      </c>
      <c r="F104" s="157">
        <f>(D104-B104)/B104</f>
        <v>-0.37281399046104929</v>
      </c>
      <c r="G104" s="152"/>
      <c r="H104" s="152"/>
      <c r="I104" s="152"/>
      <c r="J104" s="152"/>
      <c r="K104" s="152"/>
      <c r="L104" s="152"/>
      <c r="M104" s="152"/>
      <c r="N104" s="152"/>
    </row>
    <row r="105" spans="1:14" ht="15" customHeight="1">
      <c r="A105" s="139" t="s">
        <v>80</v>
      </c>
      <c r="B105" s="140"/>
      <c r="C105" s="401"/>
      <c r="D105" s="140"/>
      <c r="E105" s="168"/>
      <c r="F105" s="141"/>
      <c r="G105" s="152"/>
      <c r="H105" s="152"/>
      <c r="I105" s="152"/>
      <c r="J105" s="152"/>
      <c r="K105" s="152"/>
      <c r="L105" s="152"/>
      <c r="M105" s="152"/>
      <c r="N105" s="152"/>
    </row>
    <row r="106" spans="1:14" ht="15" customHeight="1">
      <c r="A106" s="171" t="s">
        <v>73</v>
      </c>
      <c r="B106" s="149">
        <f>Originales!X69</f>
        <v>39119</v>
      </c>
      <c r="C106" s="143">
        <f>B106/$B$99</f>
        <v>0.33484267470127027</v>
      </c>
      <c r="D106" s="149">
        <f>Originales!X30</f>
        <v>35276</v>
      </c>
      <c r="E106" s="195">
        <f>D106/$D$99</f>
        <v>0.31314969507052881</v>
      </c>
      <c r="F106" s="151">
        <f>(D106-B106)/B106</f>
        <v>-9.8238707533423661E-2</v>
      </c>
      <c r="G106" s="152"/>
      <c r="H106" s="152"/>
      <c r="I106" s="152"/>
      <c r="J106" s="152"/>
      <c r="K106" s="152"/>
      <c r="L106" s="152"/>
      <c r="M106" s="152"/>
      <c r="N106" s="152"/>
    </row>
    <row r="107" spans="1:14" ht="15" customHeight="1">
      <c r="A107" s="808" t="s">
        <v>288</v>
      </c>
      <c r="B107" s="809"/>
      <c r="C107" s="809"/>
      <c r="D107" s="809"/>
      <c r="E107" s="809"/>
      <c r="F107" s="810"/>
      <c r="G107" s="152"/>
      <c r="H107" s="152"/>
      <c r="I107" s="152"/>
      <c r="J107" s="152"/>
      <c r="K107" s="152"/>
      <c r="L107" s="152"/>
      <c r="M107" s="152"/>
      <c r="N107" s="152"/>
    </row>
    <row r="108" spans="1:14" ht="15" customHeight="1">
      <c r="A108" s="152"/>
      <c r="B108" s="152"/>
      <c r="C108" s="152"/>
      <c r="D108" s="152"/>
      <c r="E108" s="152"/>
      <c r="F108" s="159" t="s">
        <v>241</v>
      </c>
      <c r="G108" s="152"/>
      <c r="H108" s="152"/>
      <c r="I108" s="152"/>
      <c r="J108" s="152"/>
      <c r="K108" s="152"/>
      <c r="L108" s="152"/>
      <c r="M108" s="152"/>
      <c r="N108" s="152"/>
    </row>
    <row r="109" spans="1:14" ht="15" customHeight="1">
      <c r="A109" s="152"/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</row>
    <row r="110" spans="1:14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</row>
    <row r="111" spans="1:14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</row>
    <row r="112" spans="1:14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</row>
    <row r="113" spans="1:14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</row>
    <row r="114" spans="1:14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</row>
    <row r="115" spans="1:14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</row>
    <row r="116" spans="1:14" ht="23.25" customHeight="1"/>
    <row r="120" spans="1:14" ht="38.25" customHeight="1">
      <c r="A120" s="811" t="s">
        <v>97</v>
      </c>
      <c r="B120" s="812"/>
      <c r="C120" s="812"/>
      <c r="D120" s="812"/>
      <c r="E120" s="812"/>
      <c r="F120" s="813"/>
      <c r="G120" s="152"/>
      <c r="H120" s="152"/>
      <c r="I120" s="152"/>
      <c r="J120" s="152"/>
      <c r="K120" s="152"/>
      <c r="L120" s="152"/>
      <c r="M120" s="152"/>
      <c r="N120" s="152"/>
    </row>
    <row r="121" spans="1:14" ht="31.5" customHeight="1">
      <c r="A121" s="136" t="s">
        <v>75</v>
      </c>
      <c r="B121" s="137" t="str">
        <f>Originales!$A$1</f>
        <v>Acum. febrero 2009</v>
      </c>
      <c r="C121" s="138" t="s">
        <v>67</v>
      </c>
      <c r="D121" s="137" t="str">
        <f>Originales!$A$2</f>
        <v>Acum. febrero 2010</v>
      </c>
      <c r="E121" s="138" t="s">
        <v>67</v>
      </c>
      <c r="F121" s="138" t="s">
        <v>68</v>
      </c>
      <c r="G121" s="152"/>
      <c r="H121" s="152"/>
      <c r="I121" s="152"/>
      <c r="J121" s="152"/>
      <c r="K121" s="152"/>
      <c r="L121" s="152"/>
      <c r="M121" s="152"/>
      <c r="N121" s="152"/>
    </row>
    <row r="122" spans="1:14">
      <c r="A122" s="139" t="s">
        <v>76</v>
      </c>
      <c r="B122" s="160"/>
      <c r="C122" s="161"/>
      <c r="D122" s="160"/>
      <c r="E122" s="160"/>
      <c r="F122" s="161"/>
      <c r="G122" s="152"/>
      <c r="H122" s="152"/>
      <c r="I122" s="152"/>
      <c r="J122" s="152"/>
      <c r="K122" s="152"/>
      <c r="L122" s="152"/>
      <c r="M122" s="152"/>
      <c r="N122" s="152"/>
    </row>
    <row r="123" spans="1:14" ht="12.75" customHeight="1">
      <c r="A123" s="302" t="s">
        <v>69</v>
      </c>
      <c r="B123" s="294">
        <f>Originales!AH69</f>
        <v>28742</v>
      </c>
      <c r="C123" s="296">
        <f>B123/$B$123</f>
        <v>1</v>
      </c>
      <c r="D123" s="294">
        <f>Originales!AH30</f>
        <v>29947</v>
      </c>
      <c r="E123" s="308">
        <f>D123/$D$123</f>
        <v>1</v>
      </c>
      <c r="F123" s="296">
        <f>(D123-B123)/B123</f>
        <v>4.1924709484378264E-2</v>
      </c>
      <c r="G123" s="152"/>
      <c r="H123" s="152"/>
      <c r="I123" s="152"/>
      <c r="J123" s="152"/>
      <c r="K123" s="152"/>
      <c r="L123" s="152"/>
      <c r="M123" s="152"/>
      <c r="N123" s="152"/>
    </row>
    <row r="124" spans="1:14">
      <c r="A124" s="139" t="s">
        <v>77</v>
      </c>
      <c r="B124" s="160"/>
      <c r="C124" s="161"/>
      <c r="D124" s="160"/>
      <c r="E124" s="160"/>
      <c r="F124" s="161"/>
      <c r="G124" s="152"/>
      <c r="H124" s="152"/>
      <c r="I124" s="152"/>
      <c r="J124" s="152"/>
      <c r="K124" s="152"/>
      <c r="L124" s="152"/>
      <c r="M124" s="152"/>
      <c r="N124" s="152"/>
    </row>
    <row r="125" spans="1:14">
      <c r="A125" s="155" t="s">
        <v>72</v>
      </c>
      <c r="B125" s="162">
        <f>Originales!AF69</f>
        <v>28742</v>
      </c>
      <c r="C125" s="143">
        <f>B125/$B$123</f>
        <v>1</v>
      </c>
      <c r="D125" s="162">
        <f>Originales!AF30</f>
        <v>29947</v>
      </c>
      <c r="E125" s="195">
        <f>D125/$D$123</f>
        <v>1</v>
      </c>
      <c r="F125" s="154">
        <f>(D125-B125)/B125</f>
        <v>4.1924709484378264E-2</v>
      </c>
      <c r="G125" s="152"/>
      <c r="H125" s="152"/>
      <c r="I125" s="152"/>
      <c r="J125" s="152"/>
      <c r="K125" s="152"/>
      <c r="L125" s="152"/>
      <c r="M125" s="152"/>
      <c r="N125" s="152"/>
    </row>
    <row r="126" spans="1:14">
      <c r="A126" s="155" t="s">
        <v>96</v>
      </c>
      <c r="B126" s="163">
        <f>Originales!AB69</f>
        <v>10187</v>
      </c>
      <c r="C126" s="147">
        <f>B126/$B$123</f>
        <v>0.35442905852063183</v>
      </c>
      <c r="D126" s="163">
        <f>Originales!AB30</f>
        <v>9943</v>
      </c>
      <c r="E126" s="198">
        <f>D126/$D$123</f>
        <v>0.33201990182656027</v>
      </c>
      <c r="F126" s="157">
        <f>(D126-B126)/B126</f>
        <v>-2.3952095808383235E-2</v>
      </c>
      <c r="G126" s="152"/>
      <c r="H126" s="152"/>
      <c r="I126" s="152"/>
      <c r="J126" s="152"/>
      <c r="K126" s="152"/>
      <c r="L126" s="152"/>
      <c r="M126" s="152"/>
      <c r="N126" s="152"/>
    </row>
    <row r="127" spans="1:14">
      <c r="A127" s="155" t="s">
        <v>36</v>
      </c>
      <c r="B127" s="163">
        <f>Originales!AC69</f>
        <v>7500</v>
      </c>
      <c r="C127" s="147">
        <f>B127/$B$123</f>
        <v>0.26094217521397256</v>
      </c>
      <c r="D127" s="163">
        <f>Originales!AC30</f>
        <v>8669</v>
      </c>
      <c r="E127" s="198">
        <f>D127/$D$123</f>
        <v>0.28947807793768993</v>
      </c>
      <c r="F127" s="157">
        <f>(D127-B127)/B127</f>
        <v>0.15586666666666665</v>
      </c>
      <c r="G127" s="152"/>
      <c r="H127" s="152"/>
      <c r="I127" s="152"/>
      <c r="J127" s="152"/>
      <c r="K127" s="152"/>
      <c r="L127" s="152"/>
      <c r="M127" s="152"/>
      <c r="N127" s="152"/>
    </row>
    <row r="128" spans="1:14">
      <c r="A128" s="155" t="s">
        <v>37</v>
      </c>
      <c r="B128" s="163">
        <f>Originales!AD69</f>
        <v>8696</v>
      </c>
      <c r="C128" s="147">
        <f>B128/$B$123</f>
        <v>0.3025537540880941</v>
      </c>
      <c r="D128" s="163">
        <f>Originales!AD30</f>
        <v>9397</v>
      </c>
      <c r="E128" s="198">
        <f>D128/$D$123</f>
        <v>0.31378769158847297</v>
      </c>
      <c r="F128" s="157">
        <f>(D128-B128)/B128</f>
        <v>8.0611775528978843E-2</v>
      </c>
      <c r="G128" s="152"/>
      <c r="H128" s="152"/>
      <c r="I128" s="152"/>
      <c r="J128" s="152"/>
      <c r="K128" s="152"/>
      <c r="L128" s="152"/>
      <c r="M128" s="152"/>
      <c r="N128" s="152"/>
    </row>
    <row r="129" spans="1:14" ht="12.75" customHeight="1">
      <c r="A129" s="155" t="s">
        <v>98</v>
      </c>
      <c r="B129" s="163">
        <f>Originales!AE69</f>
        <v>2359</v>
      </c>
      <c r="C129" s="151">
        <f>B129/$B$123</f>
        <v>8.207501217730151E-2</v>
      </c>
      <c r="D129" s="163">
        <f>Originales!AE30</f>
        <v>1938</v>
      </c>
      <c r="E129" s="201">
        <f>D129/$D$123</f>
        <v>6.4714328647276859E-2</v>
      </c>
      <c r="F129" s="157">
        <f>(D129-B129)/B129</f>
        <v>-0.1784654514624841</v>
      </c>
      <c r="G129" s="152"/>
      <c r="H129" s="152"/>
      <c r="I129" s="152"/>
      <c r="J129" s="152"/>
      <c r="K129" s="152"/>
      <c r="L129" s="152"/>
      <c r="M129" s="152"/>
      <c r="N129" s="152"/>
    </row>
    <row r="130" spans="1:14">
      <c r="A130" s="139" t="s">
        <v>80</v>
      </c>
      <c r="B130" s="140"/>
      <c r="C130" s="401"/>
      <c r="D130" s="140"/>
      <c r="E130" s="168"/>
      <c r="F130" s="141"/>
      <c r="G130" s="152"/>
      <c r="H130" s="152"/>
      <c r="I130" s="152"/>
      <c r="J130" s="152"/>
      <c r="K130" s="152"/>
      <c r="L130" s="152"/>
      <c r="M130" s="152"/>
      <c r="N130" s="152"/>
    </row>
    <row r="131" spans="1:14">
      <c r="A131" s="169" t="s">
        <v>73</v>
      </c>
      <c r="B131" s="173" t="s">
        <v>74</v>
      </c>
      <c r="C131" s="173" t="s">
        <v>74</v>
      </c>
      <c r="D131" s="173" t="s">
        <v>74</v>
      </c>
      <c r="E131" s="173" t="s">
        <v>74</v>
      </c>
      <c r="F131" s="173" t="s">
        <v>74</v>
      </c>
      <c r="G131" s="152"/>
      <c r="H131" s="152"/>
      <c r="I131" s="152"/>
      <c r="J131" s="152"/>
      <c r="K131" s="152"/>
      <c r="L131" s="152"/>
      <c r="M131" s="152"/>
      <c r="N131" s="152"/>
    </row>
    <row r="132" spans="1:14" ht="14.25" customHeight="1">
      <c r="A132" s="808" t="s">
        <v>288</v>
      </c>
      <c r="B132" s="809"/>
      <c r="C132" s="809"/>
      <c r="D132" s="809"/>
      <c r="E132" s="809"/>
      <c r="F132" s="810"/>
      <c r="G132" s="152"/>
      <c r="H132" s="152"/>
      <c r="I132" s="152"/>
      <c r="J132" s="152"/>
      <c r="K132" s="152"/>
      <c r="L132" s="152"/>
      <c r="M132" s="152"/>
      <c r="N132" s="152"/>
    </row>
    <row r="133" spans="1:14">
      <c r="A133" s="152"/>
      <c r="B133" s="152"/>
      <c r="C133" s="152"/>
      <c r="D133" s="152"/>
      <c r="E133" s="152"/>
      <c r="F133" s="402" t="s">
        <v>241</v>
      </c>
      <c r="G133" s="152"/>
      <c r="H133" s="152"/>
      <c r="I133" s="152"/>
      <c r="J133" s="152"/>
      <c r="K133" s="152"/>
      <c r="L133" s="152"/>
      <c r="M133" s="152"/>
      <c r="N133" s="152"/>
    </row>
    <row r="134" spans="1:14">
      <c r="A134" s="152"/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152"/>
    </row>
    <row r="135" spans="1:14">
      <c r="A135" s="152"/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2"/>
    </row>
    <row r="136" spans="1:14">
      <c r="A136" s="152"/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  <c r="M136" s="152"/>
      <c r="N136" s="152"/>
    </row>
    <row r="137" spans="1:14">
      <c r="A137" s="152"/>
      <c r="B137" s="152"/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</row>
    <row r="138" spans="1:14">
      <c r="A138" s="152"/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</row>
    <row r="139" spans="1:14">
      <c r="A139" s="152"/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</row>
    <row r="140" spans="1:14">
      <c r="A140" s="152"/>
      <c r="B140" s="152"/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</row>
    <row r="141" spans="1:14">
      <c r="A141" s="152"/>
      <c r="B141" s="152"/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</row>
  </sheetData>
  <sheetProtection password="CEAC" sheet="1" objects="1" scenarios="1"/>
  <mergeCells count="19">
    <mergeCell ref="AC23:AC25"/>
    <mergeCell ref="AC14:AC16"/>
    <mergeCell ref="A11:F11"/>
    <mergeCell ref="A34:F34"/>
    <mergeCell ref="AC26:AC28"/>
    <mergeCell ref="AC17:AC19"/>
    <mergeCell ref="AC20:AC22"/>
    <mergeCell ref="A31:F31"/>
    <mergeCell ref="A132:F132"/>
    <mergeCell ref="A88:F88"/>
    <mergeCell ref="A120:F120"/>
    <mergeCell ref="A5:F5"/>
    <mergeCell ref="A13:F13"/>
    <mergeCell ref="A47:F47"/>
    <mergeCell ref="A66:F66"/>
    <mergeCell ref="A107:F107"/>
    <mergeCell ref="A54:F54"/>
    <mergeCell ref="A76:F76"/>
    <mergeCell ref="A96:F96"/>
  </mergeCells>
  <phoneticPr fontId="0" type="noConversion"/>
  <hyperlinks>
    <hyperlink ref="F32" location="INDICE!A1" tooltip="REGRESAR AL ÍNDICE" display="INDICE"/>
    <hyperlink ref="F48" location="INDICE!A1" tooltip="REGRESAR AL ÍNDICE" display="INDICE"/>
    <hyperlink ref="F67" location="INDICE!A1" tooltip="REGRESAR AL ÍNDICE" display="INDICE"/>
    <hyperlink ref="F89" location="INDICE!A1" tooltip="REGRESAR AL ÍNDICE" display="INDICE"/>
    <hyperlink ref="F108" location="INDICE!A1" tooltip="REGRESAR AL ÍNDICE" display="INDICE"/>
    <hyperlink ref="F133" location="INDICE!A1" tooltip="REGRESAR AL ÍNDICE" display="INDICE"/>
  </hyperlinks>
  <printOptions horizontalCentered="1" verticalCentered="1"/>
  <pageMargins left="0" right="0" top="0" bottom="0" header="0" footer="0"/>
  <pageSetup paperSize="9" scale="70" orientation="landscape" r:id="rId1"/>
  <headerFooter alignWithMargins="0">
    <oddFooter>&amp;LTurismo de Tenerife&amp;R&amp;P</oddFooter>
  </headerFooter>
  <rowBreaks count="1" manualBreakCount="1">
    <brk id="73" max="13" man="1"/>
  </rowBreaks>
  <ignoredErrors>
    <ignoredError sqref="D18" formula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2:K75"/>
  <sheetViews>
    <sheetView showGridLines="0" showRowColHeaders="0" zoomScaleNormal="100" workbookViewId="0"/>
  </sheetViews>
  <sheetFormatPr baseColWidth="10" defaultRowHeight="12.75"/>
  <cols>
    <col min="1" max="1" width="31.7109375" style="455" customWidth="1"/>
    <col min="2" max="6" width="13.5703125" style="455" customWidth="1"/>
    <col min="7" max="16384" width="11.42578125" style="455"/>
  </cols>
  <sheetData>
    <row r="2" spans="1:11">
      <c r="A2" s="879" t="s">
        <v>211</v>
      </c>
      <c r="B2" s="879"/>
      <c r="C2" s="879"/>
      <c r="D2" s="879"/>
      <c r="E2" s="879"/>
      <c r="F2" s="879"/>
      <c r="G2" s="879"/>
      <c r="H2" s="879"/>
      <c r="I2" s="879"/>
      <c r="J2" s="879"/>
    </row>
    <row r="3" spans="1:11" ht="39" customHeight="1">
      <c r="A3" s="811" t="s">
        <v>407</v>
      </c>
      <c r="B3" s="812"/>
      <c r="C3" s="812"/>
      <c r="D3" s="812"/>
      <c r="E3" s="812"/>
      <c r="F3" s="812"/>
      <c r="G3" s="812"/>
      <c r="H3" s="812"/>
      <c r="I3" s="812"/>
      <c r="J3" s="812"/>
    </row>
    <row r="4" spans="1:11" ht="16.5" customHeight="1">
      <c r="A4" s="715" t="s">
        <v>75</v>
      </c>
      <c r="B4" s="530" t="s">
        <v>364</v>
      </c>
      <c r="C4" s="530" t="s">
        <v>365</v>
      </c>
      <c r="D4" s="530" t="s">
        <v>366</v>
      </c>
      <c r="E4" s="530" t="s">
        <v>336</v>
      </c>
      <c r="F4" s="530" t="s">
        <v>337</v>
      </c>
      <c r="G4" s="716" t="s">
        <v>408</v>
      </c>
      <c r="H4" s="716" t="s">
        <v>409</v>
      </c>
      <c r="I4" s="717" t="s">
        <v>410</v>
      </c>
      <c r="J4" s="717" t="s">
        <v>411</v>
      </c>
    </row>
    <row r="5" spans="1:11">
      <c r="A5" s="880" t="s">
        <v>76</v>
      </c>
      <c r="B5" s="881"/>
      <c r="C5" s="881"/>
      <c r="D5" s="881"/>
      <c r="E5" s="881"/>
      <c r="F5" s="881"/>
      <c r="G5" s="881"/>
      <c r="H5" s="881"/>
      <c r="I5" s="881"/>
      <c r="J5" s="882"/>
    </row>
    <row r="6" spans="1:11" s="719" customFormat="1">
      <c r="A6" s="533" t="s">
        <v>112</v>
      </c>
      <c r="B6" s="688">
        <v>8.2610849962267352</v>
      </c>
      <c r="C6" s="688">
        <v>8.0514511706356231</v>
      </c>
      <c r="D6" s="689">
        <v>7.9448414634885607</v>
      </c>
      <c r="E6" s="689">
        <v>7.9477471819107173</v>
      </c>
      <c r="F6" s="689">
        <v>7.6734024642602394</v>
      </c>
      <c r="G6" s="718">
        <f>C6-B6</f>
        <v>-0.2096338255911121</v>
      </c>
      <c r="H6" s="718">
        <f>D6-C6</f>
        <v>-0.10660970714706242</v>
      </c>
      <c r="I6" s="718">
        <f>E6-D6</f>
        <v>2.905718422156589E-3</v>
      </c>
      <c r="J6" s="718">
        <f>F6-E6</f>
        <v>-0.27434471765047785</v>
      </c>
    </row>
    <row r="7" spans="1:11">
      <c r="A7" s="880" t="s">
        <v>77</v>
      </c>
      <c r="B7" s="881"/>
      <c r="C7" s="881"/>
      <c r="D7" s="881"/>
      <c r="E7" s="881"/>
      <c r="F7" s="881"/>
      <c r="G7" s="881"/>
      <c r="H7" s="881"/>
      <c r="I7" s="881"/>
      <c r="J7" s="882"/>
    </row>
    <row r="8" spans="1:11">
      <c r="A8" s="536" t="s">
        <v>72</v>
      </c>
      <c r="B8" s="691">
        <v>7.6184778560451809</v>
      </c>
      <c r="C8" s="691">
        <v>7.4390114382072561</v>
      </c>
      <c r="D8" s="692">
        <v>7.315456957864213</v>
      </c>
      <c r="E8" s="692">
        <v>7.3795307445182061</v>
      </c>
      <c r="F8" s="692">
        <v>7.1996530024705416</v>
      </c>
      <c r="G8" s="720">
        <f t="shared" ref="G8:J13" si="0">C8-B8</f>
        <v>-0.17946641783792483</v>
      </c>
      <c r="H8" s="721">
        <f t="shared" si="0"/>
        <v>-0.12355448034304306</v>
      </c>
      <c r="I8" s="721">
        <f t="shared" si="0"/>
        <v>6.4073786653993103E-2</v>
      </c>
      <c r="J8" s="721">
        <f t="shared" si="0"/>
        <v>-0.17987774204766449</v>
      </c>
    </row>
    <row r="9" spans="1:11">
      <c r="A9" s="543" t="s">
        <v>78</v>
      </c>
      <c r="B9" s="695">
        <v>6.3687704118420498</v>
      </c>
      <c r="C9" s="695">
        <v>6.8301296773965587</v>
      </c>
      <c r="D9" s="695">
        <v>6.5951550397732328</v>
      </c>
      <c r="E9" s="695">
        <v>7.0707665256389429</v>
      </c>
      <c r="F9" s="695">
        <v>6.9441581474726854</v>
      </c>
      <c r="G9" s="722">
        <f t="shared" si="0"/>
        <v>0.4613592655545089</v>
      </c>
      <c r="H9" s="723">
        <f t="shared" si="0"/>
        <v>-0.23497463762332593</v>
      </c>
      <c r="I9" s="723">
        <f t="shared" si="0"/>
        <v>0.47561148586571012</v>
      </c>
      <c r="J9" s="723">
        <f t="shared" si="0"/>
        <v>-0.12660837816625747</v>
      </c>
    </row>
    <row r="10" spans="1:11">
      <c r="A10" s="543" t="s">
        <v>79</v>
      </c>
      <c r="B10" s="695">
        <v>8.1234179706576146</v>
      </c>
      <c r="C10" s="695">
        <v>7.8406648584787559</v>
      </c>
      <c r="D10" s="695">
        <v>7.7699699696369517</v>
      </c>
      <c r="E10" s="695">
        <v>7.7816744216243103</v>
      </c>
      <c r="F10" s="695">
        <v>7.5366334730988269</v>
      </c>
      <c r="G10" s="722">
        <f t="shared" si="0"/>
        <v>-0.28275311217885868</v>
      </c>
      <c r="H10" s="723">
        <f t="shared" si="0"/>
        <v>-7.0694888841804193E-2</v>
      </c>
      <c r="I10" s="723">
        <f t="shared" si="0"/>
        <v>1.1704451987358588E-2</v>
      </c>
      <c r="J10" s="723">
        <f t="shared" si="0"/>
        <v>-0.24504094852548342</v>
      </c>
    </row>
    <row r="11" spans="1:11">
      <c r="A11" s="543" t="s">
        <v>36</v>
      </c>
      <c r="B11" s="695">
        <v>7.6543720412141463</v>
      </c>
      <c r="C11" s="695">
        <v>7.5932838817444939</v>
      </c>
      <c r="D11" s="695">
        <v>7.4097474844466058</v>
      </c>
      <c r="E11" s="695">
        <v>7.4694668120561429</v>
      </c>
      <c r="F11" s="695">
        <v>7.0952118143459915</v>
      </c>
      <c r="G11" s="722">
        <f t="shared" si="0"/>
        <v>-6.1088159469652403E-2</v>
      </c>
      <c r="H11" s="723">
        <f t="shared" si="0"/>
        <v>-0.18353639729788807</v>
      </c>
      <c r="I11" s="723">
        <f t="shared" si="0"/>
        <v>5.9719327609537132E-2</v>
      </c>
      <c r="J11" s="723">
        <f t="shared" si="0"/>
        <v>-0.37425499771015147</v>
      </c>
    </row>
    <row r="12" spans="1:11">
      <c r="A12" s="543" t="s">
        <v>37</v>
      </c>
      <c r="B12" s="695">
        <v>3.8149281432620201</v>
      </c>
      <c r="C12" s="695">
        <v>3.7467021864333665</v>
      </c>
      <c r="D12" s="695">
        <v>3.5023713688414615</v>
      </c>
      <c r="E12" s="695">
        <v>3.4270150193489965</v>
      </c>
      <c r="F12" s="695">
        <v>3.5729199652689108</v>
      </c>
      <c r="G12" s="722">
        <f t="shared" si="0"/>
        <v>-6.8225956828653622E-2</v>
      </c>
      <c r="H12" s="723">
        <f t="shared" si="0"/>
        <v>-0.244330817591905</v>
      </c>
      <c r="I12" s="723">
        <f t="shared" si="0"/>
        <v>-7.5356349492464947E-2</v>
      </c>
      <c r="J12" s="723">
        <f t="shared" si="0"/>
        <v>0.14590494591991421</v>
      </c>
    </row>
    <row r="13" spans="1:11">
      <c r="A13" s="548" t="s">
        <v>38</v>
      </c>
      <c r="B13" s="724">
        <v>5.9198810904872392</v>
      </c>
      <c r="C13" s="724">
        <v>5.20913789459527</v>
      </c>
      <c r="D13" s="724">
        <v>5.2036878948267029</v>
      </c>
      <c r="E13" s="724">
        <v>5.2908186988089705</v>
      </c>
      <c r="F13" s="724">
        <v>5.4544599900458994</v>
      </c>
      <c r="G13" s="725">
        <f t="shared" si="0"/>
        <v>-0.71074319589196921</v>
      </c>
      <c r="H13" s="726">
        <f t="shared" si="0"/>
        <v>-5.449999768567082E-3</v>
      </c>
      <c r="I13" s="726">
        <f t="shared" si="0"/>
        <v>8.7130803982267579E-2</v>
      </c>
      <c r="J13" s="726">
        <f t="shared" si="0"/>
        <v>0.16364129123692894</v>
      </c>
    </row>
    <row r="14" spans="1:11">
      <c r="A14" s="880" t="s">
        <v>80</v>
      </c>
      <c r="B14" s="881"/>
      <c r="C14" s="881"/>
      <c r="D14" s="881"/>
      <c r="E14" s="881"/>
      <c r="F14" s="881"/>
      <c r="G14" s="881"/>
      <c r="H14" s="881"/>
      <c r="I14" s="881"/>
      <c r="J14" s="882"/>
      <c r="K14" s="516" t="s">
        <v>241</v>
      </c>
    </row>
    <row r="15" spans="1:11" s="719" customFormat="1">
      <c r="A15" s="552" t="s">
        <v>73</v>
      </c>
      <c r="B15" s="691">
        <v>9.078289524737162</v>
      </c>
      <c r="C15" s="691">
        <v>8.8865936288321663</v>
      </c>
      <c r="D15" s="692">
        <v>8.8378839707738877</v>
      </c>
      <c r="E15" s="692">
        <v>8.7625754027458651</v>
      </c>
      <c r="F15" s="692">
        <v>8.3575297761506295</v>
      </c>
      <c r="G15" s="721">
        <f>C15-B15</f>
        <v>-0.19169589590499569</v>
      </c>
      <c r="H15" s="721">
        <f>D15-C15</f>
        <v>-4.8709658058278649E-2</v>
      </c>
      <c r="I15" s="721">
        <f>E15-D15</f>
        <v>-7.5308568028022549E-2</v>
      </c>
      <c r="J15" s="721">
        <f>F15-E15</f>
        <v>-0.40504562659523557</v>
      </c>
    </row>
    <row r="16" spans="1:11" ht="21.75" customHeight="1">
      <c r="A16" s="876" t="s">
        <v>289</v>
      </c>
      <c r="B16" s="877"/>
      <c r="C16" s="877"/>
      <c r="D16" s="877"/>
      <c r="E16" s="877"/>
      <c r="F16" s="877"/>
      <c r="G16" s="877"/>
      <c r="H16" s="877"/>
      <c r="I16" s="877"/>
      <c r="J16" s="878"/>
    </row>
    <row r="17" spans="1:11" s="488" customFormat="1">
      <c r="A17" s="573"/>
      <c r="B17" s="573"/>
      <c r="C17" s="573"/>
      <c r="D17" s="573"/>
      <c r="E17" s="573"/>
      <c r="F17" s="573"/>
      <c r="G17" s="573"/>
      <c r="H17" s="573"/>
      <c r="I17" s="573"/>
    </row>
    <row r="18" spans="1:11" s="488" customFormat="1">
      <c r="A18" s="879" t="s">
        <v>86</v>
      </c>
      <c r="B18" s="879"/>
      <c r="C18" s="879"/>
      <c r="D18" s="879"/>
      <c r="E18" s="879"/>
      <c r="F18" s="879"/>
      <c r="G18" s="879"/>
      <c r="H18" s="879"/>
      <c r="I18" s="879"/>
      <c r="J18" s="879"/>
    </row>
    <row r="19" spans="1:11" ht="39" customHeight="1">
      <c r="A19" s="811" t="s">
        <v>412</v>
      </c>
      <c r="B19" s="812"/>
      <c r="C19" s="812"/>
      <c r="D19" s="812"/>
      <c r="E19" s="812"/>
      <c r="F19" s="812"/>
      <c r="G19" s="812"/>
      <c r="H19" s="812"/>
      <c r="I19" s="812"/>
      <c r="J19" s="812"/>
    </row>
    <row r="20" spans="1:11" ht="16.5" customHeight="1">
      <c r="A20" s="727" t="s">
        <v>75</v>
      </c>
      <c r="B20" s="650" t="s">
        <v>364</v>
      </c>
      <c r="C20" s="650" t="s">
        <v>365</v>
      </c>
      <c r="D20" s="650" t="s">
        <v>366</v>
      </c>
      <c r="E20" s="530" t="s">
        <v>336</v>
      </c>
      <c r="F20" s="530" t="s">
        <v>337</v>
      </c>
      <c r="G20" s="717" t="s">
        <v>408</v>
      </c>
      <c r="H20" s="717" t="s">
        <v>409</v>
      </c>
      <c r="I20" s="717" t="s">
        <v>410</v>
      </c>
      <c r="J20" s="717" t="s">
        <v>411</v>
      </c>
    </row>
    <row r="21" spans="1:11">
      <c r="A21" s="880" t="s">
        <v>76</v>
      </c>
      <c r="B21" s="881"/>
      <c r="C21" s="881"/>
      <c r="D21" s="881"/>
      <c r="E21" s="881"/>
      <c r="F21" s="881"/>
      <c r="G21" s="881"/>
      <c r="H21" s="881"/>
      <c r="I21" s="881"/>
      <c r="J21" s="882"/>
    </row>
    <row r="22" spans="1:11">
      <c r="A22" s="728" t="s">
        <v>112</v>
      </c>
      <c r="B22" s="729">
        <v>8.7861370676576911</v>
      </c>
      <c r="C22" s="729">
        <v>8.5871512085156052</v>
      </c>
      <c r="D22" s="730">
        <v>8.5232466644042173</v>
      </c>
      <c r="E22" s="731">
        <v>8.5401565474931243</v>
      </c>
      <c r="F22" s="731">
        <v>8.1984413876998072</v>
      </c>
      <c r="G22" s="732">
        <f>C22-B22</f>
        <v>-0.19898585914208589</v>
      </c>
      <c r="H22" s="733">
        <f>D22-C22</f>
        <v>-6.3904544111387906E-2</v>
      </c>
      <c r="I22" s="733">
        <f>E22-D22</f>
        <v>1.6909883088906952E-2</v>
      </c>
      <c r="J22" s="733">
        <f>F22-E22</f>
        <v>-0.34171515979331701</v>
      </c>
    </row>
    <row r="23" spans="1:11">
      <c r="A23" s="880" t="s">
        <v>77</v>
      </c>
      <c r="B23" s="892"/>
      <c r="C23" s="892"/>
      <c r="D23" s="892"/>
      <c r="E23" s="892"/>
      <c r="F23" s="892"/>
      <c r="G23" s="892"/>
      <c r="H23" s="892"/>
      <c r="I23" s="892"/>
      <c r="J23" s="893"/>
    </row>
    <row r="24" spans="1:11">
      <c r="A24" s="536" t="s">
        <v>72</v>
      </c>
      <c r="B24" s="734">
        <v>8.4512662487809127</v>
      </c>
      <c r="C24" s="734">
        <v>8.1833837631524489</v>
      </c>
      <c r="D24" s="735">
        <v>8.118330168873424</v>
      </c>
      <c r="E24" s="735">
        <v>8.2702065580419415</v>
      </c>
      <c r="F24" s="735">
        <v>7.9278989776139257</v>
      </c>
      <c r="G24" s="736">
        <f t="shared" ref="G24:J28" si="1">C24-B24</f>
        <v>-0.26788248562846384</v>
      </c>
      <c r="H24" s="737">
        <f t="shared" si="1"/>
        <v>-6.5053594279024907E-2</v>
      </c>
      <c r="I24" s="737">
        <f t="shared" si="1"/>
        <v>0.15187638916851753</v>
      </c>
      <c r="J24" s="737">
        <f t="shared" si="1"/>
        <v>-0.34230758042801579</v>
      </c>
    </row>
    <row r="25" spans="1:11">
      <c r="A25" s="543" t="s">
        <v>78</v>
      </c>
      <c r="B25" s="738">
        <v>7.3667006811186608</v>
      </c>
      <c r="C25" s="738">
        <v>7.2950057248786875</v>
      </c>
      <c r="D25" s="738">
        <v>7.1064592647653608</v>
      </c>
      <c r="E25" s="738">
        <v>7.8311227937555117</v>
      </c>
      <c r="F25" s="738">
        <v>7.3437237658780949</v>
      </c>
      <c r="G25" s="722">
        <f t="shared" si="1"/>
        <v>-7.1694956239973351E-2</v>
      </c>
      <c r="H25" s="723">
        <f t="shared" si="1"/>
        <v>-0.18854646011332665</v>
      </c>
      <c r="I25" s="723">
        <f t="shared" si="1"/>
        <v>0.72466352899015085</v>
      </c>
      <c r="J25" s="723">
        <f t="shared" si="1"/>
        <v>-0.48739902787741674</v>
      </c>
    </row>
    <row r="26" spans="1:11">
      <c r="A26" s="543" t="s">
        <v>79</v>
      </c>
      <c r="B26" s="738">
        <v>8.3687789662182457</v>
      </c>
      <c r="C26" s="738">
        <v>8.1337315880255456</v>
      </c>
      <c r="D26" s="738">
        <v>8.1368951815049151</v>
      </c>
      <c r="E26" s="738">
        <v>8.1906971364107211</v>
      </c>
      <c r="F26" s="738">
        <v>7.8948051237673411</v>
      </c>
      <c r="G26" s="722">
        <f t="shared" si="1"/>
        <v>-0.23504737819270005</v>
      </c>
      <c r="H26" s="723">
        <f t="shared" si="1"/>
        <v>3.1635934793694531E-3</v>
      </c>
      <c r="I26" s="723">
        <f t="shared" si="1"/>
        <v>5.3801954905805971E-2</v>
      </c>
      <c r="J26" s="723">
        <f t="shared" si="1"/>
        <v>-0.29589201264337994</v>
      </c>
    </row>
    <row r="27" spans="1:11">
      <c r="A27" s="543" t="s">
        <v>36</v>
      </c>
      <c r="B27" s="738">
        <v>9.2841910000129726</v>
      </c>
      <c r="C27" s="738">
        <v>9.0572104585095143</v>
      </c>
      <c r="D27" s="738">
        <v>8.8732887683403447</v>
      </c>
      <c r="E27" s="738">
        <v>8.9061119994697471</v>
      </c>
      <c r="F27" s="738">
        <v>8.6009183851259827</v>
      </c>
      <c r="G27" s="722">
        <f t="shared" si="1"/>
        <v>-0.22698054150345826</v>
      </c>
      <c r="H27" s="723">
        <f t="shared" si="1"/>
        <v>-0.18392169016916959</v>
      </c>
      <c r="I27" s="723">
        <f t="shared" si="1"/>
        <v>3.282323112940233E-2</v>
      </c>
      <c r="J27" s="723">
        <f t="shared" si="1"/>
        <v>-0.30519361434376435</v>
      </c>
    </row>
    <row r="28" spans="1:11">
      <c r="A28" s="543" t="s">
        <v>152</v>
      </c>
      <c r="B28" s="738">
        <v>8.32099818099136</v>
      </c>
      <c r="C28" s="738">
        <v>7.7035446264218628</v>
      </c>
      <c r="D28" s="738">
        <v>7.8409523344879739</v>
      </c>
      <c r="E28" s="738">
        <v>7.5806465821000701</v>
      </c>
      <c r="F28" s="738">
        <v>7.2333662510801133</v>
      </c>
      <c r="G28" s="722">
        <f t="shared" si="1"/>
        <v>-0.61745355456949724</v>
      </c>
      <c r="H28" s="723">
        <f t="shared" si="1"/>
        <v>0.13740770806611113</v>
      </c>
      <c r="I28" s="723">
        <f t="shared" si="1"/>
        <v>-0.26030575238790377</v>
      </c>
      <c r="J28" s="723">
        <f t="shared" si="1"/>
        <v>-0.34728033101995681</v>
      </c>
    </row>
    <row r="29" spans="1:11">
      <c r="A29" s="880" t="s">
        <v>80</v>
      </c>
      <c r="B29" s="892"/>
      <c r="C29" s="892"/>
      <c r="D29" s="892"/>
      <c r="E29" s="892"/>
      <c r="F29" s="892"/>
      <c r="G29" s="892"/>
      <c r="H29" s="892"/>
      <c r="I29" s="892"/>
      <c r="J29" s="893"/>
      <c r="K29" s="516" t="s">
        <v>241</v>
      </c>
    </row>
    <row r="30" spans="1:11">
      <c r="A30" s="552" t="s">
        <v>73</v>
      </c>
      <c r="B30" s="734">
        <v>9.3068767773659165</v>
      </c>
      <c r="C30" s="734">
        <v>9.2834166516204757</v>
      </c>
      <c r="D30" s="735">
        <v>9.2429870415633388</v>
      </c>
      <c r="E30" s="735">
        <v>9.0178960397852528</v>
      </c>
      <c r="F30" s="735">
        <v>8.6757024494167698</v>
      </c>
      <c r="G30" s="736">
        <f>C30-B30</f>
        <v>-2.3460125745440763E-2</v>
      </c>
      <c r="H30" s="737">
        <f>D30-C30</f>
        <v>-4.0429610057136856E-2</v>
      </c>
      <c r="I30" s="737">
        <f>E30-D30</f>
        <v>-0.22509100177808605</v>
      </c>
      <c r="J30" s="737">
        <f>F30-E30</f>
        <v>-0.34219359036848296</v>
      </c>
    </row>
    <row r="31" spans="1:11" ht="21.75" customHeight="1">
      <c r="A31" s="876" t="s">
        <v>289</v>
      </c>
      <c r="B31" s="892"/>
      <c r="C31" s="892"/>
      <c r="D31" s="892"/>
      <c r="E31" s="892"/>
      <c r="F31" s="892"/>
      <c r="G31" s="892"/>
      <c r="H31" s="892"/>
      <c r="I31" s="892"/>
      <c r="J31" s="893"/>
    </row>
    <row r="32" spans="1:11" s="488" customFormat="1">
      <c r="A32" s="573"/>
      <c r="B32" s="573"/>
      <c r="C32" s="573"/>
      <c r="D32" s="573"/>
      <c r="E32" s="573"/>
      <c r="F32" s="573"/>
      <c r="G32" s="573"/>
      <c r="H32" s="573"/>
      <c r="I32" s="573"/>
    </row>
    <row r="33" spans="1:11" s="488" customFormat="1">
      <c r="A33" s="879" t="s">
        <v>87</v>
      </c>
      <c r="B33" s="879"/>
      <c r="C33" s="879"/>
      <c r="D33" s="879"/>
      <c r="E33" s="879"/>
      <c r="F33" s="879"/>
      <c r="G33" s="879"/>
      <c r="H33" s="879"/>
      <c r="I33" s="879"/>
      <c r="J33" s="879"/>
    </row>
    <row r="34" spans="1:11" ht="39" customHeight="1">
      <c r="A34" s="811" t="s">
        <v>413</v>
      </c>
      <c r="B34" s="812"/>
      <c r="C34" s="812"/>
      <c r="D34" s="812"/>
      <c r="E34" s="812"/>
      <c r="F34" s="812"/>
      <c r="G34" s="812"/>
      <c r="H34" s="812"/>
      <c r="I34" s="812"/>
      <c r="J34" s="812"/>
    </row>
    <row r="35" spans="1:11" ht="16.5" customHeight="1">
      <c r="A35" s="727" t="s">
        <v>75</v>
      </c>
      <c r="B35" s="650" t="s">
        <v>364</v>
      </c>
      <c r="C35" s="650" t="s">
        <v>365</v>
      </c>
      <c r="D35" s="650" t="s">
        <v>366</v>
      </c>
      <c r="E35" s="530" t="s">
        <v>336</v>
      </c>
      <c r="F35" s="530" t="s">
        <v>337</v>
      </c>
      <c r="G35" s="717" t="s">
        <v>408</v>
      </c>
      <c r="H35" s="717" t="s">
        <v>409</v>
      </c>
      <c r="I35" s="717" t="s">
        <v>410</v>
      </c>
      <c r="J35" s="717" t="s">
        <v>411</v>
      </c>
    </row>
    <row r="36" spans="1:11">
      <c r="A36" s="880" t="s">
        <v>76</v>
      </c>
      <c r="B36" s="881"/>
      <c r="C36" s="881"/>
      <c r="D36" s="881"/>
      <c r="E36" s="881"/>
      <c r="F36" s="881"/>
      <c r="G36" s="881"/>
      <c r="H36" s="881"/>
      <c r="I36" s="881"/>
      <c r="J36" s="882"/>
    </row>
    <row r="37" spans="1:11">
      <c r="A37" s="728" t="s">
        <v>112</v>
      </c>
      <c r="B37" s="729">
        <v>9.0095882045610303</v>
      </c>
      <c r="C37" s="729">
        <v>8.6815614716578047</v>
      </c>
      <c r="D37" s="730">
        <v>8.5343408828362701</v>
      </c>
      <c r="E37" s="731">
        <v>8.4788355537090538</v>
      </c>
      <c r="F37" s="731">
        <v>8.1294849780145846</v>
      </c>
      <c r="G37" s="732">
        <f>C37-B37</f>
        <v>-0.32802673290322559</v>
      </c>
      <c r="H37" s="733">
        <f>D37-C37</f>
        <v>-0.14722058882153455</v>
      </c>
      <c r="I37" s="733">
        <f>E37-D37</f>
        <v>-5.5505329127216285E-2</v>
      </c>
      <c r="J37" s="733">
        <f>F37-E37</f>
        <v>-0.34935057569446926</v>
      </c>
    </row>
    <row r="38" spans="1:11">
      <c r="A38" s="880" t="s">
        <v>77</v>
      </c>
      <c r="B38" s="892"/>
      <c r="C38" s="892"/>
      <c r="D38" s="892"/>
      <c r="E38" s="892"/>
      <c r="F38" s="892"/>
      <c r="G38" s="892"/>
      <c r="H38" s="892"/>
      <c r="I38" s="892"/>
      <c r="J38" s="893"/>
    </row>
    <row r="39" spans="1:11">
      <c r="A39" s="536" t="s">
        <v>72</v>
      </c>
      <c r="B39" s="734">
        <v>8.1960300157413268</v>
      </c>
      <c r="C39" s="734">
        <v>8.129897341359122</v>
      </c>
      <c r="D39" s="735">
        <v>8.1699881354329644</v>
      </c>
      <c r="E39" s="735">
        <v>8.1396891863112391</v>
      </c>
      <c r="F39" s="735">
        <v>7.9890259154043015</v>
      </c>
      <c r="G39" s="736">
        <f t="shared" ref="G39:J43" si="2">C39-B39</f>
        <v>-6.6132674382204826E-2</v>
      </c>
      <c r="H39" s="737">
        <f t="shared" si="2"/>
        <v>4.0090794073842417E-2</v>
      </c>
      <c r="I39" s="737">
        <f t="shared" si="2"/>
        <v>-3.0298949121725371E-2</v>
      </c>
      <c r="J39" s="737">
        <f t="shared" si="2"/>
        <v>-0.15066327090693754</v>
      </c>
    </row>
    <row r="40" spans="1:11">
      <c r="A40" s="543" t="s">
        <v>78</v>
      </c>
      <c r="B40" s="738">
        <v>7.3800503578672512</v>
      </c>
      <c r="C40" s="738">
        <v>7.7294577493683461</v>
      </c>
      <c r="D40" s="738">
        <v>6.9211412635417782</v>
      </c>
      <c r="E40" s="738">
        <v>7.0527109750765193</v>
      </c>
      <c r="F40" s="738">
        <v>8.2678946996965212</v>
      </c>
      <c r="G40" s="722">
        <f t="shared" si="2"/>
        <v>0.3494073915010949</v>
      </c>
      <c r="H40" s="723">
        <f t="shared" si="2"/>
        <v>-0.8083164858265679</v>
      </c>
      <c r="I40" s="723">
        <f t="shared" si="2"/>
        <v>0.13156971153474117</v>
      </c>
      <c r="J40" s="723">
        <f t="shared" si="2"/>
        <v>1.2151837246200019</v>
      </c>
    </row>
    <row r="41" spans="1:11">
      <c r="A41" s="543" t="s">
        <v>79</v>
      </c>
      <c r="B41" s="738">
        <v>8.5993076229876309</v>
      </c>
      <c r="C41" s="738">
        <v>8.2386715382404869</v>
      </c>
      <c r="D41" s="738">
        <v>8.39075479222012</v>
      </c>
      <c r="E41" s="738">
        <v>8.5276978735644899</v>
      </c>
      <c r="F41" s="738">
        <v>8.034534446100114</v>
      </c>
      <c r="G41" s="722">
        <f t="shared" si="2"/>
        <v>-0.36063608474714393</v>
      </c>
      <c r="H41" s="723">
        <f t="shared" si="2"/>
        <v>0.15208325397963307</v>
      </c>
      <c r="I41" s="723">
        <f t="shared" si="2"/>
        <v>0.13694308134436994</v>
      </c>
      <c r="J41" s="723">
        <f t="shared" si="2"/>
        <v>-0.49316342746437591</v>
      </c>
    </row>
    <row r="42" spans="1:11">
      <c r="A42" s="543" t="s">
        <v>36</v>
      </c>
      <c r="B42" s="738">
        <v>8.4166778195295215</v>
      </c>
      <c r="C42" s="738">
        <v>8.4124091071043239</v>
      </c>
      <c r="D42" s="738">
        <v>8.4501267830496793</v>
      </c>
      <c r="E42" s="738">
        <v>8.2690878413349065</v>
      </c>
      <c r="F42" s="738">
        <v>7.8433727563656603</v>
      </c>
      <c r="G42" s="722">
        <f t="shared" si="2"/>
        <v>-4.2687124251976627E-3</v>
      </c>
      <c r="H42" s="723">
        <f t="shared" si="2"/>
        <v>3.7717675945355467E-2</v>
      </c>
      <c r="I42" s="723">
        <f t="shared" si="2"/>
        <v>-0.18103894171477286</v>
      </c>
      <c r="J42" s="723">
        <f t="shared" si="2"/>
        <v>-0.42571508496924615</v>
      </c>
    </row>
    <row r="43" spans="1:11">
      <c r="A43" s="543" t="s">
        <v>152</v>
      </c>
      <c r="B43" s="738">
        <v>4.2143538913362706</v>
      </c>
      <c r="C43" s="738">
        <v>5.434436722750549</v>
      </c>
      <c r="D43" s="738">
        <v>7.0928086838534599</v>
      </c>
      <c r="E43" s="738">
        <v>4.9323429128105216</v>
      </c>
      <c r="F43" s="738">
        <v>7.3243879126534814</v>
      </c>
      <c r="G43" s="722">
        <f t="shared" si="2"/>
        <v>1.2200828314142784</v>
      </c>
      <c r="H43" s="723">
        <f t="shared" si="2"/>
        <v>1.6583719611029109</v>
      </c>
      <c r="I43" s="723">
        <f t="shared" si="2"/>
        <v>-2.1604657710429382</v>
      </c>
      <c r="J43" s="723">
        <f t="shared" si="2"/>
        <v>2.3920449998429598</v>
      </c>
    </row>
    <row r="44" spans="1:11">
      <c r="A44" s="880" t="s">
        <v>80</v>
      </c>
      <c r="B44" s="892"/>
      <c r="C44" s="892"/>
      <c r="D44" s="892"/>
      <c r="E44" s="892"/>
      <c r="F44" s="892"/>
      <c r="G44" s="892"/>
      <c r="H44" s="892"/>
      <c r="I44" s="892"/>
      <c r="J44" s="893"/>
      <c r="K44" s="516" t="s">
        <v>241</v>
      </c>
    </row>
    <row r="45" spans="1:11">
      <c r="A45" s="552" t="s">
        <v>73</v>
      </c>
      <c r="B45" s="734">
        <v>9.6401709823778301</v>
      </c>
      <c r="C45" s="734">
        <v>9.1206022318859947</v>
      </c>
      <c r="D45" s="735">
        <v>8.8259431486702553</v>
      </c>
      <c r="E45" s="735">
        <v>8.7405445943318494</v>
      </c>
      <c r="F45" s="735">
        <v>8.2377922764674167</v>
      </c>
      <c r="G45" s="736">
        <f>C45-B45</f>
        <v>-0.51956875049183537</v>
      </c>
      <c r="H45" s="737">
        <f>D45-C45</f>
        <v>-0.29465908321573941</v>
      </c>
      <c r="I45" s="737">
        <f>E45-D45</f>
        <v>-8.539855433840593E-2</v>
      </c>
      <c r="J45" s="737">
        <f>F45-E45</f>
        <v>-0.50275231786443264</v>
      </c>
    </row>
    <row r="46" spans="1:11" ht="21.75" customHeight="1">
      <c r="A46" s="876" t="s">
        <v>289</v>
      </c>
      <c r="B46" s="892"/>
      <c r="C46" s="892"/>
      <c r="D46" s="892"/>
      <c r="E46" s="892"/>
      <c r="F46" s="892"/>
      <c r="G46" s="892"/>
      <c r="H46" s="892"/>
      <c r="I46" s="892"/>
      <c r="J46" s="893"/>
    </row>
    <row r="47" spans="1:11" s="488" customFormat="1">
      <c r="A47" s="573"/>
      <c r="B47" s="573"/>
      <c r="C47" s="573"/>
      <c r="D47" s="573"/>
      <c r="E47" s="573"/>
      <c r="F47" s="573"/>
      <c r="G47" s="573"/>
      <c r="H47" s="573"/>
      <c r="I47" s="573"/>
    </row>
    <row r="48" spans="1:11" s="488" customFormat="1">
      <c r="A48" s="879" t="s">
        <v>88</v>
      </c>
      <c r="B48" s="879"/>
      <c r="C48" s="879"/>
      <c r="D48" s="879"/>
      <c r="E48" s="879"/>
      <c r="F48" s="879"/>
      <c r="G48" s="879"/>
      <c r="H48" s="879"/>
      <c r="I48" s="879"/>
      <c r="J48" s="879"/>
    </row>
    <row r="49" spans="1:11" ht="39" customHeight="1">
      <c r="A49" s="811" t="s">
        <v>414</v>
      </c>
      <c r="B49" s="812"/>
      <c r="C49" s="812"/>
      <c r="D49" s="812"/>
      <c r="E49" s="812"/>
      <c r="F49" s="812"/>
      <c r="G49" s="812"/>
      <c r="H49" s="812"/>
      <c r="I49" s="812"/>
      <c r="J49" s="812"/>
    </row>
    <row r="50" spans="1:11" ht="16.5" customHeight="1">
      <c r="A50" s="727" t="s">
        <v>75</v>
      </c>
      <c r="B50" s="650" t="s">
        <v>364</v>
      </c>
      <c r="C50" s="650" t="s">
        <v>365</v>
      </c>
      <c r="D50" s="650" t="s">
        <v>366</v>
      </c>
      <c r="E50" s="530" t="s">
        <v>336</v>
      </c>
      <c r="F50" s="530" t="s">
        <v>337</v>
      </c>
      <c r="G50" s="717" t="s">
        <v>408</v>
      </c>
      <c r="H50" s="717" t="s">
        <v>409</v>
      </c>
      <c r="I50" s="717" t="s">
        <v>410</v>
      </c>
      <c r="J50" s="717" t="s">
        <v>411</v>
      </c>
    </row>
    <row r="51" spans="1:11">
      <c r="A51" s="880" t="s">
        <v>76</v>
      </c>
      <c r="B51" s="881"/>
      <c r="C51" s="881"/>
      <c r="D51" s="881"/>
      <c r="E51" s="881"/>
      <c r="F51" s="881"/>
      <c r="G51" s="881"/>
      <c r="H51" s="881"/>
      <c r="I51" s="881"/>
      <c r="J51" s="882"/>
    </row>
    <row r="52" spans="1:11">
      <c r="A52" s="739" t="s">
        <v>112</v>
      </c>
      <c r="B52" s="729">
        <v>7.6992840330722618</v>
      </c>
      <c r="C52" s="729">
        <v>7.5955197644926438</v>
      </c>
      <c r="D52" s="730">
        <v>7.4199065558431485</v>
      </c>
      <c r="E52" s="731">
        <v>7.6522758532067332</v>
      </c>
      <c r="F52" s="731">
        <v>7.3794988397626575</v>
      </c>
      <c r="G52" s="732">
        <f>C52-B52</f>
        <v>-0.10376426857961807</v>
      </c>
      <c r="H52" s="733">
        <f>D52-C52</f>
        <v>-0.17561320864949526</v>
      </c>
      <c r="I52" s="733">
        <f>E52-D52</f>
        <v>0.23236929736358469</v>
      </c>
      <c r="J52" s="733">
        <f>F52-E52</f>
        <v>-0.27277701344407568</v>
      </c>
    </row>
    <row r="53" spans="1:11">
      <c r="A53" s="880" t="s">
        <v>77</v>
      </c>
      <c r="B53" s="892"/>
      <c r="C53" s="892"/>
      <c r="D53" s="892"/>
      <c r="E53" s="892"/>
      <c r="F53" s="892"/>
      <c r="G53" s="892"/>
      <c r="H53" s="892"/>
      <c r="I53" s="892"/>
      <c r="J53" s="893"/>
    </row>
    <row r="54" spans="1:11">
      <c r="A54" s="561" t="s">
        <v>72</v>
      </c>
      <c r="B54" s="734">
        <v>7.5104454815443358</v>
      </c>
      <c r="C54" s="734">
        <v>7.3765683111616163</v>
      </c>
      <c r="D54" s="735">
        <v>7.0627399503161694</v>
      </c>
      <c r="E54" s="735">
        <v>7.3371387603855869</v>
      </c>
      <c r="F54" s="735">
        <v>7.1655795801883846</v>
      </c>
      <c r="G54" s="736">
        <f t="shared" ref="G54:J57" si="3">C54-B54</f>
        <v>-0.13387717038271951</v>
      </c>
      <c r="H54" s="737">
        <f t="shared" si="3"/>
        <v>-0.31382836084544685</v>
      </c>
      <c r="I54" s="737">
        <f t="shared" si="3"/>
        <v>0.27439881006941746</v>
      </c>
      <c r="J54" s="737">
        <f t="shared" si="3"/>
        <v>-0.17155918019720229</v>
      </c>
    </row>
    <row r="55" spans="1:11">
      <c r="A55" s="563" t="s">
        <v>106</v>
      </c>
      <c r="B55" s="738">
        <v>7.6260828887428573</v>
      </c>
      <c r="C55" s="738">
        <v>7.5164429618610837</v>
      </c>
      <c r="D55" s="738">
        <v>7.159317581572104</v>
      </c>
      <c r="E55" s="738">
        <v>7.5496870584359854</v>
      </c>
      <c r="F55" s="738">
        <v>7.272968166416959</v>
      </c>
      <c r="G55" s="722">
        <f t="shared" si="3"/>
        <v>-0.1096399268817736</v>
      </c>
      <c r="H55" s="723">
        <f t="shared" si="3"/>
        <v>-0.35712538028897978</v>
      </c>
      <c r="I55" s="723">
        <f t="shared" si="3"/>
        <v>0.39036947686388146</v>
      </c>
      <c r="J55" s="723">
        <f t="shared" si="3"/>
        <v>-0.27671889201902644</v>
      </c>
    </row>
    <row r="56" spans="1:11">
      <c r="A56" s="563" t="s">
        <v>36</v>
      </c>
      <c r="B56" s="738">
        <v>7.1670648749828798</v>
      </c>
      <c r="C56" s="738">
        <v>7.0659758004655417</v>
      </c>
      <c r="D56" s="738">
        <v>7.074605372908831</v>
      </c>
      <c r="E56" s="738">
        <v>7.2027909641512524</v>
      </c>
      <c r="F56" s="738">
        <v>6.9810626555567579</v>
      </c>
      <c r="G56" s="722">
        <f t="shared" si="3"/>
        <v>-0.10108907451733806</v>
      </c>
      <c r="H56" s="723">
        <f t="shared" si="3"/>
        <v>8.6295724432892129E-3</v>
      </c>
      <c r="I56" s="723">
        <f t="shared" si="3"/>
        <v>0.12818559124242146</v>
      </c>
      <c r="J56" s="723">
        <f t="shared" si="3"/>
        <v>-0.22172830859449455</v>
      </c>
    </row>
    <row r="57" spans="1:11">
      <c r="A57" s="563" t="s">
        <v>104</v>
      </c>
      <c r="B57" s="738">
        <v>6.7493548749018286</v>
      </c>
      <c r="C57" s="738">
        <v>5.3586609575710389</v>
      </c>
      <c r="D57" s="738">
        <v>4.3282076995932925</v>
      </c>
      <c r="E57" s="738">
        <v>3.3250958042645182</v>
      </c>
      <c r="F57" s="738">
        <v>3.7166435826408124</v>
      </c>
      <c r="G57" s="722">
        <f t="shared" si="3"/>
        <v>-1.3906939173307897</v>
      </c>
      <c r="H57" s="723">
        <f t="shared" si="3"/>
        <v>-1.0304532579777463</v>
      </c>
      <c r="I57" s="723">
        <f t="shared" si="3"/>
        <v>-1.0031118953287743</v>
      </c>
      <c r="J57" s="723">
        <f t="shared" si="3"/>
        <v>0.39154777837629418</v>
      </c>
    </row>
    <row r="58" spans="1:11">
      <c r="A58" s="880" t="s">
        <v>80</v>
      </c>
      <c r="B58" s="892"/>
      <c r="C58" s="892"/>
      <c r="D58" s="892"/>
      <c r="E58" s="892"/>
      <c r="F58" s="892"/>
      <c r="G58" s="892"/>
      <c r="H58" s="892"/>
      <c r="I58" s="892"/>
      <c r="J58" s="893"/>
      <c r="K58" s="516" t="s">
        <v>241</v>
      </c>
    </row>
    <row r="59" spans="1:11">
      <c r="A59" s="565" t="s">
        <v>73</v>
      </c>
      <c r="B59" s="734">
        <v>8.0429518717898834</v>
      </c>
      <c r="C59" s="734">
        <v>8.0091762466134586</v>
      </c>
      <c r="D59" s="735">
        <v>8.1064582158888445</v>
      </c>
      <c r="E59" s="735">
        <v>8.2578290790273261</v>
      </c>
      <c r="F59" s="735">
        <v>7.8056030131241751</v>
      </c>
      <c r="G59" s="736">
        <f>C59-B59</f>
        <v>-3.3775625176424739E-2</v>
      </c>
      <c r="H59" s="737">
        <f>D59-C59</f>
        <v>9.7281969275385904E-2</v>
      </c>
      <c r="I59" s="737">
        <f>E59-D59</f>
        <v>0.15137086313848158</v>
      </c>
      <c r="J59" s="737">
        <f>F59-E59</f>
        <v>-0.45222606590315095</v>
      </c>
    </row>
    <row r="60" spans="1:11" ht="21.75" customHeight="1">
      <c r="A60" s="876" t="s">
        <v>289</v>
      </c>
      <c r="B60" s="892"/>
      <c r="C60" s="892"/>
      <c r="D60" s="892"/>
      <c r="E60" s="892"/>
      <c r="F60" s="892"/>
      <c r="G60" s="892"/>
      <c r="H60" s="892"/>
      <c r="I60" s="892"/>
      <c r="J60" s="893"/>
    </row>
    <row r="61" spans="1:11" s="488" customFormat="1">
      <c r="A61" s="573"/>
      <c r="B61" s="573"/>
      <c r="C61" s="573"/>
      <c r="D61" s="573"/>
      <c r="E61" s="573"/>
      <c r="F61" s="573"/>
      <c r="G61" s="573"/>
      <c r="H61" s="573"/>
      <c r="I61" s="573"/>
    </row>
    <row r="62" spans="1:11" s="488" customFormat="1">
      <c r="A62" s="879" t="s">
        <v>89</v>
      </c>
      <c r="B62" s="879"/>
      <c r="C62" s="879"/>
      <c r="D62" s="879"/>
      <c r="E62" s="879"/>
      <c r="F62" s="879"/>
      <c r="G62" s="879"/>
      <c r="H62" s="879"/>
      <c r="I62" s="879"/>
      <c r="J62" s="879"/>
    </row>
    <row r="63" spans="1:11" ht="39" customHeight="1">
      <c r="A63" s="811" t="s">
        <v>415</v>
      </c>
      <c r="B63" s="812"/>
      <c r="C63" s="812"/>
      <c r="D63" s="812"/>
      <c r="E63" s="812"/>
      <c r="F63" s="812"/>
      <c r="G63" s="812"/>
      <c r="H63" s="812"/>
      <c r="I63" s="812"/>
      <c r="J63" s="812"/>
    </row>
    <row r="64" spans="1:11" ht="16.5" customHeight="1">
      <c r="A64" s="727" t="s">
        <v>75</v>
      </c>
      <c r="B64" s="650" t="s">
        <v>364</v>
      </c>
      <c r="C64" s="650" t="s">
        <v>365</v>
      </c>
      <c r="D64" s="650" t="s">
        <v>366</v>
      </c>
      <c r="E64" s="530" t="s">
        <v>336</v>
      </c>
      <c r="F64" s="530" t="s">
        <v>337</v>
      </c>
      <c r="G64" s="717" t="s">
        <v>408</v>
      </c>
      <c r="H64" s="717" t="s">
        <v>409</v>
      </c>
      <c r="I64" s="717" t="s">
        <v>410</v>
      </c>
      <c r="J64" s="717" t="s">
        <v>411</v>
      </c>
    </row>
    <row r="65" spans="1:11">
      <c r="A65" s="880" t="s">
        <v>76</v>
      </c>
      <c r="B65" s="881"/>
      <c r="C65" s="881"/>
      <c r="D65" s="881"/>
      <c r="E65" s="881"/>
      <c r="F65" s="881"/>
      <c r="G65" s="881"/>
      <c r="H65" s="881"/>
      <c r="I65" s="881"/>
      <c r="J65" s="882"/>
    </row>
    <row r="66" spans="1:11">
      <c r="A66" s="728" t="s">
        <v>112</v>
      </c>
      <c r="B66" s="729">
        <v>2.262459277552078</v>
      </c>
      <c r="C66" s="729">
        <v>2.5569914593512171</v>
      </c>
      <c r="D66" s="730">
        <v>2.6882476247515856</v>
      </c>
      <c r="E66" s="731">
        <v>2.5045040987298441</v>
      </c>
      <c r="F66" s="731">
        <v>2.3595512168578701</v>
      </c>
      <c r="G66" s="732">
        <f>C66-B66</f>
        <v>0.29453218179913909</v>
      </c>
      <c r="H66" s="733">
        <f>D66-C66</f>
        <v>0.13125616540036855</v>
      </c>
      <c r="I66" s="733">
        <f>E66-D66</f>
        <v>-0.18374352602174149</v>
      </c>
      <c r="J66" s="733">
        <f>F66-E66</f>
        <v>-0.14495288187197408</v>
      </c>
    </row>
    <row r="67" spans="1:11">
      <c r="A67" s="880" t="s">
        <v>77</v>
      </c>
      <c r="B67" s="892"/>
      <c r="C67" s="892"/>
      <c r="D67" s="892"/>
      <c r="E67" s="892"/>
      <c r="F67" s="892"/>
      <c r="G67" s="892"/>
      <c r="H67" s="892"/>
      <c r="I67" s="892"/>
      <c r="J67" s="893"/>
    </row>
    <row r="68" spans="1:11">
      <c r="A68" s="536" t="s">
        <v>72</v>
      </c>
      <c r="B68" s="734">
        <v>2.262459277552078</v>
      </c>
      <c r="C68" s="734">
        <v>2.5569914593512171</v>
      </c>
      <c r="D68" s="735">
        <v>2.6882476247515856</v>
      </c>
      <c r="E68" s="735">
        <v>2.5045040987298441</v>
      </c>
      <c r="F68" s="735">
        <v>2.3595512168578701</v>
      </c>
      <c r="G68" s="736">
        <f t="shared" ref="G68:J72" si="4">C68-B68</f>
        <v>0.29453218179913909</v>
      </c>
      <c r="H68" s="737">
        <f t="shared" si="4"/>
        <v>0.13125616540036855</v>
      </c>
      <c r="I68" s="737">
        <f t="shared" si="4"/>
        <v>-0.18374352602174149</v>
      </c>
      <c r="J68" s="737">
        <f t="shared" si="4"/>
        <v>-0.14495288187197408</v>
      </c>
    </row>
    <row r="69" spans="1:11">
      <c r="A69" s="543" t="s">
        <v>106</v>
      </c>
      <c r="B69" s="738">
        <v>1.8681208053691276</v>
      </c>
      <c r="C69" s="738">
        <v>2.4695810506476703</v>
      </c>
      <c r="D69" s="738">
        <v>3.0128518066496541</v>
      </c>
      <c r="E69" s="738">
        <v>2.3576961993296655</v>
      </c>
      <c r="F69" s="738">
        <v>2.3331296445960064</v>
      </c>
      <c r="G69" s="722">
        <f t="shared" si="4"/>
        <v>0.60146024527854269</v>
      </c>
      <c r="H69" s="723">
        <f t="shared" si="4"/>
        <v>0.54327075600198382</v>
      </c>
      <c r="I69" s="723">
        <f t="shared" si="4"/>
        <v>-0.65515560731998868</v>
      </c>
      <c r="J69" s="723">
        <f t="shared" si="4"/>
        <v>-2.4566554733659096E-2</v>
      </c>
    </row>
    <row r="70" spans="1:11">
      <c r="A70" s="543" t="s">
        <v>36</v>
      </c>
      <c r="B70" s="738">
        <v>2.3234054449270998</v>
      </c>
      <c r="C70" s="738">
        <v>2.2528232804735979</v>
      </c>
      <c r="D70" s="738">
        <v>2.2454202641719383</v>
      </c>
      <c r="E70" s="738">
        <v>2.3216195897325744</v>
      </c>
      <c r="F70" s="738">
        <v>2.1818120458073662</v>
      </c>
      <c r="G70" s="722">
        <f t="shared" si="4"/>
        <v>-7.058216445350185E-2</v>
      </c>
      <c r="H70" s="723">
        <f t="shared" si="4"/>
        <v>-7.4030163016596262E-3</v>
      </c>
      <c r="I70" s="723">
        <f t="shared" si="4"/>
        <v>7.6199325560636133E-2</v>
      </c>
      <c r="J70" s="723">
        <f t="shared" si="4"/>
        <v>-0.13980754392520822</v>
      </c>
    </row>
    <row r="71" spans="1:11">
      <c r="A71" s="543" t="s">
        <v>37</v>
      </c>
      <c r="B71" s="738">
        <v>2.5389074176461146</v>
      </c>
      <c r="C71" s="738">
        <v>2.6867127764205718</v>
      </c>
      <c r="D71" s="738">
        <v>2.6317709660973745</v>
      </c>
      <c r="E71" s="738">
        <v>2.568532672312883</v>
      </c>
      <c r="F71" s="738">
        <v>2.3715694902073143</v>
      </c>
      <c r="G71" s="722">
        <f t="shared" si="4"/>
        <v>0.14780535877445722</v>
      </c>
      <c r="H71" s="723">
        <f t="shared" si="4"/>
        <v>-5.4941810323197338E-2</v>
      </c>
      <c r="I71" s="723">
        <f t="shared" si="4"/>
        <v>-6.3238293784491528E-2</v>
      </c>
      <c r="J71" s="723">
        <f t="shared" si="4"/>
        <v>-0.19696318210556862</v>
      </c>
    </row>
    <row r="72" spans="1:11">
      <c r="A72" s="543" t="s">
        <v>38</v>
      </c>
      <c r="B72" s="738">
        <v>2.8286144578313253</v>
      </c>
      <c r="C72" s="738">
        <v>3.2266843677397943</v>
      </c>
      <c r="D72" s="738">
        <v>3.097266265718972</v>
      </c>
      <c r="E72" s="738">
        <v>3.2604621752126928</v>
      </c>
      <c r="F72" s="738">
        <v>3.1970576848625627</v>
      </c>
      <c r="G72" s="722">
        <f t="shared" si="4"/>
        <v>0.39806990990846902</v>
      </c>
      <c r="H72" s="723">
        <f t="shared" si="4"/>
        <v>-0.12941810202082227</v>
      </c>
      <c r="I72" s="723">
        <f t="shared" si="4"/>
        <v>0.16319590949372076</v>
      </c>
      <c r="J72" s="723">
        <f t="shared" si="4"/>
        <v>-6.3404490350130072E-2</v>
      </c>
    </row>
    <row r="73" spans="1:11">
      <c r="A73" s="880" t="s">
        <v>80</v>
      </c>
      <c r="B73" s="892"/>
      <c r="C73" s="892"/>
      <c r="D73" s="892"/>
      <c r="E73" s="892"/>
      <c r="F73" s="892"/>
      <c r="G73" s="892"/>
      <c r="H73" s="892"/>
      <c r="I73" s="892"/>
      <c r="J73" s="893"/>
      <c r="K73" s="516" t="s">
        <v>241</v>
      </c>
    </row>
    <row r="74" spans="1:11">
      <c r="A74" s="552" t="s">
        <v>73</v>
      </c>
      <c r="B74" s="734" t="s">
        <v>74</v>
      </c>
      <c r="C74" s="734" t="s">
        <v>74</v>
      </c>
      <c r="D74" s="735" t="s">
        <v>74</v>
      </c>
      <c r="E74" s="735" t="s">
        <v>74</v>
      </c>
      <c r="F74" s="735" t="s">
        <v>74</v>
      </c>
      <c r="G74" s="736" t="s">
        <v>74</v>
      </c>
      <c r="H74" s="737" t="s">
        <v>74</v>
      </c>
      <c r="I74" s="737" t="s">
        <v>74</v>
      </c>
      <c r="J74" s="737" t="s">
        <v>74</v>
      </c>
    </row>
    <row r="75" spans="1:11" ht="21.75" customHeight="1">
      <c r="A75" s="876" t="s">
        <v>289</v>
      </c>
      <c r="B75" s="892"/>
      <c r="C75" s="892"/>
      <c r="D75" s="892"/>
      <c r="E75" s="892"/>
      <c r="F75" s="892"/>
      <c r="G75" s="892"/>
      <c r="H75" s="892"/>
      <c r="I75" s="892"/>
      <c r="J75" s="893"/>
    </row>
  </sheetData>
  <sheetProtection password="CEAC" sheet="1" objects="1" scenarios="1"/>
  <mergeCells count="30">
    <mergeCell ref="A75:J75"/>
    <mergeCell ref="A48:J48"/>
    <mergeCell ref="A49:J49"/>
    <mergeCell ref="A51:J51"/>
    <mergeCell ref="A53:J53"/>
    <mergeCell ref="A58:J58"/>
    <mergeCell ref="A60:J60"/>
    <mergeCell ref="A62:J62"/>
    <mergeCell ref="A63:J63"/>
    <mergeCell ref="A65:J65"/>
    <mergeCell ref="A67:J67"/>
    <mergeCell ref="A73:J73"/>
    <mergeCell ref="A46:J46"/>
    <mergeCell ref="A18:J18"/>
    <mergeCell ref="A19:J19"/>
    <mergeCell ref="A21:J21"/>
    <mergeCell ref="A23:J23"/>
    <mergeCell ref="A29:J29"/>
    <mergeCell ref="A31:J31"/>
    <mergeCell ref="A33:J33"/>
    <mergeCell ref="A34:J34"/>
    <mergeCell ref="A36:J36"/>
    <mergeCell ref="A38:J38"/>
    <mergeCell ref="A44:J44"/>
    <mergeCell ref="A16:J16"/>
    <mergeCell ref="A2:J2"/>
    <mergeCell ref="A3:J3"/>
    <mergeCell ref="A5:J5"/>
    <mergeCell ref="A7:J7"/>
    <mergeCell ref="A14:J14"/>
  </mergeCells>
  <hyperlinks>
    <hyperlink ref="K14" location="'indice Serie Anual'!A1" tooltip="REGRESAR AL ÍNDICE" display="INDICE"/>
    <hyperlink ref="K29" location="'indice Serie Anual'!A1" tooltip="REGRESAR AL ÍNDICE" display="INDICE"/>
    <hyperlink ref="K44" location="'indice Serie Anual'!A1" tooltip="REGRESAR AL ÍNDICE" display="INDICE"/>
    <hyperlink ref="K58" location="'indice Serie Anual'!A1" tooltip="REGRESAR AL ÍNDICE" display="INDICE"/>
    <hyperlink ref="K73" location="'indice Serie Anual'!A1" tooltip="REGRESAR AL ÍNDICE" display="INDICE"/>
  </hyperlinks>
  <pageMargins left="0.75" right="0.75" top="1" bottom="1" header="0" footer="0"/>
  <pageSetup paperSize="9" scale="60" orientation="landscape" r:id="rId1"/>
  <headerFooter alignWithMargins="0"/>
  <rowBreaks count="1" manualBreakCount="1">
    <brk id="47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showGridLines="0" showRowColHeaders="0" zoomScaleNormal="100" workbookViewId="0">
      <selection sqref="A1:P1"/>
    </sheetView>
  </sheetViews>
  <sheetFormatPr baseColWidth="10" defaultRowHeight="12.75"/>
  <cols>
    <col min="1" max="16384" width="11.42578125" style="455"/>
  </cols>
  <sheetData>
    <row r="1" spans="1:16" ht="23.25" customHeight="1">
      <c r="A1" s="811" t="s">
        <v>416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812"/>
      <c r="N1" s="812"/>
      <c r="O1" s="812"/>
      <c r="P1" s="812"/>
    </row>
    <row r="2" spans="1:16">
      <c r="A2" s="517"/>
      <c r="B2" s="874" t="s">
        <v>211</v>
      </c>
      <c r="C2" s="874"/>
      <c r="D2" s="874"/>
      <c r="E2" s="874" t="s">
        <v>86</v>
      </c>
      <c r="F2" s="874"/>
      <c r="G2" s="874"/>
      <c r="H2" s="874" t="s">
        <v>87</v>
      </c>
      <c r="I2" s="874"/>
      <c r="J2" s="874"/>
      <c r="K2" s="874" t="s">
        <v>88</v>
      </c>
      <c r="L2" s="874"/>
      <c r="M2" s="874"/>
      <c r="N2" s="874" t="s">
        <v>89</v>
      </c>
      <c r="O2" s="874"/>
      <c r="P2" s="874"/>
    </row>
    <row r="3" spans="1:16">
      <c r="A3" s="517"/>
      <c r="B3" s="517" t="s">
        <v>356</v>
      </c>
      <c r="C3" s="517" t="s">
        <v>357</v>
      </c>
      <c r="D3" s="517" t="s">
        <v>65</v>
      </c>
      <c r="E3" s="517" t="s">
        <v>356</v>
      </c>
      <c r="F3" s="517" t="s">
        <v>357</v>
      </c>
      <c r="G3" s="517" t="s">
        <v>65</v>
      </c>
      <c r="H3" s="517" t="s">
        <v>356</v>
      </c>
      <c r="I3" s="517" t="s">
        <v>357</v>
      </c>
      <c r="J3" s="517" t="s">
        <v>65</v>
      </c>
      <c r="K3" s="517" t="s">
        <v>356</v>
      </c>
      <c r="L3" s="517" t="s">
        <v>357</v>
      </c>
      <c r="M3" s="517" t="s">
        <v>65</v>
      </c>
      <c r="N3" s="517" t="s">
        <v>356</v>
      </c>
      <c r="O3" s="517" t="s">
        <v>357</v>
      </c>
      <c r="P3" s="517" t="s">
        <v>65</v>
      </c>
    </row>
    <row r="4" spans="1:16" hidden="1">
      <c r="A4" s="508">
        <v>1999</v>
      </c>
      <c r="B4" s="509">
        <v>69106</v>
      </c>
      <c r="C4" s="509">
        <v>93489</v>
      </c>
      <c r="D4" s="509">
        <v>162595</v>
      </c>
      <c r="E4" s="509"/>
      <c r="F4" s="509"/>
      <c r="G4" s="509">
        <v>57430</v>
      </c>
      <c r="H4" s="509"/>
      <c r="I4" s="509"/>
      <c r="J4" s="509">
        <v>50165</v>
      </c>
      <c r="K4" s="509"/>
      <c r="L4" s="509"/>
      <c r="M4" s="509">
        <v>28740</v>
      </c>
      <c r="N4" s="509"/>
      <c r="O4" s="509"/>
      <c r="P4" s="509">
        <v>2365</v>
      </c>
    </row>
    <row r="5" spans="1:16" hidden="1">
      <c r="A5" s="510">
        <v>2000</v>
      </c>
      <c r="B5" s="511"/>
      <c r="C5" s="511"/>
      <c r="D5" s="511">
        <v>168161</v>
      </c>
      <c r="E5" s="511"/>
      <c r="F5" s="511"/>
      <c r="G5" s="511">
        <v>59862</v>
      </c>
      <c r="H5" s="511"/>
      <c r="I5" s="511"/>
      <c r="J5" s="511">
        <v>50718</v>
      </c>
      <c r="K5" s="511"/>
      <c r="L5" s="511"/>
      <c r="M5" s="511">
        <v>29505</v>
      </c>
      <c r="N5" s="511"/>
      <c r="O5" s="511"/>
      <c r="P5" s="511">
        <v>2365</v>
      </c>
    </row>
    <row r="6" spans="1:16" hidden="1">
      <c r="A6" s="510">
        <v>2001</v>
      </c>
      <c r="B6" s="511"/>
      <c r="C6" s="511"/>
      <c r="D6" s="511"/>
      <c r="E6" s="511"/>
      <c r="F6" s="511"/>
      <c r="G6" s="511">
        <v>62164</v>
      </c>
      <c r="H6" s="511"/>
      <c r="I6" s="511"/>
      <c r="J6" s="511">
        <v>51591</v>
      </c>
      <c r="K6" s="511"/>
      <c r="L6" s="511"/>
      <c r="M6" s="511">
        <v>29705</v>
      </c>
      <c r="N6" s="511"/>
      <c r="O6" s="511"/>
      <c r="P6" s="511">
        <v>2417</v>
      </c>
    </row>
    <row r="7" spans="1:16" hidden="1">
      <c r="A7" s="510">
        <v>2002</v>
      </c>
      <c r="B7" s="511"/>
      <c r="C7" s="511"/>
      <c r="D7" s="511"/>
      <c r="E7" s="511"/>
      <c r="F7" s="511"/>
      <c r="G7" s="511">
        <v>63887</v>
      </c>
      <c r="H7" s="511"/>
      <c r="I7" s="511"/>
      <c r="J7" s="511">
        <v>54876</v>
      </c>
      <c r="K7" s="511"/>
      <c r="L7" s="511"/>
      <c r="M7" s="511">
        <v>29342</v>
      </c>
      <c r="N7" s="511"/>
      <c r="O7" s="511"/>
      <c r="P7" s="511">
        <v>2634</v>
      </c>
    </row>
    <row r="8" spans="1:16" hidden="1">
      <c r="A8" s="510">
        <v>2003</v>
      </c>
      <c r="B8" s="511"/>
      <c r="C8" s="511"/>
      <c r="D8" s="511"/>
      <c r="E8" s="511"/>
      <c r="F8" s="511"/>
      <c r="G8" s="511">
        <v>63136</v>
      </c>
      <c r="H8" s="511"/>
      <c r="I8" s="511"/>
      <c r="J8" s="511">
        <v>56076</v>
      </c>
      <c r="K8" s="511"/>
      <c r="L8" s="511"/>
      <c r="M8" s="511">
        <v>29738</v>
      </c>
      <c r="N8" s="511"/>
      <c r="O8" s="511"/>
      <c r="P8" s="511">
        <v>2688</v>
      </c>
    </row>
    <row r="9" spans="1:16" hidden="1">
      <c r="A9" s="510">
        <v>2004</v>
      </c>
      <c r="B9" s="511">
        <v>81884</v>
      </c>
      <c r="C9" s="511">
        <v>99990</v>
      </c>
      <c r="D9" s="511">
        <v>181874</v>
      </c>
      <c r="E9" s="511"/>
      <c r="F9" s="511"/>
      <c r="G9" s="511">
        <v>64774</v>
      </c>
      <c r="H9" s="511"/>
      <c r="I9" s="511"/>
      <c r="J9" s="511">
        <v>56379</v>
      </c>
      <c r="K9" s="511"/>
      <c r="L9" s="511"/>
      <c r="M9" s="511">
        <v>29672</v>
      </c>
      <c r="N9" s="511"/>
      <c r="O9" s="511"/>
      <c r="P9" s="511">
        <v>2709</v>
      </c>
    </row>
    <row r="10" spans="1:16">
      <c r="A10" s="512">
        <v>2005</v>
      </c>
      <c r="B10" s="511">
        <v>84061</v>
      </c>
      <c r="C10" s="511">
        <v>98753</v>
      </c>
      <c r="D10" s="511">
        <v>182814</v>
      </c>
      <c r="E10" s="511">
        <v>33884</v>
      </c>
      <c r="F10" s="511">
        <v>33122</v>
      </c>
      <c r="G10" s="511">
        <v>67006</v>
      </c>
      <c r="H10" s="511">
        <v>19326</v>
      </c>
      <c r="I10" s="511">
        <v>34729</v>
      </c>
      <c r="J10" s="511">
        <v>54055</v>
      </c>
      <c r="K10" s="511">
        <v>17994</v>
      </c>
      <c r="L10" s="511">
        <v>12366</v>
      </c>
      <c r="M10" s="511">
        <v>30360</v>
      </c>
      <c r="N10" s="511">
        <v>2709</v>
      </c>
      <c r="O10" s="511">
        <v>0</v>
      </c>
      <c r="P10" s="511">
        <v>2709</v>
      </c>
    </row>
    <row r="11" spans="1:16">
      <c r="A11" s="512">
        <v>2006</v>
      </c>
      <c r="B11" s="511">
        <v>86353</v>
      </c>
      <c r="C11" s="511">
        <v>98659</v>
      </c>
      <c r="D11" s="511">
        <v>185012</v>
      </c>
      <c r="E11" s="511">
        <v>34982</v>
      </c>
      <c r="F11" s="511">
        <v>32908</v>
      </c>
      <c r="G11" s="511">
        <v>67890</v>
      </c>
      <c r="H11" s="511">
        <v>19667</v>
      </c>
      <c r="I11" s="511">
        <v>34923</v>
      </c>
      <c r="J11" s="511">
        <v>54590</v>
      </c>
      <c r="K11" s="511">
        <v>17952</v>
      </c>
      <c r="L11" s="511">
        <v>12303</v>
      </c>
      <c r="M11" s="511">
        <v>30255</v>
      </c>
      <c r="N11" s="511">
        <v>2629</v>
      </c>
      <c r="O11" s="511">
        <v>0</v>
      </c>
      <c r="P11" s="511">
        <v>2629</v>
      </c>
    </row>
    <row r="12" spans="1:16">
      <c r="A12" s="512">
        <v>2007</v>
      </c>
      <c r="B12" s="511">
        <v>87645</v>
      </c>
      <c r="C12" s="511">
        <v>98382</v>
      </c>
      <c r="D12" s="511">
        <v>186027</v>
      </c>
      <c r="E12" s="511">
        <v>35079</v>
      </c>
      <c r="F12" s="511">
        <v>32906</v>
      </c>
      <c r="G12" s="511">
        <v>67985</v>
      </c>
      <c r="H12" s="511">
        <v>20016</v>
      </c>
      <c r="I12" s="511">
        <v>34596</v>
      </c>
      <c r="J12" s="511">
        <v>54612</v>
      </c>
      <c r="K12" s="511">
        <v>18554</v>
      </c>
      <c r="L12" s="511">
        <v>12332</v>
      </c>
      <c r="M12" s="511">
        <v>30886</v>
      </c>
      <c r="N12" s="511">
        <v>2658</v>
      </c>
      <c r="O12" s="511">
        <v>0</v>
      </c>
      <c r="P12" s="511">
        <v>2658</v>
      </c>
    </row>
    <row r="13" spans="1:16">
      <c r="A13" s="512">
        <v>2008</v>
      </c>
      <c r="B13" s="511">
        <v>89228</v>
      </c>
      <c r="C13" s="511">
        <v>97614</v>
      </c>
      <c r="D13" s="511">
        <v>186842</v>
      </c>
      <c r="E13" s="511">
        <v>34259</v>
      </c>
      <c r="F13" s="511">
        <v>32196</v>
      </c>
      <c r="G13" s="511">
        <v>66455</v>
      </c>
      <c r="H13" s="511">
        <v>20450</v>
      </c>
      <c r="I13" s="511">
        <v>34989</v>
      </c>
      <c r="J13" s="511">
        <v>55439</v>
      </c>
      <c r="K13" s="511">
        <v>17755</v>
      </c>
      <c r="L13" s="511">
        <v>11926</v>
      </c>
      <c r="M13" s="511">
        <v>29681</v>
      </c>
      <c r="N13" s="511">
        <v>2788</v>
      </c>
      <c r="O13" s="511">
        <v>0</v>
      </c>
      <c r="P13" s="511">
        <v>2788</v>
      </c>
    </row>
    <row r="14" spans="1:16">
      <c r="A14" s="526">
        <v>2009</v>
      </c>
      <c r="B14" s="643">
        <v>87662</v>
      </c>
      <c r="C14" s="643">
        <v>94302</v>
      </c>
      <c r="D14" s="643">
        <v>181964</v>
      </c>
      <c r="E14" s="643">
        <v>33507</v>
      </c>
      <c r="F14" s="643">
        <v>31250</v>
      </c>
      <c r="G14" s="643">
        <v>64757</v>
      </c>
      <c r="H14" s="643">
        <v>20236</v>
      </c>
      <c r="I14" s="643">
        <v>34131</v>
      </c>
      <c r="J14" s="643">
        <v>54367</v>
      </c>
      <c r="K14" s="643">
        <v>373</v>
      </c>
      <c r="L14" s="643">
        <v>17038</v>
      </c>
      <c r="M14" s="643">
        <v>11437</v>
      </c>
      <c r="N14" s="643">
        <v>2504</v>
      </c>
      <c r="O14" s="643" t="s">
        <v>74</v>
      </c>
      <c r="P14" s="643">
        <v>2504</v>
      </c>
    </row>
    <row r="15" spans="1:16">
      <c r="A15" s="872" t="s">
        <v>417</v>
      </c>
      <c r="B15" s="87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5"/>
    </row>
    <row r="18" spans="1:16">
      <c r="A18" s="516" t="s">
        <v>241</v>
      </c>
    </row>
    <row r="20" spans="1:16" ht="26.25" customHeight="1">
      <c r="A20" s="811" t="s">
        <v>418</v>
      </c>
      <c r="B20" s="812"/>
      <c r="C20" s="812"/>
      <c r="D20" s="812"/>
      <c r="E20" s="812"/>
      <c r="F20" s="812"/>
      <c r="G20" s="812"/>
      <c r="H20" s="812"/>
      <c r="I20" s="812"/>
      <c r="J20" s="812"/>
      <c r="K20" s="812"/>
      <c r="L20" s="812"/>
      <c r="M20" s="812"/>
      <c r="N20" s="812"/>
      <c r="O20" s="812"/>
      <c r="P20" s="812"/>
    </row>
    <row r="21" spans="1:16">
      <c r="A21" s="517"/>
      <c r="B21" s="874" t="s">
        <v>211</v>
      </c>
      <c r="C21" s="874"/>
      <c r="D21" s="874"/>
      <c r="E21" s="874" t="s">
        <v>86</v>
      </c>
      <c r="F21" s="874"/>
      <c r="G21" s="874"/>
      <c r="H21" s="874" t="s">
        <v>87</v>
      </c>
      <c r="I21" s="874"/>
      <c r="J21" s="874"/>
      <c r="K21" s="874" t="s">
        <v>88</v>
      </c>
      <c r="L21" s="874"/>
      <c r="M21" s="874"/>
      <c r="N21" s="874" t="s">
        <v>89</v>
      </c>
      <c r="O21" s="874"/>
      <c r="P21" s="874"/>
    </row>
    <row r="22" spans="1:16">
      <c r="A22" s="517"/>
      <c r="B22" s="517" t="s">
        <v>356</v>
      </c>
      <c r="C22" s="517" t="s">
        <v>357</v>
      </c>
      <c r="D22" s="517" t="s">
        <v>65</v>
      </c>
      <c r="E22" s="517" t="s">
        <v>356</v>
      </c>
      <c r="F22" s="517" t="s">
        <v>357</v>
      </c>
      <c r="G22" s="517" t="s">
        <v>65</v>
      </c>
      <c r="H22" s="517" t="s">
        <v>356</v>
      </c>
      <c r="I22" s="517" t="s">
        <v>357</v>
      </c>
      <c r="J22" s="517" t="s">
        <v>65</v>
      </c>
      <c r="K22" s="517" t="s">
        <v>356</v>
      </c>
      <c r="L22" s="517" t="s">
        <v>357</v>
      </c>
      <c r="M22" s="517" t="s">
        <v>65</v>
      </c>
      <c r="N22" s="517" t="s">
        <v>356</v>
      </c>
      <c r="O22" s="517" t="s">
        <v>357</v>
      </c>
      <c r="P22" s="517" t="s">
        <v>65</v>
      </c>
    </row>
    <row r="23" spans="1:16" hidden="1">
      <c r="A23" s="508">
        <v>1999</v>
      </c>
      <c r="B23" s="509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</row>
    <row r="24" spans="1:16" hidden="1">
      <c r="A24" s="510">
        <v>2000</v>
      </c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1"/>
    </row>
    <row r="25" spans="1:16" hidden="1">
      <c r="A25" s="510">
        <v>2001</v>
      </c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M25" s="511"/>
      <c r="N25" s="511"/>
      <c r="O25" s="511"/>
      <c r="P25" s="511"/>
    </row>
    <row r="26" spans="1:16" hidden="1">
      <c r="A26" s="510">
        <v>2002</v>
      </c>
      <c r="B26" s="511"/>
      <c r="C26" s="511"/>
      <c r="D26" s="511"/>
      <c r="E26" s="511"/>
      <c r="F26" s="511"/>
      <c r="G26" s="511"/>
      <c r="H26" s="511"/>
      <c r="I26" s="511"/>
      <c r="J26" s="511"/>
      <c r="K26" s="511"/>
      <c r="L26" s="511"/>
      <c r="M26" s="511"/>
      <c r="N26" s="511"/>
      <c r="O26" s="511"/>
      <c r="P26" s="511"/>
    </row>
    <row r="27" spans="1:16" hidden="1">
      <c r="A27" s="510">
        <v>2003</v>
      </c>
      <c r="B27" s="511"/>
      <c r="C27" s="511"/>
      <c r="D27" s="511"/>
      <c r="E27" s="511"/>
      <c r="F27" s="511"/>
      <c r="G27" s="511"/>
      <c r="H27" s="511"/>
      <c r="I27" s="511"/>
      <c r="J27" s="511"/>
      <c r="K27" s="511"/>
      <c r="L27" s="511"/>
      <c r="M27" s="511"/>
      <c r="N27" s="511"/>
      <c r="O27" s="511"/>
      <c r="P27" s="511"/>
    </row>
    <row r="28" spans="1:16" hidden="1">
      <c r="A28" s="510">
        <v>2004</v>
      </c>
      <c r="B28" s="511"/>
      <c r="C28" s="511"/>
      <c r="D28" s="511"/>
      <c r="E28" s="511"/>
      <c r="F28" s="511"/>
      <c r="G28" s="511"/>
      <c r="H28" s="511"/>
      <c r="I28" s="511"/>
      <c r="J28" s="511"/>
      <c r="K28" s="511"/>
      <c r="L28" s="511"/>
      <c r="M28" s="511"/>
      <c r="N28" s="511"/>
      <c r="O28" s="511"/>
      <c r="P28" s="511"/>
    </row>
    <row r="29" spans="1:16">
      <c r="A29" s="512">
        <v>2005</v>
      </c>
      <c r="B29" s="513" t="s">
        <v>74</v>
      </c>
      <c r="C29" s="513" t="s">
        <v>74</v>
      </c>
      <c r="D29" s="513" t="s">
        <v>74</v>
      </c>
      <c r="E29" s="513" t="s">
        <v>74</v>
      </c>
      <c r="F29" s="513" t="s">
        <v>74</v>
      </c>
      <c r="G29" s="513" t="s">
        <v>74</v>
      </c>
      <c r="H29" s="513" t="s">
        <v>74</v>
      </c>
      <c r="I29" s="513" t="s">
        <v>74</v>
      </c>
      <c r="J29" s="513" t="s">
        <v>74</v>
      </c>
      <c r="K29" s="513" t="s">
        <v>74</v>
      </c>
      <c r="L29" s="513" t="s">
        <v>74</v>
      </c>
      <c r="M29" s="513" t="s">
        <v>74</v>
      </c>
      <c r="N29" s="645" t="s">
        <v>74</v>
      </c>
      <c r="O29" s="513" t="s">
        <v>74</v>
      </c>
      <c r="P29" s="646" t="s">
        <v>74</v>
      </c>
    </row>
    <row r="30" spans="1:16">
      <c r="A30" s="512">
        <v>2006</v>
      </c>
      <c r="B30" s="518">
        <f>B11/B10-1</f>
        <v>2.7265914038614891E-2</v>
      </c>
      <c r="C30" s="518">
        <f t="shared" ref="C30:P33" si="0">C11/C10-1</f>
        <v>-9.5186981661321557E-4</v>
      </c>
      <c r="D30" s="518">
        <f t="shared" si="0"/>
        <v>1.2023149211767059E-2</v>
      </c>
      <c r="E30" s="518">
        <f t="shared" si="0"/>
        <v>3.2404674772753994E-2</v>
      </c>
      <c r="F30" s="518">
        <f t="shared" si="0"/>
        <v>-6.4609625022643558E-3</v>
      </c>
      <c r="G30" s="518">
        <f t="shared" si="0"/>
        <v>1.3192848401635704E-2</v>
      </c>
      <c r="H30" s="518">
        <f t="shared" si="0"/>
        <v>1.7644623822829386E-2</v>
      </c>
      <c r="I30" s="518">
        <f t="shared" si="0"/>
        <v>5.5861095914078174E-3</v>
      </c>
      <c r="J30" s="518">
        <f t="shared" si="0"/>
        <v>9.8973267967810141E-3</v>
      </c>
      <c r="K30" s="518">
        <f t="shared" si="0"/>
        <v>-2.3341113704568039E-3</v>
      </c>
      <c r="L30" s="518">
        <f t="shared" si="0"/>
        <v>-5.0946142649199722E-3</v>
      </c>
      <c r="M30" s="518">
        <f t="shared" si="0"/>
        <v>-3.4584980237154506E-3</v>
      </c>
      <c r="N30" s="524">
        <f t="shared" si="0"/>
        <v>-2.9531192321889943E-2</v>
      </c>
      <c r="O30" s="514" t="s">
        <v>74</v>
      </c>
      <c r="P30" s="647">
        <f t="shared" si="0"/>
        <v>-2.9531192321889943E-2</v>
      </c>
    </row>
    <row r="31" spans="1:16">
      <c r="A31" s="512">
        <v>2007</v>
      </c>
      <c r="B31" s="518">
        <f>B12/B11-1</f>
        <v>1.4961842669044545E-2</v>
      </c>
      <c r="C31" s="518">
        <f t="shared" si="0"/>
        <v>-2.8076505944718555E-3</v>
      </c>
      <c r="D31" s="518">
        <f t="shared" si="0"/>
        <v>5.4861306293645384E-3</v>
      </c>
      <c r="E31" s="518">
        <f t="shared" si="0"/>
        <v>2.7728546109426766E-3</v>
      </c>
      <c r="F31" s="518">
        <f t="shared" si="0"/>
        <v>-6.0775495320242179E-5</v>
      </c>
      <c r="G31" s="518">
        <f t="shared" si="0"/>
        <v>1.3993224333481713E-3</v>
      </c>
      <c r="H31" s="518">
        <f t="shared" si="0"/>
        <v>1.7745461941323093E-2</v>
      </c>
      <c r="I31" s="518">
        <f t="shared" si="0"/>
        <v>-9.3634567477021147E-3</v>
      </c>
      <c r="J31" s="518">
        <f t="shared" si="0"/>
        <v>4.030042132259215E-4</v>
      </c>
      <c r="K31" s="518">
        <f t="shared" si="0"/>
        <v>3.3533868092691543E-2</v>
      </c>
      <c r="L31" s="518">
        <f t="shared" si="0"/>
        <v>2.3571486629276883E-3</v>
      </c>
      <c r="M31" s="518">
        <f t="shared" si="0"/>
        <v>2.0856056850107496E-2</v>
      </c>
      <c r="N31" s="524">
        <f t="shared" si="0"/>
        <v>1.1030810193990215E-2</v>
      </c>
      <c r="O31" s="514" t="s">
        <v>74</v>
      </c>
      <c r="P31" s="647">
        <f t="shared" si="0"/>
        <v>1.1030810193990215E-2</v>
      </c>
    </row>
    <row r="32" spans="1:16">
      <c r="A32" s="512">
        <v>2008</v>
      </c>
      <c r="B32" s="518">
        <f>B13/B12-1</f>
        <v>1.8061498088881356E-2</v>
      </c>
      <c r="C32" s="518">
        <f t="shared" si="0"/>
        <v>-7.8063060315911592E-3</v>
      </c>
      <c r="D32" s="518">
        <f t="shared" si="0"/>
        <v>4.3810844662333093E-3</v>
      </c>
      <c r="E32" s="518">
        <f t="shared" si="0"/>
        <v>-2.3375808888508764E-2</v>
      </c>
      <c r="F32" s="518">
        <f t="shared" si="0"/>
        <v>-2.157661216799367E-2</v>
      </c>
      <c r="G32" s="518">
        <f t="shared" si="0"/>
        <v>-2.2504964330366972E-2</v>
      </c>
      <c r="H32" s="518">
        <f t="shared" si="0"/>
        <v>2.1682653876898383E-2</v>
      </c>
      <c r="I32" s="518">
        <f t="shared" si="0"/>
        <v>1.1359694762400174E-2</v>
      </c>
      <c r="J32" s="518">
        <f t="shared" si="0"/>
        <v>1.5143191972460279E-2</v>
      </c>
      <c r="K32" s="518">
        <f t="shared" si="0"/>
        <v>-4.306349035248469E-2</v>
      </c>
      <c r="L32" s="518">
        <f t="shared" si="0"/>
        <v>-3.2922478105741115E-2</v>
      </c>
      <c r="M32" s="518">
        <f t="shared" si="0"/>
        <v>-3.9014440199443112E-2</v>
      </c>
      <c r="N32" s="524">
        <f t="shared" si="0"/>
        <v>4.8908954100827629E-2</v>
      </c>
      <c r="O32" s="514" t="s">
        <v>74</v>
      </c>
      <c r="P32" s="647">
        <f t="shared" si="0"/>
        <v>4.8908954100827629E-2</v>
      </c>
    </row>
    <row r="33" spans="1:16">
      <c r="A33" s="526">
        <v>2009</v>
      </c>
      <c r="B33" s="527">
        <f>B14/B13-1</f>
        <v>-1.7550544672076063E-2</v>
      </c>
      <c r="C33" s="527">
        <f t="shared" si="0"/>
        <v>-3.3929559284528898E-2</v>
      </c>
      <c r="D33" s="527">
        <f t="shared" si="0"/>
        <v>-2.610762034232128E-2</v>
      </c>
      <c r="E33" s="527">
        <f t="shared" si="0"/>
        <v>-2.1950436381680705E-2</v>
      </c>
      <c r="F33" s="527">
        <f t="shared" si="0"/>
        <v>-2.9382531991551719E-2</v>
      </c>
      <c r="G33" s="527">
        <f t="shared" si="0"/>
        <v>-2.5551124821307614E-2</v>
      </c>
      <c r="H33" s="527">
        <f t="shared" si="0"/>
        <v>-1.0464547677261571E-2</v>
      </c>
      <c r="I33" s="527">
        <f t="shared" si="0"/>
        <v>-2.4521992626253986E-2</v>
      </c>
      <c r="J33" s="527">
        <f t="shared" si="0"/>
        <v>-1.9336568119915576E-2</v>
      </c>
      <c r="K33" s="527">
        <f t="shared" si="0"/>
        <v>-0.97899183328639816</v>
      </c>
      <c r="L33" s="527">
        <f t="shared" si="0"/>
        <v>0.42864330035217169</v>
      </c>
      <c r="M33" s="527">
        <f t="shared" si="0"/>
        <v>-0.61466931707152717</v>
      </c>
      <c r="N33" s="740">
        <f t="shared" si="0"/>
        <v>-0.10186513629842175</v>
      </c>
      <c r="O33" s="644" t="s">
        <v>74</v>
      </c>
      <c r="P33" s="741">
        <f t="shared" si="0"/>
        <v>-0.10186513629842175</v>
      </c>
    </row>
    <row r="34" spans="1:16">
      <c r="A34" s="872" t="s">
        <v>417</v>
      </c>
      <c r="B34" s="873"/>
      <c r="C34" s="873"/>
      <c r="D34" s="873"/>
      <c r="E34" s="873"/>
      <c r="F34" s="873"/>
      <c r="G34" s="873"/>
      <c r="H34" s="873"/>
      <c r="I34" s="873"/>
      <c r="J34" s="873"/>
      <c r="K34" s="873"/>
      <c r="L34" s="873"/>
      <c r="M34" s="873"/>
      <c r="N34" s="873"/>
      <c r="O34" s="873"/>
      <c r="P34" s="875"/>
    </row>
    <row r="37" spans="1:16">
      <c r="A37" s="516" t="s">
        <v>241</v>
      </c>
    </row>
    <row r="39" spans="1:16" ht="21" customHeight="1">
      <c r="A39" s="811" t="s">
        <v>419</v>
      </c>
      <c r="B39" s="812"/>
      <c r="C39" s="812"/>
      <c r="D39" s="812"/>
      <c r="E39" s="812"/>
      <c r="F39" s="812"/>
      <c r="G39" s="812"/>
      <c r="H39" s="812"/>
      <c r="I39" s="812"/>
      <c r="J39" s="812"/>
      <c r="K39" s="812"/>
      <c r="L39" s="812"/>
      <c r="M39" s="812"/>
      <c r="N39" s="812"/>
      <c r="O39" s="812"/>
      <c r="P39" s="812"/>
    </row>
    <row r="40" spans="1:16">
      <c r="A40" s="517"/>
      <c r="B40" s="874" t="s">
        <v>211</v>
      </c>
      <c r="C40" s="874"/>
      <c r="D40" s="874"/>
      <c r="E40" s="874" t="s">
        <v>86</v>
      </c>
      <c r="F40" s="874"/>
      <c r="G40" s="874"/>
      <c r="H40" s="874" t="s">
        <v>87</v>
      </c>
      <c r="I40" s="874"/>
      <c r="J40" s="874"/>
      <c r="K40" s="874" t="s">
        <v>88</v>
      </c>
      <c r="L40" s="874"/>
      <c r="M40" s="874"/>
      <c r="N40" s="874" t="s">
        <v>89</v>
      </c>
      <c r="O40" s="874"/>
      <c r="P40" s="874"/>
    </row>
    <row r="41" spans="1:16">
      <c r="A41" s="517"/>
      <c r="B41" s="517" t="s">
        <v>356</v>
      </c>
      <c r="C41" s="517" t="s">
        <v>357</v>
      </c>
      <c r="D41" s="517" t="s">
        <v>65</v>
      </c>
      <c r="E41" s="517" t="s">
        <v>356</v>
      </c>
      <c r="F41" s="517" t="s">
        <v>357</v>
      </c>
      <c r="G41" s="517" t="s">
        <v>65</v>
      </c>
      <c r="H41" s="517" t="s">
        <v>356</v>
      </c>
      <c r="I41" s="517" t="s">
        <v>357</v>
      </c>
      <c r="J41" s="517" t="s">
        <v>65</v>
      </c>
      <c r="K41" s="517" t="s">
        <v>356</v>
      </c>
      <c r="L41" s="517" t="s">
        <v>357</v>
      </c>
      <c r="M41" s="517" t="s">
        <v>65</v>
      </c>
      <c r="N41" s="517" t="s">
        <v>356</v>
      </c>
      <c r="O41" s="517" t="s">
        <v>357</v>
      </c>
      <c r="P41" s="517" t="s">
        <v>65</v>
      </c>
    </row>
    <row r="42" spans="1:16" hidden="1">
      <c r="A42" s="508">
        <v>1999</v>
      </c>
      <c r="B42" s="509"/>
      <c r="C42" s="509"/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</row>
    <row r="43" spans="1:16" hidden="1">
      <c r="A43" s="510">
        <v>2000</v>
      </c>
      <c r="B43" s="511"/>
      <c r="C43" s="511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</row>
    <row r="44" spans="1:16" hidden="1">
      <c r="A44" s="510">
        <v>2001</v>
      </c>
      <c r="B44" s="511"/>
      <c r="C44" s="511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</row>
    <row r="45" spans="1:16" hidden="1">
      <c r="A45" s="510">
        <v>2002</v>
      </c>
      <c r="B45" s="511"/>
      <c r="C45" s="511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</row>
    <row r="46" spans="1:16" hidden="1">
      <c r="A46" s="510">
        <v>2003</v>
      </c>
      <c r="B46" s="511"/>
      <c r="C46" s="511"/>
      <c r="D46" s="511"/>
      <c r="E46" s="511"/>
      <c r="F46" s="511"/>
      <c r="G46" s="511"/>
      <c r="H46" s="511"/>
      <c r="I46" s="511"/>
      <c r="J46" s="511"/>
      <c r="K46" s="511"/>
      <c r="L46" s="511"/>
      <c r="M46" s="511"/>
      <c r="N46" s="511"/>
      <c r="O46" s="511"/>
      <c r="P46" s="511"/>
    </row>
    <row r="47" spans="1:16" hidden="1">
      <c r="A47" s="510">
        <v>2004</v>
      </c>
      <c r="B47" s="511"/>
      <c r="C47" s="511"/>
      <c r="D47" s="511"/>
      <c r="E47" s="511"/>
      <c r="F47" s="511"/>
      <c r="G47" s="511"/>
      <c r="H47" s="511"/>
      <c r="I47" s="511"/>
      <c r="J47" s="511"/>
      <c r="K47" s="511"/>
      <c r="L47" s="511"/>
      <c r="M47" s="511"/>
      <c r="N47" s="511"/>
      <c r="O47" s="511"/>
      <c r="P47" s="511"/>
    </row>
    <row r="48" spans="1:16">
      <c r="A48" s="512">
        <v>2005</v>
      </c>
      <c r="B48" s="519">
        <f>B10/$B$10</f>
        <v>1</v>
      </c>
      <c r="C48" s="519">
        <f>C10/$C$10</f>
        <v>1</v>
      </c>
      <c r="D48" s="519">
        <f>D10/$D$10</f>
        <v>1</v>
      </c>
      <c r="E48" s="519">
        <f>E10/$B$10</f>
        <v>0.40308823354468781</v>
      </c>
      <c r="F48" s="519">
        <f>F10/$C$10</f>
        <v>0.33540246878575841</v>
      </c>
      <c r="G48" s="519">
        <f>G10/$D$10</f>
        <v>0.36652553961950396</v>
      </c>
      <c r="H48" s="519">
        <f>H10/$B$10</f>
        <v>0.22990447413188042</v>
      </c>
      <c r="I48" s="519">
        <f>I10/$C$10</f>
        <v>0.35167539213998561</v>
      </c>
      <c r="J48" s="519">
        <f>J10/$D$10</f>
        <v>0.29568304396818623</v>
      </c>
      <c r="K48" s="519">
        <f>K10/$B$10</f>
        <v>0.2140588382246226</v>
      </c>
      <c r="L48" s="519">
        <f>L10/$C$10</f>
        <v>0.12522151225785547</v>
      </c>
      <c r="M48" s="519">
        <f>M10/$D$10</f>
        <v>0.16607043224260723</v>
      </c>
      <c r="N48" s="519">
        <f>N10/$B$10</f>
        <v>3.2226597351923007E-2</v>
      </c>
      <c r="O48" s="513" t="s">
        <v>74</v>
      </c>
      <c r="P48" s="519">
        <f>P10/$D$10</f>
        <v>1.4818339952082444E-2</v>
      </c>
    </row>
    <row r="49" spans="1:16">
      <c r="A49" s="512">
        <v>2006</v>
      </c>
      <c r="B49" s="518">
        <f>B11/$B$11</f>
        <v>1</v>
      </c>
      <c r="C49" s="518">
        <f>C11/$C$11</f>
        <v>1</v>
      </c>
      <c r="D49" s="518">
        <f>D11/$D$11</f>
        <v>1</v>
      </c>
      <c r="E49" s="518">
        <f>E11/$B$11</f>
        <v>0.40510462867532104</v>
      </c>
      <c r="F49" s="518">
        <f>F11/$C$11</f>
        <v>0.33355294499234739</v>
      </c>
      <c r="G49" s="518">
        <f>G11/$D$11</f>
        <v>0.36694917086459256</v>
      </c>
      <c r="H49" s="518">
        <f>H11/$B$11</f>
        <v>0.22775120725394601</v>
      </c>
      <c r="I49" s="518">
        <f>I11/$C$11</f>
        <v>0.35397682928065355</v>
      </c>
      <c r="J49" s="518">
        <f>J11/$D$11</f>
        <v>0.29506194192809115</v>
      </c>
      <c r="K49" s="518">
        <f>K11/$B$11</f>
        <v>0.20789086655935521</v>
      </c>
      <c r="L49" s="518">
        <f>L11/$C$11</f>
        <v>0.12470225726999057</v>
      </c>
      <c r="M49" s="518">
        <f>M11/$D$11</f>
        <v>0.16352993319352258</v>
      </c>
      <c r="N49" s="518">
        <f>N11/$B$11</f>
        <v>3.0444802149317336E-2</v>
      </c>
      <c r="O49" s="514" t="s">
        <v>74</v>
      </c>
      <c r="P49" s="518">
        <f>P11/$D$11</f>
        <v>1.4209889088275356E-2</v>
      </c>
    </row>
    <row r="50" spans="1:16">
      <c r="A50" s="512">
        <v>2007</v>
      </c>
      <c r="B50" s="518">
        <f>B12/$B$12</f>
        <v>1</v>
      </c>
      <c r="C50" s="518">
        <f>C12/$C$12</f>
        <v>1</v>
      </c>
      <c r="D50" s="518">
        <f>D12/$D$12</f>
        <v>1</v>
      </c>
      <c r="E50" s="518">
        <f>E12/$B$12</f>
        <v>0.40023960294369332</v>
      </c>
      <c r="F50" s="518">
        <f>F12/$C$12</f>
        <v>0.33447175296294035</v>
      </c>
      <c r="G50" s="518">
        <f>G12/$D$12</f>
        <v>0.36545770237653674</v>
      </c>
      <c r="H50" s="518">
        <f>H12/$B$12</f>
        <v>0.22837583433167893</v>
      </c>
      <c r="I50" s="518">
        <f>I12/$C$12</f>
        <v>0.35164969201683233</v>
      </c>
      <c r="J50" s="518">
        <f>J12/$D$12</f>
        <v>0.29357028818397329</v>
      </c>
      <c r="K50" s="518">
        <f>K12/$B$12</f>
        <v>0.21169490558503051</v>
      </c>
      <c r="L50" s="518">
        <f>L12/$C$12</f>
        <v>0.12534813278851822</v>
      </c>
      <c r="M50" s="518">
        <f>M12/$D$12</f>
        <v>0.1660296623608401</v>
      </c>
      <c r="N50" s="518">
        <f>N12/$B$12</f>
        <v>3.0326886873181583E-2</v>
      </c>
      <c r="O50" s="514" t="s">
        <v>74</v>
      </c>
      <c r="P50" s="518">
        <f>P12/$D$12</f>
        <v>1.4288248480059346E-2</v>
      </c>
    </row>
    <row r="51" spans="1:16">
      <c r="A51" s="512">
        <v>2008</v>
      </c>
      <c r="B51" s="518">
        <f t="shared" ref="B51:D52" si="1">B13/B13</f>
        <v>1</v>
      </c>
      <c r="C51" s="518">
        <f t="shared" si="1"/>
        <v>1</v>
      </c>
      <c r="D51" s="518">
        <f t="shared" si="1"/>
        <v>1</v>
      </c>
      <c r="E51" s="518">
        <f t="shared" ref="E51:G52" si="2">E13/B13</f>
        <v>0.38394898462366073</v>
      </c>
      <c r="F51" s="518">
        <f t="shared" si="2"/>
        <v>0.32982973753764827</v>
      </c>
      <c r="G51" s="518">
        <f t="shared" si="2"/>
        <v>0.35567484826752016</v>
      </c>
      <c r="H51" s="518">
        <f t="shared" ref="H51:J52" si="3">H13/B13</f>
        <v>0.22918814721836195</v>
      </c>
      <c r="I51" s="518">
        <f t="shared" si="3"/>
        <v>0.35844243653574281</v>
      </c>
      <c r="J51" s="518">
        <f t="shared" si="3"/>
        <v>0.29671594181179822</v>
      </c>
      <c r="K51" s="518">
        <f t="shared" ref="K51:M52" si="4">K13/B13</f>
        <v>0.1989846236607343</v>
      </c>
      <c r="L51" s="518">
        <f t="shared" si="4"/>
        <v>0.12217509783432705</v>
      </c>
      <c r="M51" s="518">
        <f t="shared" si="4"/>
        <v>0.15885614583444835</v>
      </c>
      <c r="N51" s="518">
        <f>N13/B13</f>
        <v>3.1245797283363966E-2</v>
      </c>
      <c r="O51" s="514" t="s">
        <v>74</v>
      </c>
      <c r="P51" s="518">
        <f>P13/D13</f>
        <v>1.4921698547435802E-2</v>
      </c>
    </row>
    <row r="52" spans="1:16">
      <c r="A52" s="526">
        <v>2009</v>
      </c>
      <c r="B52" s="527">
        <f t="shared" si="1"/>
        <v>1</v>
      </c>
      <c r="C52" s="527">
        <f t="shared" si="1"/>
        <v>1</v>
      </c>
      <c r="D52" s="527">
        <f t="shared" si="1"/>
        <v>1</v>
      </c>
      <c r="E52" s="527">
        <f t="shared" si="2"/>
        <v>0.38222947229130066</v>
      </c>
      <c r="F52" s="527">
        <f t="shared" si="2"/>
        <v>0.33138215520349518</v>
      </c>
      <c r="G52" s="527">
        <f t="shared" si="2"/>
        <v>0.3558780857752083</v>
      </c>
      <c r="H52" s="527">
        <f t="shared" si="3"/>
        <v>0.230841185462344</v>
      </c>
      <c r="I52" s="527">
        <f t="shared" si="3"/>
        <v>0.3619329388560158</v>
      </c>
      <c r="J52" s="527">
        <f t="shared" si="3"/>
        <v>0.29877887933877029</v>
      </c>
      <c r="K52" s="527">
        <f t="shared" si="4"/>
        <v>4.2549793525130612E-3</v>
      </c>
      <c r="L52" s="527">
        <f t="shared" si="4"/>
        <v>0.18067485313142881</v>
      </c>
      <c r="M52" s="527">
        <f t="shared" si="4"/>
        <v>6.2853091820360071E-2</v>
      </c>
      <c r="N52" s="527">
        <f>N14/B14</f>
        <v>2.856425817343889E-2</v>
      </c>
      <c r="O52" s="644" t="s">
        <v>74</v>
      </c>
      <c r="P52" s="527">
        <f>P14/D14</f>
        <v>1.37609637071069E-2</v>
      </c>
    </row>
    <row r="53" spans="1:16">
      <c r="A53" s="872" t="s">
        <v>417</v>
      </c>
      <c r="B53" s="873"/>
      <c r="C53" s="873"/>
      <c r="D53" s="873"/>
      <c r="E53" s="873"/>
      <c r="F53" s="873"/>
      <c r="G53" s="873"/>
      <c r="H53" s="873"/>
      <c r="I53" s="873"/>
      <c r="J53" s="873"/>
      <c r="K53" s="873"/>
      <c r="L53" s="873"/>
      <c r="M53" s="873"/>
      <c r="N53" s="873"/>
      <c r="O53" s="873"/>
      <c r="P53" s="875"/>
    </row>
    <row r="54" spans="1:16">
      <c r="A54" s="515"/>
      <c r="B54" s="515"/>
      <c r="C54" s="515"/>
      <c r="D54" s="515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</row>
    <row r="56" spans="1:16">
      <c r="A56" s="516" t="s">
        <v>241</v>
      </c>
    </row>
    <row r="58" spans="1:16" ht="26.25" customHeight="1">
      <c r="A58" s="811" t="s">
        <v>420</v>
      </c>
      <c r="B58" s="812"/>
      <c r="C58" s="812"/>
      <c r="D58" s="812"/>
      <c r="E58" s="812"/>
      <c r="F58" s="812"/>
      <c r="G58" s="812"/>
      <c r="H58" s="812"/>
      <c r="I58" s="812"/>
      <c r="J58" s="812"/>
      <c r="K58" s="812"/>
      <c r="L58" s="812"/>
      <c r="M58" s="812"/>
      <c r="N58" s="812"/>
      <c r="O58" s="812"/>
      <c r="P58" s="812"/>
    </row>
    <row r="59" spans="1:16">
      <c r="A59" s="517"/>
      <c r="B59" s="874" t="s">
        <v>211</v>
      </c>
      <c r="C59" s="874"/>
      <c r="D59" s="874"/>
      <c r="E59" s="874" t="s">
        <v>86</v>
      </c>
      <c r="F59" s="874"/>
      <c r="G59" s="874"/>
      <c r="H59" s="874" t="s">
        <v>87</v>
      </c>
      <c r="I59" s="874"/>
      <c r="J59" s="874"/>
      <c r="K59" s="874" t="s">
        <v>88</v>
      </c>
      <c r="L59" s="874"/>
      <c r="M59" s="874"/>
      <c r="N59" s="874" t="s">
        <v>89</v>
      </c>
      <c r="O59" s="874"/>
      <c r="P59" s="874"/>
    </row>
    <row r="60" spans="1:16">
      <c r="A60" s="517"/>
      <c r="B60" s="517" t="s">
        <v>356</v>
      </c>
      <c r="C60" s="517" t="s">
        <v>357</v>
      </c>
      <c r="D60" s="517" t="s">
        <v>65</v>
      </c>
      <c r="E60" s="517" t="s">
        <v>356</v>
      </c>
      <c r="F60" s="517" t="s">
        <v>357</v>
      </c>
      <c r="G60" s="517" t="s">
        <v>65</v>
      </c>
      <c r="H60" s="517" t="s">
        <v>356</v>
      </c>
      <c r="I60" s="517" t="s">
        <v>357</v>
      </c>
      <c r="J60" s="517" t="s">
        <v>65</v>
      </c>
      <c r="K60" s="517" t="s">
        <v>356</v>
      </c>
      <c r="L60" s="517" t="s">
        <v>357</v>
      </c>
      <c r="M60" s="517" t="s">
        <v>65</v>
      </c>
      <c r="N60" s="517" t="s">
        <v>356</v>
      </c>
      <c r="O60" s="517" t="s">
        <v>357</v>
      </c>
      <c r="P60" s="517" t="s">
        <v>65</v>
      </c>
    </row>
    <row r="61" spans="1:16" hidden="1">
      <c r="A61" s="508">
        <v>1999</v>
      </c>
      <c r="B61" s="509"/>
      <c r="C61" s="509"/>
      <c r="D61" s="509"/>
      <c r="E61" s="509"/>
      <c r="F61" s="509"/>
      <c r="G61" s="509"/>
      <c r="H61" s="509"/>
      <c r="I61" s="509"/>
      <c r="J61" s="509"/>
      <c r="K61" s="509"/>
      <c r="L61" s="509"/>
      <c r="M61" s="509"/>
      <c r="N61" s="509"/>
      <c r="O61" s="509"/>
      <c r="P61" s="509"/>
    </row>
    <row r="62" spans="1:16" hidden="1">
      <c r="A62" s="510">
        <v>2000</v>
      </c>
      <c r="B62" s="511"/>
      <c r="C62" s="511"/>
      <c r="D62" s="511"/>
      <c r="E62" s="511"/>
      <c r="F62" s="511"/>
      <c r="G62" s="511"/>
      <c r="H62" s="511"/>
      <c r="I62" s="511"/>
      <c r="J62" s="511"/>
      <c r="K62" s="511"/>
      <c r="L62" s="511"/>
      <c r="M62" s="511"/>
      <c r="N62" s="511"/>
      <c r="O62" s="511"/>
      <c r="P62" s="511"/>
    </row>
    <row r="63" spans="1:16" hidden="1">
      <c r="A63" s="510">
        <v>2001</v>
      </c>
      <c r="B63" s="511"/>
      <c r="C63" s="511"/>
      <c r="D63" s="511"/>
      <c r="E63" s="511"/>
      <c r="F63" s="511"/>
      <c r="G63" s="511"/>
      <c r="H63" s="511"/>
      <c r="I63" s="511"/>
      <c r="J63" s="511"/>
      <c r="K63" s="511"/>
      <c r="L63" s="511"/>
      <c r="M63" s="511"/>
      <c r="N63" s="511"/>
      <c r="O63" s="511"/>
      <c r="P63" s="511"/>
    </row>
    <row r="64" spans="1:16" hidden="1">
      <c r="A64" s="510">
        <v>2002</v>
      </c>
      <c r="B64" s="511"/>
      <c r="C64" s="511"/>
      <c r="D64" s="511"/>
      <c r="E64" s="511"/>
      <c r="F64" s="511"/>
      <c r="G64" s="511"/>
      <c r="H64" s="511"/>
      <c r="I64" s="511"/>
      <c r="J64" s="511"/>
      <c r="K64" s="511"/>
      <c r="L64" s="511"/>
      <c r="M64" s="511"/>
      <c r="N64" s="511"/>
      <c r="O64" s="511"/>
      <c r="P64" s="511"/>
    </row>
    <row r="65" spans="1:16" hidden="1">
      <c r="A65" s="510">
        <v>2003</v>
      </c>
      <c r="B65" s="511"/>
      <c r="C65" s="511"/>
      <c r="D65" s="511"/>
      <c r="E65" s="511"/>
      <c r="F65" s="511"/>
      <c r="G65" s="511"/>
      <c r="H65" s="511"/>
      <c r="I65" s="511"/>
      <c r="J65" s="511"/>
      <c r="K65" s="511"/>
      <c r="L65" s="511"/>
      <c r="M65" s="511"/>
      <c r="N65" s="511"/>
      <c r="O65" s="511"/>
      <c r="P65" s="511"/>
    </row>
    <row r="66" spans="1:16" hidden="1">
      <c r="A66" s="510">
        <v>2004</v>
      </c>
      <c r="B66" s="511"/>
      <c r="C66" s="511"/>
      <c r="D66" s="511"/>
      <c r="E66" s="511"/>
      <c r="F66" s="511"/>
      <c r="G66" s="511"/>
      <c r="H66" s="511"/>
      <c r="I66" s="511"/>
      <c r="J66" s="511"/>
      <c r="K66" s="511"/>
      <c r="L66" s="511"/>
      <c r="M66" s="511"/>
      <c r="N66" s="511"/>
      <c r="O66" s="511"/>
      <c r="P66" s="511"/>
    </row>
    <row r="67" spans="1:16">
      <c r="A67" s="512">
        <v>2005</v>
      </c>
      <c r="B67" s="519">
        <f>B10/$D$10</f>
        <v>0.45981708184274728</v>
      </c>
      <c r="C67" s="519">
        <f>C10/$D$10</f>
        <v>0.54018291815725272</v>
      </c>
      <c r="D67" s="519">
        <f>D10/$D$10</f>
        <v>1</v>
      </c>
      <c r="E67" s="519">
        <f>E10/$G$10</f>
        <v>0.50568605796495836</v>
      </c>
      <c r="F67" s="519">
        <f>F10/$G$10</f>
        <v>0.49431394203504164</v>
      </c>
      <c r="G67" s="519">
        <f>G10/$G$10</f>
        <v>1</v>
      </c>
      <c r="H67" s="519">
        <f>H10/$J$10</f>
        <v>0.35752474331699197</v>
      </c>
      <c r="I67" s="519">
        <f>I10/$J$10</f>
        <v>0.64247525668300809</v>
      </c>
      <c r="J67" s="519">
        <f>J10/$J$10</f>
        <v>1</v>
      </c>
      <c r="K67" s="519">
        <f>K10/$M$10</f>
        <v>0.59268774703557314</v>
      </c>
      <c r="L67" s="519">
        <f>L10/$M$10</f>
        <v>0.40731225296442686</v>
      </c>
      <c r="M67" s="519">
        <f>M10/$M$10</f>
        <v>1</v>
      </c>
      <c r="N67" s="519">
        <f>N10/$P$10</f>
        <v>1</v>
      </c>
      <c r="O67" s="514" t="s">
        <v>74</v>
      </c>
      <c r="P67" s="519">
        <f>P10/$P$10</f>
        <v>1</v>
      </c>
    </row>
    <row r="68" spans="1:16">
      <c r="A68" s="512">
        <v>2006</v>
      </c>
      <c r="B68" s="518">
        <f>B11/$D$11</f>
        <v>0.46674269777095539</v>
      </c>
      <c r="C68" s="518">
        <f>C11/$D$11</f>
        <v>0.53325730222904455</v>
      </c>
      <c r="D68" s="518">
        <f>D11/$D$11</f>
        <v>1</v>
      </c>
      <c r="E68" s="518">
        <f>E11/$G$11</f>
        <v>0.51527470908823092</v>
      </c>
      <c r="F68" s="518">
        <f>F11/$G$11</f>
        <v>0.48472529091176902</v>
      </c>
      <c r="G68" s="518">
        <f>G11/$G$11</f>
        <v>1</v>
      </c>
      <c r="H68" s="518">
        <f>H11/$J$11</f>
        <v>0.36026744825059537</v>
      </c>
      <c r="I68" s="518">
        <f>I11/$J$11</f>
        <v>0.63973255174940469</v>
      </c>
      <c r="J68" s="518">
        <f>J11/$J$11</f>
        <v>1</v>
      </c>
      <c r="K68" s="518">
        <f>K11/$M$11</f>
        <v>0.59335647000495784</v>
      </c>
      <c r="L68" s="518">
        <f>L11/$M$11</f>
        <v>0.40664352999504216</v>
      </c>
      <c r="M68" s="518">
        <f>M11/$M$11</f>
        <v>1</v>
      </c>
      <c r="N68" s="518">
        <f>N11/$P$11</f>
        <v>1</v>
      </c>
      <c r="O68" s="514" t="s">
        <v>74</v>
      </c>
      <c r="P68" s="518">
        <f>P11/$P$11</f>
        <v>1</v>
      </c>
    </row>
    <row r="69" spans="1:16">
      <c r="A69" s="512">
        <v>2007</v>
      </c>
      <c r="B69" s="518">
        <f>B12/$D$12</f>
        <v>0.47114128594236321</v>
      </c>
      <c r="C69" s="518">
        <f>C12/$D$12</f>
        <v>0.52885871405763685</v>
      </c>
      <c r="D69" s="518">
        <f>D12/$D$12</f>
        <v>1</v>
      </c>
      <c r="E69" s="518">
        <f>E12/$G$12</f>
        <v>0.51598146649996324</v>
      </c>
      <c r="F69" s="518">
        <f>F12/$G$12</f>
        <v>0.48401853350003676</v>
      </c>
      <c r="G69" s="518">
        <f>G12/$G$12</f>
        <v>1</v>
      </c>
      <c r="H69" s="518">
        <f>H12/$J$12</f>
        <v>0.36651285431773234</v>
      </c>
      <c r="I69" s="518">
        <f>I12/$J$12</f>
        <v>0.63348714568226761</v>
      </c>
      <c r="J69" s="518">
        <f>J12/$J$12</f>
        <v>1</v>
      </c>
      <c r="K69" s="518">
        <f>K12/$M$12</f>
        <v>0.60072524768503532</v>
      </c>
      <c r="L69" s="518">
        <f>L12/$M$12</f>
        <v>0.39927475231496473</v>
      </c>
      <c r="M69" s="518">
        <f>M12/$M$12</f>
        <v>1</v>
      </c>
      <c r="N69" s="518">
        <f>N12/$P$12</f>
        <v>1</v>
      </c>
      <c r="O69" s="514" t="s">
        <v>74</v>
      </c>
      <c r="P69" s="518">
        <f>P12/$P$12</f>
        <v>1</v>
      </c>
    </row>
    <row r="70" spans="1:16">
      <c r="A70" s="512">
        <v>2008</v>
      </c>
      <c r="B70" s="518">
        <f>B13/$D$13</f>
        <v>0.47755857890624165</v>
      </c>
      <c r="C70" s="518">
        <f>C13/$D$13</f>
        <v>0.52244142109375835</v>
      </c>
      <c r="D70" s="518">
        <f>D13/$D$13</f>
        <v>1</v>
      </c>
      <c r="E70" s="518">
        <f>E13/$G$13</f>
        <v>0.51552178165676021</v>
      </c>
      <c r="F70" s="518">
        <f>F13/$G$13</f>
        <v>0.48447821834323979</v>
      </c>
      <c r="G70" s="518">
        <f>G13/$G$13</f>
        <v>1</v>
      </c>
      <c r="H70" s="518">
        <f>H13/$J$13</f>
        <v>0.36887389743682247</v>
      </c>
      <c r="I70" s="518">
        <f>I13/$J$13</f>
        <v>0.63112610256317758</v>
      </c>
      <c r="J70" s="518">
        <f>J13/$J$13</f>
        <v>1</v>
      </c>
      <c r="K70" s="518">
        <f>K13/$M$13</f>
        <v>0.59819413092550788</v>
      </c>
      <c r="L70" s="518">
        <f>L13/$M$13</f>
        <v>0.40180586907449212</v>
      </c>
      <c r="M70" s="518">
        <f>M13/$M$13</f>
        <v>1</v>
      </c>
      <c r="N70" s="518">
        <f>N13/$P$13</f>
        <v>1</v>
      </c>
      <c r="O70" s="514" t="s">
        <v>74</v>
      </c>
      <c r="P70" s="518">
        <f>P13/$P$13</f>
        <v>1</v>
      </c>
    </row>
    <row r="71" spans="1:16">
      <c r="A71" s="526">
        <v>2009</v>
      </c>
      <c r="B71" s="527">
        <f>B14/$D$14</f>
        <v>0.48175463278450681</v>
      </c>
      <c r="C71" s="527">
        <f>C14/$D$14</f>
        <v>0.51824536721549319</v>
      </c>
      <c r="D71" s="527">
        <f>D14/$D$14</f>
        <v>1</v>
      </c>
      <c r="E71" s="527">
        <f>E14/$G$14</f>
        <v>0.51742668746235931</v>
      </c>
      <c r="F71" s="527">
        <f>F14/$G$14</f>
        <v>0.48257331253764074</v>
      </c>
      <c r="G71" s="527">
        <f>G14/$G$14</f>
        <v>1</v>
      </c>
      <c r="H71" s="527">
        <f>H14/$J$14</f>
        <v>0.37221108392958963</v>
      </c>
      <c r="I71" s="527">
        <f>I14/$J$14</f>
        <v>0.62778891607041032</v>
      </c>
      <c r="J71" s="527">
        <f>J14/$J$14</f>
        <v>1</v>
      </c>
      <c r="K71" s="527">
        <f>K14/$M$14</f>
        <v>3.2613447582407973E-2</v>
      </c>
      <c r="L71" s="527">
        <f>L14/$M$14</f>
        <v>1.48972632683396</v>
      </c>
      <c r="M71" s="527">
        <f>M14/$M$14</f>
        <v>1</v>
      </c>
      <c r="N71" s="527">
        <f>N14/$P$14</f>
        <v>1</v>
      </c>
      <c r="O71" s="644" t="s">
        <v>74</v>
      </c>
      <c r="P71" s="527">
        <f>P14/$P$14</f>
        <v>1</v>
      </c>
    </row>
    <row r="72" spans="1:16">
      <c r="A72" s="872" t="s">
        <v>417</v>
      </c>
      <c r="B72" s="873"/>
      <c r="C72" s="873"/>
      <c r="D72" s="873"/>
      <c r="E72" s="873"/>
      <c r="F72" s="873"/>
      <c r="G72" s="873"/>
      <c r="H72" s="873"/>
      <c r="I72" s="873"/>
      <c r="J72" s="873"/>
      <c r="K72" s="873"/>
      <c r="L72" s="873"/>
      <c r="M72" s="873"/>
      <c r="N72" s="873"/>
      <c r="O72" s="873"/>
      <c r="P72" s="875"/>
    </row>
    <row r="74" spans="1:16">
      <c r="A74" s="516" t="s">
        <v>241</v>
      </c>
    </row>
  </sheetData>
  <sheetProtection password="CEAC" sheet="1" objects="1" scenarios="1"/>
  <mergeCells count="28">
    <mergeCell ref="A72:P72"/>
    <mergeCell ref="A53:P53"/>
    <mergeCell ref="A58:P58"/>
    <mergeCell ref="B59:D59"/>
    <mergeCell ref="E59:G59"/>
    <mergeCell ref="H59:J59"/>
    <mergeCell ref="K59:M59"/>
    <mergeCell ref="N59:P59"/>
    <mergeCell ref="A34:P34"/>
    <mergeCell ref="A39:P39"/>
    <mergeCell ref="B40:D40"/>
    <mergeCell ref="E40:G40"/>
    <mergeCell ref="H40:J40"/>
    <mergeCell ref="K40:M40"/>
    <mergeCell ref="N40:P40"/>
    <mergeCell ref="A15:P15"/>
    <mergeCell ref="A20:P20"/>
    <mergeCell ref="B21:D21"/>
    <mergeCell ref="E21:G21"/>
    <mergeCell ref="H21:J21"/>
    <mergeCell ref="K21:M21"/>
    <mergeCell ref="N21:P21"/>
    <mergeCell ref="A1:P1"/>
    <mergeCell ref="B2:D2"/>
    <mergeCell ref="E2:G2"/>
    <mergeCell ref="H2:J2"/>
    <mergeCell ref="K2:M2"/>
    <mergeCell ref="N2:P2"/>
  </mergeCells>
  <hyperlinks>
    <hyperlink ref="A18" location="'indice Serie Anual'!A1" tooltip="REGRESAR AL ÍNDICE" display="INDICE"/>
    <hyperlink ref="A37" location="'indice Serie Anual'!A1" tooltip="REGRESAR AL ÍNDICE" display="INDICE"/>
    <hyperlink ref="A56" location="'indice Serie Anual'!A1" tooltip="REGRESAR AL ÍNDICE" display="INDICE"/>
    <hyperlink ref="A74" location="'indice Serie Anual'!A1" tooltip="REGRESAR AL ÍNDICE" display="INDICE"/>
  </hyperlinks>
  <pageMargins left="0.75" right="0.75" top="1" bottom="1" header="0" footer="0"/>
  <pageSetup paperSize="9" scale="6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2:K59"/>
  <sheetViews>
    <sheetView showGridLines="0" showRowColHeaders="0" zoomScaleNormal="100" workbookViewId="0"/>
  </sheetViews>
  <sheetFormatPr baseColWidth="10" defaultRowHeight="12.75"/>
  <cols>
    <col min="1" max="1" width="22.42578125" style="455" customWidth="1"/>
    <col min="2" max="16384" width="11.42578125" style="455"/>
  </cols>
  <sheetData>
    <row r="2" spans="1:11">
      <c r="A2" s="879" t="s">
        <v>211</v>
      </c>
      <c r="B2" s="879"/>
      <c r="C2" s="879"/>
      <c r="D2" s="879"/>
      <c r="E2" s="879"/>
      <c r="F2" s="879"/>
      <c r="G2" s="879"/>
      <c r="H2" s="879"/>
      <c r="I2" s="879"/>
      <c r="J2" s="879"/>
    </row>
    <row r="3" spans="1:11" ht="41.25" customHeight="1">
      <c r="A3" s="811" t="s">
        <v>421</v>
      </c>
      <c r="B3" s="812"/>
      <c r="C3" s="812"/>
      <c r="D3" s="812"/>
      <c r="E3" s="812"/>
      <c r="F3" s="812"/>
      <c r="G3" s="812"/>
      <c r="H3" s="812"/>
      <c r="I3" s="812"/>
      <c r="J3" s="812"/>
    </row>
    <row r="4" spans="1:11" ht="21" customHeight="1">
      <c r="A4" s="650"/>
      <c r="B4" s="742" t="s">
        <v>364</v>
      </c>
      <c r="C4" s="743" t="s">
        <v>365</v>
      </c>
      <c r="D4" s="744" t="s">
        <v>366</v>
      </c>
      <c r="E4" s="744" t="s">
        <v>336</v>
      </c>
      <c r="F4" s="744" t="s">
        <v>337</v>
      </c>
      <c r="G4" s="745" t="s">
        <v>367</v>
      </c>
      <c r="H4" s="745" t="s">
        <v>368</v>
      </c>
      <c r="I4" s="746" t="s">
        <v>369</v>
      </c>
      <c r="J4" s="746" t="s">
        <v>370</v>
      </c>
      <c r="K4" s="516" t="s">
        <v>241</v>
      </c>
    </row>
    <row r="5" spans="1:11">
      <c r="A5" s="747" t="s">
        <v>123</v>
      </c>
      <c r="B5" s="748">
        <v>182814</v>
      </c>
      <c r="C5" s="748">
        <v>185012</v>
      </c>
      <c r="D5" s="748">
        <v>186027</v>
      </c>
      <c r="E5" s="748">
        <v>186842</v>
      </c>
      <c r="F5" s="748">
        <v>181964</v>
      </c>
      <c r="G5" s="749">
        <f>C5/B5-1</f>
        <v>1.2023149211767059E-2</v>
      </c>
      <c r="H5" s="750">
        <f>D5/C5-1</f>
        <v>5.4861306293645384E-3</v>
      </c>
      <c r="I5" s="750">
        <f>E5/D5-1</f>
        <v>4.3810844662333093E-3</v>
      </c>
      <c r="J5" s="750">
        <f>F5/E5-1</f>
        <v>-2.610762034232128E-2</v>
      </c>
    </row>
    <row r="6" spans="1:11">
      <c r="A6" s="751" t="s">
        <v>126</v>
      </c>
      <c r="B6" s="546">
        <v>84061</v>
      </c>
      <c r="C6" s="546">
        <v>86353</v>
      </c>
      <c r="D6" s="546">
        <v>87645</v>
      </c>
      <c r="E6" s="546">
        <v>89228</v>
      </c>
      <c r="F6" s="546">
        <v>87662</v>
      </c>
      <c r="G6" s="752">
        <f t="shared" ref="G6:J12" si="0">C6/B6-1</f>
        <v>2.7265914038614891E-2</v>
      </c>
      <c r="H6" s="547">
        <f t="shared" si="0"/>
        <v>1.4961842669044545E-2</v>
      </c>
      <c r="I6" s="547">
        <f t="shared" si="0"/>
        <v>1.8061498088881356E-2</v>
      </c>
      <c r="J6" s="547">
        <f t="shared" si="0"/>
        <v>-1.7550544672076063E-2</v>
      </c>
    </row>
    <row r="7" spans="1:11">
      <c r="A7" s="753" t="s">
        <v>127</v>
      </c>
      <c r="B7" s="546">
        <v>7745</v>
      </c>
      <c r="C7" s="546">
        <v>9638</v>
      </c>
      <c r="D7" s="546">
        <v>9788</v>
      </c>
      <c r="E7" s="546">
        <v>11006</v>
      </c>
      <c r="F7" s="546">
        <v>11652</v>
      </c>
      <c r="G7" s="752">
        <f t="shared" si="0"/>
        <v>0.24441575209812783</v>
      </c>
      <c r="H7" s="547">
        <f t="shared" si="0"/>
        <v>1.5563394895206528E-2</v>
      </c>
      <c r="I7" s="547">
        <f t="shared" si="0"/>
        <v>0.1244380874540254</v>
      </c>
      <c r="J7" s="547">
        <f t="shared" si="0"/>
        <v>5.8695257132473255E-2</v>
      </c>
    </row>
    <row r="8" spans="1:11">
      <c r="A8" s="753" t="s">
        <v>128</v>
      </c>
      <c r="B8" s="546">
        <v>48971</v>
      </c>
      <c r="C8" s="546">
        <v>49424</v>
      </c>
      <c r="D8" s="546">
        <v>50722</v>
      </c>
      <c r="E8" s="546">
        <v>51987</v>
      </c>
      <c r="F8" s="546">
        <v>52511</v>
      </c>
      <c r="G8" s="752">
        <f t="shared" si="0"/>
        <v>9.2503726695392086E-3</v>
      </c>
      <c r="H8" s="547">
        <f t="shared" si="0"/>
        <v>2.6262544512787311E-2</v>
      </c>
      <c r="I8" s="547">
        <f t="shared" si="0"/>
        <v>2.4939868301723012E-2</v>
      </c>
      <c r="J8" s="547">
        <f t="shared" si="0"/>
        <v>1.007944293765739E-2</v>
      </c>
    </row>
    <row r="9" spans="1:11">
      <c r="A9" s="753" t="s">
        <v>129</v>
      </c>
      <c r="B9" s="546">
        <v>23377</v>
      </c>
      <c r="C9" s="546">
        <v>23202</v>
      </c>
      <c r="D9" s="546">
        <v>22994</v>
      </c>
      <c r="E9" s="546">
        <v>22130</v>
      </c>
      <c r="F9" s="546">
        <v>20315</v>
      </c>
      <c r="G9" s="752">
        <f t="shared" si="0"/>
        <v>-7.4859905034863061E-3</v>
      </c>
      <c r="H9" s="547">
        <f t="shared" si="0"/>
        <v>-8.9647444185846359E-3</v>
      </c>
      <c r="I9" s="547">
        <f t="shared" si="0"/>
        <v>-3.7575019570322721E-2</v>
      </c>
      <c r="J9" s="547">
        <f t="shared" si="0"/>
        <v>-8.2015363759602389E-2</v>
      </c>
    </row>
    <row r="10" spans="1:11">
      <c r="A10" s="753" t="s">
        <v>130</v>
      </c>
      <c r="B10" s="546">
        <v>2593</v>
      </c>
      <c r="C10" s="546">
        <v>2633</v>
      </c>
      <c r="D10" s="546">
        <v>2666</v>
      </c>
      <c r="E10" s="546">
        <v>2717</v>
      </c>
      <c r="F10" s="546">
        <v>2185</v>
      </c>
      <c r="G10" s="752">
        <f t="shared" si="0"/>
        <v>1.5426147319706818E-2</v>
      </c>
      <c r="H10" s="547">
        <f t="shared" si="0"/>
        <v>1.253323205469048E-2</v>
      </c>
      <c r="I10" s="547">
        <f t="shared" si="0"/>
        <v>1.9129782445611365E-2</v>
      </c>
      <c r="J10" s="547">
        <f t="shared" si="0"/>
        <v>-0.19580419580419584</v>
      </c>
    </row>
    <row r="11" spans="1:11">
      <c r="A11" s="753" t="s">
        <v>131</v>
      </c>
      <c r="B11" s="546">
        <v>1375</v>
      </c>
      <c r="C11" s="546">
        <v>1456</v>
      </c>
      <c r="D11" s="546">
        <v>1475</v>
      </c>
      <c r="E11" s="546">
        <v>1388</v>
      </c>
      <c r="F11" s="546">
        <v>999</v>
      </c>
      <c r="G11" s="752">
        <f t="shared" si="0"/>
        <v>5.89090909090908E-2</v>
      </c>
      <c r="H11" s="547">
        <f t="shared" si="0"/>
        <v>1.3049450549450503E-2</v>
      </c>
      <c r="I11" s="547">
        <f t="shared" si="0"/>
        <v>-5.8983050847457585E-2</v>
      </c>
      <c r="J11" s="547">
        <f t="shared" si="0"/>
        <v>-0.28025936599423629</v>
      </c>
    </row>
    <row r="12" spans="1:11">
      <c r="A12" s="754" t="s">
        <v>132</v>
      </c>
      <c r="B12" s="755">
        <v>98753</v>
      </c>
      <c r="C12" s="755">
        <v>98659</v>
      </c>
      <c r="D12" s="755">
        <v>98382</v>
      </c>
      <c r="E12" s="755">
        <v>97614</v>
      </c>
      <c r="F12" s="755">
        <v>94302</v>
      </c>
      <c r="G12" s="756">
        <f t="shared" si="0"/>
        <v>-9.5186981661321557E-4</v>
      </c>
      <c r="H12" s="551">
        <f t="shared" si="0"/>
        <v>-2.8076505944718555E-3</v>
      </c>
      <c r="I12" s="551">
        <f t="shared" si="0"/>
        <v>-7.8063060315911592E-3</v>
      </c>
      <c r="J12" s="551">
        <f t="shared" si="0"/>
        <v>-3.3929559284528898E-2</v>
      </c>
    </row>
    <row r="13" spans="1:11" ht="48.75" customHeight="1">
      <c r="A13" s="891" t="s">
        <v>422</v>
      </c>
      <c r="B13" s="894"/>
      <c r="C13" s="894"/>
      <c r="D13" s="894"/>
      <c r="E13" s="894"/>
      <c r="F13" s="894"/>
      <c r="G13" s="894"/>
      <c r="H13" s="894"/>
      <c r="I13" s="894"/>
      <c r="J13" s="895"/>
    </row>
    <row r="15" spans="1:11">
      <c r="A15" s="879" t="s">
        <v>86</v>
      </c>
      <c r="B15" s="879"/>
      <c r="C15" s="879"/>
      <c r="D15" s="879"/>
      <c r="E15" s="879"/>
      <c r="F15" s="879"/>
      <c r="G15" s="879"/>
      <c r="H15" s="879"/>
      <c r="I15" s="879"/>
      <c r="J15" s="879"/>
    </row>
    <row r="16" spans="1:11" ht="48" customHeight="1">
      <c r="A16" s="811" t="s">
        <v>423</v>
      </c>
      <c r="B16" s="812"/>
      <c r="C16" s="812"/>
      <c r="D16" s="812"/>
      <c r="E16" s="812"/>
      <c r="F16" s="812"/>
      <c r="G16" s="812"/>
      <c r="H16" s="812"/>
      <c r="I16" s="812"/>
      <c r="J16" s="812"/>
    </row>
    <row r="17" spans="1:11" ht="21" customHeight="1">
      <c r="A17" s="650"/>
      <c r="B17" s="650" t="s">
        <v>364</v>
      </c>
      <c r="C17" s="744" t="s">
        <v>365</v>
      </c>
      <c r="D17" s="744" t="s">
        <v>366</v>
      </c>
      <c r="E17" s="744" t="s">
        <v>336</v>
      </c>
      <c r="F17" s="744" t="s">
        <v>337</v>
      </c>
      <c r="G17" s="746" t="s">
        <v>367</v>
      </c>
      <c r="H17" s="746" t="s">
        <v>368</v>
      </c>
      <c r="I17" s="746" t="s">
        <v>369</v>
      </c>
      <c r="J17" s="746" t="s">
        <v>370</v>
      </c>
      <c r="K17" s="516" t="s">
        <v>241</v>
      </c>
    </row>
    <row r="18" spans="1:11">
      <c r="A18" s="747" t="s">
        <v>123</v>
      </c>
      <c r="B18" s="748">
        <v>67006</v>
      </c>
      <c r="C18" s="757">
        <v>67890</v>
      </c>
      <c r="D18" s="758">
        <v>67985</v>
      </c>
      <c r="E18" s="757">
        <v>66455</v>
      </c>
      <c r="F18" s="757">
        <v>64757</v>
      </c>
      <c r="G18" s="759">
        <f t="shared" ref="G18:J24" si="1">C18/B18-1</f>
        <v>1.3192848401635704E-2</v>
      </c>
      <c r="H18" s="760">
        <f t="shared" si="1"/>
        <v>1.3993224333481713E-3</v>
      </c>
      <c r="I18" s="760">
        <f>E18/D18-1</f>
        <v>-2.2504964330366972E-2</v>
      </c>
      <c r="J18" s="760">
        <f>F18/E18-1</f>
        <v>-2.5551124821307614E-2</v>
      </c>
    </row>
    <row r="19" spans="1:11">
      <c r="A19" s="751" t="s">
        <v>126</v>
      </c>
      <c r="B19" s="546">
        <v>33884</v>
      </c>
      <c r="C19" s="546">
        <v>34982</v>
      </c>
      <c r="D19" s="544">
        <v>35079</v>
      </c>
      <c r="E19" s="546">
        <v>34259</v>
      </c>
      <c r="F19" s="546">
        <v>33507</v>
      </c>
      <c r="G19" s="752">
        <f t="shared" si="1"/>
        <v>3.2404674772753994E-2</v>
      </c>
      <c r="H19" s="547">
        <f t="shared" si="1"/>
        <v>2.7728546109426766E-3</v>
      </c>
      <c r="I19" s="547">
        <f>E19/D19-1</f>
        <v>-2.3375808888508764E-2</v>
      </c>
      <c r="J19" s="547">
        <f>F19/E19-1</f>
        <v>-2.1950436381680705E-2</v>
      </c>
    </row>
    <row r="20" spans="1:11">
      <c r="A20" s="761" t="s">
        <v>127</v>
      </c>
      <c r="B20" s="546">
        <v>3482</v>
      </c>
      <c r="C20" s="546">
        <v>4464</v>
      </c>
      <c r="D20" s="544">
        <v>4536</v>
      </c>
      <c r="E20" s="546">
        <v>4536</v>
      </c>
      <c r="F20" s="546">
        <v>4520</v>
      </c>
      <c r="G20" s="752">
        <f t="shared" si="1"/>
        <v>0.28202182653647334</v>
      </c>
      <c r="H20" s="547">
        <f t="shared" si="1"/>
        <v>1.6129032258064502E-2</v>
      </c>
      <c r="I20" s="547">
        <f t="shared" si="1"/>
        <v>0</v>
      </c>
      <c r="J20" s="547">
        <f t="shared" si="1"/>
        <v>-3.5273368606701938E-3</v>
      </c>
    </row>
    <row r="21" spans="1:11">
      <c r="A21" s="761" t="s">
        <v>128</v>
      </c>
      <c r="B21" s="546">
        <v>21248</v>
      </c>
      <c r="C21" s="546">
        <v>21267</v>
      </c>
      <c r="D21" s="544">
        <v>21511</v>
      </c>
      <c r="E21" s="546">
        <v>21511</v>
      </c>
      <c r="F21" s="546">
        <v>21699</v>
      </c>
      <c r="G21" s="752">
        <f t="shared" si="1"/>
        <v>8.9420180722887821E-4</v>
      </c>
      <c r="H21" s="547">
        <f t="shared" si="1"/>
        <v>1.1473174401655184E-2</v>
      </c>
      <c r="I21" s="547">
        <f t="shared" si="1"/>
        <v>0</v>
      </c>
      <c r="J21" s="547">
        <f t="shared" si="1"/>
        <v>8.7397145646412877E-3</v>
      </c>
    </row>
    <row r="22" spans="1:11">
      <c r="A22" s="761" t="s">
        <v>129</v>
      </c>
      <c r="B22" s="546">
        <v>8541</v>
      </c>
      <c r="C22" s="546">
        <v>8557</v>
      </c>
      <c r="D22" s="544">
        <v>8335</v>
      </c>
      <c r="E22" s="546">
        <v>7537</v>
      </c>
      <c r="F22" s="546">
        <v>6818</v>
      </c>
      <c r="G22" s="752">
        <f t="shared" si="1"/>
        <v>1.8733169418101436E-3</v>
      </c>
      <c r="H22" s="547">
        <f t="shared" si="1"/>
        <v>-2.594367184761015E-2</v>
      </c>
      <c r="I22" s="547">
        <f t="shared" si="1"/>
        <v>-9.5740851829634099E-2</v>
      </c>
      <c r="J22" s="547">
        <f t="shared" si="1"/>
        <v>-9.5396046172217086E-2</v>
      </c>
    </row>
    <row r="23" spans="1:11">
      <c r="A23" s="761" t="s">
        <v>171</v>
      </c>
      <c r="B23" s="546">
        <v>613</v>
      </c>
      <c r="C23" s="546">
        <v>694</v>
      </c>
      <c r="D23" s="544">
        <v>697</v>
      </c>
      <c r="E23" s="546">
        <v>675</v>
      </c>
      <c r="F23" s="546">
        <v>470</v>
      </c>
      <c r="G23" s="752">
        <f t="shared" si="1"/>
        <v>0.13213703099510599</v>
      </c>
      <c r="H23" s="547">
        <f t="shared" si="1"/>
        <v>4.3227665706051521E-3</v>
      </c>
      <c r="I23" s="547">
        <f t="shared" si="1"/>
        <v>-3.1563845050215256E-2</v>
      </c>
      <c r="J23" s="547">
        <f t="shared" si="1"/>
        <v>-0.3037037037037037</v>
      </c>
    </row>
    <row r="24" spans="1:11">
      <c r="A24" s="751" t="s">
        <v>132</v>
      </c>
      <c r="B24" s="546">
        <v>33122</v>
      </c>
      <c r="C24" s="546">
        <v>32908</v>
      </c>
      <c r="D24" s="544">
        <v>32906</v>
      </c>
      <c r="E24" s="546">
        <v>32196</v>
      </c>
      <c r="F24" s="546">
        <v>31250</v>
      </c>
      <c r="G24" s="752">
        <f>C24/B24-1</f>
        <v>-6.4609625022643558E-3</v>
      </c>
      <c r="H24" s="547">
        <f t="shared" si="1"/>
        <v>-6.0775495320242179E-5</v>
      </c>
      <c r="I24" s="547">
        <f t="shared" si="1"/>
        <v>-2.157661216799367E-2</v>
      </c>
      <c r="J24" s="547">
        <f t="shared" si="1"/>
        <v>-2.9382531991551719E-2</v>
      </c>
    </row>
    <row r="25" spans="1:11" ht="45" customHeight="1">
      <c r="A25" s="891" t="s">
        <v>422</v>
      </c>
      <c r="B25" s="894"/>
      <c r="C25" s="894"/>
      <c r="D25" s="894"/>
      <c r="E25" s="894"/>
      <c r="F25" s="894"/>
      <c r="G25" s="894"/>
      <c r="H25" s="894"/>
      <c r="I25" s="894"/>
      <c r="J25" s="895"/>
    </row>
    <row r="27" spans="1:11">
      <c r="A27" s="879" t="s">
        <v>87</v>
      </c>
      <c r="B27" s="879"/>
      <c r="C27" s="879"/>
      <c r="D27" s="879"/>
      <c r="E27" s="879"/>
      <c r="F27" s="879"/>
      <c r="G27" s="879"/>
      <c r="H27" s="879"/>
      <c r="I27" s="879"/>
      <c r="J27" s="879"/>
    </row>
    <row r="28" spans="1:11" ht="41.25" customHeight="1">
      <c r="A28" s="811" t="s">
        <v>424</v>
      </c>
      <c r="B28" s="812"/>
      <c r="C28" s="812"/>
      <c r="D28" s="812"/>
      <c r="E28" s="812"/>
      <c r="F28" s="812"/>
      <c r="G28" s="812"/>
      <c r="H28" s="812"/>
      <c r="I28" s="812"/>
      <c r="J28" s="812"/>
    </row>
    <row r="29" spans="1:11" ht="21" customHeight="1">
      <c r="A29" s="650"/>
      <c r="B29" s="650" t="s">
        <v>364</v>
      </c>
      <c r="C29" s="744" t="s">
        <v>365</v>
      </c>
      <c r="D29" s="744" t="s">
        <v>366</v>
      </c>
      <c r="E29" s="744" t="s">
        <v>336</v>
      </c>
      <c r="F29" s="744" t="s">
        <v>337</v>
      </c>
      <c r="G29" s="746" t="s">
        <v>367</v>
      </c>
      <c r="H29" s="746" t="s">
        <v>368</v>
      </c>
      <c r="I29" s="746" t="s">
        <v>369</v>
      </c>
      <c r="J29" s="746" t="s">
        <v>370</v>
      </c>
      <c r="K29" s="516" t="s">
        <v>241</v>
      </c>
    </row>
    <row r="30" spans="1:11">
      <c r="A30" s="747" t="s">
        <v>123</v>
      </c>
      <c r="B30" s="748">
        <v>54055</v>
      </c>
      <c r="C30" s="757">
        <v>54590</v>
      </c>
      <c r="D30" s="758">
        <v>54612</v>
      </c>
      <c r="E30" s="757">
        <f>SUM(E31,E36)</f>
        <v>55439</v>
      </c>
      <c r="F30" s="757">
        <v>54367</v>
      </c>
      <c r="G30" s="759">
        <f t="shared" ref="G30:J36" si="2">C30/B30-1</f>
        <v>9.8973267967810141E-3</v>
      </c>
      <c r="H30" s="760">
        <f t="shared" si="2"/>
        <v>4.030042132259215E-4</v>
      </c>
      <c r="I30" s="760">
        <f t="shared" si="2"/>
        <v>1.5143191972460279E-2</v>
      </c>
      <c r="J30" s="760">
        <f t="shared" si="2"/>
        <v>-1.9336568119915576E-2</v>
      </c>
    </row>
    <row r="31" spans="1:11">
      <c r="A31" s="751" t="s">
        <v>126</v>
      </c>
      <c r="B31" s="546">
        <v>19326</v>
      </c>
      <c r="C31" s="546">
        <v>19667</v>
      </c>
      <c r="D31" s="544">
        <v>20016</v>
      </c>
      <c r="E31" s="546">
        <f>SUM(E32:E35)</f>
        <v>20450</v>
      </c>
      <c r="F31" s="546">
        <v>20236</v>
      </c>
      <c r="G31" s="752">
        <f t="shared" si="2"/>
        <v>1.7644623822829386E-2</v>
      </c>
      <c r="H31" s="547">
        <f t="shared" si="2"/>
        <v>1.7745461941323093E-2</v>
      </c>
      <c r="I31" s="547">
        <f t="shared" si="2"/>
        <v>2.1682653876898383E-2</v>
      </c>
      <c r="J31" s="547">
        <f t="shared" si="2"/>
        <v>-1.0464547677261571E-2</v>
      </c>
    </row>
    <row r="32" spans="1:11">
      <c r="A32" s="761" t="s">
        <v>127</v>
      </c>
      <c r="B32" s="546">
        <v>2628</v>
      </c>
      <c r="C32" s="546">
        <v>2483</v>
      </c>
      <c r="D32" s="544">
        <v>2483</v>
      </c>
      <c r="E32" s="546">
        <v>2483</v>
      </c>
      <c r="F32" s="546">
        <v>2483</v>
      </c>
      <c r="G32" s="752">
        <f>C32/B32-1</f>
        <v>-5.5175038051750391E-2</v>
      </c>
      <c r="H32" s="547">
        <f>D32/C32-1</f>
        <v>0</v>
      </c>
      <c r="I32" s="547">
        <f>E32/D32-1</f>
        <v>0</v>
      </c>
      <c r="J32" s="547">
        <f>F32/E32-1</f>
        <v>0</v>
      </c>
    </row>
    <row r="33" spans="1:11">
      <c r="A33" s="761" t="s">
        <v>128</v>
      </c>
      <c r="B33" s="546">
        <v>9441</v>
      </c>
      <c r="C33" s="546">
        <v>9883</v>
      </c>
      <c r="D33" s="544">
        <v>10089</v>
      </c>
      <c r="E33" s="546">
        <v>10523</v>
      </c>
      <c r="F33" s="546">
        <v>10523</v>
      </c>
      <c r="G33" s="752">
        <f t="shared" si="2"/>
        <v>4.681707446245098E-2</v>
      </c>
      <c r="H33" s="547">
        <f t="shared" si="2"/>
        <v>2.0843873317818451E-2</v>
      </c>
      <c r="I33" s="547">
        <f t="shared" si="2"/>
        <v>4.3017147388244581E-2</v>
      </c>
      <c r="J33" s="547">
        <f t="shared" si="2"/>
        <v>0</v>
      </c>
    </row>
    <row r="34" spans="1:11">
      <c r="A34" s="761" t="s">
        <v>129</v>
      </c>
      <c r="B34" s="546">
        <v>6602</v>
      </c>
      <c r="C34" s="546">
        <v>6646</v>
      </c>
      <c r="D34" s="544">
        <v>6683</v>
      </c>
      <c r="E34" s="546">
        <v>6683</v>
      </c>
      <c r="F34" s="546">
        <v>6683</v>
      </c>
      <c r="G34" s="752">
        <f t="shared" si="2"/>
        <v>6.6646470766433819E-3</v>
      </c>
      <c r="H34" s="547">
        <f t="shared" si="2"/>
        <v>5.5672585013541998E-3</v>
      </c>
      <c r="I34" s="547">
        <f t="shared" si="2"/>
        <v>0</v>
      </c>
      <c r="J34" s="547">
        <f t="shared" si="2"/>
        <v>0</v>
      </c>
    </row>
    <row r="35" spans="1:11">
      <c r="A35" s="761" t="s">
        <v>171</v>
      </c>
      <c r="B35" s="546">
        <v>655</v>
      </c>
      <c r="C35" s="546">
        <v>655</v>
      </c>
      <c r="D35" s="544">
        <v>761</v>
      </c>
      <c r="E35" s="546">
        <v>761</v>
      </c>
      <c r="F35" s="546">
        <v>547</v>
      </c>
      <c r="G35" s="752">
        <f t="shared" si="2"/>
        <v>0</v>
      </c>
      <c r="H35" s="547">
        <f t="shared" si="2"/>
        <v>0.16183206106870229</v>
      </c>
      <c r="I35" s="547">
        <f t="shared" si="2"/>
        <v>0</v>
      </c>
      <c r="J35" s="547">
        <f t="shared" si="2"/>
        <v>-0.2812089356110381</v>
      </c>
    </row>
    <row r="36" spans="1:11">
      <c r="A36" s="751" t="s">
        <v>132</v>
      </c>
      <c r="B36" s="546">
        <v>34729</v>
      </c>
      <c r="C36" s="546">
        <v>34923</v>
      </c>
      <c r="D36" s="544">
        <v>34596</v>
      </c>
      <c r="E36" s="546">
        <v>34989</v>
      </c>
      <c r="F36" s="546">
        <v>34131</v>
      </c>
      <c r="G36" s="752">
        <f t="shared" si="2"/>
        <v>5.5861095914078174E-3</v>
      </c>
      <c r="H36" s="547">
        <f t="shared" si="2"/>
        <v>-9.3634567477021147E-3</v>
      </c>
      <c r="I36" s="547">
        <f t="shared" si="2"/>
        <v>1.1359694762400174E-2</v>
      </c>
      <c r="J36" s="547">
        <f t="shared" si="2"/>
        <v>-2.4521992626253986E-2</v>
      </c>
    </row>
    <row r="37" spans="1:11" ht="48.75" customHeight="1">
      <c r="A37" s="891" t="s">
        <v>422</v>
      </c>
      <c r="B37" s="894"/>
      <c r="C37" s="894"/>
      <c r="D37" s="894"/>
      <c r="E37" s="894"/>
      <c r="F37" s="894"/>
      <c r="G37" s="894"/>
      <c r="H37" s="894"/>
      <c r="I37" s="894"/>
      <c r="J37" s="895"/>
    </row>
    <row r="39" spans="1:11">
      <c r="A39" s="879" t="s">
        <v>88</v>
      </c>
      <c r="B39" s="879"/>
      <c r="C39" s="879"/>
      <c r="D39" s="879"/>
      <c r="E39" s="879"/>
      <c r="F39" s="879"/>
      <c r="G39" s="879"/>
      <c r="H39" s="879"/>
      <c r="I39" s="879"/>
      <c r="J39" s="879"/>
    </row>
    <row r="40" spans="1:11" ht="48" customHeight="1">
      <c r="A40" s="811" t="s">
        <v>425</v>
      </c>
      <c r="B40" s="812"/>
      <c r="C40" s="812"/>
      <c r="D40" s="812"/>
      <c r="E40" s="812"/>
      <c r="F40" s="812"/>
      <c r="G40" s="812"/>
      <c r="H40" s="812"/>
      <c r="I40" s="812"/>
      <c r="J40" s="812"/>
    </row>
    <row r="41" spans="1:11" ht="21" customHeight="1">
      <c r="A41" s="650"/>
      <c r="B41" s="744" t="s">
        <v>364</v>
      </c>
      <c r="C41" s="744" t="s">
        <v>365</v>
      </c>
      <c r="D41" s="744" t="s">
        <v>366</v>
      </c>
      <c r="E41" s="744" t="s">
        <v>336</v>
      </c>
      <c r="F41" s="744" t="s">
        <v>337</v>
      </c>
      <c r="G41" s="746" t="s">
        <v>367</v>
      </c>
      <c r="H41" s="746" t="s">
        <v>368</v>
      </c>
      <c r="I41" s="746" t="s">
        <v>369</v>
      </c>
      <c r="J41" s="746" t="s">
        <v>370</v>
      </c>
      <c r="K41" s="516" t="s">
        <v>241</v>
      </c>
    </row>
    <row r="42" spans="1:11">
      <c r="A42" s="747" t="s">
        <v>123</v>
      </c>
      <c r="B42" s="758">
        <v>30360</v>
      </c>
      <c r="C42" s="757">
        <v>30255</v>
      </c>
      <c r="D42" s="758">
        <v>30886</v>
      </c>
      <c r="E42" s="757">
        <v>29681</v>
      </c>
      <c r="F42" s="757">
        <v>28475</v>
      </c>
      <c r="G42" s="759">
        <f t="shared" ref="G42:J47" si="3">C42/B42-1</f>
        <v>-3.4584980237154506E-3</v>
      </c>
      <c r="H42" s="760">
        <f t="shared" si="3"/>
        <v>2.0856056850107496E-2</v>
      </c>
      <c r="I42" s="760">
        <f t="shared" si="3"/>
        <v>-3.9014440199443112E-2</v>
      </c>
      <c r="J42" s="760">
        <f t="shared" si="3"/>
        <v>-4.0632054176072185E-2</v>
      </c>
    </row>
    <row r="43" spans="1:11">
      <c r="A43" s="751" t="s">
        <v>126</v>
      </c>
      <c r="B43" s="544">
        <v>17994</v>
      </c>
      <c r="C43" s="546">
        <v>17952</v>
      </c>
      <c r="D43" s="544">
        <v>18554</v>
      </c>
      <c r="E43" s="546">
        <v>17755</v>
      </c>
      <c r="F43" s="546">
        <v>17038</v>
      </c>
      <c r="G43" s="752">
        <f t="shared" si="3"/>
        <v>-2.3341113704568039E-3</v>
      </c>
      <c r="H43" s="547">
        <f t="shared" si="3"/>
        <v>3.3533868092691543E-2</v>
      </c>
      <c r="I43" s="547">
        <f t="shared" si="3"/>
        <v>-4.306349035248469E-2</v>
      </c>
      <c r="J43" s="547">
        <f t="shared" si="3"/>
        <v>-4.0382990706843147E-2</v>
      </c>
    </row>
    <row r="44" spans="1:11">
      <c r="A44" s="761" t="s">
        <v>172</v>
      </c>
      <c r="B44" s="544">
        <v>13394</v>
      </c>
      <c r="C44" s="546">
        <v>13398</v>
      </c>
      <c r="D44" s="544">
        <v>13865</v>
      </c>
      <c r="E44" s="546">
        <v>13215</v>
      </c>
      <c r="F44" s="546">
        <v>13551</v>
      </c>
      <c r="G44" s="752">
        <f t="shared" si="3"/>
        <v>2.9864118261913042E-4</v>
      </c>
      <c r="H44" s="547">
        <f t="shared" si="3"/>
        <v>3.485594864905206E-2</v>
      </c>
      <c r="I44" s="547">
        <f t="shared" si="3"/>
        <v>-4.6880634691669698E-2</v>
      </c>
      <c r="J44" s="547">
        <f t="shared" si="3"/>
        <v>2.5425652667423471E-2</v>
      </c>
    </row>
    <row r="45" spans="1:11" ht="15.75" customHeight="1">
      <c r="A45" s="761" t="s">
        <v>129</v>
      </c>
      <c r="B45" s="544">
        <v>3996</v>
      </c>
      <c r="C45" s="546">
        <v>3950</v>
      </c>
      <c r="D45" s="544">
        <v>4083</v>
      </c>
      <c r="E45" s="546">
        <v>4017</v>
      </c>
      <c r="F45" s="546">
        <v>3114</v>
      </c>
      <c r="G45" s="752">
        <f t="shared" si="3"/>
        <v>-1.151151151151153E-2</v>
      </c>
      <c r="H45" s="547">
        <f t="shared" si="3"/>
        <v>3.3670886075949369E-2</v>
      </c>
      <c r="I45" s="547">
        <f t="shared" si="3"/>
        <v>-1.6164584864070575E-2</v>
      </c>
      <c r="J45" s="547">
        <f t="shared" si="3"/>
        <v>-0.22479462285287533</v>
      </c>
    </row>
    <row r="46" spans="1:11">
      <c r="A46" s="761" t="s">
        <v>171</v>
      </c>
      <c r="B46" s="544">
        <v>604</v>
      </c>
      <c r="C46" s="546">
        <v>604</v>
      </c>
      <c r="D46" s="544">
        <v>606</v>
      </c>
      <c r="E46" s="546">
        <v>523</v>
      </c>
      <c r="F46" s="546">
        <v>373</v>
      </c>
      <c r="G46" s="752">
        <f t="shared" si="3"/>
        <v>0</v>
      </c>
      <c r="H46" s="547">
        <f t="shared" si="3"/>
        <v>3.3112582781456013E-3</v>
      </c>
      <c r="I46" s="547">
        <f t="shared" si="3"/>
        <v>-0.13696369636963701</v>
      </c>
      <c r="J46" s="547">
        <f t="shared" si="3"/>
        <v>-0.28680688336520077</v>
      </c>
    </row>
    <row r="47" spans="1:11">
      <c r="A47" s="751" t="s">
        <v>132</v>
      </c>
      <c r="B47" s="544">
        <v>12366</v>
      </c>
      <c r="C47" s="546">
        <v>12303</v>
      </c>
      <c r="D47" s="544">
        <v>12332</v>
      </c>
      <c r="E47" s="546">
        <v>11926</v>
      </c>
      <c r="F47" s="546">
        <v>11437</v>
      </c>
      <c r="G47" s="752">
        <f t="shared" si="3"/>
        <v>-5.0946142649199722E-3</v>
      </c>
      <c r="H47" s="547">
        <f t="shared" si="3"/>
        <v>2.3571486629276883E-3</v>
      </c>
      <c r="I47" s="547">
        <f t="shared" si="3"/>
        <v>-3.2922478105741115E-2</v>
      </c>
      <c r="J47" s="547">
        <f t="shared" si="3"/>
        <v>-4.1002850913969491E-2</v>
      </c>
    </row>
    <row r="48" spans="1:11" ht="47.25" customHeight="1">
      <c r="A48" s="891" t="s">
        <v>422</v>
      </c>
      <c r="B48" s="894"/>
      <c r="C48" s="894"/>
      <c r="D48" s="894"/>
      <c r="E48" s="894"/>
      <c r="F48" s="894"/>
      <c r="G48" s="894"/>
      <c r="H48" s="894"/>
      <c r="I48" s="894"/>
      <c r="J48" s="895"/>
    </row>
    <row r="50" spans="1:11">
      <c r="A50" s="879" t="s">
        <v>89</v>
      </c>
      <c r="B50" s="879"/>
      <c r="C50" s="879"/>
      <c r="D50" s="879"/>
      <c r="E50" s="879"/>
      <c r="F50" s="879"/>
      <c r="G50" s="879"/>
      <c r="H50" s="879"/>
      <c r="I50" s="879"/>
      <c r="J50" s="879"/>
    </row>
    <row r="51" spans="1:11" ht="42" customHeight="1">
      <c r="A51" s="811" t="s">
        <v>426</v>
      </c>
      <c r="B51" s="812"/>
      <c r="C51" s="812"/>
      <c r="D51" s="812"/>
      <c r="E51" s="812"/>
      <c r="F51" s="812"/>
      <c r="G51" s="812"/>
      <c r="H51" s="812"/>
      <c r="I51" s="812"/>
      <c r="J51" s="812"/>
    </row>
    <row r="52" spans="1:11" ht="21" customHeight="1">
      <c r="A52" s="650"/>
      <c r="B52" s="650" t="s">
        <v>364</v>
      </c>
      <c r="C52" s="744" t="s">
        <v>365</v>
      </c>
      <c r="D52" s="744" t="s">
        <v>366</v>
      </c>
      <c r="E52" s="744" t="s">
        <v>336</v>
      </c>
      <c r="F52" s="744" t="s">
        <v>337</v>
      </c>
      <c r="G52" s="746" t="s">
        <v>367</v>
      </c>
      <c r="H52" s="746" t="s">
        <v>368</v>
      </c>
      <c r="I52" s="746" t="s">
        <v>369</v>
      </c>
      <c r="J52" s="746" t="s">
        <v>370</v>
      </c>
      <c r="K52" s="516" t="s">
        <v>241</v>
      </c>
    </row>
    <row r="53" spans="1:11">
      <c r="A53" s="747" t="s">
        <v>123</v>
      </c>
      <c r="B53" s="748">
        <v>2709</v>
      </c>
      <c r="C53" s="757">
        <v>2629</v>
      </c>
      <c r="D53" s="758">
        <v>2658</v>
      </c>
      <c r="E53" s="757">
        <v>2788</v>
      </c>
      <c r="F53" s="757">
        <v>2504</v>
      </c>
      <c r="G53" s="759">
        <f t="shared" ref="G53:J58" si="4">C53/B53-1</f>
        <v>-2.9531192321889943E-2</v>
      </c>
      <c r="H53" s="760">
        <f t="shared" si="4"/>
        <v>1.1030810193990215E-2</v>
      </c>
      <c r="I53" s="760">
        <f t="shared" si="4"/>
        <v>4.8908954100827629E-2</v>
      </c>
      <c r="J53" s="760">
        <f t="shared" si="4"/>
        <v>-0.10186513629842175</v>
      </c>
    </row>
    <row r="54" spans="1:11">
      <c r="A54" s="751" t="s">
        <v>126</v>
      </c>
      <c r="B54" s="546">
        <v>2709</v>
      </c>
      <c r="C54" s="546">
        <v>2629</v>
      </c>
      <c r="D54" s="544">
        <v>2658</v>
      </c>
      <c r="E54" s="546">
        <v>2788</v>
      </c>
      <c r="F54" s="546">
        <v>2504</v>
      </c>
      <c r="G54" s="752">
        <f t="shared" si="4"/>
        <v>-2.9531192321889943E-2</v>
      </c>
      <c r="H54" s="547">
        <f t="shared" si="4"/>
        <v>1.1030810193990215E-2</v>
      </c>
      <c r="I54" s="547">
        <f t="shared" si="4"/>
        <v>4.8908954100827629E-2</v>
      </c>
      <c r="J54" s="547">
        <f t="shared" si="4"/>
        <v>-0.10186513629842175</v>
      </c>
    </row>
    <row r="55" spans="1:11">
      <c r="A55" s="761" t="s">
        <v>172</v>
      </c>
      <c r="B55" s="546">
        <v>933</v>
      </c>
      <c r="C55" s="546">
        <v>933</v>
      </c>
      <c r="D55" s="544">
        <v>928</v>
      </c>
      <c r="E55" s="546">
        <v>1050</v>
      </c>
      <c r="F55" s="546">
        <v>1050</v>
      </c>
      <c r="G55" s="752">
        <f t="shared" si="4"/>
        <v>0</v>
      </c>
      <c r="H55" s="547">
        <f t="shared" si="4"/>
        <v>-5.3590568060021271E-3</v>
      </c>
      <c r="I55" s="547">
        <f t="shared" si="4"/>
        <v>0.13146551724137923</v>
      </c>
      <c r="J55" s="547">
        <f t="shared" si="4"/>
        <v>0</v>
      </c>
    </row>
    <row r="56" spans="1:11">
      <c r="A56" s="761" t="s">
        <v>129</v>
      </c>
      <c r="B56" s="546">
        <v>646</v>
      </c>
      <c r="C56" s="546">
        <v>566</v>
      </c>
      <c r="D56" s="544">
        <v>580</v>
      </c>
      <c r="E56" s="546">
        <v>580</v>
      </c>
      <c r="F56" s="546">
        <v>580</v>
      </c>
      <c r="G56" s="752">
        <f t="shared" si="4"/>
        <v>-0.12383900928792568</v>
      </c>
      <c r="H56" s="547">
        <f t="shared" si="4"/>
        <v>2.4734982332155431E-2</v>
      </c>
      <c r="I56" s="547">
        <f t="shared" si="4"/>
        <v>0</v>
      </c>
      <c r="J56" s="547">
        <f t="shared" si="4"/>
        <v>0</v>
      </c>
    </row>
    <row r="57" spans="1:11">
      <c r="A57" s="761" t="s">
        <v>130</v>
      </c>
      <c r="B57" s="546">
        <v>872</v>
      </c>
      <c r="C57" s="546">
        <v>872</v>
      </c>
      <c r="D57" s="544">
        <v>872</v>
      </c>
      <c r="E57" s="546">
        <v>872</v>
      </c>
      <c r="F57" s="546">
        <v>674</v>
      </c>
      <c r="G57" s="752">
        <f t="shared" si="4"/>
        <v>0</v>
      </c>
      <c r="H57" s="547">
        <f t="shared" si="4"/>
        <v>0</v>
      </c>
      <c r="I57" s="547">
        <f t="shared" si="4"/>
        <v>0</v>
      </c>
      <c r="J57" s="547">
        <f t="shared" si="4"/>
        <v>-0.22706422018348627</v>
      </c>
    </row>
    <row r="58" spans="1:11">
      <c r="A58" s="761" t="s">
        <v>131</v>
      </c>
      <c r="B58" s="546">
        <v>258</v>
      </c>
      <c r="C58" s="546">
        <v>258</v>
      </c>
      <c r="D58" s="544">
        <v>278</v>
      </c>
      <c r="E58" s="546">
        <v>286</v>
      </c>
      <c r="F58" s="546">
        <v>200</v>
      </c>
      <c r="G58" s="752">
        <f t="shared" si="4"/>
        <v>0</v>
      </c>
      <c r="H58" s="547">
        <f t="shared" si="4"/>
        <v>7.7519379844961156E-2</v>
      </c>
      <c r="I58" s="547">
        <f t="shared" si="4"/>
        <v>2.877697841726623E-2</v>
      </c>
      <c r="J58" s="547">
        <f t="shared" si="4"/>
        <v>-0.30069930069930073</v>
      </c>
    </row>
    <row r="59" spans="1:11" ht="53.25" customHeight="1">
      <c r="A59" s="896" t="s">
        <v>422</v>
      </c>
      <c r="B59" s="897"/>
      <c r="C59" s="897"/>
      <c r="D59" s="897"/>
      <c r="E59" s="897"/>
      <c r="F59" s="897"/>
      <c r="G59" s="897"/>
      <c r="H59" s="897"/>
      <c r="I59" s="897"/>
      <c r="J59" s="898"/>
    </row>
  </sheetData>
  <sheetProtection password="CEAC" sheet="1" objects="1" scenarios="1"/>
  <mergeCells count="15">
    <mergeCell ref="A50:J50"/>
    <mergeCell ref="A51:J51"/>
    <mergeCell ref="A59:J59"/>
    <mergeCell ref="A27:J27"/>
    <mergeCell ref="A28:J28"/>
    <mergeCell ref="A37:J37"/>
    <mergeCell ref="A39:J39"/>
    <mergeCell ref="A40:J40"/>
    <mergeCell ref="A48:J48"/>
    <mergeCell ref="A25:J25"/>
    <mergeCell ref="A2:J2"/>
    <mergeCell ref="A3:J3"/>
    <mergeCell ref="A13:J13"/>
    <mergeCell ref="A15:J15"/>
    <mergeCell ref="A16:J16"/>
  </mergeCells>
  <hyperlinks>
    <hyperlink ref="K4" location="'indice Serie Anual'!A1" tooltip="REGRESAR AL ÍNDICE" display="INDICE"/>
    <hyperlink ref="K17" location="'indice Serie Anual'!A1" tooltip="REGRESAR AL ÍNDICE" display="INDICE"/>
    <hyperlink ref="K29" location="'indice Serie Anual'!A1" tooltip="REGRESAR AL ÍNDICE" display="INDICE"/>
    <hyperlink ref="K41" location="'indice Serie Anual'!A1" tooltip="REGRESAR AL ÍNDICE" display="INDICE"/>
    <hyperlink ref="K52" location="'indice Serie Anual'!A1" tooltip="REGRESAR AL ÍNDICE" display="INDICE"/>
  </hyperlinks>
  <pageMargins left="0.78740157480314965" right="0.78740157480314965" top="0.98425196850393704" bottom="0.98425196850393704" header="0" footer="0"/>
  <pageSetup paperSize="9" scale="60" orientation="landscape" r:id="rId1"/>
  <headerFooter alignWithMargins="0"/>
  <rowBreaks count="1" manualBreakCount="1">
    <brk id="37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5"/>
  <sheetViews>
    <sheetView showGridLines="0" showRowColHeaders="0" zoomScaleNormal="100" workbookViewId="0">
      <selection sqref="A1:P1"/>
    </sheetView>
  </sheetViews>
  <sheetFormatPr baseColWidth="10" defaultRowHeight="12.75"/>
  <cols>
    <col min="1" max="1" width="11.42578125" style="455"/>
    <col min="2" max="2" width="12.28515625" style="455" bestFit="1" customWidth="1"/>
    <col min="3" max="4" width="11.42578125" style="455"/>
    <col min="5" max="5" width="12.28515625" style="455" bestFit="1" customWidth="1"/>
    <col min="6" max="7" width="11.42578125" style="455"/>
    <col min="8" max="8" width="12.28515625" style="455" bestFit="1" customWidth="1"/>
    <col min="9" max="10" width="11.42578125" style="455"/>
    <col min="11" max="11" width="12.28515625" style="455" bestFit="1" customWidth="1"/>
    <col min="12" max="13" width="11.42578125" style="455"/>
    <col min="14" max="14" width="12.28515625" style="455" bestFit="1" customWidth="1"/>
    <col min="15" max="16384" width="11.42578125" style="455"/>
  </cols>
  <sheetData>
    <row r="1" spans="1:16" ht="25.5" customHeight="1">
      <c r="A1" s="811" t="s">
        <v>427</v>
      </c>
      <c r="B1" s="812"/>
      <c r="C1" s="812"/>
      <c r="D1" s="812"/>
      <c r="E1" s="812"/>
      <c r="F1" s="812"/>
      <c r="G1" s="812"/>
      <c r="H1" s="812"/>
      <c r="I1" s="812"/>
      <c r="J1" s="812"/>
      <c r="K1" s="812"/>
      <c r="L1" s="812"/>
      <c r="M1" s="812"/>
      <c r="N1" s="812"/>
      <c r="O1" s="812"/>
      <c r="P1" s="812"/>
    </row>
    <row r="2" spans="1:16">
      <c r="A2" s="517"/>
      <c r="B2" s="874" t="s">
        <v>211</v>
      </c>
      <c r="C2" s="874"/>
      <c r="D2" s="874"/>
      <c r="E2" s="874" t="s">
        <v>86</v>
      </c>
      <c r="F2" s="874"/>
      <c r="G2" s="874"/>
      <c r="H2" s="874" t="s">
        <v>87</v>
      </c>
      <c r="I2" s="874"/>
      <c r="J2" s="874"/>
      <c r="K2" s="874" t="s">
        <v>88</v>
      </c>
      <c r="L2" s="874"/>
      <c r="M2" s="874"/>
      <c r="N2" s="874" t="s">
        <v>89</v>
      </c>
      <c r="O2" s="874"/>
      <c r="P2" s="874"/>
    </row>
    <row r="3" spans="1:16">
      <c r="A3" s="517"/>
      <c r="B3" s="517" t="s">
        <v>209</v>
      </c>
      <c r="C3" s="517" t="s">
        <v>178</v>
      </c>
      <c r="D3" s="517" t="s">
        <v>65</v>
      </c>
      <c r="E3" s="517" t="s">
        <v>209</v>
      </c>
      <c r="F3" s="517" t="s">
        <v>178</v>
      </c>
      <c r="G3" s="517" t="s">
        <v>65</v>
      </c>
      <c r="H3" s="517" t="s">
        <v>209</v>
      </c>
      <c r="I3" s="517" t="s">
        <v>178</v>
      </c>
      <c r="J3" s="517" t="s">
        <v>65</v>
      </c>
      <c r="K3" s="517" t="s">
        <v>209</v>
      </c>
      <c r="L3" s="517" t="s">
        <v>178</v>
      </c>
      <c r="M3" s="517" t="s">
        <v>65</v>
      </c>
      <c r="N3" s="517" t="s">
        <v>209</v>
      </c>
      <c r="O3" s="517" t="s">
        <v>178</v>
      </c>
      <c r="P3" s="517" t="s">
        <v>65</v>
      </c>
    </row>
    <row r="4" spans="1:16" hidden="1">
      <c r="A4" s="455">
        <v>1999</v>
      </c>
    </row>
    <row r="5" spans="1:16" hidden="1">
      <c r="A5" s="455">
        <v>2000</v>
      </c>
    </row>
    <row r="6" spans="1:16" hidden="1">
      <c r="A6" s="455">
        <v>2001</v>
      </c>
    </row>
    <row r="7" spans="1:16" hidden="1">
      <c r="A7" s="455">
        <v>2002</v>
      </c>
    </row>
    <row r="8" spans="1:16" hidden="1">
      <c r="A8" s="455">
        <v>2003</v>
      </c>
    </row>
    <row r="9" spans="1:16" hidden="1">
      <c r="A9" s="455">
        <v>2004</v>
      </c>
    </row>
    <row r="10" spans="1:16">
      <c r="A10" s="668">
        <v>2005</v>
      </c>
      <c r="B10" s="762">
        <v>129910</v>
      </c>
      <c r="C10" s="762">
        <v>26428</v>
      </c>
      <c r="D10" s="763">
        <f>SUM(B10:C10)</f>
        <v>156338</v>
      </c>
      <c r="E10" s="492">
        <v>45949</v>
      </c>
      <c r="F10" s="492">
        <v>10301</v>
      </c>
      <c r="G10" s="492">
        <f>SUM(E10:F10)</f>
        <v>56250</v>
      </c>
      <c r="H10" s="582">
        <v>39559</v>
      </c>
      <c r="I10" s="492">
        <v>2339</v>
      </c>
      <c r="J10" s="582">
        <f>SUM(H10:I10)</f>
        <v>41898</v>
      </c>
      <c r="K10" s="492">
        <v>24414</v>
      </c>
      <c r="L10" s="582">
        <v>661</v>
      </c>
      <c r="M10" s="492">
        <f>SUM(K10:L10)</f>
        <v>25075</v>
      </c>
      <c r="N10" s="582">
        <v>2681</v>
      </c>
      <c r="O10" s="492">
        <v>545</v>
      </c>
      <c r="P10" s="764">
        <f>SUM(N10:O10)</f>
        <v>3226</v>
      </c>
    </row>
    <row r="11" spans="1:16">
      <c r="A11" s="668">
        <v>2006</v>
      </c>
      <c r="B11" s="762">
        <v>130121</v>
      </c>
      <c r="C11" s="762">
        <v>25201</v>
      </c>
      <c r="D11" s="763">
        <v>155322</v>
      </c>
      <c r="E11" s="492">
        <v>45582</v>
      </c>
      <c r="F11" s="492">
        <v>9783</v>
      </c>
      <c r="G11" s="492">
        <v>55365</v>
      </c>
      <c r="H11" s="582">
        <v>39008</v>
      </c>
      <c r="I11" s="492">
        <v>2262</v>
      </c>
      <c r="J11" s="582">
        <v>41270</v>
      </c>
      <c r="K11" s="492">
        <v>24222</v>
      </c>
      <c r="L11" s="582">
        <v>1121</v>
      </c>
      <c r="M11" s="492">
        <v>25343</v>
      </c>
      <c r="N11" s="582">
        <v>2648</v>
      </c>
      <c r="O11" s="492">
        <v>545</v>
      </c>
      <c r="P11" s="764">
        <v>3193</v>
      </c>
    </row>
    <row r="12" spans="1:16">
      <c r="A12" s="668">
        <v>2007</v>
      </c>
      <c r="B12" s="762">
        <v>132826</v>
      </c>
      <c r="C12" s="762">
        <v>20855</v>
      </c>
      <c r="D12" s="763">
        <v>153681</v>
      </c>
      <c r="E12" s="492">
        <v>47928</v>
      </c>
      <c r="F12" s="492">
        <v>7024</v>
      </c>
      <c r="G12" s="492">
        <v>54952</v>
      </c>
      <c r="H12" s="582">
        <v>39706</v>
      </c>
      <c r="I12" s="492">
        <v>1180</v>
      </c>
      <c r="J12" s="582">
        <v>40886</v>
      </c>
      <c r="K12" s="492">
        <v>23811</v>
      </c>
      <c r="L12" s="582">
        <v>830</v>
      </c>
      <c r="M12" s="492">
        <v>24641</v>
      </c>
      <c r="N12" s="582">
        <v>2751</v>
      </c>
      <c r="O12" s="492">
        <v>436</v>
      </c>
      <c r="P12" s="764">
        <v>3187</v>
      </c>
    </row>
    <row r="13" spans="1:16">
      <c r="A13" s="668">
        <v>2008</v>
      </c>
      <c r="B13" s="762">
        <v>132438</v>
      </c>
      <c r="C13" s="762">
        <v>18286</v>
      </c>
      <c r="D13" s="763">
        <v>150724</v>
      </c>
      <c r="E13" s="492">
        <v>46297</v>
      </c>
      <c r="F13" s="492">
        <v>6300</v>
      </c>
      <c r="G13" s="492">
        <v>52597</v>
      </c>
      <c r="H13" s="582">
        <v>40259</v>
      </c>
      <c r="I13" s="492">
        <v>338</v>
      </c>
      <c r="J13" s="582">
        <v>40597</v>
      </c>
      <c r="K13" s="492">
        <v>23165</v>
      </c>
      <c r="L13" s="582">
        <v>830</v>
      </c>
      <c r="M13" s="492">
        <v>23995</v>
      </c>
      <c r="N13" s="582">
        <v>2799</v>
      </c>
      <c r="O13" s="492">
        <v>386</v>
      </c>
      <c r="P13" s="764">
        <v>3185</v>
      </c>
    </row>
    <row r="14" spans="1:16">
      <c r="A14" s="668">
        <v>2009</v>
      </c>
      <c r="B14" s="762">
        <v>134419</v>
      </c>
      <c r="C14" s="762">
        <v>15817</v>
      </c>
      <c r="D14" s="763">
        <f>SUM(B14:C14)</f>
        <v>150236</v>
      </c>
      <c r="E14" s="492">
        <v>47331</v>
      </c>
      <c r="F14" s="492">
        <v>5201</v>
      </c>
      <c r="G14" s="492">
        <f>SUM(E14:F14)</f>
        <v>52532</v>
      </c>
      <c r="H14" s="582">
        <v>39584</v>
      </c>
      <c r="I14" s="492">
        <v>338</v>
      </c>
      <c r="J14" s="582">
        <f>SUM(H14:I14)</f>
        <v>39922</v>
      </c>
      <c r="K14" s="492">
        <v>23625</v>
      </c>
      <c r="L14" s="582">
        <v>781</v>
      </c>
      <c r="M14" s="492">
        <f>SUM(K14:L14)</f>
        <v>24406</v>
      </c>
      <c r="N14" s="582">
        <v>2799</v>
      </c>
      <c r="O14" s="492">
        <v>348</v>
      </c>
      <c r="P14" s="764">
        <f>SUM(N14:O14)</f>
        <v>3147</v>
      </c>
    </row>
    <row r="15" spans="1:16" ht="12.75" customHeight="1">
      <c r="A15" s="872" t="s">
        <v>428</v>
      </c>
      <c r="B15" s="87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5"/>
    </row>
    <row r="18" spans="1:16">
      <c r="A18" s="516" t="s">
        <v>241</v>
      </c>
    </row>
    <row r="20" spans="1:16" ht="28.5" customHeight="1">
      <c r="A20" s="811" t="s">
        <v>429</v>
      </c>
      <c r="B20" s="812"/>
      <c r="C20" s="812"/>
      <c r="D20" s="812"/>
      <c r="E20" s="812"/>
      <c r="F20" s="812"/>
      <c r="G20" s="812"/>
      <c r="H20" s="812"/>
      <c r="I20" s="812"/>
      <c r="J20" s="812"/>
      <c r="K20" s="812"/>
      <c r="L20" s="812"/>
      <c r="M20" s="812"/>
      <c r="N20" s="812"/>
      <c r="O20" s="812"/>
      <c r="P20" s="812"/>
    </row>
    <row r="21" spans="1:16">
      <c r="A21" s="517"/>
      <c r="B21" s="874" t="s">
        <v>211</v>
      </c>
      <c r="C21" s="874"/>
      <c r="D21" s="874"/>
      <c r="E21" s="874" t="s">
        <v>86</v>
      </c>
      <c r="F21" s="874"/>
      <c r="G21" s="874"/>
      <c r="H21" s="874" t="s">
        <v>87</v>
      </c>
      <c r="I21" s="874"/>
      <c r="J21" s="874"/>
      <c r="K21" s="874" t="s">
        <v>88</v>
      </c>
      <c r="L21" s="874"/>
      <c r="M21" s="874"/>
      <c r="N21" s="874" t="s">
        <v>89</v>
      </c>
      <c r="O21" s="874"/>
      <c r="P21" s="874"/>
    </row>
    <row r="22" spans="1:16">
      <c r="A22" s="517"/>
      <c r="B22" s="517" t="s">
        <v>209</v>
      </c>
      <c r="C22" s="517" t="s">
        <v>178</v>
      </c>
      <c r="D22" s="517" t="s">
        <v>65</v>
      </c>
      <c r="E22" s="517" t="s">
        <v>209</v>
      </c>
      <c r="F22" s="517" t="s">
        <v>178</v>
      </c>
      <c r="G22" s="517" t="s">
        <v>65</v>
      </c>
      <c r="H22" s="517" t="s">
        <v>209</v>
      </c>
      <c r="I22" s="517" t="s">
        <v>178</v>
      </c>
      <c r="J22" s="517" t="s">
        <v>65</v>
      </c>
      <c r="K22" s="517" t="s">
        <v>209</v>
      </c>
      <c r="L22" s="517" t="s">
        <v>178</v>
      </c>
      <c r="M22" s="517" t="s">
        <v>65</v>
      </c>
      <c r="N22" s="517" t="s">
        <v>209</v>
      </c>
      <c r="O22" s="517" t="s">
        <v>178</v>
      </c>
      <c r="P22" s="517" t="s">
        <v>65</v>
      </c>
    </row>
    <row r="23" spans="1:16" hidden="1">
      <c r="A23" s="455">
        <v>1999</v>
      </c>
    </row>
    <row r="24" spans="1:16" hidden="1">
      <c r="A24" s="455">
        <v>2000</v>
      </c>
    </row>
    <row r="25" spans="1:16" hidden="1">
      <c r="A25" s="455">
        <v>2001</v>
      </c>
    </row>
    <row r="26" spans="1:16" hidden="1">
      <c r="A26" s="455">
        <v>2002</v>
      </c>
    </row>
    <row r="27" spans="1:16" hidden="1">
      <c r="A27" s="455">
        <v>2003</v>
      </c>
    </row>
    <row r="28" spans="1:16" hidden="1">
      <c r="A28" s="455">
        <v>2004</v>
      </c>
    </row>
    <row r="29" spans="1:16">
      <c r="A29" s="663">
        <v>2005</v>
      </c>
      <c r="B29" s="513" t="s">
        <v>74</v>
      </c>
      <c r="C29" s="513" t="s">
        <v>74</v>
      </c>
      <c r="D29" s="513" t="s">
        <v>74</v>
      </c>
      <c r="E29" s="513" t="s">
        <v>74</v>
      </c>
      <c r="F29" s="513" t="s">
        <v>74</v>
      </c>
      <c r="G29" s="513" t="s">
        <v>74</v>
      </c>
      <c r="H29" s="513" t="s">
        <v>74</v>
      </c>
      <c r="I29" s="513" t="s">
        <v>74</v>
      </c>
      <c r="J29" s="513" t="s">
        <v>74</v>
      </c>
      <c r="K29" s="513" t="s">
        <v>74</v>
      </c>
      <c r="L29" s="513" t="s">
        <v>74</v>
      </c>
      <c r="M29" s="513" t="s">
        <v>74</v>
      </c>
      <c r="N29" s="513" t="s">
        <v>74</v>
      </c>
      <c r="O29" s="513" t="s">
        <v>74</v>
      </c>
      <c r="P29" s="513" t="s">
        <v>74</v>
      </c>
    </row>
    <row r="30" spans="1:16">
      <c r="A30" s="668">
        <v>2006</v>
      </c>
      <c r="B30" s="518">
        <f t="shared" ref="B30:P33" si="0">B11/B10-1</f>
        <v>1.6242013701792679E-3</v>
      </c>
      <c r="C30" s="518">
        <f t="shared" si="0"/>
        <v>-4.6428030876343285E-2</v>
      </c>
      <c r="D30" s="518">
        <f t="shared" si="0"/>
        <v>-6.4987399096828602E-3</v>
      </c>
      <c r="E30" s="518">
        <f t="shared" si="0"/>
        <v>-7.9871161505147281E-3</v>
      </c>
      <c r="F30" s="518">
        <f t="shared" si="0"/>
        <v>-5.0286379963110361E-2</v>
      </c>
      <c r="G30" s="518">
        <f t="shared" si="0"/>
        <v>-1.5733333333333377E-2</v>
      </c>
      <c r="H30" s="518">
        <f t="shared" si="0"/>
        <v>-1.3928562400465139E-2</v>
      </c>
      <c r="I30" s="518">
        <f t="shared" si="0"/>
        <v>-3.2920051303976017E-2</v>
      </c>
      <c r="J30" s="518">
        <f t="shared" si="0"/>
        <v>-1.4988782280777158E-2</v>
      </c>
      <c r="K30" s="518">
        <f t="shared" si="0"/>
        <v>-7.8643401327107565E-3</v>
      </c>
      <c r="L30" s="518">
        <f t="shared" si="0"/>
        <v>0.69591527987897117</v>
      </c>
      <c r="M30" s="518">
        <f t="shared" si="0"/>
        <v>1.0687936191425829E-2</v>
      </c>
      <c r="N30" s="518">
        <f t="shared" si="0"/>
        <v>-1.2308839985080144E-2</v>
      </c>
      <c r="O30" s="518">
        <f t="shared" si="0"/>
        <v>0</v>
      </c>
      <c r="P30" s="518">
        <f t="shared" si="0"/>
        <v>-1.0229386236825788E-2</v>
      </c>
    </row>
    <row r="31" spans="1:16">
      <c r="A31" s="668">
        <v>2007</v>
      </c>
      <c r="B31" s="518">
        <f t="shared" si="0"/>
        <v>2.0788343157522648E-2</v>
      </c>
      <c r="C31" s="518">
        <f t="shared" si="0"/>
        <v>-0.17245347406848932</v>
      </c>
      <c r="D31" s="518">
        <f t="shared" si="0"/>
        <v>-1.0565148530150226E-2</v>
      </c>
      <c r="E31" s="518">
        <f t="shared" si="0"/>
        <v>5.1467684612346964E-2</v>
      </c>
      <c r="F31" s="518">
        <f t="shared" si="0"/>
        <v>-0.28201983031789835</v>
      </c>
      <c r="G31" s="518">
        <f t="shared" si="0"/>
        <v>-7.4595863812878527E-3</v>
      </c>
      <c r="H31" s="518">
        <f t="shared" si="0"/>
        <v>1.7893765381460147E-2</v>
      </c>
      <c r="I31" s="518">
        <f t="shared" si="0"/>
        <v>-0.47833775419982316</v>
      </c>
      <c r="J31" s="518">
        <f t="shared" si="0"/>
        <v>-9.3045795977707568E-3</v>
      </c>
      <c r="K31" s="518">
        <f t="shared" si="0"/>
        <v>-1.6968045578399815E-2</v>
      </c>
      <c r="L31" s="518">
        <f t="shared" si="0"/>
        <v>-0.25958965209634255</v>
      </c>
      <c r="M31" s="518">
        <f t="shared" si="0"/>
        <v>-2.7699956595509612E-2</v>
      </c>
      <c r="N31" s="518">
        <f t="shared" si="0"/>
        <v>3.8897280966767367E-2</v>
      </c>
      <c r="O31" s="518">
        <f t="shared" si="0"/>
        <v>-0.19999999999999996</v>
      </c>
      <c r="P31" s="518">
        <f t="shared" si="0"/>
        <v>-1.8791105543376485E-3</v>
      </c>
    </row>
    <row r="32" spans="1:16">
      <c r="A32" s="668">
        <v>2008</v>
      </c>
      <c r="B32" s="518">
        <f t="shared" si="0"/>
        <v>-2.9211148419736599E-3</v>
      </c>
      <c r="C32" s="518">
        <f t="shared" si="0"/>
        <v>-0.12318388875569408</v>
      </c>
      <c r="D32" s="518">
        <f t="shared" si="0"/>
        <v>-1.9241155380300801E-2</v>
      </c>
      <c r="E32" s="518">
        <f t="shared" si="0"/>
        <v>-3.4030211984643621E-2</v>
      </c>
      <c r="F32" s="518">
        <f t="shared" si="0"/>
        <v>-0.10307517084282458</v>
      </c>
      <c r="G32" s="518">
        <f t="shared" si="0"/>
        <v>-4.2855583054301927E-2</v>
      </c>
      <c r="H32" s="518">
        <f t="shared" si="0"/>
        <v>1.3927366141137432E-2</v>
      </c>
      <c r="I32" s="518">
        <f t="shared" si="0"/>
        <v>-0.71355932203389827</v>
      </c>
      <c r="J32" s="518">
        <f t="shared" si="0"/>
        <v>-7.0684341828498587E-3</v>
      </c>
      <c r="K32" s="518">
        <f t="shared" si="0"/>
        <v>-2.7130317920288971E-2</v>
      </c>
      <c r="L32" s="518">
        <f t="shared" si="0"/>
        <v>0</v>
      </c>
      <c r="M32" s="518">
        <f t="shared" si="0"/>
        <v>-2.6216468487480271E-2</v>
      </c>
      <c r="N32" s="518">
        <f t="shared" si="0"/>
        <v>1.7448200654307522E-2</v>
      </c>
      <c r="O32" s="518">
        <f t="shared" si="0"/>
        <v>-0.11467889908256879</v>
      </c>
      <c r="P32" s="518">
        <f t="shared" si="0"/>
        <v>-6.275494195168152E-4</v>
      </c>
    </row>
    <row r="33" spans="1:16">
      <c r="A33" s="674">
        <v>2009</v>
      </c>
      <c r="B33" s="527">
        <f t="shared" si="0"/>
        <v>1.4957942584454598E-2</v>
      </c>
      <c r="C33" s="527">
        <f t="shared" si="0"/>
        <v>-0.13502132779175324</v>
      </c>
      <c r="D33" s="527">
        <f t="shared" si="0"/>
        <v>-3.2377060056792972E-3</v>
      </c>
      <c r="E33" s="527">
        <f t="shared" si="0"/>
        <v>2.2334060522280152E-2</v>
      </c>
      <c r="F33" s="527">
        <f t="shared" si="0"/>
        <v>-0.1744444444444444</v>
      </c>
      <c r="G33" s="527">
        <f t="shared" si="0"/>
        <v>-1.235811928437025E-3</v>
      </c>
      <c r="H33" s="527">
        <f t="shared" si="0"/>
        <v>-1.6766437318363581E-2</v>
      </c>
      <c r="I33" s="527">
        <f t="shared" si="0"/>
        <v>0</v>
      </c>
      <c r="J33" s="527">
        <f t="shared" si="0"/>
        <v>-1.6626844348104575E-2</v>
      </c>
      <c r="K33" s="527">
        <f t="shared" si="0"/>
        <v>1.9857543708180492E-2</v>
      </c>
      <c r="L33" s="527">
        <f t="shared" si="0"/>
        <v>-5.9036144578313299E-2</v>
      </c>
      <c r="M33" s="527">
        <f t="shared" si="0"/>
        <v>1.7128568451760806E-2</v>
      </c>
      <c r="N33" s="527">
        <f t="shared" si="0"/>
        <v>0</v>
      </c>
      <c r="O33" s="527">
        <f t="shared" si="0"/>
        <v>-9.8445595854922296E-2</v>
      </c>
      <c r="P33" s="527">
        <f t="shared" si="0"/>
        <v>-1.1930926216640492E-2</v>
      </c>
    </row>
    <row r="34" spans="1:16">
      <c r="A34" s="872" t="s">
        <v>428</v>
      </c>
      <c r="B34" s="873"/>
      <c r="C34" s="873"/>
      <c r="D34" s="873"/>
      <c r="E34" s="873"/>
      <c r="F34" s="873"/>
      <c r="G34" s="873"/>
      <c r="H34" s="873"/>
      <c r="I34" s="873"/>
      <c r="J34" s="873"/>
      <c r="K34" s="873"/>
      <c r="L34" s="873"/>
      <c r="M34" s="873"/>
      <c r="N34" s="873"/>
      <c r="O34" s="873"/>
      <c r="P34" s="875"/>
    </row>
    <row r="37" spans="1:16">
      <c r="A37" s="516" t="s">
        <v>241</v>
      </c>
    </row>
    <row r="39" spans="1:16" ht="16.5" customHeight="1">
      <c r="A39" s="811" t="s">
        <v>430</v>
      </c>
      <c r="B39" s="812"/>
      <c r="C39" s="812"/>
      <c r="D39" s="812"/>
      <c r="E39" s="812"/>
      <c r="F39" s="812"/>
      <c r="G39" s="812"/>
      <c r="H39" s="812"/>
      <c r="I39" s="812"/>
      <c r="J39" s="812"/>
      <c r="K39" s="812"/>
      <c r="L39" s="812"/>
      <c r="M39" s="812"/>
      <c r="N39" s="812"/>
      <c r="O39" s="812"/>
      <c r="P39" s="812"/>
    </row>
    <row r="40" spans="1:16">
      <c r="A40" s="517"/>
      <c r="B40" s="874" t="s">
        <v>211</v>
      </c>
      <c r="C40" s="874"/>
      <c r="D40" s="874"/>
      <c r="E40" s="874" t="s">
        <v>86</v>
      </c>
      <c r="F40" s="874"/>
      <c r="G40" s="874"/>
      <c r="H40" s="874" t="s">
        <v>87</v>
      </c>
      <c r="I40" s="874"/>
      <c r="J40" s="874"/>
      <c r="K40" s="874" t="s">
        <v>88</v>
      </c>
      <c r="L40" s="874"/>
      <c r="M40" s="874"/>
      <c r="N40" s="874" t="s">
        <v>89</v>
      </c>
      <c r="O40" s="874"/>
      <c r="P40" s="874"/>
    </row>
    <row r="41" spans="1:16">
      <c r="A41" s="517"/>
      <c r="B41" s="517" t="s">
        <v>209</v>
      </c>
      <c r="C41" s="517" t="s">
        <v>178</v>
      </c>
      <c r="D41" s="517" t="s">
        <v>65</v>
      </c>
      <c r="E41" s="517" t="s">
        <v>209</v>
      </c>
      <c r="F41" s="517" t="s">
        <v>178</v>
      </c>
      <c r="G41" s="517" t="s">
        <v>65</v>
      </c>
      <c r="H41" s="517" t="s">
        <v>209</v>
      </c>
      <c r="I41" s="517" t="s">
        <v>178</v>
      </c>
      <c r="J41" s="517" t="s">
        <v>65</v>
      </c>
      <c r="K41" s="517" t="s">
        <v>209</v>
      </c>
      <c r="L41" s="517" t="s">
        <v>178</v>
      </c>
      <c r="M41" s="517" t="s">
        <v>65</v>
      </c>
      <c r="N41" s="517" t="s">
        <v>209</v>
      </c>
      <c r="O41" s="517" t="s">
        <v>178</v>
      </c>
      <c r="P41" s="517" t="s">
        <v>65</v>
      </c>
    </row>
    <row r="42" spans="1:16" hidden="1">
      <c r="A42" s="455">
        <v>1999</v>
      </c>
    </row>
    <row r="43" spans="1:16" hidden="1">
      <c r="A43" s="455">
        <v>2000</v>
      </c>
    </row>
    <row r="44" spans="1:16" hidden="1">
      <c r="A44" s="455">
        <v>2001</v>
      </c>
    </row>
    <row r="45" spans="1:16" hidden="1">
      <c r="A45" s="455">
        <v>2002</v>
      </c>
    </row>
    <row r="46" spans="1:16" hidden="1">
      <c r="A46" s="455">
        <v>2003</v>
      </c>
    </row>
    <row r="47" spans="1:16" hidden="1">
      <c r="A47" s="455">
        <v>2004</v>
      </c>
    </row>
    <row r="48" spans="1:16">
      <c r="A48" s="663">
        <v>2005</v>
      </c>
      <c r="B48" s="519">
        <f>B10/$B$10</f>
        <v>1</v>
      </c>
      <c r="C48" s="519">
        <f>C10/$C$10</f>
        <v>1</v>
      </c>
      <c r="D48" s="519">
        <f>D10/$D$10</f>
        <v>1</v>
      </c>
      <c r="E48" s="519">
        <f>E10/$B$10</f>
        <v>0.35369871449465012</v>
      </c>
      <c r="F48" s="519">
        <f>F10/$C$10</f>
        <v>0.38977599515665201</v>
      </c>
      <c r="G48" s="519">
        <f>G10/$D$10</f>
        <v>0.35979736212565083</v>
      </c>
      <c r="H48" s="519">
        <f>H10/$B$10</f>
        <v>0.30451081517973982</v>
      </c>
      <c r="I48" s="519">
        <f>I10/$C$10</f>
        <v>8.8504616316028462E-2</v>
      </c>
      <c r="J48" s="519">
        <f>J10/$D$10</f>
        <v>0.26799626450383146</v>
      </c>
      <c r="K48" s="519">
        <f>K10/$B$10</f>
        <v>0.18793010545762451</v>
      </c>
      <c r="L48" s="519">
        <f>L10/$C$10</f>
        <v>2.5011351596791281E-2</v>
      </c>
      <c r="M48" s="519">
        <f>M10/$D$10</f>
        <v>0.160389668538679</v>
      </c>
      <c r="N48" s="519">
        <f>N10/$B$10</f>
        <v>2.0637364329150951E-2</v>
      </c>
      <c r="O48" s="519">
        <f>O10/$C$10</f>
        <v>2.0622067504162251E-2</v>
      </c>
      <c r="P48" s="519">
        <f>P10/$D$10</f>
        <v>2.0634778492752883E-2</v>
      </c>
    </row>
    <row r="49" spans="1:16">
      <c r="A49" s="668">
        <v>2006</v>
      </c>
      <c r="B49" s="518">
        <f>B11/$B$11</f>
        <v>1</v>
      </c>
      <c r="C49" s="518">
        <f>C11/$C$11</f>
        <v>1</v>
      </c>
      <c r="D49" s="518">
        <f>D11/$D$11</f>
        <v>1</v>
      </c>
      <c r="E49" s="518">
        <f>E11/$B$11</f>
        <v>0.35030471637937</v>
      </c>
      <c r="F49" s="518">
        <f>F11/$C$11</f>
        <v>0.38819888099678584</v>
      </c>
      <c r="G49" s="518">
        <f>G11/$D$11</f>
        <v>0.35645304593038979</v>
      </c>
      <c r="H49" s="518">
        <f>H11/$B$11</f>
        <v>0.29978251012519119</v>
      </c>
      <c r="I49" s="518">
        <f>I11/$C$11</f>
        <v>8.9758342922899886E-2</v>
      </c>
      <c r="J49" s="518">
        <f>J11/$D$11</f>
        <v>0.26570608155959879</v>
      </c>
      <c r="K49" s="518">
        <f>K11/$B$11</f>
        <v>0.18614981440351672</v>
      </c>
      <c r="L49" s="518">
        <f>L11/$C$11</f>
        <v>4.4482361811039248E-2</v>
      </c>
      <c r="M49" s="518">
        <f>M11/$D$11</f>
        <v>0.16316426520389898</v>
      </c>
      <c r="N49" s="518">
        <f>N11/$B$11</f>
        <v>2.0350289346070197E-2</v>
      </c>
      <c r="O49" s="518">
        <f>O11/$C$11</f>
        <v>2.162612594738304E-2</v>
      </c>
      <c r="P49" s="518">
        <f>P11/$D$11</f>
        <v>2.0557293879810975E-2</v>
      </c>
    </row>
    <row r="50" spans="1:16">
      <c r="A50" s="668">
        <v>2007</v>
      </c>
      <c r="B50" s="518">
        <f>B12/$B$12</f>
        <v>1</v>
      </c>
      <c r="C50" s="518">
        <f>C12/$C$12</f>
        <v>1</v>
      </c>
      <c r="D50" s="518">
        <f>D12/$D$12</f>
        <v>1</v>
      </c>
      <c r="E50" s="518">
        <f>E12/$B$12</f>
        <v>0.36083296944875248</v>
      </c>
      <c r="F50" s="518">
        <f>F12/$C$12</f>
        <v>0.33680172620474708</v>
      </c>
      <c r="G50" s="518">
        <f>G12/$D$12</f>
        <v>0.3575718533846084</v>
      </c>
      <c r="H50" s="518">
        <f>H12/$B$12</f>
        <v>0.29893243792630964</v>
      </c>
      <c r="I50" s="518">
        <f>I12/$C$12</f>
        <v>5.6581155598177897E-2</v>
      </c>
      <c r="J50" s="518">
        <f>J12/$D$12</f>
        <v>0.26604459887689436</v>
      </c>
      <c r="K50" s="518">
        <f>K12/$B$12</f>
        <v>0.17926460180988663</v>
      </c>
      <c r="L50" s="518">
        <f>L12/$C$12</f>
        <v>3.9798609446175977E-2</v>
      </c>
      <c r="M50" s="518">
        <f>M12/$D$12</f>
        <v>0.16033862351234049</v>
      </c>
      <c r="N50" s="518">
        <f>N12/$B$12</f>
        <v>2.0711306521313599E-2</v>
      </c>
      <c r="O50" s="518">
        <f>O12/$C$12</f>
        <v>2.0906257492208105E-2</v>
      </c>
      <c r="P50" s="518">
        <f>P12/$D$12</f>
        <v>2.0737761987493573E-2</v>
      </c>
    </row>
    <row r="51" spans="1:16">
      <c r="A51" s="668">
        <v>2008</v>
      </c>
      <c r="B51" s="518">
        <f>B13/$B$13</f>
        <v>1</v>
      </c>
      <c r="C51" s="518">
        <f>C13/$C$13</f>
        <v>1</v>
      </c>
      <c r="D51" s="518">
        <f>D13/$D$13</f>
        <v>1</v>
      </c>
      <c r="E51" s="518">
        <f>E13/$B$13</f>
        <v>0.34957489542276388</v>
      </c>
      <c r="F51" s="518">
        <f>F13/$C$13</f>
        <v>0.34452586678333152</v>
      </c>
      <c r="G51" s="518">
        <f>G13/$D$13</f>
        <v>0.34896234176375363</v>
      </c>
      <c r="H51" s="518">
        <f>H13/$B$13</f>
        <v>0.30398375088720758</v>
      </c>
      <c r="I51" s="518">
        <f>I13/$C$13</f>
        <v>1.8484086186153343E-2</v>
      </c>
      <c r="J51" s="518">
        <f>J13/$D$13</f>
        <v>0.26934662031262441</v>
      </c>
      <c r="K51" s="518">
        <f>K13/$B$13</f>
        <v>0.17491203431039429</v>
      </c>
      <c r="L51" s="518">
        <f>L13/$C$13</f>
        <v>4.5389915782565897E-2</v>
      </c>
      <c r="M51" s="518">
        <f>M13/$D$13</f>
        <v>0.15919826968498713</v>
      </c>
      <c r="N51" s="518">
        <f>N13/$B$13</f>
        <v>2.113441761427989E-2</v>
      </c>
      <c r="O51" s="518">
        <f>O13/$C$13</f>
        <v>2.11090451711692E-2</v>
      </c>
      <c r="P51" s="518">
        <f>P13/$D$13</f>
        <v>2.1131339401820545E-2</v>
      </c>
    </row>
    <row r="52" spans="1:16">
      <c r="A52" s="668">
        <v>2009</v>
      </c>
      <c r="B52" s="518">
        <f>B14/$B$14</f>
        <v>1</v>
      </c>
      <c r="C52" s="518">
        <f>C14/$C$14</f>
        <v>1</v>
      </c>
      <c r="D52" s="518">
        <f>D14/$D$14</f>
        <v>1</v>
      </c>
      <c r="E52" s="518">
        <f>E14/$B$14</f>
        <v>0.35211540035262873</v>
      </c>
      <c r="F52" s="518">
        <f>F14/$C$14</f>
        <v>0.32882341784156288</v>
      </c>
      <c r="G52" s="518">
        <f>G14/$D$14</f>
        <v>0.3496631965707287</v>
      </c>
      <c r="H52" s="518">
        <f>H14/$B$14</f>
        <v>0.29448217885864347</v>
      </c>
      <c r="I52" s="518">
        <f>I14/$C$14</f>
        <v>2.1369412657267498E-2</v>
      </c>
      <c r="J52" s="518">
        <f>J14/$D$14</f>
        <v>0.26572858702308366</v>
      </c>
      <c r="K52" s="518">
        <f>K14/$B$14</f>
        <v>0.17575640348462643</v>
      </c>
      <c r="L52" s="518">
        <f>L14/$C$14</f>
        <v>4.9377252323449451E-2</v>
      </c>
      <c r="M52" s="518">
        <f>M14/$D$14</f>
        <v>0.16245107697223035</v>
      </c>
      <c r="N52" s="518">
        <f>N14/$B$14</f>
        <v>2.0822949136654788E-2</v>
      </c>
      <c r="O52" s="518">
        <f>O14/$C$14</f>
        <v>2.2001643800973636E-2</v>
      </c>
      <c r="P52" s="518">
        <f>P14/$D$14</f>
        <v>2.0947043318512208E-2</v>
      </c>
    </row>
    <row r="53" spans="1:16">
      <c r="A53" s="872" t="s">
        <v>428</v>
      </c>
      <c r="B53" s="873"/>
      <c r="C53" s="873"/>
      <c r="D53" s="873"/>
      <c r="E53" s="873"/>
      <c r="F53" s="873"/>
      <c r="G53" s="873"/>
      <c r="H53" s="873"/>
      <c r="I53" s="873"/>
      <c r="J53" s="873"/>
      <c r="K53" s="873"/>
      <c r="L53" s="873"/>
      <c r="M53" s="873"/>
      <c r="N53" s="873"/>
      <c r="O53" s="873"/>
      <c r="P53" s="875"/>
    </row>
    <row r="54" spans="1:16">
      <c r="A54" s="515"/>
      <c r="B54" s="515"/>
      <c r="C54" s="515"/>
      <c r="D54" s="515"/>
      <c r="E54" s="515"/>
      <c r="F54" s="515"/>
      <c r="G54" s="515"/>
      <c r="H54" s="515"/>
      <c r="I54" s="515"/>
      <c r="J54" s="515"/>
      <c r="K54" s="515"/>
      <c r="L54" s="515"/>
      <c r="M54" s="515"/>
      <c r="N54" s="515"/>
      <c r="O54" s="515"/>
      <c r="P54" s="515"/>
    </row>
    <row r="56" spans="1:16">
      <c r="A56" s="516" t="s">
        <v>241</v>
      </c>
    </row>
    <row r="58" spans="1:16" ht="16.5" customHeight="1">
      <c r="A58" s="811" t="s">
        <v>431</v>
      </c>
      <c r="B58" s="812"/>
      <c r="C58" s="812"/>
      <c r="D58" s="812"/>
      <c r="E58" s="812"/>
      <c r="F58" s="812"/>
      <c r="G58" s="812"/>
      <c r="H58" s="812"/>
      <c r="I58" s="812"/>
      <c r="J58" s="812"/>
      <c r="K58" s="812"/>
      <c r="L58" s="812"/>
      <c r="M58" s="812"/>
      <c r="N58" s="812"/>
      <c r="O58" s="812"/>
      <c r="P58" s="812"/>
    </row>
    <row r="59" spans="1:16">
      <c r="A59" s="517"/>
      <c r="B59" s="874" t="s">
        <v>211</v>
      </c>
      <c r="C59" s="874"/>
      <c r="D59" s="874"/>
      <c r="E59" s="874" t="s">
        <v>86</v>
      </c>
      <c r="F59" s="874"/>
      <c r="G59" s="874"/>
      <c r="H59" s="874" t="s">
        <v>87</v>
      </c>
      <c r="I59" s="874"/>
      <c r="J59" s="874"/>
      <c r="K59" s="874" t="s">
        <v>88</v>
      </c>
      <c r="L59" s="874"/>
      <c r="M59" s="874"/>
      <c r="N59" s="874" t="s">
        <v>89</v>
      </c>
      <c r="O59" s="874"/>
      <c r="P59" s="874"/>
    </row>
    <row r="60" spans="1:16">
      <c r="A60" s="517"/>
      <c r="B60" s="517" t="s">
        <v>209</v>
      </c>
      <c r="C60" s="517" t="s">
        <v>178</v>
      </c>
      <c r="D60" s="517" t="s">
        <v>65</v>
      </c>
      <c r="E60" s="517" t="s">
        <v>209</v>
      </c>
      <c r="F60" s="517" t="s">
        <v>178</v>
      </c>
      <c r="G60" s="517" t="s">
        <v>65</v>
      </c>
      <c r="H60" s="517" t="s">
        <v>209</v>
      </c>
      <c r="I60" s="517" t="s">
        <v>178</v>
      </c>
      <c r="J60" s="517" t="s">
        <v>65</v>
      </c>
      <c r="K60" s="517" t="s">
        <v>209</v>
      </c>
      <c r="L60" s="517" t="s">
        <v>178</v>
      </c>
      <c r="M60" s="517" t="s">
        <v>65</v>
      </c>
      <c r="N60" s="517" t="s">
        <v>209</v>
      </c>
      <c r="O60" s="517" t="s">
        <v>178</v>
      </c>
      <c r="P60" s="517" t="s">
        <v>65</v>
      </c>
    </row>
    <row r="61" spans="1:16" hidden="1">
      <c r="A61" s="455">
        <v>1999</v>
      </c>
    </row>
    <row r="62" spans="1:16" hidden="1">
      <c r="A62" s="455">
        <v>2000</v>
      </c>
    </row>
    <row r="63" spans="1:16" hidden="1">
      <c r="A63" s="455">
        <v>2001</v>
      </c>
    </row>
    <row r="64" spans="1:16" hidden="1">
      <c r="A64" s="455">
        <v>2002</v>
      </c>
    </row>
    <row r="65" spans="1:16" hidden="1">
      <c r="A65" s="455">
        <v>2003</v>
      </c>
    </row>
    <row r="66" spans="1:16" hidden="1">
      <c r="A66" s="455">
        <v>2004</v>
      </c>
    </row>
    <row r="67" spans="1:16">
      <c r="A67" s="663">
        <v>2005</v>
      </c>
      <c r="B67" s="519">
        <f>B10/D10</f>
        <v>0.8309560055776587</v>
      </c>
      <c r="C67" s="519">
        <f>C10/D10</f>
        <v>0.16904399442234133</v>
      </c>
      <c r="D67" s="519">
        <f>D10/D10</f>
        <v>1</v>
      </c>
      <c r="E67" s="519">
        <f>E10/G10</f>
        <v>0.8168711111111111</v>
      </c>
      <c r="F67" s="519">
        <f>F10/G10</f>
        <v>0.1831288888888889</v>
      </c>
      <c r="G67" s="519">
        <f>G10/G10</f>
        <v>1</v>
      </c>
      <c r="H67" s="519">
        <f>H10/J10</f>
        <v>0.94417394625041773</v>
      </c>
      <c r="I67" s="519">
        <f>I10/J10</f>
        <v>5.582605374958232E-2</v>
      </c>
      <c r="J67" s="519">
        <f>J10/J10</f>
        <v>1</v>
      </c>
      <c r="K67" s="519">
        <f>K10/M10</f>
        <v>0.97363908275174471</v>
      </c>
      <c r="L67" s="519">
        <f>L10/M10</f>
        <v>2.6360917248255233E-2</v>
      </c>
      <c r="M67" s="519">
        <f>M10/M10</f>
        <v>1</v>
      </c>
      <c r="N67" s="519">
        <f>N10/P10</f>
        <v>0.83106013639181653</v>
      </c>
      <c r="O67" s="519">
        <f>O10/P10</f>
        <v>0.1689398636081835</v>
      </c>
      <c r="P67" s="519">
        <f>P10/P10</f>
        <v>1</v>
      </c>
    </row>
    <row r="68" spans="1:16">
      <c r="A68" s="668">
        <v>2006</v>
      </c>
      <c r="B68" s="518">
        <f>B11/D11</f>
        <v>0.83774996458969109</v>
      </c>
      <c r="C68" s="518">
        <f>C11/D11</f>
        <v>0.16225003541030891</v>
      </c>
      <c r="D68" s="518">
        <f>D11/D11</f>
        <v>1</v>
      </c>
      <c r="E68" s="518">
        <f>E11/G11</f>
        <v>0.82329991872121377</v>
      </c>
      <c r="F68" s="518">
        <f>F11/G11</f>
        <v>0.17670008127878623</v>
      </c>
      <c r="G68" s="518">
        <f>G11/G11</f>
        <v>1</v>
      </c>
      <c r="H68" s="518">
        <f>H11/J11</f>
        <v>0.94519021080688148</v>
      </c>
      <c r="I68" s="518">
        <f>I11/J11</f>
        <v>5.4809789193118491E-2</v>
      </c>
      <c r="J68" s="518">
        <f>J11/J11</f>
        <v>1</v>
      </c>
      <c r="K68" s="518">
        <f>K11/M11</f>
        <v>0.95576687842796826</v>
      </c>
      <c r="L68" s="518">
        <f>L11/M11</f>
        <v>4.4233121572031728E-2</v>
      </c>
      <c r="M68" s="518">
        <f>M11/M11</f>
        <v>1</v>
      </c>
      <c r="N68" s="518">
        <f>N11/P11</f>
        <v>0.82931412464766674</v>
      </c>
      <c r="O68" s="518">
        <f>O11/P11</f>
        <v>0.17068587535233323</v>
      </c>
      <c r="P68" s="518">
        <f>P11/P11</f>
        <v>1</v>
      </c>
    </row>
    <row r="69" spans="1:16">
      <c r="A69" s="668">
        <v>2007</v>
      </c>
      <c r="B69" s="518">
        <f>B12/D12</f>
        <v>0.86429682263910312</v>
      </c>
      <c r="C69" s="518">
        <f>C12/D12</f>
        <v>0.13570317736089693</v>
      </c>
      <c r="D69" s="518">
        <f>D12/D12</f>
        <v>1</v>
      </c>
      <c r="E69" s="518">
        <f>E12/G12</f>
        <v>0.87217935652933465</v>
      </c>
      <c r="F69" s="518">
        <f>F12/G12</f>
        <v>0.1278206434706653</v>
      </c>
      <c r="G69" s="518">
        <f>G12/G12</f>
        <v>1</v>
      </c>
      <c r="H69" s="518">
        <f>H12/J12</f>
        <v>0.97113926527417693</v>
      </c>
      <c r="I69" s="518">
        <f>I12/J12</f>
        <v>2.8860734725823019E-2</v>
      </c>
      <c r="J69" s="518">
        <f>J12/J12</f>
        <v>1</v>
      </c>
      <c r="K69" s="518">
        <f>K12/M12</f>
        <v>0.96631630209812913</v>
      </c>
      <c r="L69" s="518">
        <f>L12/M12</f>
        <v>3.3683697901870868E-2</v>
      </c>
      <c r="M69" s="518">
        <f>M12/M12</f>
        <v>1</v>
      </c>
      <c r="N69" s="518">
        <f>N12/P12</f>
        <v>0.86319422654534039</v>
      </c>
      <c r="O69" s="518">
        <f>O12/P12</f>
        <v>0.13680577345465955</v>
      </c>
      <c r="P69" s="518">
        <f>P12/P12</f>
        <v>1</v>
      </c>
    </row>
    <row r="70" spans="1:16">
      <c r="A70" s="668">
        <v>2008</v>
      </c>
      <c r="B70" s="518">
        <f>B13/D13</f>
        <v>0.87867890979538754</v>
      </c>
      <c r="C70" s="518">
        <f>C13/D13</f>
        <v>0.1213210902046124</v>
      </c>
      <c r="D70" s="518">
        <f>D13/D13</f>
        <v>1</v>
      </c>
      <c r="E70" s="518">
        <f>E13/G13</f>
        <v>0.8802213053976462</v>
      </c>
      <c r="F70" s="518">
        <f>F13/G13</f>
        <v>0.11977869460235374</v>
      </c>
      <c r="G70" s="518">
        <f>G13/G13</f>
        <v>1</v>
      </c>
      <c r="H70" s="518">
        <f>H13/J13</f>
        <v>0.9916742616449491</v>
      </c>
      <c r="I70" s="518">
        <f>I13/J13</f>
        <v>8.3257383550508664E-3</v>
      </c>
      <c r="J70" s="518">
        <f>J13/J13</f>
        <v>1</v>
      </c>
      <c r="K70" s="518">
        <f>K13/M13</f>
        <v>0.96540946030423003</v>
      </c>
      <c r="L70" s="518">
        <f>L13/M13</f>
        <v>3.4590539695769952E-2</v>
      </c>
      <c r="M70" s="518">
        <f>M13/M13</f>
        <v>1</v>
      </c>
      <c r="N70" s="518">
        <f>N13/P13</f>
        <v>0.878806907378336</v>
      </c>
      <c r="O70" s="518">
        <f>O13/P13</f>
        <v>0.12119309262166406</v>
      </c>
      <c r="P70" s="518">
        <f>P13/P13</f>
        <v>1</v>
      </c>
    </row>
    <row r="71" spans="1:16">
      <c r="A71" s="674">
        <v>2009</v>
      </c>
      <c r="B71" s="527">
        <f>B14/D14</f>
        <v>0.89471897547858037</v>
      </c>
      <c r="C71" s="527">
        <f>C14/D14</f>
        <v>0.10528102452141963</v>
      </c>
      <c r="D71" s="527">
        <f>D14/D14</f>
        <v>1</v>
      </c>
      <c r="E71" s="527">
        <f>E14/G14</f>
        <v>0.90099368004264069</v>
      </c>
      <c r="F71" s="527">
        <f>F14/G14</f>
        <v>9.9006319957359326E-2</v>
      </c>
      <c r="G71" s="527">
        <f>G14/G14</f>
        <v>1</v>
      </c>
      <c r="H71" s="527">
        <f>H14/J14</f>
        <v>0.99153349030609694</v>
      </c>
      <c r="I71" s="527">
        <f>I14/J14</f>
        <v>8.4665096939031109E-3</v>
      </c>
      <c r="J71" s="527">
        <f>J14/J14</f>
        <v>1</v>
      </c>
      <c r="K71" s="527">
        <f>K14/M14</f>
        <v>0.96799967221175121</v>
      </c>
      <c r="L71" s="527">
        <f>L14/M14</f>
        <v>3.2000327788248795E-2</v>
      </c>
      <c r="M71" s="527">
        <f>M14/M14</f>
        <v>1</v>
      </c>
      <c r="N71" s="527">
        <f>N14/P14</f>
        <v>0.88941849380362248</v>
      </c>
      <c r="O71" s="527">
        <f>O14/P14</f>
        <v>0.11058150619637751</v>
      </c>
      <c r="P71" s="527">
        <f>P14/P14</f>
        <v>1</v>
      </c>
    </row>
    <row r="72" spans="1:16">
      <c r="A72" s="872" t="s">
        <v>428</v>
      </c>
      <c r="B72" s="873"/>
      <c r="C72" s="873"/>
      <c r="D72" s="873"/>
      <c r="E72" s="873"/>
      <c r="F72" s="873"/>
      <c r="G72" s="873"/>
      <c r="H72" s="873"/>
      <c r="I72" s="873"/>
      <c r="J72" s="873"/>
      <c r="K72" s="873"/>
      <c r="L72" s="873"/>
      <c r="M72" s="873"/>
      <c r="N72" s="873"/>
      <c r="O72" s="873"/>
      <c r="P72" s="875"/>
    </row>
    <row r="75" spans="1:16">
      <c r="A75" s="516" t="s">
        <v>241</v>
      </c>
    </row>
  </sheetData>
  <sheetProtection password="CEAC" sheet="1" objects="1" scenarios="1"/>
  <mergeCells count="28">
    <mergeCell ref="A72:P72"/>
    <mergeCell ref="A53:P53"/>
    <mergeCell ref="A58:P58"/>
    <mergeCell ref="B59:D59"/>
    <mergeCell ref="E59:G59"/>
    <mergeCell ref="H59:J59"/>
    <mergeCell ref="K59:M59"/>
    <mergeCell ref="N59:P59"/>
    <mergeCell ref="A34:P34"/>
    <mergeCell ref="A39:P39"/>
    <mergeCell ref="B40:D40"/>
    <mergeCell ref="E40:G40"/>
    <mergeCell ref="H40:J40"/>
    <mergeCell ref="K40:M40"/>
    <mergeCell ref="N40:P40"/>
    <mergeCell ref="A15:P15"/>
    <mergeCell ref="A20:P20"/>
    <mergeCell ref="B21:D21"/>
    <mergeCell ref="E21:G21"/>
    <mergeCell ref="H21:J21"/>
    <mergeCell ref="K21:M21"/>
    <mergeCell ref="N21:P21"/>
    <mergeCell ref="A1:P1"/>
    <mergeCell ref="B2:D2"/>
    <mergeCell ref="E2:G2"/>
    <mergeCell ref="H2:J2"/>
    <mergeCell ref="K2:M2"/>
    <mergeCell ref="N2:P2"/>
  </mergeCells>
  <hyperlinks>
    <hyperlink ref="A18" location="'indice Serie Anual'!A1" tooltip="REGRESAR AL ÍNDICE" display="INDICE"/>
    <hyperlink ref="A37" location="'indice Serie Anual'!A1" tooltip="REGRESAR AL ÍNDICE" display="INDICE"/>
    <hyperlink ref="A56" location="'indice Serie Anual'!A1" tooltip="REGRESAR AL ÍNDICE" display="INDICE"/>
    <hyperlink ref="A75" location="'indice Serie Anual'!A1" tooltip="REGRESAR AL ÍNDICE" display="INDICE"/>
  </hyperlinks>
  <pageMargins left="0.75" right="0.75" top="1" bottom="1" header="0" footer="0"/>
  <pageSetup paperSize="9" scale="67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2:N96"/>
  <sheetViews>
    <sheetView showGridLines="0" showRowColHeaders="0" zoomScaleNormal="100" workbookViewId="0"/>
  </sheetViews>
  <sheetFormatPr baseColWidth="10" defaultRowHeight="12.75"/>
  <cols>
    <col min="1" max="1" width="29.85546875" style="455" customWidth="1"/>
    <col min="2" max="2" width="11.42578125" style="455"/>
    <col min="3" max="3" width="10.28515625" style="455" customWidth="1"/>
    <col min="4" max="16384" width="11.42578125" style="455"/>
  </cols>
  <sheetData>
    <row r="2" spans="1:14">
      <c r="A2" s="879" t="s">
        <v>211</v>
      </c>
      <c r="B2" s="879"/>
      <c r="C2" s="879"/>
      <c r="D2" s="879"/>
      <c r="E2" s="879"/>
      <c r="F2" s="879"/>
      <c r="G2" s="879"/>
      <c r="H2" s="879"/>
      <c r="I2" s="879"/>
      <c r="J2" s="765"/>
    </row>
    <row r="3" spans="1:14" ht="55.5" customHeight="1">
      <c r="A3" s="811" t="s">
        <v>273</v>
      </c>
      <c r="B3" s="812"/>
      <c r="C3" s="812"/>
      <c r="D3" s="812"/>
      <c r="E3" s="812"/>
      <c r="F3" s="812"/>
      <c r="G3" s="812"/>
      <c r="H3" s="812"/>
      <c r="I3" s="812"/>
      <c r="J3" s="812"/>
    </row>
    <row r="4" spans="1:14">
      <c r="A4" s="766"/>
      <c r="B4" s="767">
        <v>2005</v>
      </c>
      <c r="C4" s="767">
        <v>2006</v>
      </c>
      <c r="D4" s="767" t="s">
        <v>432</v>
      </c>
      <c r="E4" s="767" t="s">
        <v>433</v>
      </c>
      <c r="F4" s="768" t="s">
        <v>434</v>
      </c>
      <c r="G4" s="769" t="s">
        <v>435</v>
      </c>
      <c r="H4" s="769" t="s">
        <v>397</v>
      </c>
      <c r="I4" s="766" t="s">
        <v>398</v>
      </c>
      <c r="J4" s="766" t="s">
        <v>399</v>
      </c>
    </row>
    <row r="5" spans="1:14" ht="16.5" customHeight="1">
      <c r="A5" s="770" t="s">
        <v>259</v>
      </c>
      <c r="B5" s="771">
        <v>129910</v>
      </c>
      <c r="C5" s="771">
        <v>130121</v>
      </c>
      <c r="D5" s="772">
        <v>132826</v>
      </c>
      <c r="E5" s="772">
        <v>132438</v>
      </c>
      <c r="F5" s="771">
        <v>134419</v>
      </c>
      <c r="G5" s="773">
        <f>C5/B5-1</f>
        <v>1.6242013701792679E-3</v>
      </c>
      <c r="H5" s="774">
        <f>D5/C5-1</f>
        <v>2.0788343157522648E-2</v>
      </c>
      <c r="I5" s="774">
        <f>E5/D5-1</f>
        <v>-2.9211148419736599E-3</v>
      </c>
      <c r="J5" s="774">
        <f>F5/E5-1</f>
        <v>1.4957942584454598E-2</v>
      </c>
    </row>
    <row r="6" spans="1:14">
      <c r="A6" s="775" t="s">
        <v>214</v>
      </c>
      <c r="B6" s="776">
        <v>73060</v>
      </c>
      <c r="C6" s="776">
        <v>74148</v>
      </c>
      <c r="D6" s="777">
        <v>78825</v>
      </c>
      <c r="E6" s="777">
        <v>79188</v>
      </c>
      <c r="F6" s="776">
        <v>81874</v>
      </c>
      <c r="G6" s="778">
        <f t="shared" ref="G6:J21" si="0">C6/B6-1</f>
        <v>1.4891869696140203E-2</v>
      </c>
      <c r="H6" s="779">
        <f t="shared" si="0"/>
        <v>6.3076549603495735E-2</v>
      </c>
      <c r="I6" s="779">
        <f t="shared" si="0"/>
        <v>4.605137963843875E-3</v>
      </c>
      <c r="J6" s="779">
        <f t="shared" si="0"/>
        <v>3.3919280699095777E-2</v>
      </c>
    </row>
    <row r="7" spans="1:14">
      <c r="A7" s="480" t="s">
        <v>215</v>
      </c>
      <c r="B7" s="492">
        <v>1280</v>
      </c>
      <c r="C7" s="492">
        <v>1328</v>
      </c>
      <c r="D7" s="780">
        <v>1285</v>
      </c>
      <c r="E7" s="780">
        <v>1285</v>
      </c>
      <c r="F7" s="492">
        <v>1285</v>
      </c>
      <c r="G7" s="778">
        <f t="shared" si="0"/>
        <v>3.7500000000000089E-2</v>
      </c>
      <c r="H7" s="779">
        <f t="shared" si="0"/>
        <v>-3.2379518072289115E-2</v>
      </c>
      <c r="I7" s="779">
        <f t="shared" si="0"/>
        <v>0</v>
      </c>
      <c r="J7" s="779">
        <f t="shared" si="0"/>
        <v>0</v>
      </c>
    </row>
    <row r="8" spans="1:14">
      <c r="A8" s="480" t="s">
        <v>216</v>
      </c>
      <c r="B8" s="492">
        <v>2585</v>
      </c>
      <c r="C8" s="492">
        <v>2613</v>
      </c>
      <c r="D8" s="780">
        <v>2500</v>
      </c>
      <c r="E8" s="780">
        <v>2500</v>
      </c>
      <c r="F8" s="492">
        <v>2500</v>
      </c>
      <c r="G8" s="778">
        <f t="shared" si="0"/>
        <v>1.0831721470019318E-2</v>
      </c>
      <c r="H8" s="779">
        <f t="shared" si="0"/>
        <v>-4.3245311902028294E-2</v>
      </c>
      <c r="I8" s="779">
        <f t="shared" si="0"/>
        <v>0</v>
      </c>
      <c r="J8" s="779">
        <f t="shared" si="0"/>
        <v>0</v>
      </c>
    </row>
    <row r="9" spans="1:14">
      <c r="A9" s="480" t="s">
        <v>217</v>
      </c>
      <c r="B9" s="492">
        <v>19981</v>
      </c>
      <c r="C9" s="492">
        <v>19782</v>
      </c>
      <c r="D9" s="780">
        <v>20669</v>
      </c>
      <c r="E9" s="780">
        <v>19839</v>
      </c>
      <c r="F9" s="492">
        <v>19853</v>
      </c>
      <c r="G9" s="778">
        <f t="shared" si="0"/>
        <v>-9.9594614884139787E-3</v>
      </c>
      <c r="H9" s="779">
        <f t="shared" si="0"/>
        <v>4.4838742290971512E-2</v>
      </c>
      <c r="I9" s="779">
        <f t="shared" si="0"/>
        <v>-4.0156756495234425E-2</v>
      </c>
      <c r="J9" s="779">
        <f t="shared" si="0"/>
        <v>7.0568072987553521E-4</v>
      </c>
    </row>
    <row r="10" spans="1:14">
      <c r="A10" s="480" t="s">
        <v>218</v>
      </c>
      <c r="B10" s="492">
        <v>42185</v>
      </c>
      <c r="C10" s="492">
        <v>41707</v>
      </c>
      <c r="D10" s="780">
        <v>44746</v>
      </c>
      <c r="E10" s="780">
        <v>45883</v>
      </c>
      <c r="F10" s="492">
        <v>47347</v>
      </c>
      <c r="G10" s="778">
        <f t="shared" si="0"/>
        <v>-1.1331041839516387E-2</v>
      </c>
      <c r="H10" s="779">
        <f t="shared" si="0"/>
        <v>7.2865466228690723E-2</v>
      </c>
      <c r="I10" s="779">
        <f t="shared" si="0"/>
        <v>2.5410092522236694E-2</v>
      </c>
      <c r="J10" s="779">
        <f t="shared" si="0"/>
        <v>3.1907242333761854E-2</v>
      </c>
    </row>
    <row r="11" spans="1:14">
      <c r="A11" s="480" t="s">
        <v>219</v>
      </c>
      <c r="B11" s="492">
        <v>7029</v>
      </c>
      <c r="C11" s="492">
        <v>8718</v>
      </c>
      <c r="D11" s="780">
        <v>9625</v>
      </c>
      <c r="E11" s="780">
        <v>9681</v>
      </c>
      <c r="F11" s="492">
        <v>10889</v>
      </c>
      <c r="G11" s="778">
        <f t="shared" si="0"/>
        <v>0.24029022620571916</v>
      </c>
      <c r="H11" s="779">
        <f t="shared" si="0"/>
        <v>0.10403762330809818</v>
      </c>
      <c r="I11" s="779">
        <f t="shared" si="0"/>
        <v>5.8181818181817224E-3</v>
      </c>
      <c r="J11" s="779">
        <f t="shared" si="0"/>
        <v>0.12478049788245027</v>
      </c>
    </row>
    <row r="12" spans="1:14">
      <c r="A12" s="775" t="s">
        <v>9</v>
      </c>
      <c r="B12" s="781">
        <v>55875</v>
      </c>
      <c r="C12" s="781">
        <v>54967</v>
      </c>
      <c r="D12" s="782">
        <v>52848</v>
      </c>
      <c r="E12" s="782">
        <v>52035</v>
      </c>
      <c r="F12" s="781">
        <v>51323</v>
      </c>
      <c r="G12" s="778">
        <f t="shared" si="0"/>
        <v>-1.6250559284116339E-2</v>
      </c>
      <c r="H12" s="779">
        <f t="shared" si="0"/>
        <v>-3.8550402969054209E-2</v>
      </c>
      <c r="I12" s="779">
        <f t="shared" si="0"/>
        <v>-1.5383742052679339E-2</v>
      </c>
      <c r="J12" s="779">
        <f t="shared" si="0"/>
        <v>-1.3683097914864994E-2</v>
      </c>
    </row>
    <row r="13" spans="1:14">
      <c r="A13" s="480" t="s">
        <v>220</v>
      </c>
      <c r="B13" s="492">
        <v>7310</v>
      </c>
      <c r="C13" s="492">
        <v>6967</v>
      </c>
      <c r="D13" s="780">
        <v>7324</v>
      </c>
      <c r="E13" s="780">
        <v>7536</v>
      </c>
      <c r="F13" s="492">
        <v>7705</v>
      </c>
      <c r="G13" s="778">
        <f t="shared" si="0"/>
        <v>-4.6922024623803016E-2</v>
      </c>
      <c r="H13" s="779">
        <f t="shared" si="0"/>
        <v>5.1241567389120224E-2</v>
      </c>
      <c r="I13" s="779">
        <f t="shared" si="0"/>
        <v>2.8945931185144769E-2</v>
      </c>
      <c r="J13" s="779">
        <f t="shared" si="0"/>
        <v>2.2425690021231404E-2</v>
      </c>
      <c r="N13" s="783"/>
    </row>
    <row r="14" spans="1:14">
      <c r="A14" s="480" t="s">
        <v>221</v>
      </c>
      <c r="B14" s="492">
        <v>18473</v>
      </c>
      <c r="C14" s="492">
        <v>18274</v>
      </c>
      <c r="D14" s="780">
        <v>17032</v>
      </c>
      <c r="E14" s="780">
        <v>15607</v>
      </c>
      <c r="F14" s="492">
        <v>15520</v>
      </c>
      <c r="G14" s="778">
        <f t="shared" si="0"/>
        <v>-1.0772478752774317E-2</v>
      </c>
      <c r="H14" s="779">
        <f t="shared" si="0"/>
        <v>-6.796541534420486E-2</v>
      </c>
      <c r="I14" s="779">
        <f t="shared" si="0"/>
        <v>-8.3666040394551389E-2</v>
      </c>
      <c r="J14" s="779">
        <f t="shared" si="0"/>
        <v>-5.5744217338373758E-3</v>
      </c>
    </row>
    <row r="15" spans="1:14">
      <c r="A15" s="480" t="s">
        <v>222</v>
      </c>
      <c r="B15" s="492">
        <v>29788</v>
      </c>
      <c r="C15" s="492">
        <v>29422</v>
      </c>
      <c r="D15" s="780">
        <v>28191</v>
      </c>
      <c r="E15" s="780">
        <v>28588</v>
      </c>
      <c r="F15" s="492">
        <v>27794</v>
      </c>
      <c r="G15" s="778">
        <f t="shared" si="0"/>
        <v>-1.2286826910165138E-2</v>
      </c>
      <c r="H15" s="779">
        <f t="shared" si="0"/>
        <v>-4.1839439874923556E-2</v>
      </c>
      <c r="I15" s="779">
        <f t="shared" si="0"/>
        <v>1.4082508602036192E-2</v>
      </c>
      <c r="J15" s="779">
        <f t="shared" si="0"/>
        <v>-2.7773891143136997E-2</v>
      </c>
    </row>
    <row r="16" spans="1:14">
      <c r="A16" s="480" t="s">
        <v>223</v>
      </c>
      <c r="B16" s="492">
        <v>218</v>
      </c>
      <c r="C16" s="492">
        <v>218</v>
      </c>
      <c r="D16" s="780">
        <v>218</v>
      </c>
      <c r="E16" s="780">
        <v>218</v>
      </c>
      <c r="F16" s="492">
        <v>218</v>
      </c>
      <c r="G16" s="778">
        <f t="shared" si="0"/>
        <v>0</v>
      </c>
      <c r="H16" s="779">
        <f t="shared" si="0"/>
        <v>0</v>
      </c>
      <c r="I16" s="779">
        <f t="shared" si="0"/>
        <v>0</v>
      </c>
      <c r="J16" s="779">
        <f t="shared" si="0"/>
        <v>0</v>
      </c>
    </row>
    <row r="17" spans="1:11">
      <c r="A17" s="480" t="s">
        <v>224</v>
      </c>
      <c r="B17" s="492">
        <v>86</v>
      </c>
      <c r="C17" s="492">
        <v>86</v>
      </c>
      <c r="D17" s="780">
        <v>83</v>
      </c>
      <c r="E17" s="780">
        <v>86</v>
      </c>
      <c r="F17" s="492">
        <v>86</v>
      </c>
      <c r="G17" s="778">
        <f t="shared" si="0"/>
        <v>0</v>
      </c>
      <c r="H17" s="779">
        <f t="shared" si="0"/>
        <v>-3.4883720930232509E-2</v>
      </c>
      <c r="I17" s="779">
        <f t="shared" si="0"/>
        <v>3.6144578313253017E-2</v>
      </c>
      <c r="J17" s="779">
        <f t="shared" si="0"/>
        <v>0</v>
      </c>
    </row>
    <row r="18" spans="1:11">
      <c r="A18" s="775" t="s">
        <v>225</v>
      </c>
      <c r="B18" s="781">
        <v>412</v>
      </c>
      <c r="C18" s="781">
        <v>420</v>
      </c>
      <c r="D18" s="782">
        <v>430</v>
      </c>
      <c r="E18" s="782">
        <v>456</v>
      </c>
      <c r="F18" s="781">
        <v>462</v>
      </c>
      <c r="G18" s="778">
        <f t="shared" si="0"/>
        <v>1.9417475728155331E-2</v>
      </c>
      <c r="H18" s="779">
        <f t="shared" si="0"/>
        <v>2.3809523809523725E-2</v>
      </c>
      <c r="I18" s="779">
        <f t="shared" si="0"/>
        <v>6.0465116279069697E-2</v>
      </c>
      <c r="J18" s="779">
        <f t="shared" si="0"/>
        <v>1.3157894736842035E-2</v>
      </c>
    </row>
    <row r="19" spans="1:11">
      <c r="A19" s="480" t="s">
        <v>226</v>
      </c>
      <c r="B19" s="492">
        <v>100</v>
      </c>
      <c r="C19" s="492">
        <v>94</v>
      </c>
      <c r="D19" s="780">
        <v>94</v>
      </c>
      <c r="E19" s="780">
        <v>118</v>
      </c>
      <c r="F19" s="492">
        <v>124</v>
      </c>
      <c r="G19" s="778">
        <f t="shared" si="0"/>
        <v>-6.0000000000000053E-2</v>
      </c>
      <c r="H19" s="779">
        <f t="shared" si="0"/>
        <v>0</v>
      </c>
      <c r="I19" s="779">
        <f t="shared" si="0"/>
        <v>0.25531914893617014</v>
      </c>
      <c r="J19" s="779">
        <f t="shared" si="0"/>
        <v>5.0847457627118731E-2</v>
      </c>
    </row>
    <row r="20" spans="1:11">
      <c r="A20" s="480" t="s">
        <v>260</v>
      </c>
      <c r="B20" s="492">
        <v>312</v>
      </c>
      <c r="C20" s="492">
        <v>326</v>
      </c>
      <c r="D20" s="780">
        <v>336</v>
      </c>
      <c r="E20" s="780">
        <v>338</v>
      </c>
      <c r="F20" s="492">
        <v>338</v>
      </c>
      <c r="G20" s="778">
        <f t="shared" si="0"/>
        <v>4.4871794871794934E-2</v>
      </c>
      <c r="H20" s="779">
        <f t="shared" si="0"/>
        <v>3.0674846625766916E-2</v>
      </c>
      <c r="I20" s="779">
        <f t="shared" si="0"/>
        <v>5.9523809523809312E-3</v>
      </c>
      <c r="J20" s="779">
        <f t="shared" si="0"/>
        <v>0</v>
      </c>
    </row>
    <row r="21" spans="1:11">
      <c r="A21" s="775" t="s">
        <v>227</v>
      </c>
      <c r="B21" s="781">
        <v>563</v>
      </c>
      <c r="C21" s="781">
        <v>586</v>
      </c>
      <c r="D21" s="782">
        <v>723</v>
      </c>
      <c r="E21" s="782">
        <v>759</v>
      </c>
      <c r="F21" s="784">
        <v>760</v>
      </c>
      <c r="G21" s="778">
        <f t="shared" si="0"/>
        <v>4.0852575488454779E-2</v>
      </c>
      <c r="H21" s="779">
        <f t="shared" si="0"/>
        <v>0.2337883959044369</v>
      </c>
      <c r="I21" s="779">
        <f t="shared" si="0"/>
        <v>4.9792531120331995E-2</v>
      </c>
      <c r="J21" s="779">
        <f t="shared" si="0"/>
        <v>1.3175230566535578E-3</v>
      </c>
    </row>
    <row r="22" spans="1:11" ht="17.25" customHeight="1">
      <c r="A22" s="899" t="s">
        <v>436</v>
      </c>
      <c r="B22" s="900"/>
      <c r="C22" s="900"/>
      <c r="D22" s="900"/>
      <c r="E22" s="900"/>
      <c r="F22" s="900"/>
      <c r="G22" s="900"/>
      <c r="H22" s="900"/>
      <c r="I22" s="900"/>
      <c r="J22" s="901"/>
      <c r="K22" s="516" t="s">
        <v>241</v>
      </c>
    </row>
    <row r="23" spans="1:11" ht="17.25" customHeight="1"/>
    <row r="24" spans="1:11" ht="17.25" customHeight="1"/>
    <row r="25" spans="1:11">
      <c r="A25" s="879" t="s">
        <v>86</v>
      </c>
      <c r="B25" s="879"/>
      <c r="C25" s="879"/>
      <c r="D25" s="879"/>
      <c r="E25" s="879"/>
      <c r="F25" s="879"/>
      <c r="G25" s="879"/>
      <c r="H25" s="879"/>
      <c r="I25" s="879"/>
      <c r="J25" s="765"/>
    </row>
    <row r="26" spans="1:11" ht="54" customHeight="1">
      <c r="A26" s="811" t="s">
        <v>274</v>
      </c>
      <c r="B26" s="812"/>
      <c r="C26" s="812"/>
      <c r="D26" s="812"/>
      <c r="E26" s="812"/>
      <c r="F26" s="812"/>
      <c r="G26" s="812"/>
      <c r="H26" s="812"/>
      <c r="I26" s="812"/>
      <c r="J26" s="812"/>
    </row>
    <row r="27" spans="1:11">
      <c r="A27" s="410"/>
      <c r="B27" s="767">
        <v>2005</v>
      </c>
      <c r="C27" s="767">
        <v>2006</v>
      </c>
      <c r="D27" s="767" t="s">
        <v>432</v>
      </c>
      <c r="E27" s="767" t="s">
        <v>433</v>
      </c>
      <c r="F27" s="767" t="s">
        <v>434</v>
      </c>
      <c r="G27" s="769" t="s">
        <v>435</v>
      </c>
      <c r="H27" s="769" t="s">
        <v>397</v>
      </c>
      <c r="I27" s="766" t="s">
        <v>398</v>
      </c>
      <c r="J27" s="766" t="s">
        <v>399</v>
      </c>
    </row>
    <row r="28" spans="1:11" ht="16.5" customHeight="1">
      <c r="A28" s="785" t="s">
        <v>259</v>
      </c>
      <c r="B28" s="786">
        <v>45949</v>
      </c>
      <c r="C28" s="787">
        <v>45582</v>
      </c>
      <c r="D28" s="788">
        <v>47934</v>
      </c>
      <c r="E28" s="789">
        <v>46297</v>
      </c>
      <c r="F28" s="788">
        <v>47331</v>
      </c>
      <c r="G28" s="773">
        <f>C28/B28-1</f>
        <v>-7.9871161505147281E-3</v>
      </c>
      <c r="H28" s="774">
        <f>D28/C28-1</f>
        <v>5.1599315519283984E-2</v>
      </c>
      <c r="I28" s="774">
        <f>E28/D28-1</f>
        <v>-3.4151124462802995E-2</v>
      </c>
      <c r="J28" s="774">
        <f>F28/E28-1</f>
        <v>2.2334060522280152E-2</v>
      </c>
    </row>
    <row r="29" spans="1:11">
      <c r="A29" s="412" t="s">
        <v>135</v>
      </c>
      <c r="B29" s="105">
        <v>30541</v>
      </c>
      <c r="C29" s="790">
        <v>30423</v>
      </c>
      <c r="D29" s="105">
        <v>33470</v>
      </c>
      <c r="E29" s="791">
        <v>32724</v>
      </c>
      <c r="F29" s="105">
        <v>33728</v>
      </c>
      <c r="G29" s="778">
        <f t="shared" ref="G29:J42" si="1">C29/B29-1</f>
        <v>-3.8636586883206148E-3</v>
      </c>
      <c r="H29" s="779">
        <f t="shared" si="1"/>
        <v>0.10015448838050167</v>
      </c>
      <c r="I29" s="779">
        <f t="shared" si="1"/>
        <v>-2.2288616671646277E-2</v>
      </c>
      <c r="J29" s="779">
        <f t="shared" si="1"/>
        <v>3.068084586236397E-2</v>
      </c>
    </row>
    <row r="30" spans="1:11">
      <c r="A30" s="408" t="s">
        <v>215</v>
      </c>
      <c r="B30" s="107">
        <v>307</v>
      </c>
      <c r="C30" s="792">
        <v>388</v>
      </c>
      <c r="D30" s="107">
        <v>388</v>
      </c>
      <c r="E30" s="793">
        <v>388</v>
      </c>
      <c r="F30" s="107">
        <v>388</v>
      </c>
      <c r="G30" s="778">
        <f t="shared" si="1"/>
        <v>0.26384364820846895</v>
      </c>
      <c r="H30" s="779">
        <f t="shared" si="1"/>
        <v>0</v>
      </c>
      <c r="I30" s="779">
        <f t="shared" si="1"/>
        <v>0</v>
      </c>
      <c r="J30" s="779">
        <f t="shared" si="1"/>
        <v>0</v>
      </c>
    </row>
    <row r="31" spans="1:11">
      <c r="A31" s="408" t="s">
        <v>216</v>
      </c>
      <c r="B31" s="107">
        <v>1155</v>
      </c>
      <c r="C31" s="792">
        <v>1155</v>
      </c>
      <c r="D31" s="107">
        <v>1155</v>
      </c>
      <c r="E31" s="793">
        <v>1155</v>
      </c>
      <c r="F31" s="107">
        <v>1155</v>
      </c>
      <c r="G31" s="778">
        <f t="shared" si="1"/>
        <v>0</v>
      </c>
      <c r="H31" s="779">
        <f t="shared" si="1"/>
        <v>0</v>
      </c>
      <c r="I31" s="779">
        <f t="shared" si="1"/>
        <v>0</v>
      </c>
      <c r="J31" s="779">
        <f t="shared" si="1"/>
        <v>0</v>
      </c>
    </row>
    <row r="32" spans="1:11">
      <c r="A32" s="408" t="s">
        <v>217</v>
      </c>
      <c r="B32" s="107">
        <v>9724</v>
      </c>
      <c r="C32" s="792">
        <v>9525</v>
      </c>
      <c r="D32" s="107">
        <v>9591</v>
      </c>
      <c r="E32" s="793">
        <v>8793</v>
      </c>
      <c r="F32" s="107">
        <v>8793</v>
      </c>
      <c r="G32" s="778">
        <f t="shared" si="1"/>
        <v>-2.0464829288358688E-2</v>
      </c>
      <c r="H32" s="779">
        <f t="shared" si="1"/>
        <v>6.9291338582677664E-3</v>
      </c>
      <c r="I32" s="779">
        <f t="shared" si="1"/>
        <v>-8.3203002815139149E-2</v>
      </c>
      <c r="J32" s="779">
        <f t="shared" si="1"/>
        <v>0</v>
      </c>
    </row>
    <row r="33" spans="1:11">
      <c r="A33" s="408" t="s">
        <v>218</v>
      </c>
      <c r="B33" s="107">
        <v>15613</v>
      </c>
      <c r="C33" s="792">
        <v>14886</v>
      </c>
      <c r="D33" s="107">
        <v>16960</v>
      </c>
      <c r="E33" s="793">
        <v>16956</v>
      </c>
      <c r="F33" s="107">
        <v>17960</v>
      </c>
      <c r="G33" s="778">
        <f t="shared" si="1"/>
        <v>-4.656376096842374E-2</v>
      </c>
      <c r="H33" s="779">
        <f t="shared" si="1"/>
        <v>0.13932554077656856</v>
      </c>
      <c r="I33" s="779">
        <f t="shared" si="1"/>
        <v>-2.3584905660378741E-4</v>
      </c>
      <c r="J33" s="779">
        <f t="shared" si="1"/>
        <v>5.9212078320358685E-2</v>
      </c>
    </row>
    <row r="34" spans="1:11">
      <c r="A34" s="408" t="s">
        <v>219</v>
      </c>
      <c r="B34" s="107">
        <v>3742</v>
      </c>
      <c r="C34" s="792">
        <v>4469</v>
      </c>
      <c r="D34" s="107">
        <v>5376</v>
      </c>
      <c r="E34" s="793">
        <v>5432</v>
      </c>
      <c r="F34" s="107">
        <v>5432</v>
      </c>
      <c r="G34" s="778">
        <f t="shared" si="1"/>
        <v>0.19428113308391226</v>
      </c>
      <c r="H34" s="779">
        <f t="shared" si="1"/>
        <v>0.20295368091295596</v>
      </c>
      <c r="I34" s="779">
        <f t="shared" si="1"/>
        <v>1.0416666666666741E-2</v>
      </c>
      <c r="J34" s="779">
        <f t="shared" si="1"/>
        <v>0</v>
      </c>
    </row>
    <row r="35" spans="1:11">
      <c r="A35" s="412" t="s">
        <v>136</v>
      </c>
      <c r="B35" s="105">
        <v>15372</v>
      </c>
      <c r="C35" s="790">
        <v>15123</v>
      </c>
      <c r="D35" s="105">
        <v>14428</v>
      </c>
      <c r="E35" s="791">
        <v>13537</v>
      </c>
      <c r="F35" s="105">
        <v>13567</v>
      </c>
      <c r="G35" s="778">
        <f t="shared" si="1"/>
        <v>-1.6198282591725177E-2</v>
      </c>
      <c r="H35" s="779">
        <f t="shared" si="1"/>
        <v>-4.5956490114395288E-2</v>
      </c>
      <c r="I35" s="779">
        <f t="shared" si="1"/>
        <v>-6.1754920986969775E-2</v>
      </c>
      <c r="J35" s="779">
        <f t="shared" si="1"/>
        <v>2.2161483341951449E-3</v>
      </c>
    </row>
    <row r="36" spans="1:11">
      <c r="A36" s="408" t="s">
        <v>220</v>
      </c>
      <c r="B36" s="107">
        <v>694</v>
      </c>
      <c r="C36" s="792">
        <v>694</v>
      </c>
      <c r="D36" s="107">
        <v>1041</v>
      </c>
      <c r="E36" s="793">
        <v>1041</v>
      </c>
      <c r="F36" s="107">
        <v>1041</v>
      </c>
      <c r="G36" s="778">
        <f t="shared" si="1"/>
        <v>0</v>
      </c>
      <c r="H36" s="779">
        <f t="shared" si="1"/>
        <v>0.5</v>
      </c>
      <c r="I36" s="779">
        <f t="shared" si="1"/>
        <v>0</v>
      </c>
      <c r="J36" s="779">
        <f t="shared" si="1"/>
        <v>0</v>
      </c>
    </row>
    <row r="37" spans="1:11">
      <c r="A37" s="408" t="s">
        <v>221</v>
      </c>
      <c r="B37" s="107">
        <v>6592</v>
      </c>
      <c r="C37" s="792">
        <v>6430</v>
      </c>
      <c r="D37" s="107">
        <v>6067</v>
      </c>
      <c r="E37" s="793">
        <v>5331</v>
      </c>
      <c r="F37" s="107">
        <v>5524</v>
      </c>
      <c r="G37" s="778">
        <f t="shared" si="1"/>
        <v>-2.4575242718446577E-2</v>
      </c>
      <c r="H37" s="779">
        <f t="shared" si="1"/>
        <v>-5.6454121306376392E-2</v>
      </c>
      <c r="I37" s="779">
        <f t="shared" si="1"/>
        <v>-0.12131201582330642</v>
      </c>
      <c r="J37" s="779">
        <f t="shared" si="1"/>
        <v>3.6203338960795417E-2</v>
      </c>
    </row>
    <row r="38" spans="1:11">
      <c r="A38" s="408" t="s">
        <v>222</v>
      </c>
      <c r="B38" s="107">
        <v>8082</v>
      </c>
      <c r="C38" s="792">
        <v>7995</v>
      </c>
      <c r="D38" s="107">
        <v>7316</v>
      </c>
      <c r="E38" s="793">
        <v>7161</v>
      </c>
      <c r="F38" s="107">
        <v>6998</v>
      </c>
      <c r="G38" s="778">
        <f t="shared" si="1"/>
        <v>-1.0764662212323639E-2</v>
      </c>
      <c r="H38" s="779">
        <f t="shared" si="1"/>
        <v>-8.4928080050031274E-2</v>
      </c>
      <c r="I38" s="779">
        <f t="shared" si="1"/>
        <v>-2.1186440677966156E-2</v>
      </c>
      <c r="J38" s="779">
        <f t="shared" si="1"/>
        <v>-2.2762184052506629E-2</v>
      </c>
    </row>
    <row r="39" spans="1:11">
      <c r="A39" s="408" t="s">
        <v>224</v>
      </c>
      <c r="B39" s="107">
        <v>4</v>
      </c>
      <c r="C39" s="792">
        <v>4</v>
      </c>
      <c r="D39" s="107">
        <v>4</v>
      </c>
      <c r="E39" s="793">
        <v>4</v>
      </c>
      <c r="F39" s="107">
        <v>4</v>
      </c>
      <c r="G39" s="778">
        <f t="shared" si="1"/>
        <v>0</v>
      </c>
      <c r="H39" s="779">
        <f t="shared" si="1"/>
        <v>0</v>
      </c>
      <c r="I39" s="779">
        <f t="shared" si="1"/>
        <v>0</v>
      </c>
      <c r="J39" s="779">
        <f t="shared" si="1"/>
        <v>0</v>
      </c>
    </row>
    <row r="40" spans="1:11">
      <c r="A40" s="412" t="s">
        <v>225</v>
      </c>
      <c r="B40" s="105">
        <v>22</v>
      </c>
      <c r="C40" s="790">
        <v>22</v>
      </c>
      <c r="D40" s="105">
        <v>22</v>
      </c>
      <c r="E40" s="791">
        <v>22</v>
      </c>
      <c r="F40" s="105">
        <v>22</v>
      </c>
      <c r="G40" s="778">
        <f t="shared" si="1"/>
        <v>0</v>
      </c>
      <c r="H40" s="779">
        <f t="shared" si="1"/>
        <v>0</v>
      </c>
      <c r="I40" s="779">
        <f t="shared" si="1"/>
        <v>0</v>
      </c>
      <c r="J40" s="779">
        <f t="shared" si="1"/>
        <v>0</v>
      </c>
    </row>
    <row r="41" spans="1:11">
      <c r="A41" s="408" t="s">
        <v>226</v>
      </c>
      <c r="B41" s="107">
        <v>22</v>
      </c>
      <c r="C41" s="792">
        <v>22</v>
      </c>
      <c r="D41" s="107">
        <v>22</v>
      </c>
      <c r="E41" s="793">
        <v>22</v>
      </c>
      <c r="F41" s="107">
        <v>22</v>
      </c>
      <c r="G41" s="778">
        <f t="shared" si="1"/>
        <v>0</v>
      </c>
      <c r="H41" s="779">
        <f t="shared" si="1"/>
        <v>0</v>
      </c>
      <c r="I41" s="779">
        <f t="shared" si="1"/>
        <v>0</v>
      </c>
      <c r="J41" s="779">
        <f t="shared" si="1"/>
        <v>0</v>
      </c>
    </row>
    <row r="42" spans="1:11">
      <c r="A42" s="412" t="s">
        <v>227</v>
      </c>
      <c r="B42" s="490">
        <v>14</v>
      </c>
      <c r="C42" s="794">
        <v>14</v>
      </c>
      <c r="D42" s="776">
        <v>14</v>
      </c>
      <c r="E42" s="794">
        <v>14</v>
      </c>
      <c r="F42" s="795">
        <v>14</v>
      </c>
      <c r="G42" s="778">
        <f t="shared" si="1"/>
        <v>0</v>
      </c>
      <c r="H42" s="779">
        <f t="shared" si="1"/>
        <v>0</v>
      </c>
      <c r="I42" s="779">
        <f t="shared" si="1"/>
        <v>0</v>
      </c>
      <c r="J42" s="779">
        <f t="shared" si="1"/>
        <v>0</v>
      </c>
    </row>
    <row r="43" spans="1:11" ht="18" customHeight="1">
      <c r="A43" s="865" t="s">
        <v>437</v>
      </c>
      <c r="B43" s="866"/>
      <c r="C43" s="866"/>
      <c r="D43" s="866"/>
      <c r="E43" s="866"/>
      <c r="F43" s="866"/>
      <c r="G43" s="866"/>
      <c r="H43" s="866"/>
      <c r="I43" s="866"/>
      <c r="J43" s="867"/>
      <c r="K43" s="516" t="s">
        <v>241</v>
      </c>
    </row>
    <row r="46" spans="1:11">
      <c r="A46" s="879" t="s">
        <v>87</v>
      </c>
      <c r="B46" s="879"/>
      <c r="C46" s="879"/>
      <c r="D46" s="879"/>
      <c r="E46" s="879"/>
      <c r="F46" s="879"/>
      <c r="G46" s="879"/>
      <c r="H46" s="879"/>
      <c r="I46" s="879"/>
      <c r="J46" s="765"/>
    </row>
    <row r="47" spans="1:11" ht="52.5" customHeight="1">
      <c r="A47" s="811" t="s">
        <v>275</v>
      </c>
      <c r="B47" s="812"/>
      <c r="C47" s="812"/>
      <c r="D47" s="812"/>
      <c r="E47" s="812"/>
      <c r="F47" s="812"/>
      <c r="G47" s="812"/>
      <c r="H47" s="812"/>
      <c r="I47" s="812"/>
      <c r="J47" s="812"/>
    </row>
    <row r="48" spans="1:11">
      <c r="A48" s="410"/>
      <c r="B48" s="767">
        <v>2005</v>
      </c>
      <c r="C48" s="767">
        <v>2006</v>
      </c>
      <c r="D48" s="767" t="s">
        <v>432</v>
      </c>
      <c r="E48" s="767" t="s">
        <v>433</v>
      </c>
      <c r="F48" s="767" t="s">
        <v>434</v>
      </c>
      <c r="G48" s="769" t="s">
        <v>435</v>
      </c>
      <c r="H48" s="769" t="s">
        <v>397</v>
      </c>
      <c r="I48" s="766" t="s">
        <v>398</v>
      </c>
      <c r="J48" s="766" t="s">
        <v>399</v>
      </c>
    </row>
    <row r="49" spans="1:11" ht="15.75" customHeight="1">
      <c r="A49" s="785" t="s">
        <v>259</v>
      </c>
      <c r="B49" s="786">
        <v>39559</v>
      </c>
      <c r="C49" s="786">
        <v>39008</v>
      </c>
      <c r="D49" s="787">
        <v>39694</v>
      </c>
      <c r="E49" s="787">
        <v>40259</v>
      </c>
      <c r="F49" s="787">
        <v>39584</v>
      </c>
      <c r="G49" s="773">
        <f>C49/B49-1</f>
        <v>-1.3928562400465139E-2</v>
      </c>
      <c r="H49" s="774">
        <f>D49/C49-1</f>
        <v>1.7586136177194511E-2</v>
      </c>
      <c r="I49" s="774">
        <f>E49/D49-1</f>
        <v>1.4233889252783793E-2</v>
      </c>
      <c r="J49" s="774">
        <f>F49/E49-1</f>
        <v>-1.6766437318363581E-2</v>
      </c>
    </row>
    <row r="50" spans="1:11">
      <c r="A50" s="412" t="s">
        <v>135</v>
      </c>
      <c r="B50" s="105">
        <v>14684</v>
      </c>
      <c r="C50" s="105">
        <v>14684</v>
      </c>
      <c r="D50" s="790">
        <v>16180</v>
      </c>
      <c r="E50" s="790">
        <v>16614</v>
      </c>
      <c r="F50" s="790">
        <v>16604</v>
      </c>
      <c r="G50" s="778">
        <f t="shared" ref="G50:J61" si="2">C50/B50-1</f>
        <v>0</v>
      </c>
      <c r="H50" s="779">
        <f t="shared" si="2"/>
        <v>0.10187959684009806</v>
      </c>
      <c r="I50" s="779">
        <f t="shared" si="2"/>
        <v>2.6823238566131113E-2</v>
      </c>
      <c r="J50" s="779">
        <f t="shared" si="2"/>
        <v>-6.0190201035270618E-4</v>
      </c>
    </row>
    <row r="51" spans="1:11">
      <c r="A51" s="408" t="s">
        <v>215</v>
      </c>
      <c r="B51" s="107">
        <v>225</v>
      </c>
      <c r="C51" s="107">
        <v>225</v>
      </c>
      <c r="D51" s="792">
        <v>190</v>
      </c>
      <c r="E51" s="792">
        <v>190</v>
      </c>
      <c r="F51" s="792">
        <v>190</v>
      </c>
      <c r="G51" s="778">
        <f t="shared" si="2"/>
        <v>0</v>
      </c>
      <c r="H51" s="779">
        <f t="shared" si="2"/>
        <v>-0.15555555555555556</v>
      </c>
      <c r="I51" s="779">
        <f t="shared" si="2"/>
        <v>0</v>
      </c>
      <c r="J51" s="779">
        <f t="shared" si="2"/>
        <v>0</v>
      </c>
    </row>
    <row r="52" spans="1:11">
      <c r="A52" s="408" t="s">
        <v>216</v>
      </c>
      <c r="B52" s="107">
        <v>96</v>
      </c>
      <c r="C52" s="107">
        <v>96</v>
      </c>
      <c r="D52" s="792">
        <v>96</v>
      </c>
      <c r="E52" s="792">
        <v>96</v>
      </c>
      <c r="F52" s="792">
        <v>96</v>
      </c>
      <c r="G52" s="778">
        <f t="shared" si="2"/>
        <v>0</v>
      </c>
      <c r="H52" s="779">
        <f t="shared" si="2"/>
        <v>0</v>
      </c>
      <c r="I52" s="779">
        <f t="shared" si="2"/>
        <v>0</v>
      </c>
      <c r="J52" s="779">
        <f t="shared" si="2"/>
        <v>0</v>
      </c>
    </row>
    <row r="53" spans="1:11">
      <c r="A53" s="408" t="s">
        <v>217</v>
      </c>
      <c r="B53" s="107">
        <v>4008</v>
      </c>
      <c r="C53" s="107">
        <v>4008</v>
      </c>
      <c r="D53" s="792">
        <v>4673</v>
      </c>
      <c r="E53" s="792">
        <v>4904</v>
      </c>
      <c r="F53" s="792">
        <v>4904</v>
      </c>
      <c r="G53" s="778">
        <f t="shared" si="2"/>
        <v>0</v>
      </c>
      <c r="H53" s="779">
        <f t="shared" si="2"/>
        <v>0.16591816367265477</v>
      </c>
      <c r="I53" s="779">
        <f t="shared" si="2"/>
        <v>4.9432912475925628E-2</v>
      </c>
      <c r="J53" s="779">
        <f t="shared" si="2"/>
        <v>0</v>
      </c>
    </row>
    <row r="54" spans="1:11">
      <c r="A54" s="408" t="s">
        <v>218</v>
      </c>
      <c r="B54" s="107">
        <v>8734</v>
      </c>
      <c r="C54" s="107">
        <v>8734</v>
      </c>
      <c r="D54" s="792">
        <v>9600</v>
      </c>
      <c r="E54" s="792">
        <v>9803</v>
      </c>
      <c r="F54" s="792">
        <v>9803</v>
      </c>
      <c r="G54" s="778">
        <f t="shared" si="2"/>
        <v>0</v>
      </c>
      <c r="H54" s="779">
        <f t="shared" si="2"/>
        <v>9.9152736432333466E-2</v>
      </c>
      <c r="I54" s="779">
        <f t="shared" si="2"/>
        <v>2.1145833333333419E-2</v>
      </c>
      <c r="J54" s="779">
        <f t="shared" si="2"/>
        <v>0</v>
      </c>
    </row>
    <row r="55" spans="1:11">
      <c r="A55" s="408" t="s">
        <v>219</v>
      </c>
      <c r="B55" s="107">
        <v>1621</v>
      </c>
      <c r="C55" s="107">
        <v>1621</v>
      </c>
      <c r="D55" s="792">
        <v>1621</v>
      </c>
      <c r="E55" s="792">
        <v>1621</v>
      </c>
      <c r="F55" s="792">
        <v>1611</v>
      </c>
      <c r="G55" s="778">
        <f t="shared" si="2"/>
        <v>0</v>
      </c>
      <c r="H55" s="779">
        <f t="shared" si="2"/>
        <v>0</v>
      </c>
      <c r="I55" s="779">
        <f t="shared" si="2"/>
        <v>0</v>
      </c>
      <c r="J55" s="779">
        <f t="shared" si="2"/>
        <v>-6.1690314620604925E-3</v>
      </c>
    </row>
    <row r="56" spans="1:11">
      <c r="A56" s="796" t="s">
        <v>136</v>
      </c>
      <c r="B56" s="105">
        <v>24863</v>
      </c>
      <c r="C56" s="105">
        <v>24312</v>
      </c>
      <c r="D56" s="790">
        <v>23494</v>
      </c>
      <c r="E56" s="790">
        <v>23625</v>
      </c>
      <c r="F56" s="790">
        <v>22960</v>
      </c>
      <c r="G56" s="778">
        <f t="shared" si="2"/>
        <v>-2.2161444717049394E-2</v>
      </c>
      <c r="H56" s="779">
        <f t="shared" si="2"/>
        <v>-3.3645936163211543E-2</v>
      </c>
      <c r="I56" s="779">
        <f t="shared" si="2"/>
        <v>5.5758917170340982E-3</v>
      </c>
      <c r="J56" s="779">
        <f t="shared" si="2"/>
        <v>-2.8148148148148144E-2</v>
      </c>
    </row>
    <row r="57" spans="1:11">
      <c r="A57" s="408" t="s">
        <v>220</v>
      </c>
      <c r="B57" s="107">
        <v>4159</v>
      </c>
      <c r="C57" s="107">
        <v>3916</v>
      </c>
      <c r="D57" s="792">
        <v>3926</v>
      </c>
      <c r="E57" s="792">
        <v>3863</v>
      </c>
      <c r="F57" s="792">
        <v>3836</v>
      </c>
      <c r="G57" s="778">
        <f t="shared" si="2"/>
        <v>-5.8427506612166336E-2</v>
      </c>
      <c r="H57" s="779">
        <f t="shared" si="2"/>
        <v>2.5536261491316825E-3</v>
      </c>
      <c r="I57" s="779">
        <f t="shared" si="2"/>
        <v>-1.6046867040244495E-2</v>
      </c>
      <c r="J57" s="779">
        <f t="shared" si="2"/>
        <v>-6.9893864871861666E-3</v>
      </c>
    </row>
    <row r="58" spans="1:11">
      <c r="A58" s="408" t="s">
        <v>221</v>
      </c>
      <c r="B58" s="107">
        <v>6620</v>
      </c>
      <c r="C58" s="107">
        <v>6456</v>
      </c>
      <c r="D58" s="792">
        <v>5628</v>
      </c>
      <c r="E58" s="792">
        <v>5519</v>
      </c>
      <c r="F58" s="792">
        <v>5510</v>
      </c>
      <c r="G58" s="778">
        <f t="shared" si="2"/>
        <v>-2.4773413897280938E-2</v>
      </c>
      <c r="H58" s="779">
        <f t="shared" si="2"/>
        <v>-0.12825278810408924</v>
      </c>
      <c r="I58" s="779">
        <f t="shared" si="2"/>
        <v>-1.9367448471926063E-2</v>
      </c>
      <c r="J58" s="779">
        <f t="shared" si="2"/>
        <v>-1.6307302047472438E-3</v>
      </c>
    </row>
    <row r="59" spans="1:11">
      <c r="A59" s="408" t="s">
        <v>222</v>
      </c>
      <c r="B59" s="107">
        <v>13866</v>
      </c>
      <c r="C59" s="107">
        <v>13722</v>
      </c>
      <c r="D59" s="792">
        <v>13722</v>
      </c>
      <c r="E59" s="792">
        <v>14025</v>
      </c>
      <c r="F59" s="792">
        <v>13396</v>
      </c>
      <c r="G59" s="778">
        <f t="shared" si="2"/>
        <v>-1.0385114668974516E-2</v>
      </c>
      <c r="H59" s="779">
        <f t="shared" si="2"/>
        <v>0</v>
      </c>
      <c r="I59" s="779">
        <f t="shared" si="2"/>
        <v>2.2081329252295667E-2</v>
      </c>
      <c r="J59" s="779">
        <f t="shared" si="2"/>
        <v>-4.4848484848484804E-2</v>
      </c>
    </row>
    <row r="60" spans="1:11">
      <c r="A60" s="408" t="s">
        <v>223</v>
      </c>
      <c r="B60" s="107">
        <v>218</v>
      </c>
      <c r="C60" s="107">
        <v>218</v>
      </c>
      <c r="D60" s="792">
        <v>218</v>
      </c>
      <c r="E60" s="792">
        <v>218</v>
      </c>
      <c r="F60" s="792">
        <v>218</v>
      </c>
      <c r="G60" s="778">
        <f t="shared" si="2"/>
        <v>0</v>
      </c>
      <c r="H60" s="779">
        <f t="shared" si="2"/>
        <v>0</v>
      </c>
      <c r="I60" s="779">
        <f t="shared" si="2"/>
        <v>0</v>
      </c>
      <c r="J60" s="779">
        <f t="shared" si="2"/>
        <v>0</v>
      </c>
    </row>
    <row r="61" spans="1:11">
      <c r="A61" s="796" t="s">
        <v>227</v>
      </c>
      <c r="B61" s="105">
        <v>12</v>
      </c>
      <c r="C61" s="105">
        <v>12</v>
      </c>
      <c r="D61" s="790">
        <v>20</v>
      </c>
      <c r="E61" s="790">
        <v>20</v>
      </c>
      <c r="F61" s="790">
        <v>20</v>
      </c>
      <c r="G61" s="778">
        <f t="shared" si="2"/>
        <v>0</v>
      </c>
      <c r="H61" s="779">
        <f>D61/C61-1</f>
        <v>0.66666666666666674</v>
      </c>
      <c r="I61" s="779">
        <f>E61/D61-1</f>
        <v>0</v>
      </c>
      <c r="J61" s="779">
        <f>F61/E61-1</f>
        <v>0</v>
      </c>
    </row>
    <row r="62" spans="1:11" ht="31.5" customHeight="1">
      <c r="A62" s="865" t="s">
        <v>437</v>
      </c>
      <c r="B62" s="866"/>
      <c r="C62" s="866"/>
      <c r="D62" s="866"/>
      <c r="E62" s="866"/>
      <c r="F62" s="866"/>
      <c r="G62" s="866"/>
      <c r="H62" s="866"/>
      <c r="I62" s="866"/>
      <c r="J62" s="867"/>
      <c r="K62" s="516" t="s">
        <v>241</v>
      </c>
    </row>
    <row r="65" spans="1:11">
      <c r="A65" s="879" t="s">
        <v>88</v>
      </c>
      <c r="B65" s="879"/>
      <c r="C65" s="879"/>
      <c r="D65" s="879"/>
      <c r="E65" s="879"/>
      <c r="F65" s="879"/>
      <c r="G65" s="879"/>
      <c r="H65" s="879"/>
      <c r="I65" s="879"/>
      <c r="J65" s="765"/>
    </row>
    <row r="66" spans="1:11" ht="48" customHeight="1">
      <c r="A66" s="811" t="s">
        <v>276</v>
      </c>
      <c r="B66" s="812"/>
      <c r="C66" s="812"/>
      <c r="D66" s="812"/>
      <c r="E66" s="812"/>
      <c r="F66" s="812"/>
      <c r="G66" s="812"/>
      <c r="H66" s="812"/>
      <c r="I66" s="812"/>
      <c r="J66" s="812"/>
    </row>
    <row r="67" spans="1:11">
      <c r="A67" s="410"/>
      <c r="B67" s="767">
        <v>2005</v>
      </c>
      <c r="C67" s="767">
        <v>2006</v>
      </c>
      <c r="D67" s="767" t="s">
        <v>432</v>
      </c>
      <c r="E67" s="767" t="s">
        <v>433</v>
      </c>
      <c r="F67" s="767" t="s">
        <v>434</v>
      </c>
      <c r="G67" s="769" t="s">
        <v>435</v>
      </c>
      <c r="H67" s="769" t="s">
        <v>397</v>
      </c>
      <c r="I67" s="766" t="s">
        <v>398</v>
      </c>
      <c r="J67" s="766" t="s">
        <v>399</v>
      </c>
    </row>
    <row r="68" spans="1:11" ht="18" customHeight="1">
      <c r="A68" s="785" t="s">
        <v>259</v>
      </c>
      <c r="B68" s="786">
        <v>24414</v>
      </c>
      <c r="C68" s="787">
        <v>24222</v>
      </c>
      <c r="D68" s="788">
        <v>23811</v>
      </c>
      <c r="E68" s="789">
        <v>23165</v>
      </c>
      <c r="F68" s="788">
        <v>23625</v>
      </c>
      <c r="G68" s="773">
        <f>C68/B68-1</f>
        <v>-7.8643401327107565E-3</v>
      </c>
      <c r="H68" s="774">
        <f>D68/C68-1</f>
        <v>-1.6968045578399815E-2</v>
      </c>
      <c r="I68" s="774">
        <f>E68/D68-1</f>
        <v>-2.7130317920288971E-2</v>
      </c>
      <c r="J68" s="774">
        <f>F68/E68-1</f>
        <v>1.9857543708180492E-2</v>
      </c>
    </row>
    <row r="69" spans="1:11">
      <c r="A69" s="412" t="s">
        <v>135</v>
      </c>
      <c r="B69" s="105">
        <v>16646</v>
      </c>
      <c r="C69" s="790">
        <v>16646</v>
      </c>
      <c r="D69" s="105">
        <v>16646</v>
      </c>
      <c r="E69" s="791">
        <v>16388</v>
      </c>
      <c r="F69" s="105">
        <v>16848</v>
      </c>
      <c r="G69" s="778">
        <f t="shared" ref="G69:J78" si="3">C69/B69-1</f>
        <v>0</v>
      </c>
      <c r="H69" s="779">
        <f t="shared" si="3"/>
        <v>0</v>
      </c>
      <c r="I69" s="779">
        <f t="shared" si="3"/>
        <v>-1.5499219031599232E-2</v>
      </c>
      <c r="J69" s="779">
        <f t="shared" si="3"/>
        <v>2.8069319013912519E-2</v>
      </c>
    </row>
    <row r="70" spans="1:11" ht="13.5" customHeight="1">
      <c r="A70" s="408" t="s">
        <v>215</v>
      </c>
      <c r="B70" s="492">
        <v>145</v>
      </c>
      <c r="C70" s="780">
        <v>145</v>
      </c>
      <c r="D70" s="492">
        <v>145</v>
      </c>
      <c r="E70" s="582">
        <v>145</v>
      </c>
      <c r="F70" s="492">
        <v>145</v>
      </c>
      <c r="G70" s="778">
        <f t="shared" si="3"/>
        <v>0</v>
      </c>
      <c r="H70" s="779">
        <f t="shared" si="3"/>
        <v>0</v>
      </c>
      <c r="I70" s="779">
        <f t="shared" si="3"/>
        <v>0</v>
      </c>
      <c r="J70" s="779">
        <f t="shared" si="3"/>
        <v>0</v>
      </c>
    </row>
    <row r="71" spans="1:11">
      <c r="A71" s="408" t="s">
        <v>216</v>
      </c>
      <c r="B71" s="493">
        <v>317</v>
      </c>
      <c r="C71" s="797">
        <v>317</v>
      </c>
      <c r="D71" s="492">
        <v>317</v>
      </c>
      <c r="E71" s="582">
        <v>317</v>
      </c>
      <c r="F71" s="492">
        <v>317</v>
      </c>
      <c r="G71" s="778">
        <f t="shared" si="3"/>
        <v>0</v>
      </c>
      <c r="H71" s="779">
        <f t="shared" si="3"/>
        <v>0</v>
      </c>
      <c r="I71" s="779">
        <f t="shared" si="3"/>
        <v>0</v>
      </c>
      <c r="J71" s="779">
        <f t="shared" si="3"/>
        <v>0</v>
      </c>
    </row>
    <row r="72" spans="1:11">
      <c r="A72" s="408" t="s">
        <v>217</v>
      </c>
      <c r="B72" s="493">
        <v>3632</v>
      </c>
      <c r="C72" s="797">
        <v>3632</v>
      </c>
      <c r="D72" s="492">
        <v>3632</v>
      </c>
      <c r="E72" s="582">
        <v>3374</v>
      </c>
      <c r="F72" s="492">
        <v>3374</v>
      </c>
      <c r="G72" s="778">
        <f t="shared" si="3"/>
        <v>0</v>
      </c>
      <c r="H72" s="779">
        <f t="shared" si="3"/>
        <v>0</v>
      </c>
      <c r="I72" s="779">
        <f t="shared" si="3"/>
        <v>-7.1035242290748868E-2</v>
      </c>
      <c r="J72" s="779">
        <f t="shared" si="3"/>
        <v>0</v>
      </c>
    </row>
    <row r="73" spans="1:11">
      <c r="A73" s="408" t="s">
        <v>218</v>
      </c>
      <c r="B73" s="493">
        <v>11458</v>
      </c>
      <c r="C73" s="797">
        <v>11458</v>
      </c>
      <c r="D73" s="492">
        <v>11458</v>
      </c>
      <c r="E73" s="582">
        <v>11458</v>
      </c>
      <c r="F73" s="492">
        <v>11918</v>
      </c>
      <c r="G73" s="778">
        <f t="shared" si="3"/>
        <v>0</v>
      </c>
      <c r="H73" s="779">
        <f t="shared" si="3"/>
        <v>0</v>
      </c>
      <c r="I73" s="779">
        <f t="shared" si="3"/>
        <v>0</v>
      </c>
      <c r="J73" s="779">
        <f t="shared" si="3"/>
        <v>4.0146622447198466E-2</v>
      </c>
    </row>
    <row r="74" spans="1:11">
      <c r="A74" s="408" t="s">
        <v>219</v>
      </c>
      <c r="B74" s="493">
        <v>1094</v>
      </c>
      <c r="C74" s="797">
        <v>1094</v>
      </c>
      <c r="D74" s="492">
        <v>1094</v>
      </c>
      <c r="E74" s="582">
        <v>1094</v>
      </c>
      <c r="F74" s="492">
        <v>1094</v>
      </c>
      <c r="G74" s="778">
        <f t="shared" si="3"/>
        <v>0</v>
      </c>
      <c r="H74" s="779">
        <f t="shared" si="3"/>
        <v>0</v>
      </c>
      <c r="I74" s="779">
        <f t="shared" si="3"/>
        <v>0</v>
      </c>
      <c r="J74" s="779">
        <f t="shared" si="3"/>
        <v>0</v>
      </c>
    </row>
    <row r="75" spans="1:11">
      <c r="A75" s="412" t="s">
        <v>136</v>
      </c>
      <c r="B75" s="105">
        <v>7768</v>
      </c>
      <c r="C75" s="790">
        <v>7576</v>
      </c>
      <c r="D75" s="105">
        <v>7165</v>
      </c>
      <c r="E75" s="791">
        <v>6777</v>
      </c>
      <c r="F75" s="105">
        <v>6777</v>
      </c>
      <c r="G75" s="778">
        <f t="shared" si="3"/>
        <v>-2.4716786817713721E-2</v>
      </c>
      <c r="H75" s="779">
        <f t="shared" si="3"/>
        <v>-5.4250263991552305E-2</v>
      </c>
      <c r="I75" s="779">
        <f t="shared" si="3"/>
        <v>-5.4152128401953936E-2</v>
      </c>
      <c r="J75" s="779">
        <f t="shared" si="3"/>
        <v>0</v>
      </c>
    </row>
    <row r="76" spans="1:11">
      <c r="A76" s="408" t="s">
        <v>220</v>
      </c>
      <c r="B76" s="492">
        <v>282</v>
      </c>
      <c r="C76" s="780">
        <v>182</v>
      </c>
      <c r="D76" s="492">
        <v>182</v>
      </c>
      <c r="E76" s="582">
        <v>182</v>
      </c>
      <c r="F76" s="492">
        <v>182</v>
      </c>
      <c r="G76" s="778">
        <f t="shared" si="3"/>
        <v>-0.35460992907801414</v>
      </c>
      <c r="H76" s="779">
        <f t="shared" si="3"/>
        <v>0</v>
      </c>
      <c r="I76" s="779">
        <f t="shared" si="3"/>
        <v>0</v>
      </c>
      <c r="J76" s="779">
        <f t="shared" si="3"/>
        <v>0</v>
      </c>
    </row>
    <row r="77" spans="1:11">
      <c r="A77" s="408" t="s">
        <v>221</v>
      </c>
      <c r="B77" s="493">
        <v>1740</v>
      </c>
      <c r="C77" s="797">
        <v>1706</v>
      </c>
      <c r="D77" s="492">
        <v>1847</v>
      </c>
      <c r="E77" s="582">
        <v>1262</v>
      </c>
      <c r="F77" s="492">
        <v>1262</v>
      </c>
      <c r="G77" s="778">
        <f t="shared" si="3"/>
        <v>-1.9540229885057436E-2</v>
      </c>
      <c r="H77" s="779">
        <f t="shared" si="3"/>
        <v>8.2649472450175843E-2</v>
      </c>
      <c r="I77" s="779">
        <f t="shared" si="3"/>
        <v>-0.31672983216025985</v>
      </c>
      <c r="J77" s="779">
        <f t="shared" si="3"/>
        <v>0</v>
      </c>
    </row>
    <row r="78" spans="1:11">
      <c r="A78" s="408" t="s">
        <v>222</v>
      </c>
      <c r="B78" s="493">
        <v>5746</v>
      </c>
      <c r="C78" s="797">
        <v>5688</v>
      </c>
      <c r="D78" s="492">
        <v>5136</v>
      </c>
      <c r="E78" s="582">
        <v>5333</v>
      </c>
      <c r="F78" s="798">
        <v>5333</v>
      </c>
      <c r="G78" s="778">
        <f t="shared" si="3"/>
        <v>-1.0093978419770222E-2</v>
      </c>
      <c r="H78" s="779">
        <f t="shared" si="3"/>
        <v>-9.7046413502109741E-2</v>
      </c>
      <c r="I78" s="779">
        <f t="shared" si="3"/>
        <v>3.8356697819314611E-2</v>
      </c>
      <c r="J78" s="779">
        <f t="shared" si="3"/>
        <v>0</v>
      </c>
    </row>
    <row r="79" spans="1:11" ht="17.25" customHeight="1">
      <c r="A79" s="865" t="s">
        <v>437</v>
      </c>
      <c r="B79" s="866"/>
      <c r="C79" s="866"/>
      <c r="D79" s="866"/>
      <c r="E79" s="866"/>
      <c r="F79" s="866"/>
      <c r="G79" s="866"/>
      <c r="H79" s="866"/>
      <c r="I79" s="866"/>
      <c r="J79" s="867"/>
      <c r="K79" s="516" t="s">
        <v>241</v>
      </c>
    </row>
    <row r="82" spans="1:13">
      <c r="A82" s="879" t="s">
        <v>89</v>
      </c>
      <c r="B82" s="879"/>
      <c r="C82" s="879"/>
      <c r="D82" s="879"/>
      <c r="E82" s="879"/>
      <c r="F82" s="879"/>
      <c r="G82" s="879"/>
      <c r="H82" s="879"/>
      <c r="I82" s="879"/>
      <c r="J82" s="765"/>
    </row>
    <row r="83" spans="1:13" ht="50.25" customHeight="1">
      <c r="A83" s="811" t="s">
        <v>277</v>
      </c>
      <c r="B83" s="812"/>
      <c r="C83" s="812"/>
      <c r="D83" s="812"/>
      <c r="E83" s="812"/>
      <c r="F83" s="812"/>
      <c r="G83" s="812"/>
      <c r="H83" s="812"/>
      <c r="I83" s="812"/>
      <c r="J83" s="812"/>
    </row>
    <row r="84" spans="1:13">
      <c r="A84" s="410"/>
      <c r="B84" s="767">
        <v>2005</v>
      </c>
      <c r="C84" s="767">
        <v>2006</v>
      </c>
      <c r="D84" s="767" t="s">
        <v>432</v>
      </c>
      <c r="E84" s="767" t="s">
        <v>433</v>
      </c>
      <c r="F84" s="767" t="s">
        <v>434</v>
      </c>
      <c r="G84" s="769" t="s">
        <v>435</v>
      </c>
      <c r="H84" s="769" t="s">
        <v>397</v>
      </c>
      <c r="I84" s="766" t="s">
        <v>398</v>
      </c>
      <c r="J84" s="766" t="s">
        <v>399</v>
      </c>
    </row>
    <row r="85" spans="1:13" ht="17.25" customHeight="1">
      <c r="A85" s="785" t="s">
        <v>259</v>
      </c>
      <c r="B85" s="799">
        <v>2681</v>
      </c>
      <c r="C85" s="787">
        <v>2648</v>
      </c>
      <c r="D85" s="788">
        <v>2752</v>
      </c>
      <c r="E85" s="789">
        <v>2799</v>
      </c>
      <c r="F85" s="788">
        <v>2799</v>
      </c>
      <c r="G85" s="773">
        <f>C85/B85-1</f>
        <v>-1.2308839985080144E-2</v>
      </c>
      <c r="H85" s="774">
        <f>D85/C85-1</f>
        <v>3.92749244712991E-2</v>
      </c>
      <c r="I85" s="774">
        <f>E85/D85-1</f>
        <v>1.7078488372092915E-2</v>
      </c>
      <c r="J85" s="774">
        <f>F85/E85-1</f>
        <v>0</v>
      </c>
    </row>
    <row r="86" spans="1:13">
      <c r="A86" s="412" t="s">
        <v>135</v>
      </c>
      <c r="B86" s="455">
        <v>2667</v>
      </c>
      <c r="C86" s="790">
        <v>2634</v>
      </c>
      <c r="D86" s="105">
        <v>2738</v>
      </c>
      <c r="E86" s="791">
        <v>2785</v>
      </c>
      <c r="F86" s="105">
        <v>2785</v>
      </c>
      <c r="G86" s="778">
        <f t="shared" ref="G86:J93" si="4">C86/B86-1</f>
        <v>-1.237345331833517E-2</v>
      </c>
      <c r="H86" s="779">
        <f t="shared" si="4"/>
        <v>3.9483675018982645E-2</v>
      </c>
      <c r="I86" s="779">
        <f t="shared" si="4"/>
        <v>1.7165814463111717E-2</v>
      </c>
      <c r="J86" s="779">
        <f t="shared" si="4"/>
        <v>0</v>
      </c>
    </row>
    <row r="87" spans="1:13" ht="15" customHeight="1">
      <c r="A87" s="408" t="s">
        <v>215</v>
      </c>
      <c r="B87" s="455">
        <v>251</v>
      </c>
      <c r="C87" s="780">
        <v>218</v>
      </c>
      <c r="D87" s="492">
        <v>218</v>
      </c>
      <c r="E87" s="582">
        <v>218</v>
      </c>
      <c r="F87" s="492">
        <v>218</v>
      </c>
      <c r="G87" s="778">
        <f t="shared" si="4"/>
        <v>-0.13147410358565736</v>
      </c>
      <c r="H87" s="779">
        <f t="shared" si="4"/>
        <v>0</v>
      </c>
      <c r="I87" s="779">
        <f t="shared" si="4"/>
        <v>0</v>
      </c>
      <c r="J87" s="779">
        <f t="shared" si="4"/>
        <v>0</v>
      </c>
    </row>
    <row r="88" spans="1:13">
      <c r="A88" s="408" t="s">
        <v>216</v>
      </c>
      <c r="B88" s="455">
        <v>724</v>
      </c>
      <c r="C88" s="797">
        <v>724</v>
      </c>
      <c r="D88" s="492">
        <v>680</v>
      </c>
      <c r="E88" s="582">
        <v>680</v>
      </c>
      <c r="F88" s="492">
        <v>680</v>
      </c>
      <c r="G88" s="778">
        <f t="shared" si="4"/>
        <v>0</v>
      </c>
      <c r="H88" s="779">
        <f t="shared" si="4"/>
        <v>-6.0773480662983381E-2</v>
      </c>
      <c r="I88" s="779">
        <f t="shared" si="4"/>
        <v>0</v>
      </c>
      <c r="J88" s="779">
        <f t="shared" si="4"/>
        <v>0</v>
      </c>
    </row>
    <row r="89" spans="1:13">
      <c r="A89" s="408" t="s">
        <v>217</v>
      </c>
      <c r="B89" s="455">
        <v>764</v>
      </c>
      <c r="C89" s="797">
        <v>764</v>
      </c>
      <c r="D89" s="492">
        <v>912</v>
      </c>
      <c r="E89" s="582">
        <v>907</v>
      </c>
      <c r="F89" s="492">
        <v>907</v>
      </c>
      <c r="G89" s="778">
        <f t="shared" si="4"/>
        <v>0</v>
      </c>
      <c r="H89" s="779">
        <f t="shared" si="4"/>
        <v>0.19371727748691092</v>
      </c>
      <c r="I89" s="779">
        <f t="shared" si="4"/>
        <v>-5.482456140350922E-3</v>
      </c>
      <c r="J89" s="779">
        <f t="shared" si="4"/>
        <v>0</v>
      </c>
    </row>
    <row r="90" spans="1:13">
      <c r="A90" s="408" t="s">
        <v>218</v>
      </c>
      <c r="B90" s="455">
        <v>356</v>
      </c>
      <c r="C90" s="797">
        <v>356</v>
      </c>
      <c r="D90" s="492">
        <v>356</v>
      </c>
      <c r="E90" s="582">
        <v>408</v>
      </c>
      <c r="F90" s="492">
        <v>408</v>
      </c>
      <c r="G90" s="778">
        <f t="shared" si="4"/>
        <v>0</v>
      </c>
      <c r="H90" s="779">
        <f t="shared" si="4"/>
        <v>0</v>
      </c>
      <c r="I90" s="779">
        <f t="shared" si="4"/>
        <v>0.14606741573033699</v>
      </c>
      <c r="J90" s="779">
        <f t="shared" si="4"/>
        <v>0</v>
      </c>
    </row>
    <row r="91" spans="1:13">
      <c r="A91" s="408" t="s">
        <v>219</v>
      </c>
      <c r="B91" s="455">
        <v>572</v>
      </c>
      <c r="C91" s="797">
        <v>572</v>
      </c>
      <c r="D91" s="492">
        <v>572</v>
      </c>
      <c r="E91" s="582">
        <v>572</v>
      </c>
      <c r="F91" s="492">
        <v>572</v>
      </c>
      <c r="G91" s="778">
        <f t="shared" si="4"/>
        <v>0</v>
      </c>
      <c r="H91" s="779">
        <f t="shared" si="4"/>
        <v>0</v>
      </c>
      <c r="I91" s="779">
        <f t="shared" si="4"/>
        <v>0</v>
      </c>
      <c r="J91" s="779">
        <f t="shared" si="4"/>
        <v>0</v>
      </c>
    </row>
    <row r="92" spans="1:13">
      <c r="A92" s="412" t="s">
        <v>136</v>
      </c>
      <c r="B92" s="455">
        <v>6</v>
      </c>
      <c r="C92" s="790">
        <v>6</v>
      </c>
      <c r="D92" s="105">
        <v>6</v>
      </c>
      <c r="E92" s="791">
        <v>6</v>
      </c>
      <c r="F92" s="105">
        <v>6</v>
      </c>
      <c r="G92" s="778">
        <f t="shared" si="4"/>
        <v>0</v>
      </c>
      <c r="H92" s="779">
        <f t="shared" si="4"/>
        <v>0</v>
      </c>
      <c r="I92" s="779">
        <f t="shared" si="4"/>
        <v>0</v>
      </c>
      <c r="J92" s="779">
        <f t="shared" si="4"/>
        <v>0</v>
      </c>
    </row>
    <row r="93" spans="1:13">
      <c r="A93" s="800" t="s">
        <v>227</v>
      </c>
      <c r="B93" s="455">
        <v>8</v>
      </c>
      <c r="C93" s="790">
        <v>8</v>
      </c>
      <c r="D93" s="105">
        <v>8</v>
      </c>
      <c r="E93" s="791">
        <v>8</v>
      </c>
      <c r="F93" s="801">
        <v>8</v>
      </c>
      <c r="G93" s="778">
        <f t="shared" si="4"/>
        <v>0</v>
      </c>
      <c r="H93" s="779">
        <f t="shared" si="4"/>
        <v>0</v>
      </c>
      <c r="I93" s="779">
        <f t="shared" si="4"/>
        <v>0</v>
      </c>
      <c r="J93" s="779">
        <f t="shared" si="4"/>
        <v>0</v>
      </c>
    </row>
    <row r="94" spans="1:13" ht="18" customHeight="1">
      <c r="A94" s="865" t="s">
        <v>437</v>
      </c>
      <c r="B94" s="866"/>
      <c r="C94" s="866"/>
      <c r="D94" s="866"/>
      <c r="E94" s="866"/>
      <c r="F94" s="866"/>
      <c r="G94" s="866"/>
      <c r="H94" s="866"/>
      <c r="I94" s="866"/>
      <c r="J94" s="867"/>
      <c r="K94" s="516" t="s">
        <v>241</v>
      </c>
    </row>
    <row r="96" spans="1:13">
      <c r="M96" s="802"/>
    </row>
  </sheetData>
  <sheetProtection password="CEAC" sheet="1" objects="1" scenarios="1"/>
  <mergeCells count="15">
    <mergeCell ref="A82:I82"/>
    <mergeCell ref="A83:J83"/>
    <mergeCell ref="A94:J94"/>
    <mergeCell ref="A46:I46"/>
    <mergeCell ref="A47:J47"/>
    <mergeCell ref="A62:J62"/>
    <mergeCell ref="A65:I65"/>
    <mergeCell ref="A66:J66"/>
    <mergeCell ref="A79:J79"/>
    <mergeCell ref="A43:J43"/>
    <mergeCell ref="A2:I2"/>
    <mergeCell ref="A3:J3"/>
    <mergeCell ref="A22:J22"/>
    <mergeCell ref="A25:I25"/>
    <mergeCell ref="A26:J26"/>
  </mergeCells>
  <hyperlinks>
    <hyperlink ref="K22" location="'indice Serie Anual'!A1" tooltip="REGRESAR AL ÍNDICE" display="INDICE"/>
    <hyperlink ref="K43" location="'indice Serie Anual'!A1" tooltip="REGRESAR AL ÍNDICE" display="INDICE"/>
    <hyperlink ref="K62" location="'indice Serie Anual'!A1" tooltip="REGRESAR AL ÍNDICE" display="INDICE"/>
    <hyperlink ref="K79" location="'indice Serie Anual'!A1" tooltip="REGRESAR AL ÍNDICE" display="INDICE"/>
    <hyperlink ref="K94" location="'indice Serie Anual'!A1" tooltip="REGRESAR AL ÍNDICE" display="INDICE"/>
  </hyperlinks>
  <pageMargins left="0.35" right="0.75" top="0.54" bottom="0.16" header="0" footer="0"/>
  <pageSetup paperSize="9" scale="55" orientation="landscape" r:id="rId1"/>
  <headerFooter alignWithMargins="0"/>
  <rowBreaks count="1" manualBreakCount="1">
    <brk id="62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21" enableFormatConditionsCalculation="0">
    <tabColor indexed="51"/>
  </sheetPr>
  <dimension ref="A1:AS79"/>
  <sheetViews>
    <sheetView zoomScaleNormal="100" workbookViewId="0"/>
  </sheetViews>
  <sheetFormatPr baseColWidth="10" defaultRowHeight="12.75"/>
  <cols>
    <col min="1" max="1" width="17" customWidth="1"/>
    <col min="2" max="7" width="11.7109375" bestFit="1" customWidth="1"/>
    <col min="8" max="8" width="12.7109375" bestFit="1" customWidth="1"/>
    <col min="10" max="10" width="17.5703125" customWidth="1"/>
    <col min="11" max="14" width="11.7109375" bestFit="1" customWidth="1"/>
    <col min="15" max="15" width="12" bestFit="1" customWidth="1"/>
    <col min="16" max="16" width="11.5703125" bestFit="1" customWidth="1"/>
    <col min="17" max="17" width="13.7109375" bestFit="1" customWidth="1"/>
    <col min="19" max="19" width="16.85546875" customWidth="1"/>
    <col min="20" max="22" width="11.5703125" bestFit="1" customWidth="1"/>
    <col min="23" max="23" width="12.5703125" bestFit="1" customWidth="1"/>
    <col min="24" max="24" width="11.5703125" bestFit="1" customWidth="1"/>
    <col min="25" max="25" width="13" bestFit="1" customWidth="1"/>
    <col min="27" max="27" width="17.5703125" customWidth="1"/>
    <col min="28" max="29" width="11.5703125" bestFit="1" customWidth="1"/>
    <col min="36" max="36" width="23.42578125" customWidth="1"/>
    <col min="42" max="42" width="13.28515625" bestFit="1" customWidth="1"/>
    <col min="44" max="44" width="13.28515625" bestFit="1" customWidth="1"/>
  </cols>
  <sheetData>
    <row r="1" spans="1:44" ht="24" thickBot="1">
      <c r="A1" s="70" t="s">
        <v>439</v>
      </c>
      <c r="AK1" s="415" t="s">
        <v>330</v>
      </c>
      <c r="AL1" s="416"/>
      <c r="AM1" s="416"/>
      <c r="AN1" s="416"/>
      <c r="AO1" s="416"/>
      <c r="AP1" s="416"/>
      <c r="AQ1" s="416"/>
      <c r="AR1" s="417"/>
    </row>
    <row r="2" spans="1:44" ht="18.75" thickBot="1">
      <c r="A2" s="70" t="s">
        <v>438</v>
      </c>
      <c r="AK2" s="418"/>
      <c r="AL2" s="418"/>
      <c r="AM2" s="418"/>
      <c r="AN2" s="418"/>
      <c r="AO2" s="418"/>
      <c r="AP2" s="418"/>
      <c r="AQ2" s="418"/>
      <c r="AR2" s="418"/>
    </row>
    <row r="3" spans="1:44" ht="16.5" thickBot="1">
      <c r="A3" s="115" t="s">
        <v>440</v>
      </c>
      <c r="B3" s="404"/>
      <c r="C3" s="404"/>
      <c r="D3" s="404"/>
      <c r="E3" s="404"/>
      <c r="F3" s="404"/>
      <c r="G3" s="404"/>
      <c r="H3" s="404"/>
      <c r="J3" s="115" t="s">
        <v>442</v>
      </c>
      <c r="K3" s="404"/>
      <c r="L3" s="404"/>
      <c r="M3" s="404"/>
      <c r="N3" s="404"/>
      <c r="O3" s="404"/>
      <c r="P3" s="404"/>
      <c r="Q3" s="404"/>
      <c r="S3" s="115" t="s">
        <v>444</v>
      </c>
      <c r="T3" s="404"/>
      <c r="U3" s="404"/>
      <c r="V3" s="404"/>
      <c r="W3" s="404"/>
      <c r="X3" s="404"/>
      <c r="Y3" s="404"/>
      <c r="Z3" s="404"/>
      <c r="AA3" s="115" t="s">
        <v>446</v>
      </c>
      <c r="AB3" s="404"/>
      <c r="AC3" s="404"/>
      <c r="AD3" s="404"/>
      <c r="AE3" s="404"/>
      <c r="AF3" s="404"/>
      <c r="AG3" s="404"/>
      <c r="AH3" s="404"/>
      <c r="AM3" s="805" t="s">
        <v>448</v>
      </c>
      <c r="AN3" s="452"/>
      <c r="AO3" s="452"/>
    </row>
    <row r="4" spans="1:44" ht="13.5" thickBot="1">
      <c r="E4" t="s">
        <v>0</v>
      </c>
      <c r="F4" t="s">
        <v>0</v>
      </c>
      <c r="N4" t="s">
        <v>0</v>
      </c>
      <c r="O4" t="s">
        <v>0</v>
      </c>
      <c r="W4" t="s">
        <v>0</v>
      </c>
      <c r="X4" t="s">
        <v>0</v>
      </c>
      <c r="AE4" t="s">
        <v>0</v>
      </c>
      <c r="AF4" t="s">
        <v>0</v>
      </c>
    </row>
    <row r="5" spans="1:44" ht="16.5" thickBot="1">
      <c r="A5" s="902" t="s">
        <v>1</v>
      </c>
      <c r="B5" s="902"/>
      <c r="C5" s="902"/>
      <c r="D5" s="902"/>
      <c r="E5" s="902"/>
      <c r="F5" s="902"/>
      <c r="G5" s="902"/>
      <c r="H5" s="902"/>
      <c r="J5" s="902" t="s">
        <v>1</v>
      </c>
      <c r="K5" s="902"/>
      <c r="L5" s="902"/>
      <c r="M5" s="902"/>
      <c r="N5" s="902"/>
      <c r="O5" s="902"/>
      <c r="P5" s="902"/>
      <c r="Q5" s="902"/>
      <c r="S5" s="902" t="s">
        <v>1</v>
      </c>
      <c r="T5" s="902"/>
      <c r="U5" s="902"/>
      <c r="V5" s="902"/>
      <c r="W5" s="902"/>
      <c r="X5" s="902"/>
      <c r="Y5" s="902"/>
      <c r="Z5" s="902"/>
      <c r="AA5" s="902" t="s">
        <v>1</v>
      </c>
      <c r="AB5" s="902"/>
      <c r="AC5" s="902"/>
      <c r="AD5" s="902"/>
      <c r="AE5" s="902"/>
      <c r="AF5" s="902"/>
      <c r="AG5" s="902"/>
      <c r="AH5" s="902"/>
      <c r="AK5" s="428" t="s">
        <v>1</v>
      </c>
      <c r="AL5" s="429"/>
      <c r="AM5" s="430"/>
      <c r="AN5" s="430"/>
      <c r="AO5" s="430"/>
      <c r="AP5" s="430"/>
      <c r="AQ5" s="430"/>
      <c r="AR5" s="431"/>
    </row>
    <row r="6" spans="1:44" ht="13.5" thickBot="1">
      <c r="B6" s="389"/>
      <c r="H6" s="4"/>
      <c r="K6" s="389"/>
      <c r="Q6" s="4"/>
      <c r="T6" s="389"/>
      <c r="Z6" s="4"/>
      <c r="AB6" s="389"/>
      <c r="AH6" s="4"/>
      <c r="AK6" s="3"/>
      <c r="AQ6" s="419"/>
      <c r="AR6" s="420"/>
    </row>
    <row r="7" spans="1:44" ht="15.75" thickBot="1">
      <c r="B7" s="440" t="s">
        <v>2</v>
      </c>
      <c r="C7" s="441"/>
      <c r="D7" s="441"/>
      <c r="E7" s="441"/>
      <c r="F7" s="441"/>
      <c r="G7" s="5" t="s">
        <v>3</v>
      </c>
      <c r="H7" s="442" t="s">
        <v>4</v>
      </c>
      <c r="K7" s="440" t="s">
        <v>2</v>
      </c>
      <c r="L7" s="441"/>
      <c r="M7" s="441"/>
      <c r="N7" s="441"/>
      <c r="O7" s="441"/>
      <c r="P7" s="5" t="s">
        <v>3</v>
      </c>
      <c r="Q7" s="442" t="s">
        <v>4</v>
      </c>
      <c r="T7" s="440" t="s">
        <v>2</v>
      </c>
      <c r="U7" s="441"/>
      <c r="V7" s="441"/>
      <c r="W7" s="441"/>
      <c r="X7" s="5" t="s">
        <v>3</v>
      </c>
      <c r="Y7" s="442" t="s">
        <v>4</v>
      </c>
      <c r="AB7" s="440" t="s">
        <v>2</v>
      </c>
      <c r="AC7" s="441"/>
      <c r="AD7" s="441"/>
      <c r="AE7" s="441"/>
      <c r="AF7" s="441"/>
      <c r="AG7" s="5" t="s">
        <v>3</v>
      </c>
      <c r="AH7" s="442" t="s">
        <v>4</v>
      </c>
      <c r="AK7" s="432" t="s">
        <v>2</v>
      </c>
      <c r="AL7" s="433"/>
      <c r="AM7" s="433"/>
      <c r="AN7" s="433"/>
      <c r="AO7" s="433"/>
      <c r="AP7" s="434"/>
      <c r="AQ7" s="435" t="s">
        <v>3</v>
      </c>
      <c r="AR7" s="446" t="s">
        <v>4</v>
      </c>
    </row>
    <row r="8" spans="1:44" ht="15.75" thickBot="1">
      <c r="B8" s="390" t="s">
        <v>5</v>
      </c>
      <c r="C8" s="390" t="s">
        <v>6</v>
      </c>
      <c r="D8" s="390" t="s">
        <v>7</v>
      </c>
      <c r="E8" s="390" t="s">
        <v>8</v>
      </c>
      <c r="F8" s="442" t="s">
        <v>4</v>
      </c>
      <c r="G8" s="5" t="s">
        <v>9</v>
      </c>
      <c r="H8" s="442" t="s">
        <v>10</v>
      </c>
      <c r="K8" s="390" t="s">
        <v>5</v>
      </c>
      <c r="L8" s="390" t="s">
        <v>6</v>
      </c>
      <c r="M8" s="390" t="s">
        <v>7</v>
      </c>
      <c r="N8" s="390" t="s">
        <v>8</v>
      </c>
      <c r="O8" s="442" t="s">
        <v>4</v>
      </c>
      <c r="P8" s="5" t="s">
        <v>9</v>
      </c>
      <c r="Q8" s="442" t="s">
        <v>10</v>
      </c>
      <c r="T8" s="436" t="s">
        <v>34</v>
      </c>
      <c r="U8" s="390" t="s">
        <v>7</v>
      </c>
      <c r="V8" s="390" t="s">
        <v>8</v>
      </c>
      <c r="W8" s="442" t="s">
        <v>4</v>
      </c>
      <c r="X8" s="5" t="s">
        <v>9</v>
      </c>
      <c r="Y8" s="442" t="s">
        <v>10</v>
      </c>
      <c r="AB8" s="390" t="s">
        <v>35</v>
      </c>
      <c r="AC8" s="390" t="s">
        <v>36</v>
      </c>
      <c r="AD8" s="390" t="s">
        <v>37</v>
      </c>
      <c r="AE8" s="390" t="s">
        <v>38</v>
      </c>
      <c r="AF8" s="442" t="s">
        <v>4</v>
      </c>
      <c r="AG8" s="5" t="s">
        <v>9</v>
      </c>
      <c r="AH8" s="442" t="s">
        <v>10</v>
      </c>
      <c r="AK8" s="437" t="s">
        <v>5</v>
      </c>
      <c r="AL8" s="437" t="s">
        <v>6</v>
      </c>
      <c r="AM8" s="437" t="s">
        <v>7</v>
      </c>
      <c r="AN8" s="437" t="s">
        <v>39</v>
      </c>
      <c r="AO8" s="437" t="s">
        <v>40</v>
      </c>
      <c r="AP8" s="447" t="s">
        <v>4</v>
      </c>
      <c r="AQ8" s="438" t="s">
        <v>9</v>
      </c>
      <c r="AR8" s="448" t="s">
        <v>10</v>
      </c>
    </row>
    <row r="10" spans="1:44" ht="14.25">
      <c r="A10" s="391" t="s">
        <v>11</v>
      </c>
      <c r="B10" s="6">
        <v>2870</v>
      </c>
      <c r="C10" s="6">
        <v>15938</v>
      </c>
      <c r="D10" s="6">
        <v>9604</v>
      </c>
      <c r="E10">
        <v>117</v>
      </c>
      <c r="F10" s="388">
        <v>28529</v>
      </c>
      <c r="G10" s="6">
        <v>6957</v>
      </c>
      <c r="H10" s="388">
        <v>35486</v>
      </c>
      <c r="J10" s="391" t="s">
        <v>11</v>
      </c>
      <c r="K10" s="6">
        <v>2486</v>
      </c>
      <c r="L10" s="6">
        <v>6951</v>
      </c>
      <c r="M10" s="6">
        <v>2391</v>
      </c>
      <c r="N10" s="6">
        <v>427</v>
      </c>
      <c r="O10" s="6">
        <v>12255</v>
      </c>
      <c r="P10" s="6">
        <v>6480</v>
      </c>
      <c r="Q10" s="6">
        <v>18735</v>
      </c>
      <c r="S10" s="391" t="s">
        <v>11</v>
      </c>
      <c r="T10" s="69">
        <v>28918</v>
      </c>
      <c r="U10" s="69">
        <v>5791</v>
      </c>
      <c r="V10" s="69">
        <v>1330</v>
      </c>
      <c r="W10" s="69">
        <v>36039</v>
      </c>
      <c r="X10" s="69">
        <v>13424</v>
      </c>
      <c r="Y10" s="69">
        <v>49463</v>
      </c>
      <c r="AA10" s="391" t="s">
        <v>11</v>
      </c>
      <c r="AB10" s="6">
        <v>8916</v>
      </c>
      <c r="AC10" s="6">
        <v>6568</v>
      </c>
      <c r="AD10" s="6">
        <v>6936</v>
      </c>
      <c r="AE10" s="6">
        <v>1152</v>
      </c>
      <c r="AF10" s="6">
        <v>23572</v>
      </c>
      <c r="AG10" s="445" t="s">
        <v>74</v>
      </c>
      <c r="AH10" s="6">
        <v>23572</v>
      </c>
      <c r="AJ10" s="421" t="s">
        <v>41</v>
      </c>
      <c r="AK10" s="126">
        <v>14123</v>
      </c>
      <c r="AL10" s="126">
        <v>68064</v>
      </c>
      <c r="AM10" s="126">
        <v>34126</v>
      </c>
      <c r="AN10" s="126">
        <v>9787</v>
      </c>
      <c r="AO10" s="126">
        <v>2409</v>
      </c>
      <c r="AP10" s="126">
        <v>128509</v>
      </c>
      <c r="AQ10" s="126">
        <v>30213</v>
      </c>
      <c r="AR10" s="126">
        <v>158722</v>
      </c>
    </row>
    <row r="11" spans="1:44" ht="14.25">
      <c r="A11" s="391" t="s">
        <v>12</v>
      </c>
      <c r="B11" s="6">
        <v>693</v>
      </c>
      <c r="C11" s="6">
        <v>4394</v>
      </c>
      <c r="D11" s="6">
        <v>1068</v>
      </c>
      <c r="E11">
        <v>42</v>
      </c>
      <c r="F11" s="388">
        <v>6197</v>
      </c>
      <c r="G11" s="6">
        <v>3415</v>
      </c>
      <c r="H11" s="388">
        <v>9612</v>
      </c>
      <c r="J11" s="391" t="s">
        <v>12</v>
      </c>
      <c r="K11" s="6">
        <v>172</v>
      </c>
      <c r="L11" s="6">
        <v>2527</v>
      </c>
      <c r="M11" s="6">
        <v>1081</v>
      </c>
      <c r="N11" s="6">
        <v>63</v>
      </c>
      <c r="O11" s="6">
        <v>3843</v>
      </c>
      <c r="P11" s="6">
        <v>6416</v>
      </c>
      <c r="Q11" s="6">
        <v>10259</v>
      </c>
      <c r="S11" s="391" t="s">
        <v>12</v>
      </c>
      <c r="T11" s="69">
        <v>206</v>
      </c>
      <c r="U11" s="69">
        <v>126</v>
      </c>
      <c r="V11" s="69">
        <v>4</v>
      </c>
      <c r="W11" s="69">
        <v>336</v>
      </c>
      <c r="X11" s="69">
        <v>133</v>
      </c>
      <c r="Y11" s="69">
        <v>469</v>
      </c>
      <c r="AA11" s="391" t="s">
        <v>12</v>
      </c>
      <c r="AB11" s="6">
        <v>32</v>
      </c>
      <c r="AC11" s="6">
        <v>34</v>
      </c>
      <c r="AD11" s="6">
        <v>150</v>
      </c>
      <c r="AE11" s="6">
        <v>35</v>
      </c>
      <c r="AF11" s="6">
        <v>251</v>
      </c>
      <c r="AG11" s="445" t="s">
        <v>74</v>
      </c>
      <c r="AH11" s="6">
        <v>251</v>
      </c>
      <c r="AJ11" s="421" t="s">
        <v>42</v>
      </c>
      <c r="AK11" s="126">
        <v>1295</v>
      </c>
      <c r="AL11" s="126">
        <v>7462</v>
      </c>
      <c r="AM11" s="126">
        <v>2775</v>
      </c>
      <c r="AN11" s="126">
        <v>429</v>
      </c>
      <c r="AO11" s="126">
        <v>167</v>
      </c>
      <c r="AP11" s="126">
        <v>12128</v>
      </c>
      <c r="AQ11" s="126">
        <v>10915</v>
      </c>
      <c r="AR11" s="126">
        <v>23043</v>
      </c>
    </row>
    <row r="12" spans="1:44" ht="14.25">
      <c r="A12" s="391" t="s">
        <v>13</v>
      </c>
      <c r="B12" s="6">
        <v>1892</v>
      </c>
      <c r="C12" s="6">
        <v>7062</v>
      </c>
      <c r="D12" s="6">
        <v>684</v>
      </c>
      <c r="E12">
        <v>23</v>
      </c>
      <c r="F12" s="388">
        <v>9661</v>
      </c>
      <c r="G12" s="6">
        <v>1774</v>
      </c>
      <c r="H12" s="388">
        <v>11435</v>
      </c>
      <c r="J12" s="391" t="s">
        <v>13</v>
      </c>
      <c r="K12" s="6">
        <v>618</v>
      </c>
      <c r="L12" s="6">
        <v>4649</v>
      </c>
      <c r="M12" s="6">
        <v>828</v>
      </c>
      <c r="N12" s="6">
        <v>61</v>
      </c>
      <c r="O12" s="6">
        <v>6156</v>
      </c>
      <c r="P12" s="6">
        <v>1692</v>
      </c>
      <c r="Q12" s="6">
        <v>7848</v>
      </c>
      <c r="S12" s="391" t="s">
        <v>13</v>
      </c>
      <c r="T12" s="69">
        <v>198</v>
      </c>
      <c r="U12" s="69">
        <v>37</v>
      </c>
      <c r="V12" s="69">
        <v>9</v>
      </c>
      <c r="W12" s="69">
        <v>244</v>
      </c>
      <c r="X12" s="69">
        <v>116</v>
      </c>
      <c r="Y12" s="69">
        <v>360</v>
      </c>
      <c r="AA12" s="391" t="s">
        <v>13</v>
      </c>
      <c r="AB12" s="6">
        <v>25</v>
      </c>
      <c r="AC12" s="6">
        <v>27</v>
      </c>
      <c r="AD12" s="6">
        <v>35</v>
      </c>
      <c r="AE12" s="6">
        <v>15</v>
      </c>
      <c r="AF12" s="6">
        <v>102</v>
      </c>
      <c r="AG12" s="445" t="s">
        <v>74</v>
      </c>
      <c r="AH12" s="6">
        <v>102</v>
      </c>
      <c r="AJ12" s="421" t="s">
        <v>43</v>
      </c>
      <c r="AK12" s="126">
        <v>3366</v>
      </c>
      <c r="AL12" s="126">
        <v>12030</v>
      </c>
      <c r="AM12" s="126">
        <v>1695</v>
      </c>
      <c r="AN12" s="126">
        <v>169</v>
      </c>
      <c r="AO12" s="126">
        <v>91</v>
      </c>
      <c r="AP12" s="126">
        <v>17351</v>
      </c>
      <c r="AQ12" s="126">
        <v>4221</v>
      </c>
      <c r="AR12" s="126">
        <v>21572</v>
      </c>
    </row>
    <row r="13" spans="1:44" ht="14.25">
      <c r="A13" s="391" t="s">
        <v>14</v>
      </c>
      <c r="B13" s="6">
        <v>4658</v>
      </c>
      <c r="C13" s="6">
        <v>20825</v>
      </c>
      <c r="D13" s="6">
        <v>5040</v>
      </c>
      <c r="E13">
        <v>28</v>
      </c>
      <c r="F13" s="388">
        <v>30551</v>
      </c>
      <c r="G13" s="6">
        <v>7446</v>
      </c>
      <c r="H13" s="388">
        <v>37997</v>
      </c>
      <c r="J13" s="391" t="s">
        <v>14</v>
      </c>
      <c r="K13" s="6">
        <v>995</v>
      </c>
      <c r="L13" s="6">
        <v>5922</v>
      </c>
      <c r="M13" s="6">
        <v>2458</v>
      </c>
      <c r="N13" s="6">
        <v>305</v>
      </c>
      <c r="O13" s="6">
        <v>9680</v>
      </c>
      <c r="P13" s="6">
        <v>4700</v>
      </c>
      <c r="Q13" s="6">
        <v>14380</v>
      </c>
      <c r="S13" s="391" t="s">
        <v>14</v>
      </c>
      <c r="T13" s="69">
        <v>20311</v>
      </c>
      <c r="U13" s="69">
        <v>3786</v>
      </c>
      <c r="V13" s="69">
        <v>132</v>
      </c>
      <c r="W13" s="69">
        <v>24229</v>
      </c>
      <c r="X13" s="69">
        <v>5001</v>
      </c>
      <c r="Y13" s="69">
        <v>29230</v>
      </c>
      <c r="AA13" s="391" t="s">
        <v>14</v>
      </c>
      <c r="AB13" s="6">
        <v>109</v>
      </c>
      <c r="AC13" s="6">
        <v>234</v>
      </c>
      <c r="AD13" s="6">
        <v>309</v>
      </c>
      <c r="AE13" s="6">
        <v>137</v>
      </c>
      <c r="AF13" s="6">
        <v>789</v>
      </c>
      <c r="AG13" s="445" t="s">
        <v>74</v>
      </c>
      <c r="AH13" s="6">
        <v>789</v>
      </c>
      <c r="AJ13" s="421" t="s">
        <v>44</v>
      </c>
      <c r="AK13" s="126">
        <v>9861</v>
      </c>
      <c r="AL13" s="126">
        <v>49838</v>
      </c>
      <c r="AM13" s="126">
        <v>14892</v>
      </c>
      <c r="AN13" s="126">
        <v>1260</v>
      </c>
      <c r="AO13" s="126">
        <v>783</v>
      </c>
      <c r="AP13" s="126">
        <v>76634</v>
      </c>
      <c r="AQ13" s="126">
        <v>21027</v>
      </c>
      <c r="AR13" s="126">
        <v>97661</v>
      </c>
    </row>
    <row r="14" spans="1:44" ht="14.25">
      <c r="A14" s="391" t="s">
        <v>15</v>
      </c>
      <c r="B14" s="6">
        <v>450</v>
      </c>
      <c r="C14" s="6">
        <v>3403</v>
      </c>
      <c r="D14" s="6">
        <v>703</v>
      </c>
      <c r="E14">
        <v>65</v>
      </c>
      <c r="F14" s="388">
        <v>4621</v>
      </c>
      <c r="G14" s="6">
        <v>3500</v>
      </c>
      <c r="H14" s="388">
        <v>8121</v>
      </c>
      <c r="J14" s="391" t="s">
        <v>15</v>
      </c>
      <c r="K14" s="6">
        <v>283</v>
      </c>
      <c r="L14" s="6">
        <v>1186</v>
      </c>
      <c r="M14" s="6">
        <v>293</v>
      </c>
      <c r="N14" s="6">
        <v>907</v>
      </c>
      <c r="O14" s="6">
        <v>2669</v>
      </c>
      <c r="P14" s="6">
        <v>2012</v>
      </c>
      <c r="Q14" s="6">
        <v>4681</v>
      </c>
      <c r="S14" s="391" t="s">
        <v>15</v>
      </c>
      <c r="T14" s="69">
        <v>1234</v>
      </c>
      <c r="U14" s="69">
        <v>608</v>
      </c>
      <c r="V14" s="69">
        <v>10</v>
      </c>
      <c r="W14" s="69">
        <v>1852</v>
      </c>
      <c r="X14" s="69">
        <v>299</v>
      </c>
      <c r="Y14" s="69">
        <v>2151</v>
      </c>
      <c r="AA14" s="391" t="s">
        <v>15</v>
      </c>
      <c r="AB14" s="6">
        <v>64</v>
      </c>
      <c r="AC14" s="6">
        <v>157</v>
      </c>
      <c r="AD14" s="6">
        <v>209</v>
      </c>
      <c r="AE14" s="6">
        <v>98</v>
      </c>
      <c r="AF14" s="6">
        <v>528</v>
      </c>
      <c r="AG14" s="445" t="s">
        <v>74</v>
      </c>
      <c r="AH14" s="6">
        <v>528</v>
      </c>
      <c r="AJ14" s="421" t="s">
        <v>45</v>
      </c>
      <c r="AK14" s="126">
        <v>1111</v>
      </c>
      <c r="AL14" s="126">
        <v>7892</v>
      </c>
      <c r="AM14" s="126">
        <v>2315</v>
      </c>
      <c r="AN14" s="126">
        <v>1381</v>
      </c>
      <c r="AO14" s="126">
        <v>338</v>
      </c>
      <c r="AP14" s="126">
        <v>13037</v>
      </c>
      <c r="AQ14" s="126">
        <v>7050</v>
      </c>
      <c r="AR14" s="126">
        <v>20087</v>
      </c>
    </row>
    <row r="15" spans="1:44" ht="14.25">
      <c r="A15" s="391" t="s">
        <v>16</v>
      </c>
      <c r="B15" s="6">
        <v>8060</v>
      </c>
      <c r="C15" s="6">
        <v>32506</v>
      </c>
      <c r="D15" s="6">
        <v>4015</v>
      </c>
      <c r="E15">
        <v>1137</v>
      </c>
      <c r="F15" s="388">
        <v>45718</v>
      </c>
      <c r="G15" s="6">
        <v>38253</v>
      </c>
      <c r="H15" s="388">
        <v>83971</v>
      </c>
      <c r="J15" s="391" t="s">
        <v>16</v>
      </c>
      <c r="K15" s="6">
        <v>2805</v>
      </c>
      <c r="L15" s="6">
        <v>18467</v>
      </c>
      <c r="M15" s="6">
        <v>15071</v>
      </c>
      <c r="N15" s="6">
        <v>539</v>
      </c>
      <c r="O15" s="6">
        <v>36882</v>
      </c>
      <c r="P15" s="6">
        <v>46832</v>
      </c>
      <c r="Q15" s="6">
        <v>83714</v>
      </c>
      <c r="S15" s="391" t="s">
        <v>16</v>
      </c>
      <c r="T15" s="69">
        <v>7034</v>
      </c>
      <c r="U15" s="69">
        <v>1096</v>
      </c>
      <c r="V15" s="69">
        <v>13</v>
      </c>
      <c r="W15" s="69">
        <v>8143</v>
      </c>
      <c r="X15" s="69">
        <v>2030</v>
      </c>
      <c r="Y15" s="69">
        <v>10173</v>
      </c>
      <c r="AA15" s="391" t="s">
        <v>16</v>
      </c>
      <c r="AB15" s="6">
        <v>294</v>
      </c>
      <c r="AC15" s="6">
        <v>229</v>
      </c>
      <c r="AD15" s="6">
        <v>295</v>
      </c>
      <c r="AE15" s="6">
        <v>47</v>
      </c>
      <c r="AF15" s="6">
        <v>865</v>
      </c>
      <c r="AG15" s="445" t="s">
        <v>74</v>
      </c>
      <c r="AH15" s="6">
        <v>865</v>
      </c>
      <c r="AJ15" s="421" t="s">
        <v>46</v>
      </c>
      <c r="AK15" s="126">
        <v>14547</v>
      </c>
      <c r="AL15" s="126">
        <v>70670</v>
      </c>
      <c r="AM15" s="126">
        <v>21101</v>
      </c>
      <c r="AN15" s="126">
        <v>1209</v>
      </c>
      <c r="AO15" s="126">
        <v>1777</v>
      </c>
      <c r="AP15" s="126">
        <v>109304</v>
      </c>
      <c r="AQ15" s="126">
        <v>117952</v>
      </c>
      <c r="AR15" s="126">
        <v>227256</v>
      </c>
    </row>
    <row r="16" spans="1:44" ht="14.25">
      <c r="A16" s="391" t="s">
        <v>17</v>
      </c>
      <c r="B16" s="6">
        <v>759</v>
      </c>
      <c r="C16" s="6">
        <v>1163</v>
      </c>
      <c r="D16" s="6">
        <v>101</v>
      </c>
      <c r="E16">
        <v>4</v>
      </c>
      <c r="F16" s="388">
        <v>2027</v>
      </c>
      <c r="G16" s="6">
        <v>2670</v>
      </c>
      <c r="H16" s="388">
        <v>4697</v>
      </c>
      <c r="J16" s="391" t="s">
        <v>17</v>
      </c>
      <c r="K16" s="6">
        <v>390</v>
      </c>
      <c r="L16" s="6">
        <v>1910</v>
      </c>
      <c r="M16" s="6">
        <v>1504</v>
      </c>
      <c r="N16" s="6">
        <v>55</v>
      </c>
      <c r="O16" s="6">
        <v>3859</v>
      </c>
      <c r="P16" s="6">
        <v>2511</v>
      </c>
      <c r="Q16" s="6">
        <v>6370</v>
      </c>
      <c r="S16" s="391" t="s">
        <v>17</v>
      </c>
      <c r="T16" s="69">
        <v>185</v>
      </c>
      <c r="U16" s="69">
        <v>55</v>
      </c>
      <c r="V16" s="69">
        <v>5</v>
      </c>
      <c r="W16" s="69">
        <v>245</v>
      </c>
      <c r="X16" s="69">
        <v>98</v>
      </c>
      <c r="Y16" s="69">
        <v>343</v>
      </c>
      <c r="AA16" s="391" t="s">
        <v>17</v>
      </c>
      <c r="AB16" s="6">
        <v>20</v>
      </c>
      <c r="AC16" s="6">
        <v>37</v>
      </c>
      <c r="AD16" s="6">
        <v>39</v>
      </c>
      <c r="AE16" s="6">
        <v>14</v>
      </c>
      <c r="AF16" s="6">
        <v>110</v>
      </c>
      <c r="AG16" s="445" t="s">
        <v>74</v>
      </c>
      <c r="AH16" s="6">
        <v>110</v>
      </c>
      <c r="AJ16" s="421" t="s">
        <v>47</v>
      </c>
      <c r="AK16" s="126">
        <v>1502</v>
      </c>
      <c r="AL16" s="126">
        <v>3814</v>
      </c>
      <c r="AM16" s="126">
        <v>1667</v>
      </c>
      <c r="AN16" s="126">
        <v>133</v>
      </c>
      <c r="AO16" s="126">
        <v>25</v>
      </c>
      <c r="AP16" s="126">
        <v>7141</v>
      </c>
      <c r="AQ16" s="126">
        <v>5709</v>
      </c>
      <c r="AR16" s="126">
        <v>12850</v>
      </c>
    </row>
    <row r="17" spans="1:44" ht="14.25">
      <c r="A17" s="391" t="s">
        <v>18</v>
      </c>
      <c r="B17" s="6">
        <v>416</v>
      </c>
      <c r="C17" s="6">
        <v>5696</v>
      </c>
      <c r="D17" s="6">
        <v>401</v>
      </c>
      <c r="E17">
        <v>19</v>
      </c>
      <c r="F17" s="388">
        <v>6532</v>
      </c>
      <c r="G17" s="6">
        <v>2470</v>
      </c>
      <c r="H17" s="388">
        <v>9002</v>
      </c>
      <c r="J17" s="391" t="s">
        <v>18</v>
      </c>
      <c r="K17" s="6">
        <v>961</v>
      </c>
      <c r="L17" s="6">
        <v>3032</v>
      </c>
      <c r="M17" s="6">
        <v>1167</v>
      </c>
      <c r="N17" s="6">
        <v>106</v>
      </c>
      <c r="O17" s="6">
        <v>5266</v>
      </c>
      <c r="P17" s="6">
        <v>1066</v>
      </c>
      <c r="Q17" s="6">
        <v>6332</v>
      </c>
      <c r="S17" s="391" t="s">
        <v>18</v>
      </c>
      <c r="T17" s="69">
        <v>244</v>
      </c>
      <c r="U17" s="69">
        <v>156</v>
      </c>
      <c r="V17" s="69">
        <v>21</v>
      </c>
      <c r="W17" s="69">
        <v>421</v>
      </c>
      <c r="X17" s="69">
        <v>339</v>
      </c>
      <c r="Y17" s="69">
        <v>760</v>
      </c>
      <c r="AA17" s="391" t="s">
        <v>18</v>
      </c>
      <c r="AB17" s="6">
        <v>83</v>
      </c>
      <c r="AC17" s="6">
        <v>149</v>
      </c>
      <c r="AD17" s="6">
        <v>275</v>
      </c>
      <c r="AE17" s="6">
        <v>93</v>
      </c>
      <c r="AF17" s="6">
        <v>600</v>
      </c>
      <c r="AG17" s="445" t="s">
        <v>74</v>
      </c>
      <c r="AH17" s="6">
        <v>600</v>
      </c>
      <c r="AJ17" s="421" t="s">
        <v>48</v>
      </c>
      <c r="AK17" s="126">
        <v>1784</v>
      </c>
      <c r="AL17" s="126">
        <v>9168</v>
      </c>
      <c r="AM17" s="126">
        <v>2090</v>
      </c>
      <c r="AN17" s="126">
        <v>472</v>
      </c>
      <c r="AO17" s="126">
        <v>170</v>
      </c>
      <c r="AP17" s="126">
        <v>13684</v>
      </c>
      <c r="AQ17" s="126">
        <v>4540</v>
      </c>
      <c r="AR17" s="126">
        <v>18224</v>
      </c>
    </row>
    <row r="18" spans="1:44" ht="14.25">
      <c r="A18" s="391" t="s">
        <v>19</v>
      </c>
      <c r="B18" s="6">
        <v>334</v>
      </c>
      <c r="C18" s="6">
        <v>4685</v>
      </c>
      <c r="D18" s="6">
        <v>782</v>
      </c>
      <c r="E18">
        <v>148</v>
      </c>
      <c r="F18" s="388">
        <v>5949</v>
      </c>
      <c r="G18" s="6">
        <v>4618</v>
      </c>
      <c r="H18" s="388">
        <v>10567</v>
      </c>
      <c r="J18" s="391" t="s">
        <v>19</v>
      </c>
      <c r="K18" s="6">
        <v>136</v>
      </c>
      <c r="L18" s="6">
        <v>3404</v>
      </c>
      <c r="M18" s="6">
        <v>1350</v>
      </c>
      <c r="N18" s="6">
        <v>33</v>
      </c>
      <c r="O18" s="6">
        <v>4923</v>
      </c>
      <c r="P18" s="6">
        <v>12680</v>
      </c>
      <c r="Q18" s="6">
        <v>17603</v>
      </c>
      <c r="S18" s="391" t="s">
        <v>19</v>
      </c>
      <c r="T18" s="69">
        <v>837</v>
      </c>
      <c r="U18" s="69">
        <v>208</v>
      </c>
      <c r="V18" s="69">
        <v>7</v>
      </c>
      <c r="W18" s="69">
        <v>1052</v>
      </c>
      <c r="X18" s="69">
        <v>2511</v>
      </c>
      <c r="Y18" s="69">
        <v>3563</v>
      </c>
      <c r="AA18" s="391" t="s">
        <v>19</v>
      </c>
      <c r="AB18" s="6">
        <v>15</v>
      </c>
      <c r="AC18" s="6">
        <v>22</v>
      </c>
      <c r="AD18" s="6">
        <v>90</v>
      </c>
      <c r="AE18" s="6">
        <v>20</v>
      </c>
      <c r="AF18" s="6">
        <v>147</v>
      </c>
      <c r="AG18" s="445" t="s">
        <v>74</v>
      </c>
      <c r="AH18" s="6">
        <v>147</v>
      </c>
      <c r="AJ18" s="421" t="s">
        <v>49</v>
      </c>
      <c r="AK18" s="126">
        <v>706</v>
      </c>
      <c r="AL18" s="126">
        <v>9339</v>
      </c>
      <c r="AM18" s="126">
        <v>2848</v>
      </c>
      <c r="AN18" s="126">
        <v>422</v>
      </c>
      <c r="AO18" s="126">
        <v>65</v>
      </c>
      <c r="AP18" s="126">
        <v>13380</v>
      </c>
      <c r="AQ18" s="126">
        <v>21702</v>
      </c>
      <c r="AR18" s="126">
        <v>35082</v>
      </c>
    </row>
    <row r="19" spans="1:44" ht="14.25">
      <c r="A19" s="391" t="s">
        <v>20</v>
      </c>
      <c r="B19" s="6">
        <v>215</v>
      </c>
      <c r="C19" s="6">
        <v>2410</v>
      </c>
      <c r="D19" s="6">
        <v>915</v>
      </c>
      <c r="E19">
        <v>174</v>
      </c>
      <c r="F19" s="388">
        <v>3714</v>
      </c>
      <c r="G19" s="6">
        <v>2242</v>
      </c>
      <c r="H19" s="388">
        <v>5956</v>
      </c>
      <c r="J19" s="391" t="s">
        <v>20</v>
      </c>
      <c r="K19" s="6">
        <v>374</v>
      </c>
      <c r="L19" s="6">
        <v>1127</v>
      </c>
      <c r="M19" s="6">
        <v>1262</v>
      </c>
      <c r="N19" s="6">
        <v>16</v>
      </c>
      <c r="O19" s="6">
        <v>2779</v>
      </c>
      <c r="P19" s="6">
        <v>13412</v>
      </c>
      <c r="Q19" s="6">
        <v>16191</v>
      </c>
      <c r="S19" s="391" t="s">
        <v>20</v>
      </c>
      <c r="T19" s="69">
        <v>174</v>
      </c>
      <c r="U19" s="69">
        <v>70</v>
      </c>
      <c r="V19" s="69">
        <v>1</v>
      </c>
      <c r="W19" s="69">
        <v>245</v>
      </c>
      <c r="X19" s="69">
        <v>1270</v>
      </c>
      <c r="Y19" s="69">
        <v>1515</v>
      </c>
      <c r="AA19" s="391" t="s">
        <v>20</v>
      </c>
      <c r="AB19" s="6">
        <v>12</v>
      </c>
      <c r="AC19" s="6">
        <v>14</v>
      </c>
      <c r="AD19" s="6">
        <v>43</v>
      </c>
      <c r="AE19" s="6">
        <v>7</v>
      </c>
      <c r="AF19" s="6">
        <v>76</v>
      </c>
      <c r="AG19" s="445" t="s">
        <v>74</v>
      </c>
      <c r="AH19" s="6">
        <v>76</v>
      </c>
      <c r="AJ19" s="421" t="s">
        <v>50</v>
      </c>
      <c r="AK19" s="126">
        <v>737</v>
      </c>
      <c r="AL19" s="126">
        <v>3800</v>
      </c>
      <c r="AM19" s="126">
        <v>2360</v>
      </c>
      <c r="AN19" s="126">
        <v>255</v>
      </c>
      <c r="AO19" s="126">
        <v>27</v>
      </c>
      <c r="AP19" s="126">
        <v>7179</v>
      </c>
      <c r="AQ19" s="126">
        <v>17805</v>
      </c>
      <c r="AR19" s="126">
        <v>24984</v>
      </c>
    </row>
    <row r="20" spans="1:44" ht="14.25">
      <c r="A20" s="391" t="s">
        <v>21</v>
      </c>
      <c r="B20" s="6">
        <v>108</v>
      </c>
      <c r="C20" s="6">
        <v>3202</v>
      </c>
      <c r="D20" s="6">
        <v>1381</v>
      </c>
      <c r="E20">
        <v>880</v>
      </c>
      <c r="F20" s="388">
        <v>5571</v>
      </c>
      <c r="G20" s="6">
        <v>3702</v>
      </c>
      <c r="H20" s="388">
        <v>9273</v>
      </c>
      <c r="J20" s="391" t="s">
        <v>21</v>
      </c>
      <c r="K20" s="6">
        <v>123</v>
      </c>
      <c r="L20" s="6">
        <v>1021</v>
      </c>
      <c r="M20" s="6">
        <v>673</v>
      </c>
      <c r="N20" s="6">
        <v>29</v>
      </c>
      <c r="O20" s="6">
        <v>1846</v>
      </c>
      <c r="P20" s="6">
        <v>10516</v>
      </c>
      <c r="Q20" s="6">
        <v>12362</v>
      </c>
      <c r="S20" s="391" t="s">
        <v>21</v>
      </c>
      <c r="T20" s="69">
        <v>226</v>
      </c>
      <c r="U20" s="69">
        <v>63</v>
      </c>
      <c r="V20" s="69">
        <v>6</v>
      </c>
      <c r="W20" s="69">
        <v>295</v>
      </c>
      <c r="X20" s="69">
        <v>1750</v>
      </c>
      <c r="Y20" s="69">
        <v>2045</v>
      </c>
      <c r="AA20" s="391" t="s">
        <v>21</v>
      </c>
      <c r="AB20" s="6">
        <v>13</v>
      </c>
      <c r="AC20" s="6">
        <v>40</v>
      </c>
      <c r="AD20" s="6">
        <v>49</v>
      </c>
      <c r="AE20" s="6">
        <v>11</v>
      </c>
      <c r="AF20" s="6">
        <v>113</v>
      </c>
      <c r="AG20" s="445" t="s">
        <v>74</v>
      </c>
      <c r="AH20" s="6">
        <v>113</v>
      </c>
      <c r="AJ20" s="421" t="s">
        <v>51</v>
      </c>
      <c r="AK20" s="126">
        <v>342</v>
      </c>
      <c r="AL20" s="126">
        <v>4778</v>
      </c>
      <c r="AM20" s="126">
        <v>2590</v>
      </c>
      <c r="AN20" s="126">
        <v>1062</v>
      </c>
      <c r="AO20" s="126">
        <v>27</v>
      </c>
      <c r="AP20" s="126">
        <v>8799</v>
      </c>
      <c r="AQ20" s="126">
        <v>17032</v>
      </c>
      <c r="AR20" s="126">
        <v>25831</v>
      </c>
    </row>
    <row r="21" spans="1:44" ht="14.25">
      <c r="A21" s="391" t="s">
        <v>22</v>
      </c>
      <c r="B21" s="6">
        <v>387</v>
      </c>
      <c r="C21" s="6">
        <v>2559</v>
      </c>
      <c r="D21" s="6">
        <v>770</v>
      </c>
      <c r="E21">
        <v>24</v>
      </c>
      <c r="F21" s="388">
        <v>3740</v>
      </c>
      <c r="G21" s="6">
        <v>3076</v>
      </c>
      <c r="H21" s="388">
        <v>6816</v>
      </c>
      <c r="J21" s="391" t="s">
        <v>22</v>
      </c>
      <c r="K21" s="6">
        <v>200</v>
      </c>
      <c r="L21" s="6">
        <v>1266</v>
      </c>
      <c r="M21" s="6">
        <v>2102</v>
      </c>
      <c r="N21" s="6">
        <v>18</v>
      </c>
      <c r="O21" s="6">
        <v>3586</v>
      </c>
      <c r="P21" s="6">
        <v>11946</v>
      </c>
      <c r="Q21" s="6">
        <v>15532</v>
      </c>
      <c r="S21" s="391" t="s">
        <v>22</v>
      </c>
      <c r="T21" s="69">
        <v>1019</v>
      </c>
      <c r="U21" s="69">
        <v>547</v>
      </c>
      <c r="V21" s="69">
        <v>6</v>
      </c>
      <c r="W21" s="69">
        <v>1572</v>
      </c>
      <c r="X21" s="69">
        <v>6812</v>
      </c>
      <c r="Y21" s="69">
        <v>8384</v>
      </c>
      <c r="AA21" s="391" t="s">
        <v>22</v>
      </c>
      <c r="AB21" s="6">
        <v>4</v>
      </c>
      <c r="AC21" s="6">
        <v>37</v>
      </c>
      <c r="AD21" s="6">
        <v>97</v>
      </c>
      <c r="AE21" s="6">
        <v>5</v>
      </c>
      <c r="AF21" s="6">
        <v>143</v>
      </c>
      <c r="AG21" s="445" t="s">
        <v>74</v>
      </c>
      <c r="AH21" s="6">
        <v>143</v>
      </c>
      <c r="AJ21" s="421" t="s">
        <v>52</v>
      </c>
      <c r="AK21" s="126">
        <v>695</v>
      </c>
      <c r="AL21" s="126">
        <v>5064</v>
      </c>
      <c r="AM21" s="126">
        <v>3369</v>
      </c>
      <c r="AN21" s="126">
        <v>153</v>
      </c>
      <c r="AO21" s="126">
        <v>25</v>
      </c>
      <c r="AP21" s="126">
        <v>9306</v>
      </c>
      <c r="AQ21" s="126">
        <v>23987</v>
      </c>
      <c r="AR21" s="126">
        <v>33293</v>
      </c>
    </row>
    <row r="22" spans="1:44" ht="14.25">
      <c r="A22" s="391" t="s">
        <v>23</v>
      </c>
      <c r="B22" s="6">
        <v>405</v>
      </c>
      <c r="C22" s="6">
        <v>842</v>
      </c>
      <c r="D22" s="6">
        <v>161</v>
      </c>
      <c r="E22">
        <v>9</v>
      </c>
      <c r="F22" s="388">
        <v>1417</v>
      </c>
      <c r="G22" s="6">
        <v>483</v>
      </c>
      <c r="H22" s="388">
        <v>1900</v>
      </c>
      <c r="J22" s="391" t="s">
        <v>23</v>
      </c>
      <c r="K22" s="6">
        <v>137</v>
      </c>
      <c r="L22" s="6">
        <v>533</v>
      </c>
      <c r="M22" s="6">
        <v>79</v>
      </c>
      <c r="N22" s="6">
        <v>33</v>
      </c>
      <c r="O22" s="6">
        <v>782</v>
      </c>
      <c r="P22" s="6">
        <v>547</v>
      </c>
      <c r="Q22" s="6">
        <v>1329</v>
      </c>
      <c r="S22" s="391" t="s">
        <v>23</v>
      </c>
      <c r="T22" s="69">
        <v>234</v>
      </c>
      <c r="U22" s="69">
        <v>94</v>
      </c>
      <c r="V22" s="69">
        <v>2</v>
      </c>
      <c r="W22" s="69">
        <v>330</v>
      </c>
      <c r="X22" s="69">
        <v>91</v>
      </c>
      <c r="Y22" s="69">
        <v>421</v>
      </c>
      <c r="AA22" s="391" t="s">
        <v>23</v>
      </c>
      <c r="AB22" s="6">
        <v>24</v>
      </c>
      <c r="AC22" s="6">
        <v>46</v>
      </c>
      <c r="AD22" s="6">
        <v>47</v>
      </c>
      <c r="AE22" s="6">
        <v>12</v>
      </c>
      <c r="AF22" s="6">
        <v>129</v>
      </c>
      <c r="AG22" s="445" t="s">
        <v>74</v>
      </c>
      <c r="AH22" s="6">
        <v>129</v>
      </c>
      <c r="AJ22" s="421" t="s">
        <v>53</v>
      </c>
      <c r="AK22" s="126">
        <v>853</v>
      </c>
      <c r="AL22" s="126">
        <v>1672</v>
      </c>
      <c r="AM22" s="126">
        <v>506</v>
      </c>
      <c r="AN22" s="126">
        <v>166</v>
      </c>
      <c r="AO22" s="126">
        <v>97</v>
      </c>
      <c r="AP22" s="126">
        <v>3294</v>
      </c>
      <c r="AQ22" s="126">
        <v>1286</v>
      </c>
      <c r="AR22" s="126">
        <v>4580</v>
      </c>
    </row>
    <row r="23" spans="1:44" ht="14.25">
      <c r="A23" s="391" t="s">
        <v>24</v>
      </c>
      <c r="B23" s="6">
        <v>362</v>
      </c>
      <c r="C23" s="6">
        <v>1239</v>
      </c>
      <c r="D23" s="6">
        <v>169</v>
      </c>
      <c r="E23">
        <v>2</v>
      </c>
      <c r="F23" s="388">
        <v>1772</v>
      </c>
      <c r="G23" s="6">
        <v>962</v>
      </c>
      <c r="H23" s="388">
        <v>2734</v>
      </c>
      <c r="J23" s="391" t="s">
        <v>24</v>
      </c>
      <c r="K23" s="6">
        <v>160</v>
      </c>
      <c r="L23" s="6">
        <v>686</v>
      </c>
      <c r="M23" s="6">
        <v>79</v>
      </c>
      <c r="N23" s="6">
        <v>26</v>
      </c>
      <c r="O23" s="6">
        <v>951</v>
      </c>
      <c r="P23" s="6">
        <v>741</v>
      </c>
      <c r="Q23" s="6">
        <v>1692</v>
      </c>
      <c r="S23" s="391" t="s">
        <v>24</v>
      </c>
      <c r="T23" s="69">
        <v>483</v>
      </c>
      <c r="U23" s="69">
        <v>217</v>
      </c>
      <c r="V23" s="69">
        <v>1</v>
      </c>
      <c r="W23" s="69">
        <v>701</v>
      </c>
      <c r="X23" s="69">
        <v>271</v>
      </c>
      <c r="Y23" s="69">
        <v>972</v>
      </c>
      <c r="AA23" s="391" t="s">
        <v>24</v>
      </c>
      <c r="AB23" s="6">
        <v>15</v>
      </c>
      <c r="AC23" s="6">
        <v>24</v>
      </c>
      <c r="AD23" s="6">
        <v>54</v>
      </c>
      <c r="AE23" s="6">
        <v>10</v>
      </c>
      <c r="AF23" s="6">
        <v>103</v>
      </c>
      <c r="AG23" s="445" t="s">
        <v>74</v>
      </c>
      <c r="AH23" s="6">
        <v>103</v>
      </c>
      <c r="AJ23" s="421" t="s">
        <v>54</v>
      </c>
      <c r="AK23" s="126">
        <v>718</v>
      </c>
      <c r="AL23" s="126">
        <v>2495</v>
      </c>
      <c r="AM23" s="126">
        <v>596</v>
      </c>
      <c r="AN23" s="126">
        <v>115</v>
      </c>
      <c r="AO23" s="126">
        <v>39</v>
      </c>
      <c r="AP23" s="126">
        <v>3963</v>
      </c>
      <c r="AQ23" s="126">
        <v>2123</v>
      </c>
      <c r="AR23" s="126">
        <v>6086</v>
      </c>
    </row>
    <row r="24" spans="1:44" ht="14.25">
      <c r="A24" s="391" t="s">
        <v>25</v>
      </c>
      <c r="B24" s="6">
        <v>830</v>
      </c>
      <c r="C24" s="6">
        <v>1261</v>
      </c>
      <c r="D24" s="6">
        <v>516</v>
      </c>
      <c r="E24">
        <v>97</v>
      </c>
      <c r="F24" s="388">
        <v>2704</v>
      </c>
      <c r="G24" s="6">
        <v>3209</v>
      </c>
      <c r="H24" s="388">
        <v>5913</v>
      </c>
      <c r="J24" s="391" t="s">
        <v>25</v>
      </c>
      <c r="K24" s="6">
        <v>455</v>
      </c>
      <c r="L24" s="6">
        <v>724</v>
      </c>
      <c r="M24" s="6">
        <v>138</v>
      </c>
      <c r="N24" s="6">
        <v>3</v>
      </c>
      <c r="O24" s="6">
        <v>1320</v>
      </c>
      <c r="P24" s="6">
        <v>798</v>
      </c>
      <c r="Q24" s="6">
        <v>2118</v>
      </c>
      <c r="S24" s="391" t="s">
        <v>25</v>
      </c>
      <c r="T24" s="69">
        <v>86</v>
      </c>
      <c r="U24" s="69">
        <v>29</v>
      </c>
      <c r="V24" s="69">
        <v>1</v>
      </c>
      <c r="W24" s="69">
        <v>116</v>
      </c>
      <c r="X24" s="69">
        <v>75</v>
      </c>
      <c r="Y24" s="69">
        <v>191</v>
      </c>
      <c r="AA24" s="391" t="s">
        <v>25</v>
      </c>
      <c r="AB24" s="6">
        <v>23</v>
      </c>
      <c r="AC24" s="6">
        <v>55</v>
      </c>
      <c r="AD24" s="6">
        <v>25</v>
      </c>
      <c r="AE24" s="6">
        <v>8</v>
      </c>
      <c r="AF24" s="6">
        <v>111</v>
      </c>
      <c r="AG24" s="445" t="s">
        <v>74</v>
      </c>
      <c r="AH24" s="6">
        <v>111</v>
      </c>
      <c r="AJ24" s="421" t="s">
        <v>55</v>
      </c>
      <c r="AK24" s="126">
        <v>1597</v>
      </c>
      <c r="AL24" s="126">
        <v>2111</v>
      </c>
      <c r="AM24" s="126">
        <v>837</v>
      </c>
      <c r="AN24" s="126">
        <v>48</v>
      </c>
      <c r="AO24" s="126">
        <v>151</v>
      </c>
      <c r="AP24" s="126">
        <v>4744</v>
      </c>
      <c r="AQ24" s="126">
        <v>4971</v>
      </c>
      <c r="AR24" s="126">
        <v>9715</v>
      </c>
    </row>
    <row r="25" spans="1:44" ht="14.25">
      <c r="A25" s="391" t="s">
        <v>26</v>
      </c>
      <c r="B25" s="6">
        <v>235</v>
      </c>
      <c r="C25" s="6">
        <v>2818</v>
      </c>
      <c r="D25" s="6">
        <v>372</v>
      </c>
      <c r="E25">
        <v>23</v>
      </c>
      <c r="F25" s="388">
        <v>3448</v>
      </c>
      <c r="G25" s="6">
        <v>3121</v>
      </c>
      <c r="H25" s="388">
        <v>6569</v>
      </c>
      <c r="J25" s="391" t="s">
        <v>26</v>
      </c>
      <c r="K25" s="6">
        <v>109</v>
      </c>
      <c r="L25" s="6">
        <v>551</v>
      </c>
      <c r="M25" s="6">
        <v>768</v>
      </c>
      <c r="N25" s="6">
        <v>196</v>
      </c>
      <c r="O25" s="6">
        <v>1624</v>
      </c>
      <c r="P25" s="6">
        <v>1022</v>
      </c>
      <c r="Q25" s="6">
        <v>2646</v>
      </c>
      <c r="S25" s="391" t="s">
        <v>26</v>
      </c>
      <c r="T25" s="69">
        <v>89</v>
      </c>
      <c r="U25" s="69">
        <v>88</v>
      </c>
      <c r="V25" s="69">
        <v>7</v>
      </c>
      <c r="W25" s="69">
        <v>184</v>
      </c>
      <c r="X25" s="69">
        <v>122</v>
      </c>
      <c r="Y25" s="69">
        <v>306</v>
      </c>
      <c r="AA25" s="391" t="s">
        <v>26</v>
      </c>
      <c r="AB25" s="6">
        <v>7</v>
      </c>
      <c r="AC25" s="6">
        <v>52</v>
      </c>
      <c r="AD25" s="6">
        <v>70</v>
      </c>
      <c r="AE25" s="6">
        <v>46</v>
      </c>
      <c r="AF25" s="6">
        <v>175</v>
      </c>
      <c r="AG25" s="445" t="s">
        <v>74</v>
      </c>
      <c r="AH25" s="6">
        <v>175</v>
      </c>
      <c r="AJ25" s="421" t="s">
        <v>56</v>
      </c>
      <c r="AK25" s="126">
        <v>486</v>
      </c>
      <c r="AL25" s="126">
        <v>3778</v>
      </c>
      <c r="AM25" s="126">
        <v>1530</v>
      </c>
      <c r="AN25" s="126">
        <v>338</v>
      </c>
      <c r="AO25" s="126">
        <v>99</v>
      </c>
      <c r="AP25" s="126">
        <v>6231</v>
      </c>
      <c r="AQ25" s="126">
        <v>4721</v>
      </c>
      <c r="AR25" s="126">
        <v>10952</v>
      </c>
    </row>
    <row r="26" spans="1:44" ht="14.25">
      <c r="A26" s="391" t="s">
        <v>27</v>
      </c>
      <c r="B26" s="6">
        <v>422</v>
      </c>
      <c r="C26" s="6">
        <v>2073</v>
      </c>
      <c r="D26" s="6">
        <v>1070</v>
      </c>
      <c r="E26">
        <v>0</v>
      </c>
      <c r="F26" s="388">
        <v>3565</v>
      </c>
      <c r="G26" s="6">
        <v>1392</v>
      </c>
      <c r="H26" s="388">
        <v>4957</v>
      </c>
      <c r="J26" s="391" t="s">
        <v>27</v>
      </c>
      <c r="K26" s="6">
        <v>177</v>
      </c>
      <c r="L26" s="6">
        <v>866</v>
      </c>
      <c r="M26" s="6">
        <v>669</v>
      </c>
      <c r="N26" s="6">
        <v>27</v>
      </c>
      <c r="O26" s="6">
        <v>1739</v>
      </c>
      <c r="P26" s="6">
        <v>1085</v>
      </c>
      <c r="Q26" s="6">
        <v>2824</v>
      </c>
      <c r="S26" s="391" t="s">
        <v>27</v>
      </c>
      <c r="T26" s="69">
        <v>415</v>
      </c>
      <c r="U26" s="69">
        <v>165</v>
      </c>
      <c r="V26" s="69">
        <v>8</v>
      </c>
      <c r="W26" s="69">
        <v>588</v>
      </c>
      <c r="X26" s="69">
        <v>229</v>
      </c>
      <c r="Y26" s="69">
        <v>817</v>
      </c>
      <c r="AA26" s="391" t="s">
        <v>27</v>
      </c>
      <c r="AB26" s="6">
        <v>42</v>
      </c>
      <c r="AC26" s="6">
        <v>124</v>
      </c>
      <c r="AD26" s="6">
        <v>112</v>
      </c>
      <c r="AE26" s="6">
        <v>24</v>
      </c>
      <c r="AF26" s="6">
        <v>302</v>
      </c>
      <c r="AG26" s="445" t="s">
        <v>74</v>
      </c>
      <c r="AH26" s="6">
        <v>302</v>
      </c>
      <c r="AJ26" s="421" t="s">
        <v>57</v>
      </c>
      <c r="AK26" s="126">
        <v>962</v>
      </c>
      <c r="AL26" s="126">
        <v>3805</v>
      </c>
      <c r="AM26" s="126">
        <v>2309</v>
      </c>
      <c r="AN26" s="126">
        <v>208</v>
      </c>
      <c r="AO26" s="126">
        <v>68</v>
      </c>
      <c r="AP26" s="126">
        <v>7352</v>
      </c>
      <c r="AQ26" s="126">
        <v>3087</v>
      </c>
      <c r="AR26" s="126">
        <v>10439</v>
      </c>
    </row>
    <row r="27" spans="1:44" ht="14.25">
      <c r="A27" s="391" t="s">
        <v>28</v>
      </c>
      <c r="B27" s="6">
        <v>140</v>
      </c>
      <c r="C27" s="6">
        <v>114</v>
      </c>
      <c r="D27" s="6">
        <v>12</v>
      </c>
      <c r="E27">
        <v>1</v>
      </c>
      <c r="F27" s="388">
        <v>267</v>
      </c>
      <c r="G27" s="6">
        <v>103</v>
      </c>
      <c r="H27" s="388">
        <v>370</v>
      </c>
      <c r="J27" s="391" t="s">
        <v>28</v>
      </c>
      <c r="K27" s="6">
        <v>60</v>
      </c>
      <c r="L27" s="6">
        <v>77</v>
      </c>
      <c r="M27" s="6">
        <v>38</v>
      </c>
      <c r="N27" s="6">
        <v>2</v>
      </c>
      <c r="O27" s="6">
        <v>177</v>
      </c>
      <c r="P27" s="6">
        <v>158</v>
      </c>
      <c r="Q27" s="6">
        <v>335</v>
      </c>
      <c r="S27" s="391" t="s">
        <v>28</v>
      </c>
      <c r="T27" s="69">
        <v>64</v>
      </c>
      <c r="U27" s="69">
        <v>37</v>
      </c>
      <c r="V27" s="69">
        <v>8</v>
      </c>
      <c r="W27" s="69">
        <v>109</v>
      </c>
      <c r="X27" s="69">
        <v>71</v>
      </c>
      <c r="Y27" s="69">
        <v>180</v>
      </c>
      <c r="AA27" s="391" t="s">
        <v>28</v>
      </c>
      <c r="AB27" s="6">
        <v>56</v>
      </c>
      <c r="AC27" s="6">
        <v>78</v>
      </c>
      <c r="AD27" s="6">
        <v>55</v>
      </c>
      <c r="AE27" s="6">
        <v>17</v>
      </c>
      <c r="AF27" s="6">
        <v>206</v>
      </c>
      <c r="AG27" s="445" t="s">
        <v>74</v>
      </c>
      <c r="AH27" s="6">
        <v>206</v>
      </c>
      <c r="AJ27" s="421" t="s">
        <v>28</v>
      </c>
      <c r="AK27" s="126">
        <v>337</v>
      </c>
      <c r="AL27" s="126">
        <v>408</v>
      </c>
      <c r="AM27" s="126">
        <v>277</v>
      </c>
      <c r="AN27" s="126">
        <v>88</v>
      </c>
      <c r="AO27" s="126">
        <v>23</v>
      </c>
      <c r="AP27" s="126">
        <v>1133</v>
      </c>
      <c r="AQ27" s="126">
        <v>488</v>
      </c>
      <c r="AR27" s="126">
        <v>1621</v>
      </c>
    </row>
    <row r="28" spans="1:44" ht="14.25">
      <c r="A28" s="391" t="s">
        <v>29</v>
      </c>
      <c r="B28" s="6">
        <v>92</v>
      </c>
      <c r="C28" s="6">
        <v>155</v>
      </c>
      <c r="D28" s="6">
        <v>18</v>
      </c>
      <c r="E28">
        <v>0</v>
      </c>
      <c r="F28" s="388">
        <v>265</v>
      </c>
      <c r="G28" s="6">
        <v>135</v>
      </c>
      <c r="H28" s="388">
        <v>400</v>
      </c>
      <c r="J28" s="391" t="s">
        <v>29</v>
      </c>
      <c r="K28" s="6">
        <v>23</v>
      </c>
      <c r="L28" s="6">
        <v>103</v>
      </c>
      <c r="M28" s="6">
        <v>82</v>
      </c>
      <c r="N28" s="6">
        <v>50</v>
      </c>
      <c r="O28" s="6">
        <v>258</v>
      </c>
      <c r="P28" s="6">
        <v>205</v>
      </c>
      <c r="Q28" s="6">
        <v>463</v>
      </c>
      <c r="S28" s="391" t="s">
        <v>29</v>
      </c>
      <c r="T28" s="69">
        <v>119</v>
      </c>
      <c r="U28" s="69">
        <v>73</v>
      </c>
      <c r="V28" s="69">
        <v>3</v>
      </c>
      <c r="W28" s="69">
        <v>195</v>
      </c>
      <c r="X28" s="69">
        <v>347</v>
      </c>
      <c r="Y28" s="69">
        <v>542</v>
      </c>
      <c r="AA28" s="391" t="s">
        <v>29</v>
      </c>
      <c r="AB28" s="6">
        <v>133</v>
      </c>
      <c r="AC28" s="6">
        <v>439</v>
      </c>
      <c r="AD28" s="6">
        <v>321</v>
      </c>
      <c r="AE28" s="6">
        <v>93</v>
      </c>
      <c r="AF28" s="6">
        <v>986</v>
      </c>
      <c r="AG28" s="445" t="s">
        <v>74</v>
      </c>
      <c r="AH28" s="6">
        <v>986</v>
      </c>
      <c r="AJ28" s="421" t="s">
        <v>58</v>
      </c>
      <c r="AK28" s="126">
        <v>326</v>
      </c>
      <c r="AL28" s="126">
        <v>452</v>
      </c>
      <c r="AM28" s="126">
        <v>703</v>
      </c>
      <c r="AN28" s="126">
        <v>425</v>
      </c>
      <c r="AO28" s="126">
        <v>178</v>
      </c>
      <c r="AP28" s="126">
        <v>2084</v>
      </c>
      <c r="AQ28" s="126">
        <v>793</v>
      </c>
      <c r="AR28" s="126">
        <v>2877</v>
      </c>
    </row>
    <row r="29" spans="1:44" ht="14.25">
      <c r="A29" s="391" t="s">
        <v>30</v>
      </c>
      <c r="B29" s="6">
        <v>272</v>
      </c>
      <c r="C29" s="6">
        <v>540</v>
      </c>
      <c r="D29" s="6">
        <v>153</v>
      </c>
      <c r="E29">
        <v>18</v>
      </c>
      <c r="F29" s="388">
        <v>983</v>
      </c>
      <c r="G29" s="6">
        <v>197</v>
      </c>
      <c r="H29" s="388">
        <v>1180</v>
      </c>
      <c r="J29" s="391" t="s">
        <v>30</v>
      </c>
      <c r="K29" s="6">
        <v>185</v>
      </c>
      <c r="L29" s="6">
        <v>520</v>
      </c>
      <c r="M29" s="6">
        <v>232</v>
      </c>
      <c r="N29" s="6">
        <v>29</v>
      </c>
      <c r="O29" s="6">
        <v>966</v>
      </c>
      <c r="P29" s="6">
        <v>391</v>
      </c>
      <c r="Q29" s="6">
        <v>1357</v>
      </c>
      <c r="S29" s="391" t="s">
        <v>30</v>
      </c>
      <c r="T29" s="69">
        <v>406</v>
      </c>
      <c r="U29" s="69">
        <v>67</v>
      </c>
      <c r="V29" s="69">
        <v>4</v>
      </c>
      <c r="W29" s="69">
        <v>477</v>
      </c>
      <c r="X29" s="69">
        <v>287</v>
      </c>
      <c r="Y29" s="69">
        <v>764</v>
      </c>
      <c r="AA29" s="391" t="s">
        <v>30</v>
      </c>
      <c r="AB29" s="6">
        <v>56</v>
      </c>
      <c r="AC29" s="6">
        <v>303</v>
      </c>
      <c r="AD29" s="6">
        <v>186</v>
      </c>
      <c r="AE29" s="6">
        <v>94</v>
      </c>
      <c r="AF29" s="6">
        <v>639</v>
      </c>
      <c r="AG29" s="445" t="s">
        <v>74</v>
      </c>
      <c r="AH29" s="6">
        <v>639</v>
      </c>
      <c r="AJ29" s="423" t="s">
        <v>59</v>
      </c>
      <c r="AK29" s="126">
        <v>619</v>
      </c>
      <c r="AL29" s="126">
        <v>2549</v>
      </c>
      <c r="AM29" s="126">
        <v>898</v>
      </c>
      <c r="AN29" s="126">
        <v>282</v>
      </c>
      <c r="AO29" s="126">
        <v>112</v>
      </c>
      <c r="AP29" s="126">
        <v>4460</v>
      </c>
      <c r="AQ29" s="126">
        <v>2449</v>
      </c>
      <c r="AR29" s="126">
        <v>6909</v>
      </c>
    </row>
    <row r="30" spans="1:44" ht="15.75" thickBot="1">
      <c r="A30" s="392" t="s">
        <v>4</v>
      </c>
      <c r="B30" s="803">
        <v>23600</v>
      </c>
      <c r="C30" s="803">
        <v>112885</v>
      </c>
      <c r="D30" s="803">
        <v>27935</v>
      </c>
      <c r="E30" s="804">
        <v>2811</v>
      </c>
      <c r="F30" s="803">
        <v>167231</v>
      </c>
      <c r="G30" s="803">
        <v>89725</v>
      </c>
      <c r="H30" s="803">
        <v>256956</v>
      </c>
      <c r="J30" s="392" t="s">
        <v>4</v>
      </c>
      <c r="K30" s="6">
        <v>10849</v>
      </c>
      <c r="L30" s="6">
        <v>55522</v>
      </c>
      <c r="M30" s="6">
        <v>32265</v>
      </c>
      <c r="N30" s="6">
        <v>2925</v>
      </c>
      <c r="O30" s="6">
        <v>101561</v>
      </c>
      <c r="P30" s="6">
        <v>125210</v>
      </c>
      <c r="Q30" s="6">
        <v>226771</v>
      </c>
      <c r="S30" s="392" t="s">
        <v>4</v>
      </c>
      <c r="T30" s="69">
        <v>62482</v>
      </c>
      <c r="U30" s="69">
        <v>13313</v>
      </c>
      <c r="V30" s="69">
        <v>1578</v>
      </c>
      <c r="W30" s="69">
        <v>77373</v>
      </c>
      <c r="X30" s="69">
        <v>35276</v>
      </c>
      <c r="Y30" s="69">
        <v>112649</v>
      </c>
      <c r="Z30" s="6"/>
      <c r="AA30" s="392" t="s">
        <v>4</v>
      </c>
      <c r="AB30" s="6">
        <v>9943</v>
      </c>
      <c r="AC30" s="6">
        <v>8669</v>
      </c>
      <c r="AD30" s="6">
        <v>9397</v>
      </c>
      <c r="AE30" s="6">
        <v>1938</v>
      </c>
      <c r="AF30" s="6">
        <v>29947</v>
      </c>
      <c r="AG30" s="445" t="s">
        <v>74</v>
      </c>
      <c r="AH30" s="6">
        <v>29947</v>
      </c>
      <c r="AJ30" s="449" t="s">
        <v>4</v>
      </c>
      <c r="AK30" s="422">
        <v>55967</v>
      </c>
      <c r="AL30" s="422">
        <v>269189</v>
      </c>
      <c r="AM30" s="422">
        <v>99484</v>
      </c>
      <c r="AN30" s="422">
        <v>18402</v>
      </c>
      <c r="AO30" s="422">
        <v>6671</v>
      </c>
      <c r="AP30" s="422">
        <v>449713</v>
      </c>
      <c r="AQ30" s="422">
        <v>302071</v>
      </c>
      <c r="AR30" s="422">
        <v>751784</v>
      </c>
    </row>
    <row r="31" spans="1:44" ht="14.25">
      <c r="A31" s="393" t="s">
        <v>299</v>
      </c>
      <c r="B31" s="6">
        <v>4568</v>
      </c>
      <c r="C31" s="6">
        <v>21699</v>
      </c>
      <c r="D31" s="6">
        <v>6118</v>
      </c>
      <c r="E31">
        <v>470</v>
      </c>
      <c r="F31" s="388">
        <v>32855</v>
      </c>
      <c r="G31" s="6">
        <v>30575</v>
      </c>
      <c r="H31" s="388">
        <v>63430</v>
      </c>
      <c r="J31" s="393" t="s">
        <v>333</v>
      </c>
      <c r="K31" s="6">
        <v>2483</v>
      </c>
      <c r="L31" s="6">
        <v>10650</v>
      </c>
      <c r="M31" s="6">
        <v>6683</v>
      </c>
      <c r="N31" s="6">
        <v>547</v>
      </c>
      <c r="O31" s="6">
        <v>20363</v>
      </c>
      <c r="P31" s="6">
        <v>33334</v>
      </c>
      <c r="Q31" s="6">
        <v>53697</v>
      </c>
      <c r="S31" s="393" t="s">
        <v>333</v>
      </c>
      <c r="T31" s="444">
        <v>12955</v>
      </c>
      <c r="U31" s="444">
        <v>3114</v>
      </c>
      <c r="V31" s="3">
        <v>373</v>
      </c>
      <c r="W31" s="388">
        <v>16442</v>
      </c>
      <c r="X31" s="444">
        <v>10783</v>
      </c>
      <c r="Y31" s="388">
        <v>27225</v>
      </c>
      <c r="AA31" s="393" t="s">
        <v>333</v>
      </c>
      <c r="AB31" s="444">
        <v>1050</v>
      </c>
      <c r="AC31" s="444">
        <v>580</v>
      </c>
      <c r="AD31" s="444">
        <v>674</v>
      </c>
      <c r="AE31" s="3">
        <v>200</v>
      </c>
      <c r="AF31" s="388">
        <v>2504</v>
      </c>
      <c r="AG31" s="445">
        <v>0</v>
      </c>
      <c r="AH31" s="388">
        <v>2504</v>
      </c>
      <c r="AJ31" s="421" t="s">
        <v>331</v>
      </c>
      <c r="AK31" s="126">
        <v>11676</v>
      </c>
      <c r="AL31" s="126">
        <v>52066</v>
      </c>
      <c r="AM31" s="126">
        <v>19615</v>
      </c>
      <c r="AN31" s="126">
        <v>2185</v>
      </c>
      <c r="AO31" s="126">
        <v>999</v>
      </c>
      <c r="AP31" s="126">
        <v>86541</v>
      </c>
      <c r="AQ31" s="126">
        <v>92156</v>
      </c>
      <c r="AR31" s="126">
        <v>178697</v>
      </c>
    </row>
    <row r="32" spans="1:44" ht="14.25">
      <c r="A32" s="393" t="s">
        <v>300</v>
      </c>
      <c r="B32" s="6"/>
      <c r="C32" s="6"/>
      <c r="D32" s="6"/>
      <c r="E32" s="6"/>
      <c r="F32" s="6"/>
      <c r="G32" s="6"/>
      <c r="H32" s="6"/>
      <c r="J32" s="393" t="s">
        <v>334</v>
      </c>
      <c r="K32" s="6"/>
      <c r="L32" s="6"/>
      <c r="M32" s="6"/>
      <c r="N32" s="6"/>
      <c r="O32" s="6"/>
      <c r="P32" s="6"/>
      <c r="Q32" s="6"/>
      <c r="S32" s="393" t="s">
        <v>300</v>
      </c>
      <c r="T32" s="69"/>
      <c r="U32" s="6"/>
      <c r="W32" s="388"/>
      <c r="X32" s="6"/>
      <c r="Y32" s="388"/>
      <c r="AA32" s="393" t="s">
        <v>300</v>
      </c>
      <c r="AB32" s="6"/>
      <c r="AC32" s="6"/>
      <c r="AD32" s="6"/>
      <c r="AF32" s="388"/>
      <c r="AG32" s="445"/>
      <c r="AH32" s="388"/>
      <c r="AJ32" s="421" t="s">
        <v>335</v>
      </c>
      <c r="AK32" s="126"/>
      <c r="AL32" s="126"/>
      <c r="AM32" s="126"/>
      <c r="AN32" s="126"/>
      <c r="AO32" s="126"/>
      <c r="AP32" s="126"/>
      <c r="AQ32" s="126"/>
      <c r="AR32" s="126"/>
    </row>
    <row r="33" spans="1:44" ht="14.25">
      <c r="A33" s="393" t="s">
        <v>31</v>
      </c>
      <c r="B33" s="6">
        <v>161191</v>
      </c>
      <c r="C33" s="6">
        <v>936355</v>
      </c>
      <c r="D33" s="6">
        <v>253766</v>
      </c>
      <c r="E33" s="6">
        <v>22007</v>
      </c>
      <c r="F33" s="6">
        <v>1373319</v>
      </c>
      <c r="G33" s="6">
        <v>870233</v>
      </c>
      <c r="H33" s="6">
        <v>2243552</v>
      </c>
      <c r="J33" s="393" t="s">
        <v>31</v>
      </c>
      <c r="K33" s="6">
        <v>98895</v>
      </c>
      <c r="L33" s="6">
        <v>451799</v>
      </c>
      <c r="M33" s="6">
        <v>272817</v>
      </c>
      <c r="N33" s="6">
        <v>17927</v>
      </c>
      <c r="O33" s="6">
        <v>841438</v>
      </c>
      <c r="P33" s="6">
        <v>1122084</v>
      </c>
      <c r="Q33" s="6">
        <v>1963522</v>
      </c>
      <c r="S33" s="393" t="s">
        <v>31</v>
      </c>
      <c r="T33" s="69">
        <v>584911</v>
      </c>
      <c r="U33" s="69">
        <v>112433</v>
      </c>
      <c r="V33" s="69">
        <v>7645</v>
      </c>
      <c r="W33" s="69">
        <v>704989</v>
      </c>
      <c r="X33" s="69">
        <v>363579</v>
      </c>
      <c r="Y33" s="69">
        <v>1068568</v>
      </c>
      <c r="AA33" s="393" t="s">
        <v>31</v>
      </c>
      <c r="AB33" s="6">
        <v>18401</v>
      </c>
      <c r="AC33" s="6">
        <v>18025</v>
      </c>
      <c r="AD33" s="6">
        <v>20198</v>
      </c>
      <c r="AE33" s="6">
        <v>6652</v>
      </c>
      <c r="AF33" s="6">
        <v>63276</v>
      </c>
      <c r="AG33" s="445" t="s">
        <v>74</v>
      </c>
      <c r="AH33" s="6">
        <v>63276</v>
      </c>
      <c r="AJ33" s="449" t="s">
        <v>60</v>
      </c>
      <c r="AK33" s="126">
        <v>384824</v>
      </c>
      <c r="AL33" s="126">
        <v>2207625</v>
      </c>
      <c r="AM33" s="126">
        <v>774258</v>
      </c>
      <c r="AN33" s="126">
        <v>66750</v>
      </c>
      <c r="AO33" s="126">
        <v>33413</v>
      </c>
      <c r="AP33" s="126">
        <v>3466870</v>
      </c>
      <c r="AQ33" s="126">
        <v>2810415</v>
      </c>
      <c r="AR33" s="126">
        <v>6277285</v>
      </c>
    </row>
    <row r="34" spans="1:44" ht="14.25">
      <c r="A34" s="393" t="s">
        <v>32</v>
      </c>
      <c r="B34" s="443">
        <v>59.808468639615306</v>
      </c>
      <c r="C34" s="443">
        <v>73.138963679494722</v>
      </c>
      <c r="D34" s="443">
        <v>70.302691142003866</v>
      </c>
      <c r="E34" s="443">
        <v>79.361702127659569</v>
      </c>
      <c r="F34" s="443">
        <v>70.846425872284229</v>
      </c>
      <c r="G34" s="443">
        <v>48.24108541097884</v>
      </c>
      <c r="H34" s="443">
        <v>59.950031664426554</v>
      </c>
      <c r="J34" s="393" t="s">
        <v>32</v>
      </c>
      <c r="K34" s="7">
        <v>67.506501839628115</v>
      </c>
      <c r="L34" s="7">
        <v>71.902442906023708</v>
      </c>
      <c r="M34" s="7">
        <v>69.190736931805219</v>
      </c>
      <c r="N34" s="7">
        <v>55.547981284665198</v>
      </c>
      <c r="O34" s="7">
        <v>70.037131154295309</v>
      </c>
      <c r="P34" s="7">
        <v>57.053977564516508</v>
      </c>
      <c r="Q34" s="7">
        <v>61.97745478947629</v>
      </c>
      <c r="S34" s="393" t="s">
        <v>32</v>
      </c>
      <c r="T34" s="68">
        <v>76.524475204259858</v>
      </c>
      <c r="U34" s="68">
        <v>61.196020160456335</v>
      </c>
      <c r="V34" s="68">
        <v>34.73894669877766</v>
      </c>
      <c r="W34" s="68">
        <v>72.673434507328281</v>
      </c>
      <c r="X34" s="68">
        <v>57.148807680639798</v>
      </c>
      <c r="Y34" s="68">
        <v>66.524598838928583</v>
      </c>
      <c r="Z34" s="68"/>
      <c r="AA34" s="393" t="s">
        <v>32</v>
      </c>
      <c r="AB34" s="7">
        <v>29.702986279257466</v>
      </c>
      <c r="AC34" s="7">
        <v>52.673874926943306</v>
      </c>
      <c r="AD34" s="7">
        <v>50.792133983805257</v>
      </c>
      <c r="AE34" s="7">
        <v>56.372881355932201</v>
      </c>
      <c r="AF34" s="7">
        <v>42.830454323929168</v>
      </c>
      <c r="AG34" s="445" t="s">
        <v>74</v>
      </c>
      <c r="AH34" s="7">
        <v>42.830454323929168</v>
      </c>
      <c r="AJ34" s="450" t="s">
        <v>61</v>
      </c>
      <c r="AK34" s="451">
        <v>55.861944826705219</v>
      </c>
      <c r="AL34" s="451">
        <v>71.865272694956275</v>
      </c>
      <c r="AM34" s="451">
        <v>66.902966857774885</v>
      </c>
      <c r="AN34" s="451">
        <v>51.778303533335922</v>
      </c>
      <c r="AO34" s="451">
        <v>56.688892282112619</v>
      </c>
      <c r="AP34" s="451">
        <v>67.899040309883489</v>
      </c>
      <c r="AQ34" s="451">
        <v>51.688606864851863</v>
      </c>
      <c r="AR34" s="451">
        <v>59.539142244665079</v>
      </c>
    </row>
    <row r="35" spans="1:44" ht="14.25">
      <c r="A35" s="393" t="s">
        <v>33</v>
      </c>
      <c r="B35" s="7">
        <v>6.830127118644068</v>
      </c>
      <c r="C35" s="7">
        <v>8.2947690127120524</v>
      </c>
      <c r="D35" s="7">
        <v>9.0841596563450864</v>
      </c>
      <c r="E35" s="7">
        <v>7.8288865172536468</v>
      </c>
      <c r="F35" s="7">
        <v>8.2121078029791121</v>
      </c>
      <c r="G35" s="7">
        <v>9.6988910560044577</v>
      </c>
      <c r="H35" s="7">
        <v>8.7312691667055837</v>
      </c>
      <c r="J35" s="393" t="s">
        <v>33</v>
      </c>
      <c r="K35" s="7">
        <v>9.1155866900175138</v>
      </c>
      <c r="L35" s="7">
        <v>8.1372969273441154</v>
      </c>
      <c r="M35" s="7">
        <v>8.4555090655509062</v>
      </c>
      <c r="N35" s="7">
        <v>6.1288888888888886</v>
      </c>
      <c r="O35" s="7">
        <v>8.2850503638207584</v>
      </c>
      <c r="P35" s="7">
        <v>8.961616484306365</v>
      </c>
      <c r="Q35" s="7">
        <v>8.6586115508596784</v>
      </c>
      <c r="S35" s="393" t="s">
        <v>33</v>
      </c>
      <c r="T35" s="68">
        <v>9.3612720463493488</v>
      </c>
      <c r="U35" s="68">
        <v>8.4453541651017794</v>
      </c>
      <c r="V35" s="68">
        <v>4.8447401774397969</v>
      </c>
      <c r="W35" s="68">
        <v>9.1115634652915105</v>
      </c>
      <c r="X35" s="68">
        <v>10.306695770495521</v>
      </c>
      <c r="Y35" s="68">
        <v>9.4858187822350839</v>
      </c>
      <c r="AA35" s="393" t="s">
        <v>33</v>
      </c>
      <c r="AB35" s="7">
        <v>1.8506486975761842</v>
      </c>
      <c r="AC35" s="7">
        <v>2.0792478947975543</v>
      </c>
      <c r="AD35" s="7">
        <v>2.1494093859742471</v>
      </c>
      <c r="AE35" s="7">
        <v>3.4324045407636739</v>
      </c>
      <c r="AF35" s="7">
        <v>2.1129328480315221</v>
      </c>
      <c r="AG35" s="445" t="s">
        <v>74</v>
      </c>
      <c r="AH35" s="7">
        <v>2.1129328480315221</v>
      </c>
      <c r="AJ35" s="449" t="s">
        <v>62</v>
      </c>
      <c r="AK35" s="127">
        <v>6.8759090178140694</v>
      </c>
      <c r="AL35" s="127">
        <v>8.2010223300357747</v>
      </c>
      <c r="AM35" s="127">
        <v>7.7827389328937313</v>
      </c>
      <c r="AN35" s="127">
        <v>3.6273231170524944</v>
      </c>
      <c r="AO35" s="127">
        <v>5.0086943486733624</v>
      </c>
      <c r="AP35" s="127">
        <v>7.7090722305114596</v>
      </c>
      <c r="AQ35" s="127">
        <v>9.3038226112404043</v>
      </c>
      <c r="AR35" s="127">
        <v>8.3498518191395394</v>
      </c>
    </row>
    <row r="36" spans="1:44" ht="14.25">
      <c r="AJ36" s="424"/>
      <c r="AK36" s="2" t="s">
        <v>63</v>
      </c>
      <c r="AL36" s="8"/>
      <c r="AM36" s="8"/>
      <c r="AN36" s="8"/>
      <c r="AO36" s="8"/>
      <c r="AP36" s="8"/>
      <c r="AQ36" s="8"/>
      <c r="AR36" s="8"/>
    </row>
    <row r="37" spans="1:44" ht="15">
      <c r="AJ37" s="424"/>
      <c r="AK37" s="425" t="s">
        <v>64</v>
      </c>
      <c r="AL37" s="8"/>
      <c r="AM37" s="8"/>
      <c r="AN37" s="8"/>
      <c r="AO37" s="8"/>
      <c r="AP37" s="8"/>
      <c r="AQ37" s="8"/>
      <c r="AR37" t="e">
        <f>AR33*100/(31*AR32)</f>
        <v>#DIV/0!</v>
      </c>
    </row>
    <row r="38" spans="1:44" ht="14.25">
      <c r="T38" s="128"/>
      <c r="U38" s="128"/>
      <c r="V38" s="128"/>
      <c r="W38" s="128"/>
      <c r="X38" s="128"/>
      <c r="Y38" s="128"/>
      <c r="AJ38" s="424"/>
      <c r="AK38" s="8"/>
      <c r="AL38" s="8"/>
      <c r="AM38" s="8"/>
      <c r="AN38" s="8"/>
      <c r="AO38" s="8"/>
      <c r="AP38" s="8"/>
      <c r="AQ38" s="8"/>
      <c r="AR38" s="8"/>
    </row>
    <row r="39" spans="1:44" ht="15">
      <c r="AK39" s="426" t="s">
        <v>64</v>
      </c>
    </row>
    <row r="40" spans="1:44">
      <c r="AK40" t="s">
        <v>0</v>
      </c>
    </row>
    <row r="41" spans="1:44" ht="13.5" thickBot="1"/>
    <row r="42" spans="1:44" ht="16.5" thickBot="1">
      <c r="A42" s="115" t="s">
        <v>441</v>
      </c>
      <c r="B42" s="404"/>
      <c r="C42" s="404"/>
      <c r="D42" s="404"/>
      <c r="E42" s="404"/>
      <c r="F42" s="404"/>
      <c r="G42" s="404"/>
      <c r="H42" s="404"/>
      <c r="J42" s="115" t="s">
        <v>443</v>
      </c>
      <c r="K42" s="404"/>
      <c r="L42" s="404"/>
      <c r="M42" s="404"/>
      <c r="N42" s="404"/>
      <c r="O42" s="404"/>
      <c r="P42" s="404"/>
      <c r="Q42" s="404"/>
      <c r="S42" s="115" t="s">
        <v>445</v>
      </c>
      <c r="T42" s="404"/>
      <c r="U42" s="404"/>
      <c r="V42" s="404"/>
      <c r="W42" s="404"/>
      <c r="X42" s="404"/>
      <c r="Y42" s="404"/>
      <c r="Z42" s="404"/>
      <c r="AA42" s="404" t="s">
        <v>447</v>
      </c>
      <c r="AB42" s="404"/>
      <c r="AC42" s="404"/>
      <c r="AD42" s="404"/>
      <c r="AE42" s="404"/>
      <c r="AF42" s="404"/>
      <c r="AG42" s="404"/>
      <c r="AH42" s="404"/>
      <c r="AN42" s="805" t="s">
        <v>449</v>
      </c>
      <c r="AO42" s="427"/>
    </row>
    <row r="43" spans="1:44" ht="13.5" thickBot="1">
      <c r="E43" t="s">
        <v>0</v>
      </c>
      <c r="F43" t="s">
        <v>0</v>
      </c>
      <c r="N43" t="s">
        <v>0</v>
      </c>
      <c r="O43" t="s">
        <v>0</v>
      </c>
      <c r="W43" t="s">
        <v>0</v>
      </c>
      <c r="X43" t="s">
        <v>0</v>
      </c>
      <c r="AE43" t="s">
        <v>0</v>
      </c>
      <c r="AF43" t="s">
        <v>0</v>
      </c>
    </row>
    <row r="44" spans="1:44" ht="16.5" thickBot="1">
      <c r="A44" s="902" t="s">
        <v>1</v>
      </c>
      <c r="B44" s="902"/>
      <c r="C44" s="902"/>
      <c r="D44" s="902"/>
      <c r="E44" s="902"/>
      <c r="F44" s="902"/>
      <c r="G44" s="902"/>
      <c r="H44" s="902"/>
      <c r="J44" s="902" t="s">
        <v>1</v>
      </c>
      <c r="K44" s="902"/>
      <c r="L44" s="902"/>
      <c r="M44" s="902"/>
      <c r="N44" s="902"/>
      <c r="O44" s="902"/>
      <c r="P44" s="902"/>
      <c r="Q44" s="902"/>
      <c r="S44" s="902" t="s">
        <v>1</v>
      </c>
      <c r="T44" s="902"/>
      <c r="U44" s="902"/>
      <c r="V44" s="902"/>
      <c r="W44" s="902"/>
      <c r="X44" s="902"/>
      <c r="Y44" s="902"/>
      <c r="Z44" s="902"/>
      <c r="AA44" s="902" t="s">
        <v>1</v>
      </c>
      <c r="AB44" s="902"/>
      <c r="AC44" s="902"/>
      <c r="AD44" s="902"/>
      <c r="AE44" s="902"/>
      <c r="AF44" s="902"/>
      <c r="AG44" s="902"/>
      <c r="AH44" s="902"/>
      <c r="AK44" s="428" t="s">
        <v>1</v>
      </c>
      <c r="AL44" s="429"/>
      <c r="AM44" s="430"/>
      <c r="AN44" s="430"/>
      <c r="AO44" s="430"/>
      <c r="AP44" s="430"/>
      <c r="AQ44" s="430"/>
      <c r="AR44" s="431"/>
    </row>
    <row r="45" spans="1:44" ht="13.5" thickBot="1">
      <c r="B45" s="389"/>
      <c r="H45" s="4"/>
      <c r="K45" s="389"/>
      <c r="Q45" s="4"/>
      <c r="T45" s="389"/>
      <c r="Z45" s="4"/>
      <c r="AB45" s="389"/>
      <c r="AH45" s="4"/>
      <c r="AK45" s="3"/>
      <c r="AQ45" s="419"/>
      <c r="AR45" s="420"/>
    </row>
    <row r="46" spans="1:44" ht="15.75" thickBot="1">
      <c r="B46" s="440" t="s">
        <v>2</v>
      </c>
      <c r="C46" s="441"/>
      <c r="D46" s="441"/>
      <c r="E46" s="441"/>
      <c r="F46" s="441"/>
      <c r="G46" s="5" t="s">
        <v>3</v>
      </c>
      <c r="H46" s="442" t="s">
        <v>4</v>
      </c>
      <c r="K46" s="440" t="s">
        <v>2</v>
      </c>
      <c r="L46" s="441"/>
      <c r="M46" s="441"/>
      <c r="N46" s="441"/>
      <c r="O46" s="441"/>
      <c r="P46" s="5" t="s">
        <v>3</v>
      </c>
      <c r="Q46" s="442" t="s">
        <v>4</v>
      </c>
      <c r="T46" s="440" t="s">
        <v>2</v>
      </c>
      <c r="U46" s="441"/>
      <c r="V46" s="441"/>
      <c r="W46" s="441"/>
      <c r="X46" s="5" t="s">
        <v>3</v>
      </c>
      <c r="Y46" s="442" t="s">
        <v>4</v>
      </c>
      <c r="AB46" s="440" t="s">
        <v>2</v>
      </c>
      <c r="AC46" s="441"/>
      <c r="AD46" s="441"/>
      <c r="AE46" s="441"/>
      <c r="AF46" s="441"/>
      <c r="AG46" s="5" t="s">
        <v>3</v>
      </c>
      <c r="AH46" s="442" t="s">
        <v>4</v>
      </c>
      <c r="AK46" s="432" t="s">
        <v>2</v>
      </c>
      <c r="AL46" s="433"/>
      <c r="AM46" s="433"/>
      <c r="AN46" s="433"/>
      <c r="AO46" s="433"/>
      <c r="AP46" s="434"/>
      <c r="AQ46" s="435" t="s">
        <v>3</v>
      </c>
      <c r="AR46" s="446" t="s">
        <v>4</v>
      </c>
    </row>
    <row r="47" spans="1:44" ht="15.75" thickBot="1">
      <c r="B47" s="390" t="s">
        <v>5</v>
      </c>
      <c r="C47" s="390" t="s">
        <v>6</v>
      </c>
      <c r="D47" s="390" t="s">
        <v>7</v>
      </c>
      <c r="E47" s="390" t="s">
        <v>8</v>
      </c>
      <c r="F47" s="442" t="s">
        <v>4</v>
      </c>
      <c r="G47" s="5" t="s">
        <v>9</v>
      </c>
      <c r="H47" s="442" t="s">
        <v>10</v>
      </c>
      <c r="K47" s="390" t="s">
        <v>5</v>
      </c>
      <c r="L47" s="390" t="s">
        <v>6</v>
      </c>
      <c r="M47" s="390" t="s">
        <v>7</v>
      </c>
      <c r="N47" s="390" t="s">
        <v>8</v>
      </c>
      <c r="O47" s="442" t="s">
        <v>4</v>
      </c>
      <c r="P47" s="5" t="s">
        <v>9</v>
      </c>
      <c r="Q47" s="442" t="s">
        <v>10</v>
      </c>
      <c r="T47" s="436" t="s">
        <v>34</v>
      </c>
      <c r="U47" s="390" t="s">
        <v>7</v>
      </c>
      <c r="V47" s="390" t="s">
        <v>8</v>
      </c>
      <c r="W47" s="442" t="s">
        <v>4</v>
      </c>
      <c r="X47" s="5" t="s">
        <v>9</v>
      </c>
      <c r="Y47" s="442" t="s">
        <v>10</v>
      </c>
      <c r="AB47" s="390" t="s">
        <v>35</v>
      </c>
      <c r="AC47" s="390" t="s">
        <v>36</v>
      </c>
      <c r="AD47" s="390" t="s">
        <v>37</v>
      </c>
      <c r="AE47" s="390" t="s">
        <v>38</v>
      </c>
      <c r="AF47" s="442" t="s">
        <v>4</v>
      </c>
      <c r="AG47" s="5" t="s">
        <v>9</v>
      </c>
      <c r="AH47" s="442" t="s">
        <v>10</v>
      </c>
      <c r="AK47" s="447" t="s">
        <v>5</v>
      </c>
      <c r="AL47" s="447" t="s">
        <v>6</v>
      </c>
      <c r="AM47" s="447" t="s">
        <v>7</v>
      </c>
      <c r="AN47" s="447" t="s">
        <v>39</v>
      </c>
      <c r="AO47" s="447" t="s">
        <v>40</v>
      </c>
      <c r="AP47" s="447" t="s">
        <v>4</v>
      </c>
      <c r="AQ47" s="438" t="s">
        <v>9</v>
      </c>
      <c r="AR47" s="448" t="s">
        <v>10</v>
      </c>
    </row>
    <row r="49" spans="1:44" ht="14.25">
      <c r="A49" s="391" t="s">
        <v>11</v>
      </c>
      <c r="B49" s="6">
        <v>2697</v>
      </c>
      <c r="C49" s="6">
        <v>12719</v>
      </c>
      <c r="D49" s="6">
        <v>9588</v>
      </c>
      <c r="E49" s="6">
        <v>32</v>
      </c>
      <c r="F49" s="6">
        <v>25036</v>
      </c>
      <c r="G49" s="6">
        <v>7249</v>
      </c>
      <c r="H49" s="6">
        <v>32285</v>
      </c>
      <c r="J49" s="391" t="s">
        <v>11</v>
      </c>
      <c r="K49" s="6">
        <v>2148</v>
      </c>
      <c r="L49" s="6">
        <v>4609</v>
      </c>
      <c r="M49" s="6">
        <v>1266</v>
      </c>
      <c r="N49" s="6">
        <v>358</v>
      </c>
      <c r="O49" s="6">
        <v>8381</v>
      </c>
      <c r="P49" s="6">
        <v>5068</v>
      </c>
      <c r="Q49" s="6">
        <v>13449</v>
      </c>
      <c r="S49" s="391" t="s">
        <v>11</v>
      </c>
      <c r="T49" s="69">
        <v>25945</v>
      </c>
      <c r="U49" s="69">
        <v>6975</v>
      </c>
      <c r="V49" s="69">
        <v>1602</v>
      </c>
      <c r="W49" s="69">
        <v>34522</v>
      </c>
      <c r="X49" s="69">
        <v>11175</v>
      </c>
      <c r="Y49" s="69">
        <v>45697</v>
      </c>
      <c r="AA49" s="391" t="s">
        <v>11</v>
      </c>
      <c r="AB49" s="6">
        <v>9367</v>
      </c>
      <c r="AC49" s="6">
        <v>6090</v>
      </c>
      <c r="AD49" s="6">
        <v>6578</v>
      </c>
      <c r="AE49" s="6">
        <v>1514</v>
      </c>
      <c r="AF49" s="6">
        <v>23549</v>
      </c>
      <c r="AG49" s="6" t="s">
        <v>74</v>
      </c>
      <c r="AH49" s="6">
        <v>23549</v>
      </c>
      <c r="AJ49" s="421" t="s">
        <v>41</v>
      </c>
      <c r="AK49" s="126">
        <v>12872</v>
      </c>
      <c r="AL49" s="126">
        <v>59314</v>
      </c>
      <c r="AM49" s="126">
        <v>30363</v>
      </c>
      <c r="AN49" s="126">
        <v>9892</v>
      </c>
      <c r="AO49" s="126">
        <v>2491</v>
      </c>
      <c r="AP49" s="126">
        <v>114932</v>
      </c>
      <c r="AQ49" s="126">
        <v>26188</v>
      </c>
      <c r="AR49" s="126">
        <v>141120</v>
      </c>
    </row>
    <row r="50" spans="1:44" ht="14.25">
      <c r="A50" s="391" t="s">
        <v>12</v>
      </c>
      <c r="B50" s="6">
        <v>869</v>
      </c>
      <c r="C50" s="6">
        <v>4339</v>
      </c>
      <c r="D50" s="6">
        <v>1261</v>
      </c>
      <c r="E50" s="6">
        <v>34</v>
      </c>
      <c r="F50" s="6">
        <v>6503</v>
      </c>
      <c r="G50" s="6">
        <v>3871</v>
      </c>
      <c r="H50" s="6">
        <v>10374</v>
      </c>
      <c r="J50" s="391" t="s">
        <v>12</v>
      </c>
      <c r="K50" s="6">
        <v>109</v>
      </c>
      <c r="L50" s="6">
        <v>1988</v>
      </c>
      <c r="M50" s="6">
        <v>1425</v>
      </c>
      <c r="N50" s="6">
        <v>94</v>
      </c>
      <c r="O50" s="6">
        <v>3616</v>
      </c>
      <c r="P50" s="6">
        <v>6567</v>
      </c>
      <c r="Q50" s="6">
        <v>10183</v>
      </c>
      <c r="S50" s="391" t="s">
        <v>12</v>
      </c>
      <c r="T50" s="69">
        <v>268</v>
      </c>
      <c r="U50" s="69">
        <v>146</v>
      </c>
      <c r="V50" s="69">
        <v>19</v>
      </c>
      <c r="W50" s="69">
        <v>433</v>
      </c>
      <c r="X50" s="69">
        <v>290</v>
      </c>
      <c r="Y50" s="69">
        <v>723</v>
      </c>
      <c r="AA50" s="391" t="s">
        <v>12</v>
      </c>
      <c r="AB50" s="6">
        <v>58</v>
      </c>
      <c r="AC50" s="6">
        <v>31</v>
      </c>
      <c r="AD50" s="6">
        <v>56</v>
      </c>
      <c r="AE50" s="6">
        <v>29</v>
      </c>
      <c r="AF50" s="6">
        <v>174</v>
      </c>
      <c r="AG50" s="6" t="s">
        <v>74</v>
      </c>
      <c r="AH50" s="6">
        <v>174</v>
      </c>
      <c r="AJ50" s="421" t="s">
        <v>42</v>
      </c>
      <c r="AK50" s="126">
        <v>1476</v>
      </c>
      <c r="AL50" s="126">
        <v>6893</v>
      </c>
      <c r="AM50" s="126">
        <v>3302</v>
      </c>
      <c r="AN50" s="126">
        <v>355</v>
      </c>
      <c r="AO50" s="126">
        <v>203</v>
      </c>
      <c r="AP50" s="126">
        <v>12229</v>
      </c>
      <c r="AQ50" s="126">
        <v>11442</v>
      </c>
      <c r="AR50" s="126">
        <v>23671</v>
      </c>
    </row>
    <row r="51" spans="1:44" ht="14.25">
      <c r="A51" s="391" t="s">
        <v>13</v>
      </c>
      <c r="B51" s="6">
        <v>1464</v>
      </c>
      <c r="C51" s="6">
        <v>7015</v>
      </c>
      <c r="D51" s="6">
        <v>686</v>
      </c>
      <c r="E51" s="6">
        <v>12</v>
      </c>
      <c r="F51" s="6">
        <v>9177</v>
      </c>
      <c r="G51" s="6">
        <v>1771</v>
      </c>
      <c r="H51" s="6">
        <v>10948</v>
      </c>
      <c r="J51" s="391" t="s">
        <v>13</v>
      </c>
      <c r="K51" s="6">
        <v>413</v>
      </c>
      <c r="L51" s="6">
        <v>3590</v>
      </c>
      <c r="M51" s="6">
        <v>964</v>
      </c>
      <c r="N51" s="6">
        <v>29</v>
      </c>
      <c r="O51" s="6">
        <v>4996</v>
      </c>
      <c r="P51" s="6">
        <v>1902</v>
      </c>
      <c r="Q51" s="6">
        <v>6898</v>
      </c>
      <c r="S51" s="391" t="s">
        <v>13</v>
      </c>
      <c r="T51" s="69">
        <v>169</v>
      </c>
      <c r="U51" s="69">
        <v>39</v>
      </c>
      <c r="V51" s="69">
        <v>13</v>
      </c>
      <c r="W51" s="69">
        <v>221</v>
      </c>
      <c r="X51" s="69">
        <v>119</v>
      </c>
      <c r="Y51" s="69">
        <v>340</v>
      </c>
      <c r="AA51" s="391" t="s">
        <v>13</v>
      </c>
      <c r="AB51" s="6">
        <v>45</v>
      </c>
      <c r="AC51" s="6">
        <v>34</v>
      </c>
      <c r="AD51" s="6">
        <v>13</v>
      </c>
      <c r="AE51" s="6">
        <v>16</v>
      </c>
      <c r="AF51" s="6">
        <v>108</v>
      </c>
      <c r="AG51" s="6" t="s">
        <v>74</v>
      </c>
      <c r="AH51" s="6">
        <v>108</v>
      </c>
      <c r="AJ51" s="421" t="s">
        <v>43</v>
      </c>
      <c r="AK51" s="126">
        <v>2785</v>
      </c>
      <c r="AL51" s="126">
        <v>10883</v>
      </c>
      <c r="AM51" s="126">
        <v>1818</v>
      </c>
      <c r="AN51" s="126">
        <v>92</v>
      </c>
      <c r="AO51" s="126">
        <v>79</v>
      </c>
      <c r="AP51" s="126">
        <v>15657</v>
      </c>
      <c r="AQ51" s="126">
        <v>4301</v>
      </c>
      <c r="AR51" s="126">
        <v>19958</v>
      </c>
    </row>
    <row r="52" spans="1:44" ht="14.25">
      <c r="A52" s="391" t="s">
        <v>14</v>
      </c>
      <c r="B52" s="6">
        <v>4923</v>
      </c>
      <c r="C52" s="6">
        <v>20601</v>
      </c>
      <c r="D52" s="6">
        <v>5782</v>
      </c>
      <c r="E52" s="6">
        <v>38</v>
      </c>
      <c r="F52" s="6">
        <v>31344</v>
      </c>
      <c r="G52" s="6">
        <v>6129</v>
      </c>
      <c r="H52" s="6">
        <v>37473</v>
      </c>
      <c r="J52" s="391" t="s">
        <v>14</v>
      </c>
      <c r="K52" s="6">
        <v>904</v>
      </c>
      <c r="L52" s="6">
        <v>4246</v>
      </c>
      <c r="M52" s="6">
        <v>3958</v>
      </c>
      <c r="N52" s="6">
        <v>323</v>
      </c>
      <c r="O52" s="6">
        <v>9431</v>
      </c>
      <c r="P52" s="6">
        <v>4191</v>
      </c>
      <c r="Q52" s="6">
        <v>13622</v>
      </c>
      <c r="S52" s="391" t="s">
        <v>14</v>
      </c>
      <c r="T52" s="69">
        <v>20770</v>
      </c>
      <c r="U52" s="69">
        <v>3476</v>
      </c>
      <c r="V52" s="69">
        <v>436</v>
      </c>
      <c r="W52" s="69">
        <v>24682</v>
      </c>
      <c r="X52" s="69">
        <v>6800</v>
      </c>
      <c r="Y52" s="69">
        <v>31482</v>
      </c>
      <c r="AA52" s="391" t="s">
        <v>14</v>
      </c>
      <c r="AB52" s="6">
        <v>145</v>
      </c>
      <c r="AC52" s="6">
        <v>185</v>
      </c>
      <c r="AD52" s="6">
        <v>311</v>
      </c>
      <c r="AE52" s="6">
        <v>136</v>
      </c>
      <c r="AF52" s="6">
        <v>777</v>
      </c>
      <c r="AG52" s="6" t="s">
        <v>74</v>
      </c>
      <c r="AH52" s="6">
        <v>777</v>
      </c>
      <c r="AJ52" s="421" t="s">
        <v>44</v>
      </c>
      <c r="AK52" s="126">
        <v>9928</v>
      </c>
      <c r="AL52" s="126">
        <v>48527</v>
      </c>
      <c r="AM52" s="126">
        <v>17087</v>
      </c>
      <c r="AN52" s="126">
        <v>1568</v>
      </c>
      <c r="AO52" s="126">
        <v>897</v>
      </c>
      <c r="AP52" s="126">
        <v>78007</v>
      </c>
      <c r="AQ52" s="126">
        <v>21842</v>
      </c>
      <c r="AR52" s="126">
        <v>99849</v>
      </c>
    </row>
    <row r="53" spans="1:44" ht="14.25">
      <c r="A53" s="391" t="s">
        <v>15</v>
      </c>
      <c r="B53" s="6">
        <v>610</v>
      </c>
      <c r="C53" s="6">
        <v>2913</v>
      </c>
      <c r="D53" s="6">
        <v>577</v>
      </c>
      <c r="E53" s="6">
        <v>37</v>
      </c>
      <c r="F53" s="6">
        <v>4137</v>
      </c>
      <c r="G53" s="6">
        <v>4075</v>
      </c>
      <c r="H53" s="6">
        <v>8212</v>
      </c>
      <c r="J53" s="391" t="s">
        <v>15</v>
      </c>
      <c r="K53" s="6">
        <v>247</v>
      </c>
      <c r="L53" s="6">
        <v>882</v>
      </c>
      <c r="M53" s="6">
        <v>234</v>
      </c>
      <c r="N53" s="6">
        <v>596</v>
      </c>
      <c r="O53" s="6">
        <v>1959</v>
      </c>
      <c r="P53" s="6">
        <v>2074</v>
      </c>
      <c r="Q53" s="6">
        <v>4033</v>
      </c>
      <c r="S53" s="391" t="s">
        <v>15</v>
      </c>
      <c r="T53" s="69">
        <v>1100</v>
      </c>
      <c r="U53" s="69">
        <v>238</v>
      </c>
      <c r="V53" s="69">
        <v>80</v>
      </c>
      <c r="W53" s="69">
        <v>1418</v>
      </c>
      <c r="X53" s="69">
        <v>247</v>
      </c>
      <c r="Y53" s="69">
        <v>1665</v>
      </c>
      <c r="AA53" s="391" t="s">
        <v>15</v>
      </c>
      <c r="AB53" s="6">
        <v>71</v>
      </c>
      <c r="AC53" s="6">
        <v>114</v>
      </c>
      <c r="AD53" s="6">
        <v>120</v>
      </c>
      <c r="AE53" s="6">
        <v>101</v>
      </c>
      <c r="AF53" s="6">
        <v>406</v>
      </c>
      <c r="AG53" s="6" t="s">
        <v>74</v>
      </c>
      <c r="AH53" s="6">
        <v>406</v>
      </c>
      <c r="AJ53" s="421" t="s">
        <v>45</v>
      </c>
      <c r="AK53" s="126">
        <v>1309</v>
      </c>
      <c r="AL53" s="126">
        <v>7369</v>
      </c>
      <c r="AM53" s="126">
        <v>2077</v>
      </c>
      <c r="AN53" s="126">
        <v>1012</v>
      </c>
      <c r="AO53" s="126">
        <v>273</v>
      </c>
      <c r="AP53" s="126">
        <v>12040</v>
      </c>
      <c r="AQ53" s="126">
        <v>7440</v>
      </c>
      <c r="AR53" s="126">
        <v>19480</v>
      </c>
    </row>
    <row r="54" spans="1:44" ht="14.25">
      <c r="A54" s="391" t="s">
        <v>16</v>
      </c>
      <c r="B54" s="6">
        <v>7260</v>
      </c>
      <c r="C54" s="6">
        <v>32027</v>
      </c>
      <c r="D54" s="6">
        <v>7413</v>
      </c>
      <c r="E54" s="6">
        <v>1175</v>
      </c>
      <c r="F54" s="6">
        <v>47875</v>
      </c>
      <c r="G54" s="6">
        <v>43455</v>
      </c>
      <c r="H54" s="6">
        <v>91330</v>
      </c>
      <c r="J54" s="391" t="s">
        <v>16</v>
      </c>
      <c r="K54" s="6">
        <v>3516</v>
      </c>
      <c r="L54" s="6">
        <v>17213</v>
      </c>
      <c r="M54" s="6">
        <v>11458</v>
      </c>
      <c r="N54" s="6">
        <v>463</v>
      </c>
      <c r="O54" s="6">
        <v>32650</v>
      </c>
      <c r="P54" s="6">
        <v>55790</v>
      </c>
      <c r="Q54" s="6">
        <v>88440</v>
      </c>
      <c r="S54" s="391" t="s">
        <v>16</v>
      </c>
      <c r="T54" s="69">
        <v>7417</v>
      </c>
      <c r="U54" s="69">
        <v>1000</v>
      </c>
      <c r="V54" s="69">
        <v>123</v>
      </c>
      <c r="W54" s="69">
        <v>8540</v>
      </c>
      <c r="X54" s="69">
        <v>2729</v>
      </c>
      <c r="Y54" s="69">
        <v>11269</v>
      </c>
      <c r="AA54" s="391" t="s">
        <v>16</v>
      </c>
      <c r="AB54" s="6">
        <v>137</v>
      </c>
      <c r="AC54" s="6">
        <v>210</v>
      </c>
      <c r="AD54" s="6">
        <v>280</v>
      </c>
      <c r="AE54" s="6">
        <v>50</v>
      </c>
      <c r="AF54" s="6">
        <v>677</v>
      </c>
      <c r="AG54" s="6" t="s">
        <v>74</v>
      </c>
      <c r="AH54" s="6">
        <v>677</v>
      </c>
      <c r="AJ54" s="421" t="s">
        <v>46</v>
      </c>
      <c r="AK54" s="126">
        <v>15647</v>
      </c>
      <c r="AL54" s="126">
        <v>66675</v>
      </c>
      <c r="AM54" s="126">
        <v>21795</v>
      </c>
      <c r="AN54" s="126">
        <v>1410</v>
      </c>
      <c r="AO54" s="126">
        <v>2118</v>
      </c>
      <c r="AP54" s="126">
        <v>107645</v>
      </c>
      <c r="AQ54" s="126">
        <v>127053</v>
      </c>
      <c r="AR54" s="126">
        <v>234698</v>
      </c>
    </row>
    <row r="55" spans="1:44" ht="14.25">
      <c r="A55" s="391" t="s">
        <v>17</v>
      </c>
      <c r="B55" s="6">
        <v>711</v>
      </c>
      <c r="C55" s="6">
        <v>1166</v>
      </c>
      <c r="D55" s="6">
        <v>158</v>
      </c>
      <c r="E55" s="6">
        <v>0</v>
      </c>
      <c r="F55" s="6">
        <v>2035</v>
      </c>
      <c r="G55" s="6">
        <v>5659</v>
      </c>
      <c r="H55" s="6">
        <v>7694</v>
      </c>
      <c r="J55" s="391" t="s">
        <v>17</v>
      </c>
      <c r="K55" s="6">
        <v>196</v>
      </c>
      <c r="L55" s="6">
        <v>1598</v>
      </c>
      <c r="M55" s="6">
        <v>729</v>
      </c>
      <c r="N55" s="6">
        <v>91</v>
      </c>
      <c r="O55" s="6">
        <v>2614</v>
      </c>
      <c r="P55" s="6">
        <v>3759</v>
      </c>
      <c r="Q55" s="6">
        <v>6373</v>
      </c>
      <c r="S55" s="391" t="s">
        <v>17</v>
      </c>
      <c r="T55" s="69">
        <v>170</v>
      </c>
      <c r="U55" s="69">
        <v>35</v>
      </c>
      <c r="V55" s="69">
        <v>41</v>
      </c>
      <c r="W55" s="69">
        <v>246</v>
      </c>
      <c r="X55" s="69">
        <v>105</v>
      </c>
      <c r="Y55" s="69">
        <v>351</v>
      </c>
      <c r="AA55" s="391" t="s">
        <v>17</v>
      </c>
      <c r="AB55" s="6">
        <v>29</v>
      </c>
      <c r="AC55" s="6">
        <v>24</v>
      </c>
      <c r="AD55" s="6">
        <v>24</v>
      </c>
      <c r="AE55" s="6">
        <v>17</v>
      </c>
      <c r="AF55" s="6">
        <v>94</v>
      </c>
      <c r="AG55" s="6" t="s">
        <v>74</v>
      </c>
      <c r="AH55" s="6">
        <v>94</v>
      </c>
      <c r="AJ55" s="421" t="s">
        <v>47</v>
      </c>
      <c r="AK55" s="126">
        <v>1357</v>
      </c>
      <c r="AL55" s="126">
        <v>3420</v>
      </c>
      <c r="AM55" s="126">
        <v>1072</v>
      </c>
      <c r="AN55" s="126">
        <v>189</v>
      </c>
      <c r="AO55" s="126">
        <v>22</v>
      </c>
      <c r="AP55" s="126">
        <v>6060</v>
      </c>
      <c r="AQ55" s="126">
        <v>9921</v>
      </c>
      <c r="AR55" s="126">
        <v>15981</v>
      </c>
    </row>
    <row r="56" spans="1:44" ht="14.25">
      <c r="A56" s="391" t="s">
        <v>18</v>
      </c>
      <c r="B56" s="6">
        <v>483</v>
      </c>
      <c r="C56" s="6">
        <v>5893</v>
      </c>
      <c r="D56" s="6">
        <v>467</v>
      </c>
      <c r="E56" s="6">
        <v>10</v>
      </c>
      <c r="F56" s="6">
        <v>6853</v>
      </c>
      <c r="G56" s="6">
        <v>2056</v>
      </c>
      <c r="H56" s="6">
        <v>8909</v>
      </c>
      <c r="J56" s="391" t="s">
        <v>18</v>
      </c>
      <c r="K56" s="6">
        <v>771</v>
      </c>
      <c r="L56" s="6">
        <v>2834</v>
      </c>
      <c r="M56" s="6">
        <v>1409</v>
      </c>
      <c r="N56" s="6">
        <v>151</v>
      </c>
      <c r="O56" s="6">
        <v>5165</v>
      </c>
      <c r="P56" s="6">
        <v>994</v>
      </c>
      <c r="Q56" s="6">
        <v>6159</v>
      </c>
      <c r="S56" s="391" t="s">
        <v>18</v>
      </c>
      <c r="T56" s="69">
        <v>304</v>
      </c>
      <c r="U56" s="69">
        <v>127</v>
      </c>
      <c r="V56" s="69">
        <v>57</v>
      </c>
      <c r="W56" s="69">
        <v>488</v>
      </c>
      <c r="X56" s="69">
        <v>397</v>
      </c>
      <c r="Y56" s="69">
        <v>885</v>
      </c>
      <c r="AA56" s="391" t="s">
        <v>18</v>
      </c>
      <c r="AB56" s="6">
        <v>48</v>
      </c>
      <c r="AC56" s="6">
        <v>133</v>
      </c>
      <c r="AD56" s="6">
        <v>242</v>
      </c>
      <c r="AE56" s="6">
        <v>94</v>
      </c>
      <c r="AF56" s="6">
        <v>517</v>
      </c>
      <c r="AG56" s="6" t="s">
        <v>74</v>
      </c>
      <c r="AH56" s="6">
        <v>517</v>
      </c>
      <c r="AJ56" s="421" t="s">
        <v>48</v>
      </c>
      <c r="AK56" s="126">
        <v>1771</v>
      </c>
      <c r="AL56" s="126">
        <v>9256</v>
      </c>
      <c r="AM56" s="126">
        <v>2302</v>
      </c>
      <c r="AN56" s="126">
        <v>544</v>
      </c>
      <c r="AO56" s="126">
        <v>187</v>
      </c>
      <c r="AP56" s="126">
        <v>14060</v>
      </c>
      <c r="AQ56" s="126">
        <v>3972</v>
      </c>
      <c r="AR56" s="126">
        <v>18032</v>
      </c>
    </row>
    <row r="57" spans="1:44" ht="14.25">
      <c r="A57" s="391" t="s">
        <v>19</v>
      </c>
      <c r="B57" s="6">
        <v>207</v>
      </c>
      <c r="C57" s="6">
        <v>5419</v>
      </c>
      <c r="D57" s="6">
        <v>1024</v>
      </c>
      <c r="E57" s="6">
        <v>6</v>
      </c>
      <c r="F57" s="6">
        <v>6656</v>
      </c>
      <c r="G57" s="6">
        <v>5259</v>
      </c>
      <c r="H57" s="6">
        <v>11915</v>
      </c>
      <c r="J57" s="391" t="s">
        <v>19</v>
      </c>
      <c r="K57" s="6">
        <v>170</v>
      </c>
      <c r="L57" s="6">
        <v>3433</v>
      </c>
      <c r="M57" s="6">
        <v>1426</v>
      </c>
      <c r="N57" s="6">
        <v>25</v>
      </c>
      <c r="O57" s="6">
        <v>5054</v>
      </c>
      <c r="P57" s="6">
        <v>16788</v>
      </c>
      <c r="Q57" s="6">
        <v>21842</v>
      </c>
      <c r="S57" s="391" t="s">
        <v>19</v>
      </c>
      <c r="T57" s="69">
        <v>800</v>
      </c>
      <c r="U57" s="69">
        <v>614</v>
      </c>
      <c r="V57" s="69">
        <v>14</v>
      </c>
      <c r="W57" s="69">
        <v>1428</v>
      </c>
      <c r="X57" s="69">
        <v>2689</v>
      </c>
      <c r="Y57" s="69">
        <v>4117</v>
      </c>
      <c r="AA57" s="391" t="s">
        <v>19</v>
      </c>
      <c r="AB57" s="6">
        <v>11</v>
      </c>
      <c r="AC57" s="6">
        <v>14</v>
      </c>
      <c r="AD57" s="6">
        <v>77</v>
      </c>
      <c r="AE57" s="6">
        <v>1</v>
      </c>
      <c r="AF57" s="6">
        <v>103</v>
      </c>
      <c r="AG57" s="6" t="s">
        <v>74</v>
      </c>
      <c r="AH57" s="6">
        <v>103</v>
      </c>
      <c r="AJ57" s="421" t="s">
        <v>49</v>
      </c>
      <c r="AK57" s="126">
        <v>585</v>
      </c>
      <c r="AL57" s="126">
        <v>10152</v>
      </c>
      <c r="AM57" s="126">
        <v>3599</v>
      </c>
      <c r="AN57" s="126">
        <v>147</v>
      </c>
      <c r="AO57" s="126">
        <v>19</v>
      </c>
      <c r="AP57" s="126">
        <v>14502</v>
      </c>
      <c r="AQ57" s="126">
        <v>27449</v>
      </c>
      <c r="AR57" s="126">
        <v>41951</v>
      </c>
    </row>
    <row r="58" spans="1:44" ht="14.25">
      <c r="A58" s="391" t="s">
        <v>20</v>
      </c>
      <c r="B58" s="6">
        <v>304</v>
      </c>
      <c r="C58" s="6">
        <v>1783</v>
      </c>
      <c r="D58" s="6">
        <v>1502</v>
      </c>
      <c r="E58" s="6">
        <v>11</v>
      </c>
      <c r="F58" s="6">
        <v>3600</v>
      </c>
      <c r="G58" s="6">
        <v>3285</v>
      </c>
      <c r="H58" s="6">
        <v>6885</v>
      </c>
      <c r="J58" s="391" t="s">
        <v>20</v>
      </c>
      <c r="K58" s="6">
        <v>122</v>
      </c>
      <c r="L58" s="6">
        <v>1055</v>
      </c>
      <c r="M58" s="6">
        <v>1198</v>
      </c>
      <c r="N58" s="6">
        <v>31</v>
      </c>
      <c r="O58" s="6">
        <v>2406</v>
      </c>
      <c r="P58" s="6">
        <v>11972</v>
      </c>
      <c r="Q58" s="6">
        <v>14378</v>
      </c>
      <c r="S58" s="391" t="s">
        <v>20</v>
      </c>
      <c r="T58" s="69">
        <v>240</v>
      </c>
      <c r="U58" s="69">
        <v>262</v>
      </c>
      <c r="V58" s="69">
        <v>16</v>
      </c>
      <c r="W58" s="69">
        <v>518</v>
      </c>
      <c r="X58" s="69">
        <v>1742</v>
      </c>
      <c r="Y58" s="69">
        <v>2260</v>
      </c>
      <c r="AA58" s="391" t="s">
        <v>20</v>
      </c>
      <c r="AB58" s="6">
        <v>17</v>
      </c>
      <c r="AC58" s="6">
        <v>25</v>
      </c>
      <c r="AD58" s="6">
        <v>55</v>
      </c>
      <c r="AE58" s="6">
        <v>3</v>
      </c>
      <c r="AF58" s="6">
        <v>100</v>
      </c>
      <c r="AG58" s="6" t="s">
        <v>74</v>
      </c>
      <c r="AH58" s="6">
        <v>100</v>
      </c>
      <c r="AJ58" s="421" t="s">
        <v>50</v>
      </c>
      <c r="AK58" s="126">
        <v>641</v>
      </c>
      <c r="AL58" s="126">
        <v>3261</v>
      </c>
      <c r="AM58" s="126">
        <v>3266</v>
      </c>
      <c r="AN58" s="126">
        <v>138</v>
      </c>
      <c r="AO58" s="126">
        <v>32</v>
      </c>
      <c r="AP58" s="126">
        <v>7338</v>
      </c>
      <c r="AQ58" s="126">
        <v>18451</v>
      </c>
      <c r="AR58" s="126">
        <v>25789</v>
      </c>
    </row>
    <row r="59" spans="1:44" ht="14.25">
      <c r="A59" s="391" t="s">
        <v>21</v>
      </c>
      <c r="B59" s="6">
        <v>174</v>
      </c>
      <c r="C59" s="6">
        <v>2905</v>
      </c>
      <c r="D59" s="6">
        <v>1919</v>
      </c>
      <c r="E59" s="6">
        <v>1081</v>
      </c>
      <c r="F59" s="6">
        <v>6079</v>
      </c>
      <c r="G59" s="6">
        <v>6165</v>
      </c>
      <c r="H59" s="6">
        <v>12244</v>
      </c>
      <c r="J59" s="391" t="s">
        <v>21</v>
      </c>
      <c r="K59" s="6">
        <v>105</v>
      </c>
      <c r="L59" s="6">
        <v>907</v>
      </c>
      <c r="M59" s="6">
        <v>1807</v>
      </c>
      <c r="N59" s="6">
        <v>41</v>
      </c>
      <c r="O59" s="6">
        <v>2860</v>
      </c>
      <c r="P59" s="6">
        <v>11033</v>
      </c>
      <c r="Q59" s="6">
        <v>13893</v>
      </c>
      <c r="S59" s="391" t="s">
        <v>21</v>
      </c>
      <c r="T59" s="69">
        <v>193</v>
      </c>
      <c r="U59" s="69">
        <v>86</v>
      </c>
      <c r="V59" s="69">
        <v>19</v>
      </c>
      <c r="W59" s="69">
        <v>298</v>
      </c>
      <c r="X59" s="69">
        <v>1798</v>
      </c>
      <c r="Y59" s="69">
        <v>2096</v>
      </c>
      <c r="AA59" s="391" t="s">
        <v>21</v>
      </c>
      <c r="AB59" s="6">
        <v>10</v>
      </c>
      <c r="AC59" s="6">
        <v>27</v>
      </c>
      <c r="AD59" s="6">
        <v>63</v>
      </c>
      <c r="AE59" s="6">
        <v>20</v>
      </c>
      <c r="AF59" s="6">
        <v>120</v>
      </c>
      <c r="AG59" s="6" t="s">
        <v>74</v>
      </c>
      <c r="AH59" s="6">
        <v>120</v>
      </c>
      <c r="AJ59" s="421" t="s">
        <v>51</v>
      </c>
      <c r="AK59" s="126">
        <v>418</v>
      </c>
      <c r="AL59" s="126">
        <v>4554</v>
      </c>
      <c r="AM59" s="126">
        <v>4584</v>
      </c>
      <c r="AN59" s="126">
        <v>1349</v>
      </c>
      <c r="AO59" s="126">
        <v>27</v>
      </c>
      <c r="AP59" s="126">
        <v>10932</v>
      </c>
      <c r="AQ59" s="126">
        <v>21101</v>
      </c>
      <c r="AR59" s="126">
        <v>32033</v>
      </c>
    </row>
    <row r="60" spans="1:44" ht="14.25">
      <c r="A60" s="391" t="s">
        <v>22</v>
      </c>
      <c r="B60" s="6">
        <v>245</v>
      </c>
      <c r="C60" s="6">
        <v>2352</v>
      </c>
      <c r="D60" s="6">
        <v>805</v>
      </c>
      <c r="E60" s="6">
        <v>11</v>
      </c>
      <c r="F60" s="6">
        <v>3413</v>
      </c>
      <c r="G60" s="6">
        <v>3103</v>
      </c>
      <c r="H60" s="6">
        <v>6516</v>
      </c>
      <c r="J60" s="391" t="s">
        <v>22</v>
      </c>
      <c r="K60" s="6">
        <v>280</v>
      </c>
      <c r="L60" s="6">
        <v>1263</v>
      </c>
      <c r="M60" s="6">
        <v>2579</v>
      </c>
      <c r="N60" s="6">
        <v>17</v>
      </c>
      <c r="O60" s="6">
        <v>4139</v>
      </c>
      <c r="P60" s="6">
        <v>12387</v>
      </c>
      <c r="Q60" s="6">
        <v>16526</v>
      </c>
      <c r="S60" s="391" t="s">
        <v>22</v>
      </c>
      <c r="T60" s="69">
        <v>834</v>
      </c>
      <c r="U60" s="69">
        <v>1096</v>
      </c>
      <c r="V60" s="69">
        <v>10</v>
      </c>
      <c r="W60" s="69">
        <v>1940</v>
      </c>
      <c r="X60" s="69">
        <v>9092</v>
      </c>
      <c r="Y60" s="69">
        <v>11032</v>
      </c>
      <c r="AA60" s="391" t="s">
        <v>22</v>
      </c>
      <c r="AB60" s="6">
        <v>4</v>
      </c>
      <c r="AC60" s="6">
        <v>30</v>
      </c>
      <c r="AD60" s="6">
        <v>123</v>
      </c>
      <c r="AE60" s="6">
        <v>8</v>
      </c>
      <c r="AF60" s="6">
        <v>165</v>
      </c>
      <c r="AG60" s="6" t="s">
        <v>74</v>
      </c>
      <c r="AH60" s="6">
        <v>165</v>
      </c>
      <c r="AJ60" s="421" t="s">
        <v>52</v>
      </c>
      <c r="AK60" s="126">
        <v>758</v>
      </c>
      <c r="AL60" s="126">
        <v>4840</v>
      </c>
      <c r="AM60" s="126">
        <v>4881</v>
      </c>
      <c r="AN60" s="126">
        <v>166</v>
      </c>
      <c r="AO60" s="126">
        <v>26</v>
      </c>
      <c r="AP60" s="126">
        <v>10671</v>
      </c>
      <c r="AQ60" s="126">
        <v>28465</v>
      </c>
      <c r="AR60" s="126">
        <v>39136</v>
      </c>
    </row>
    <row r="61" spans="1:44" ht="14.25">
      <c r="A61" s="391" t="s">
        <v>23</v>
      </c>
      <c r="B61" s="6">
        <v>378</v>
      </c>
      <c r="C61" s="6">
        <v>872</v>
      </c>
      <c r="D61" s="6">
        <v>160</v>
      </c>
      <c r="E61" s="6">
        <v>5</v>
      </c>
      <c r="F61" s="6">
        <v>1415</v>
      </c>
      <c r="G61" s="6">
        <v>419</v>
      </c>
      <c r="H61" s="6">
        <v>1834</v>
      </c>
      <c r="J61" s="391" t="s">
        <v>23</v>
      </c>
      <c r="K61" s="6">
        <v>174</v>
      </c>
      <c r="L61" s="6">
        <v>468</v>
      </c>
      <c r="M61" s="6">
        <v>116</v>
      </c>
      <c r="N61" s="6">
        <v>31</v>
      </c>
      <c r="O61" s="6">
        <v>789</v>
      </c>
      <c r="P61" s="6">
        <v>576</v>
      </c>
      <c r="Q61" s="6">
        <v>1365</v>
      </c>
      <c r="S61" s="391" t="s">
        <v>23</v>
      </c>
      <c r="T61" s="69">
        <v>236</v>
      </c>
      <c r="U61" s="69">
        <v>96</v>
      </c>
      <c r="V61" s="69">
        <v>8</v>
      </c>
      <c r="W61" s="69">
        <v>340</v>
      </c>
      <c r="X61" s="69">
        <v>195</v>
      </c>
      <c r="Y61" s="69">
        <v>535</v>
      </c>
      <c r="AA61" s="391" t="s">
        <v>23</v>
      </c>
      <c r="AB61" s="6">
        <v>13</v>
      </c>
      <c r="AC61" s="6">
        <v>39</v>
      </c>
      <c r="AD61" s="6">
        <v>51</v>
      </c>
      <c r="AE61" s="6">
        <v>22</v>
      </c>
      <c r="AF61" s="6">
        <v>125</v>
      </c>
      <c r="AG61" s="6" t="s">
        <v>74</v>
      </c>
      <c r="AH61" s="6">
        <v>125</v>
      </c>
      <c r="AJ61" s="421" t="s">
        <v>53</v>
      </c>
      <c r="AK61" s="126">
        <v>825</v>
      </c>
      <c r="AL61" s="126">
        <v>1645</v>
      </c>
      <c r="AM61" s="126">
        <v>493</v>
      </c>
      <c r="AN61" s="126">
        <v>179</v>
      </c>
      <c r="AO61" s="126">
        <v>93</v>
      </c>
      <c r="AP61" s="126">
        <v>3235</v>
      </c>
      <c r="AQ61" s="126">
        <v>1414</v>
      </c>
      <c r="AR61" s="126">
        <v>4649</v>
      </c>
    </row>
    <row r="62" spans="1:44" ht="14.25">
      <c r="A62" s="391" t="s">
        <v>24</v>
      </c>
      <c r="B62" s="6">
        <v>450</v>
      </c>
      <c r="C62" s="6">
        <v>1149</v>
      </c>
      <c r="D62" s="6">
        <v>179</v>
      </c>
      <c r="E62" s="6">
        <v>4</v>
      </c>
      <c r="F62" s="6">
        <v>1782</v>
      </c>
      <c r="G62" s="6">
        <v>674</v>
      </c>
      <c r="H62" s="6">
        <v>2456</v>
      </c>
      <c r="J62" s="391" t="s">
        <v>24</v>
      </c>
      <c r="K62" s="6">
        <v>82</v>
      </c>
      <c r="L62" s="6">
        <v>718</v>
      </c>
      <c r="M62" s="6">
        <v>64</v>
      </c>
      <c r="N62" s="6">
        <v>57</v>
      </c>
      <c r="O62" s="6">
        <v>921</v>
      </c>
      <c r="P62" s="6">
        <v>819</v>
      </c>
      <c r="Q62" s="6">
        <v>1740</v>
      </c>
      <c r="S62" s="391" t="s">
        <v>24</v>
      </c>
      <c r="T62" s="69">
        <v>534</v>
      </c>
      <c r="U62" s="69">
        <v>219</v>
      </c>
      <c r="V62" s="69">
        <v>8</v>
      </c>
      <c r="W62" s="69">
        <v>761</v>
      </c>
      <c r="X62" s="69">
        <v>340</v>
      </c>
      <c r="Y62" s="69">
        <v>1101</v>
      </c>
      <c r="AA62" s="391" t="s">
        <v>24</v>
      </c>
      <c r="AB62" s="6">
        <v>11</v>
      </c>
      <c r="AC62" s="6">
        <v>10</v>
      </c>
      <c r="AD62" s="6">
        <v>38</v>
      </c>
      <c r="AE62" s="6">
        <v>8</v>
      </c>
      <c r="AF62" s="6">
        <v>67</v>
      </c>
      <c r="AG62" s="6" t="s">
        <v>74</v>
      </c>
      <c r="AH62" s="6">
        <v>67</v>
      </c>
      <c r="AJ62" s="421" t="s">
        <v>54</v>
      </c>
      <c r="AK62" s="126">
        <v>839</v>
      </c>
      <c r="AL62" s="126">
        <v>2489</v>
      </c>
      <c r="AM62" s="126">
        <v>581</v>
      </c>
      <c r="AN62" s="126">
        <v>151</v>
      </c>
      <c r="AO62" s="126">
        <v>35</v>
      </c>
      <c r="AP62" s="126">
        <v>4095</v>
      </c>
      <c r="AQ62" s="126">
        <v>1964</v>
      </c>
      <c r="AR62" s="126">
        <v>6059</v>
      </c>
    </row>
    <row r="63" spans="1:44" ht="14.25">
      <c r="A63" s="391" t="s">
        <v>25</v>
      </c>
      <c r="B63" s="6">
        <v>675</v>
      </c>
      <c r="C63" s="6">
        <v>1637</v>
      </c>
      <c r="D63" s="6">
        <v>449</v>
      </c>
      <c r="E63" s="6">
        <v>33</v>
      </c>
      <c r="F63" s="6">
        <v>2794</v>
      </c>
      <c r="G63" s="6">
        <v>2944</v>
      </c>
      <c r="H63" s="6">
        <v>5738</v>
      </c>
      <c r="J63" s="391" t="s">
        <v>25</v>
      </c>
      <c r="K63" s="6">
        <v>411</v>
      </c>
      <c r="L63" s="6">
        <v>598</v>
      </c>
      <c r="M63" s="6">
        <v>126</v>
      </c>
      <c r="N63" s="6">
        <v>17</v>
      </c>
      <c r="O63" s="6">
        <v>1152</v>
      </c>
      <c r="P63" s="6">
        <v>863</v>
      </c>
      <c r="Q63" s="6">
        <v>2015</v>
      </c>
      <c r="S63" s="391" t="s">
        <v>25</v>
      </c>
      <c r="T63" s="69">
        <v>70</v>
      </c>
      <c r="U63" s="69">
        <v>10</v>
      </c>
      <c r="V63" s="69">
        <v>4</v>
      </c>
      <c r="W63" s="69">
        <v>84</v>
      </c>
      <c r="X63" s="69">
        <v>98</v>
      </c>
      <c r="Y63" s="69">
        <v>182</v>
      </c>
      <c r="AA63" s="391" t="s">
        <v>25</v>
      </c>
      <c r="AB63" s="6">
        <v>9</v>
      </c>
      <c r="AC63" s="6">
        <v>21</v>
      </c>
      <c r="AD63" s="6">
        <v>54</v>
      </c>
      <c r="AE63" s="6">
        <v>5</v>
      </c>
      <c r="AF63" s="6">
        <v>89</v>
      </c>
      <c r="AG63" s="6" t="s">
        <v>74</v>
      </c>
      <c r="AH63" s="6">
        <v>89</v>
      </c>
      <c r="AJ63" s="421" t="s">
        <v>55</v>
      </c>
      <c r="AK63" s="126">
        <v>1543</v>
      </c>
      <c r="AL63" s="126">
        <v>2430</v>
      </c>
      <c r="AM63" s="126">
        <v>639</v>
      </c>
      <c r="AN63" s="126">
        <v>93</v>
      </c>
      <c r="AO63" s="126">
        <v>66</v>
      </c>
      <c r="AP63" s="126">
        <v>4771</v>
      </c>
      <c r="AQ63" s="126">
        <v>4990</v>
      </c>
      <c r="AR63" s="126">
        <v>9761</v>
      </c>
    </row>
    <row r="64" spans="1:44" ht="14.25">
      <c r="A64" s="391" t="s">
        <v>26</v>
      </c>
      <c r="B64" s="6">
        <v>221</v>
      </c>
      <c r="C64" s="6">
        <v>2135</v>
      </c>
      <c r="D64" s="6">
        <v>419</v>
      </c>
      <c r="E64" s="6">
        <v>33</v>
      </c>
      <c r="F64" s="6">
        <v>2808</v>
      </c>
      <c r="G64" s="6">
        <v>4815</v>
      </c>
      <c r="H64" s="6">
        <v>7623</v>
      </c>
      <c r="J64" s="391" t="s">
        <v>26</v>
      </c>
      <c r="K64" s="6">
        <v>123</v>
      </c>
      <c r="L64" s="6">
        <v>1031</v>
      </c>
      <c r="M64" s="6">
        <v>743</v>
      </c>
      <c r="N64" s="6">
        <v>332</v>
      </c>
      <c r="O64" s="6">
        <v>2229</v>
      </c>
      <c r="P64" s="6">
        <v>657</v>
      </c>
      <c r="Q64" s="6">
        <v>2886</v>
      </c>
      <c r="S64" s="391" t="s">
        <v>26</v>
      </c>
      <c r="T64" s="69">
        <v>272</v>
      </c>
      <c r="U64" s="69">
        <v>115</v>
      </c>
      <c r="V64" s="69">
        <v>8</v>
      </c>
      <c r="W64" s="69">
        <v>395</v>
      </c>
      <c r="X64" s="69">
        <v>102</v>
      </c>
      <c r="Y64" s="69">
        <v>497</v>
      </c>
      <c r="AA64" s="391" t="s">
        <v>26</v>
      </c>
      <c r="AB64" s="6">
        <v>30</v>
      </c>
      <c r="AC64" s="6">
        <v>30</v>
      </c>
      <c r="AD64" s="6">
        <v>54</v>
      </c>
      <c r="AE64" s="6">
        <v>30</v>
      </c>
      <c r="AF64" s="6">
        <v>144</v>
      </c>
      <c r="AG64" s="6" t="s">
        <v>74</v>
      </c>
      <c r="AH64" s="6">
        <v>144</v>
      </c>
      <c r="AJ64" s="421" t="s">
        <v>56</v>
      </c>
      <c r="AK64" s="126">
        <v>509</v>
      </c>
      <c r="AL64" s="126">
        <v>3529</v>
      </c>
      <c r="AM64" s="126">
        <v>1924</v>
      </c>
      <c r="AN64" s="126">
        <v>453</v>
      </c>
      <c r="AO64" s="126">
        <v>116</v>
      </c>
      <c r="AP64" s="126">
        <v>6531</v>
      </c>
      <c r="AQ64" s="126">
        <v>6043</v>
      </c>
      <c r="AR64" s="126">
        <v>12574</v>
      </c>
    </row>
    <row r="65" spans="1:45" ht="14.25">
      <c r="A65" s="391" t="s">
        <v>27</v>
      </c>
      <c r="B65" s="6">
        <v>322</v>
      </c>
      <c r="C65" s="6">
        <v>1871</v>
      </c>
      <c r="D65" s="6">
        <v>1569</v>
      </c>
      <c r="E65" s="6">
        <v>2</v>
      </c>
      <c r="F65" s="6">
        <v>3764</v>
      </c>
      <c r="G65" s="6">
        <v>1725</v>
      </c>
      <c r="H65" s="6">
        <v>5489</v>
      </c>
      <c r="J65" s="391" t="s">
        <v>27</v>
      </c>
      <c r="K65" s="6">
        <v>380</v>
      </c>
      <c r="L65" s="6">
        <v>1259</v>
      </c>
      <c r="M65" s="6">
        <v>449</v>
      </c>
      <c r="N65" s="6">
        <v>35</v>
      </c>
      <c r="O65" s="6">
        <v>2123</v>
      </c>
      <c r="P65" s="6">
        <v>1712</v>
      </c>
      <c r="Q65" s="6">
        <v>3835</v>
      </c>
      <c r="S65" s="391" t="s">
        <v>27</v>
      </c>
      <c r="T65" s="69">
        <v>300</v>
      </c>
      <c r="U65" s="69">
        <v>152</v>
      </c>
      <c r="V65" s="69">
        <v>18</v>
      </c>
      <c r="W65" s="69">
        <v>470</v>
      </c>
      <c r="X65" s="69">
        <v>465</v>
      </c>
      <c r="Y65" s="69">
        <v>935</v>
      </c>
      <c r="AA65" s="391" t="s">
        <v>27</v>
      </c>
      <c r="AB65" s="6">
        <v>34</v>
      </c>
      <c r="AC65" s="6">
        <v>100</v>
      </c>
      <c r="AD65" s="6">
        <v>101</v>
      </c>
      <c r="AE65" s="6">
        <v>40</v>
      </c>
      <c r="AF65" s="6">
        <v>275</v>
      </c>
      <c r="AG65" s="6" t="s">
        <v>74</v>
      </c>
      <c r="AH65" s="6">
        <v>275</v>
      </c>
      <c r="AJ65" s="421" t="s">
        <v>57</v>
      </c>
      <c r="AK65" s="126">
        <v>933</v>
      </c>
      <c r="AL65" s="126">
        <v>3805</v>
      </c>
      <c r="AM65" s="126">
        <v>2498</v>
      </c>
      <c r="AN65" s="126">
        <v>194</v>
      </c>
      <c r="AO65" s="126">
        <v>84</v>
      </c>
      <c r="AP65" s="126">
        <v>7514</v>
      </c>
      <c r="AQ65" s="126">
        <v>4275</v>
      </c>
      <c r="AR65" s="126">
        <v>11789</v>
      </c>
    </row>
    <row r="66" spans="1:45" ht="14.25">
      <c r="A66" s="391" t="s">
        <v>28</v>
      </c>
      <c r="B66" s="6">
        <v>139</v>
      </c>
      <c r="C66" s="6">
        <v>80</v>
      </c>
      <c r="D66" s="6">
        <v>50</v>
      </c>
      <c r="E66" s="6">
        <v>0</v>
      </c>
      <c r="F66" s="6">
        <v>269</v>
      </c>
      <c r="G66" s="6">
        <v>163</v>
      </c>
      <c r="H66" s="6">
        <v>432</v>
      </c>
      <c r="J66" s="391" t="s">
        <v>28</v>
      </c>
      <c r="K66" s="6">
        <v>15</v>
      </c>
      <c r="L66" s="6">
        <v>66</v>
      </c>
      <c r="M66" s="6">
        <v>25</v>
      </c>
      <c r="N66" s="6">
        <v>12</v>
      </c>
      <c r="O66" s="6">
        <v>118</v>
      </c>
      <c r="P66" s="6">
        <v>174</v>
      </c>
      <c r="Q66" s="6">
        <v>292</v>
      </c>
      <c r="S66" s="391" t="s">
        <v>28</v>
      </c>
      <c r="T66" s="69">
        <v>75</v>
      </c>
      <c r="U66" s="69">
        <v>23</v>
      </c>
      <c r="V66" s="69">
        <v>8</v>
      </c>
      <c r="W66" s="69">
        <v>106</v>
      </c>
      <c r="X66" s="69">
        <v>72</v>
      </c>
      <c r="Y66" s="69">
        <v>178</v>
      </c>
      <c r="AA66" s="391" t="s">
        <v>28</v>
      </c>
      <c r="AB66" s="6">
        <v>55</v>
      </c>
      <c r="AC66" s="6">
        <v>30</v>
      </c>
      <c r="AD66" s="6">
        <v>40</v>
      </c>
      <c r="AE66" s="6">
        <v>6</v>
      </c>
      <c r="AF66" s="6">
        <v>131</v>
      </c>
      <c r="AG66" s="6" t="s">
        <v>74</v>
      </c>
      <c r="AH66" s="6">
        <v>131</v>
      </c>
      <c r="AJ66" s="421" t="s">
        <v>28</v>
      </c>
      <c r="AK66" s="126">
        <v>288</v>
      </c>
      <c r="AL66" s="126">
        <v>286</v>
      </c>
      <c r="AM66" s="126">
        <v>149</v>
      </c>
      <c r="AN66" s="126">
        <v>93</v>
      </c>
      <c r="AO66" s="126">
        <v>13</v>
      </c>
      <c r="AP66" s="126">
        <v>829</v>
      </c>
      <c r="AQ66" s="126">
        <v>480</v>
      </c>
      <c r="AR66" s="126">
        <v>1309</v>
      </c>
    </row>
    <row r="67" spans="1:45" ht="14.25">
      <c r="A67" s="391" t="s">
        <v>29</v>
      </c>
      <c r="B67" s="6">
        <v>45</v>
      </c>
      <c r="C67" s="6">
        <v>277</v>
      </c>
      <c r="D67" s="6">
        <v>19</v>
      </c>
      <c r="E67" s="6">
        <v>0</v>
      </c>
      <c r="F67" s="6">
        <v>341</v>
      </c>
      <c r="G67" s="6">
        <v>141</v>
      </c>
      <c r="H67" s="6">
        <v>482</v>
      </c>
      <c r="J67" s="391" t="s">
        <v>29</v>
      </c>
      <c r="K67" s="6">
        <v>14</v>
      </c>
      <c r="L67" s="6">
        <v>57</v>
      </c>
      <c r="M67" s="6">
        <v>36</v>
      </c>
      <c r="N67" s="6">
        <v>51</v>
      </c>
      <c r="O67" s="6">
        <v>158</v>
      </c>
      <c r="P67" s="6">
        <v>201</v>
      </c>
      <c r="Q67" s="6">
        <v>359</v>
      </c>
      <c r="S67" s="391" t="s">
        <v>29</v>
      </c>
      <c r="T67" s="69">
        <v>144</v>
      </c>
      <c r="U67" s="69">
        <v>106</v>
      </c>
      <c r="V67" s="69">
        <v>18</v>
      </c>
      <c r="W67" s="69">
        <v>268</v>
      </c>
      <c r="X67" s="69">
        <v>424</v>
      </c>
      <c r="Y67" s="69">
        <v>692</v>
      </c>
      <c r="AA67" s="391" t="s">
        <v>29</v>
      </c>
      <c r="AB67" s="6">
        <v>35</v>
      </c>
      <c r="AC67" s="6">
        <v>151</v>
      </c>
      <c r="AD67" s="6">
        <v>225</v>
      </c>
      <c r="AE67" s="6">
        <v>191</v>
      </c>
      <c r="AF67" s="6">
        <v>602</v>
      </c>
      <c r="AG67" s="6" t="s">
        <v>74</v>
      </c>
      <c r="AH67" s="6">
        <v>602</v>
      </c>
      <c r="AJ67" s="421" t="s">
        <v>58</v>
      </c>
      <c r="AK67" s="126">
        <v>107</v>
      </c>
      <c r="AL67" s="126">
        <v>559</v>
      </c>
      <c r="AM67" s="126">
        <v>355</v>
      </c>
      <c r="AN67" s="126">
        <v>292</v>
      </c>
      <c r="AO67" s="126">
        <v>264</v>
      </c>
      <c r="AP67" s="126">
        <v>1577</v>
      </c>
      <c r="AQ67" s="126">
        <v>879</v>
      </c>
      <c r="AR67" s="126">
        <v>2456</v>
      </c>
    </row>
    <row r="68" spans="1:45" ht="14.25">
      <c r="A68" s="391" t="s">
        <v>30</v>
      </c>
      <c r="B68" s="6">
        <v>822</v>
      </c>
      <c r="C68" s="6">
        <v>297</v>
      </c>
      <c r="D68" s="6">
        <v>23</v>
      </c>
      <c r="E68" s="6">
        <v>0</v>
      </c>
      <c r="F68" s="6">
        <v>1142</v>
      </c>
      <c r="G68" s="6">
        <v>155</v>
      </c>
      <c r="H68" s="6">
        <v>1297</v>
      </c>
      <c r="J68" s="391" t="s">
        <v>30</v>
      </c>
      <c r="K68" s="6">
        <v>37</v>
      </c>
      <c r="L68" s="6">
        <v>563</v>
      </c>
      <c r="M68" s="6">
        <v>84</v>
      </c>
      <c r="N68" s="6">
        <v>90</v>
      </c>
      <c r="O68" s="6">
        <v>774</v>
      </c>
      <c r="P68" s="6">
        <v>464</v>
      </c>
      <c r="Q68" s="6">
        <v>1238</v>
      </c>
      <c r="S68" s="391" t="s">
        <v>30</v>
      </c>
      <c r="T68" s="69">
        <v>484</v>
      </c>
      <c r="U68" s="69">
        <v>53</v>
      </c>
      <c r="V68" s="69">
        <v>14</v>
      </c>
      <c r="W68" s="69">
        <v>551</v>
      </c>
      <c r="X68" s="69">
        <v>240</v>
      </c>
      <c r="Y68" s="69">
        <v>791</v>
      </c>
      <c r="AA68" s="391" t="s">
        <v>30</v>
      </c>
      <c r="AB68" s="6">
        <v>58</v>
      </c>
      <c r="AC68" s="6">
        <v>202</v>
      </c>
      <c r="AD68" s="6">
        <v>191</v>
      </c>
      <c r="AE68" s="6">
        <v>68</v>
      </c>
      <c r="AF68" s="6">
        <v>519</v>
      </c>
      <c r="AG68" s="6" t="s">
        <v>74</v>
      </c>
      <c r="AH68" s="6">
        <v>519</v>
      </c>
      <c r="AJ68" s="423" t="s">
        <v>59</v>
      </c>
      <c r="AK68" s="126">
        <v>1366</v>
      </c>
      <c r="AL68" s="126">
        <v>1519</v>
      </c>
      <c r="AM68" s="126">
        <v>413</v>
      </c>
      <c r="AN68" s="126">
        <v>379</v>
      </c>
      <c r="AO68" s="126">
        <v>87</v>
      </c>
      <c r="AP68" s="126">
        <v>3764</v>
      </c>
      <c r="AQ68" s="126">
        <v>2253</v>
      </c>
      <c r="AR68" s="126">
        <v>6017</v>
      </c>
    </row>
    <row r="69" spans="1:45" ht="15" thickBot="1">
      <c r="A69" s="392" t="s">
        <v>4</v>
      </c>
      <c r="B69" s="6">
        <v>22999</v>
      </c>
      <c r="C69" s="6">
        <v>107450</v>
      </c>
      <c r="D69" s="6">
        <v>34050</v>
      </c>
      <c r="E69" s="6">
        <v>2524</v>
      </c>
      <c r="F69" s="6">
        <v>167023</v>
      </c>
      <c r="G69" s="6">
        <v>103113</v>
      </c>
      <c r="H69" s="6">
        <v>270136</v>
      </c>
      <c r="J69" s="392" t="s">
        <v>4</v>
      </c>
      <c r="K69" s="6">
        <v>10217</v>
      </c>
      <c r="L69" s="6">
        <v>48378</v>
      </c>
      <c r="M69" s="6">
        <v>30096</v>
      </c>
      <c r="N69" s="6">
        <v>2844</v>
      </c>
      <c r="O69" s="6">
        <v>91535</v>
      </c>
      <c r="P69" s="6">
        <v>137991</v>
      </c>
      <c r="Q69" s="6">
        <v>229526</v>
      </c>
      <c r="S69" s="392" t="s">
        <v>4</v>
      </c>
      <c r="T69" s="69">
        <v>60325</v>
      </c>
      <c r="U69" s="69">
        <v>14868</v>
      </c>
      <c r="V69" s="69">
        <v>2516</v>
      </c>
      <c r="W69" s="69">
        <v>77709</v>
      </c>
      <c r="X69" s="69">
        <v>39119</v>
      </c>
      <c r="Y69" s="69">
        <v>116828</v>
      </c>
      <c r="Z69" s="6"/>
      <c r="AA69" s="392" t="s">
        <v>4</v>
      </c>
      <c r="AB69" s="6">
        <v>10187</v>
      </c>
      <c r="AC69" s="6">
        <v>7500</v>
      </c>
      <c r="AD69" s="6">
        <v>8696</v>
      </c>
      <c r="AE69" s="6">
        <v>2359</v>
      </c>
      <c r="AF69" s="6">
        <v>28742</v>
      </c>
      <c r="AG69" s="6" t="s">
        <v>74</v>
      </c>
      <c r="AH69" s="6">
        <v>28742</v>
      </c>
      <c r="AJ69" s="449" t="s">
        <v>4</v>
      </c>
      <c r="AK69" s="126">
        <v>55957</v>
      </c>
      <c r="AL69" s="126">
        <v>251406</v>
      </c>
      <c r="AM69" s="126">
        <v>103198</v>
      </c>
      <c r="AN69" s="126">
        <v>18696</v>
      </c>
      <c r="AO69" s="126">
        <v>7132</v>
      </c>
      <c r="AP69" s="126">
        <v>436389</v>
      </c>
      <c r="AQ69" s="126">
        <v>329923</v>
      </c>
      <c r="AR69" s="126">
        <v>766312</v>
      </c>
    </row>
    <row r="70" spans="1:45" ht="14.25">
      <c r="A70" s="393" t="s">
        <v>299</v>
      </c>
      <c r="B70" s="6">
        <v>4520</v>
      </c>
      <c r="C70" s="6">
        <v>21699</v>
      </c>
      <c r="D70" s="6">
        <v>7288</v>
      </c>
      <c r="E70">
        <v>470</v>
      </c>
      <c r="F70" s="388">
        <v>33977</v>
      </c>
      <c r="G70" s="6">
        <v>31540</v>
      </c>
      <c r="H70" s="388">
        <v>65517</v>
      </c>
      <c r="J70" s="393" t="s">
        <v>333</v>
      </c>
      <c r="K70" s="6">
        <v>2483</v>
      </c>
      <c r="L70" s="6">
        <v>10523</v>
      </c>
      <c r="M70" s="6">
        <v>6683</v>
      </c>
      <c r="N70">
        <v>603</v>
      </c>
      <c r="O70" s="388">
        <v>20292</v>
      </c>
      <c r="P70" s="6">
        <v>35173</v>
      </c>
      <c r="Q70" s="388">
        <v>55465</v>
      </c>
      <c r="S70" s="393" t="s">
        <v>333</v>
      </c>
      <c r="T70" s="69">
        <v>13239</v>
      </c>
      <c r="U70" s="6">
        <v>3219</v>
      </c>
      <c r="V70">
        <v>373</v>
      </c>
      <c r="W70" s="388">
        <v>16831</v>
      </c>
      <c r="X70" s="6">
        <v>12015</v>
      </c>
      <c r="Y70" s="388">
        <v>28846</v>
      </c>
      <c r="AA70" s="393" t="s">
        <v>333</v>
      </c>
      <c r="AB70" s="6">
        <v>1050</v>
      </c>
      <c r="AC70" s="6">
        <v>580</v>
      </c>
      <c r="AD70" s="6">
        <v>674</v>
      </c>
      <c r="AE70">
        <v>227</v>
      </c>
      <c r="AF70" s="388">
        <v>2531</v>
      </c>
      <c r="AG70" s="6" t="s">
        <v>74</v>
      </c>
      <c r="AH70" s="388">
        <v>2531</v>
      </c>
      <c r="AJ70" s="421" t="s">
        <v>331</v>
      </c>
      <c r="AK70" s="126">
        <v>11652</v>
      </c>
      <c r="AL70" s="126">
        <v>52199</v>
      </c>
      <c r="AM70" s="126">
        <v>20890</v>
      </c>
      <c r="AN70" s="126">
        <v>2234</v>
      </c>
      <c r="AO70" s="126">
        <v>1082</v>
      </c>
      <c r="AP70" s="126">
        <v>88057</v>
      </c>
      <c r="AQ70" s="126">
        <v>97085</v>
      </c>
      <c r="AR70" s="126">
        <v>185142</v>
      </c>
    </row>
    <row r="71" spans="1:45" ht="14.25">
      <c r="A71" s="393" t="s">
        <v>300</v>
      </c>
      <c r="B71" s="6"/>
      <c r="C71" s="6"/>
      <c r="D71" s="6"/>
      <c r="F71" s="388"/>
      <c r="G71" s="6"/>
      <c r="H71" s="388"/>
      <c r="J71" s="393" t="s">
        <v>334</v>
      </c>
      <c r="K71" s="6"/>
      <c r="L71" s="6"/>
      <c r="M71" s="6"/>
      <c r="O71" s="388"/>
      <c r="P71" s="6"/>
      <c r="Q71" s="388"/>
      <c r="S71" s="393" t="s">
        <v>300</v>
      </c>
      <c r="T71" s="69"/>
      <c r="U71" s="6"/>
      <c r="W71" s="388"/>
      <c r="X71" s="6"/>
      <c r="Y71" s="388"/>
      <c r="AA71" s="393" t="s">
        <v>300</v>
      </c>
      <c r="AB71" s="6"/>
      <c r="AC71" s="6"/>
      <c r="AD71" s="6"/>
      <c r="AF71" s="388"/>
      <c r="AG71" s="6"/>
      <c r="AH71" s="388"/>
      <c r="AJ71" s="421" t="s">
        <v>335</v>
      </c>
      <c r="AK71" s="126"/>
      <c r="AL71" s="126"/>
      <c r="AM71" s="126"/>
      <c r="AN71" s="126"/>
      <c r="AO71" s="126"/>
      <c r="AP71" s="126"/>
      <c r="AQ71" s="126"/>
      <c r="AR71" s="126"/>
    </row>
    <row r="72" spans="1:45" ht="14.25">
      <c r="A72" s="393" t="s">
        <v>31</v>
      </c>
      <c r="B72" s="6">
        <v>167689</v>
      </c>
      <c r="C72" s="6">
        <v>909109</v>
      </c>
      <c r="D72" s="6">
        <v>306329</v>
      </c>
      <c r="E72" s="6">
        <v>19956</v>
      </c>
      <c r="F72" s="6">
        <v>1403083</v>
      </c>
      <c r="G72" s="6">
        <v>948780</v>
      </c>
      <c r="H72" s="6">
        <v>2351863</v>
      </c>
      <c r="J72" s="393" t="s">
        <v>31</v>
      </c>
      <c r="K72" s="6">
        <v>83404</v>
      </c>
      <c r="L72" s="6">
        <v>474461</v>
      </c>
      <c r="M72" s="6">
        <v>263827</v>
      </c>
      <c r="N72" s="6">
        <v>22385</v>
      </c>
      <c r="O72" s="6">
        <v>844077</v>
      </c>
      <c r="P72" s="6">
        <v>1239836</v>
      </c>
      <c r="Q72" s="6">
        <v>2083913</v>
      </c>
      <c r="S72" s="393" t="s">
        <v>31</v>
      </c>
      <c r="T72" s="69">
        <v>550763</v>
      </c>
      <c r="U72" s="69">
        <v>124784</v>
      </c>
      <c r="V72" s="69">
        <v>10909</v>
      </c>
      <c r="W72" s="69">
        <v>686456</v>
      </c>
      <c r="X72" s="69">
        <v>439131</v>
      </c>
      <c r="Y72" s="69">
        <v>1125587</v>
      </c>
      <c r="AA72" s="393" t="s">
        <v>31</v>
      </c>
      <c r="AB72" s="6">
        <v>26138</v>
      </c>
      <c r="AC72" s="6">
        <v>16430</v>
      </c>
      <c r="AD72" s="6">
        <v>23518</v>
      </c>
      <c r="AE72" s="6">
        <v>6166</v>
      </c>
      <c r="AF72" s="6">
        <v>72252</v>
      </c>
      <c r="AG72" s="6" t="s">
        <v>74</v>
      </c>
      <c r="AH72" s="6">
        <v>72252</v>
      </c>
      <c r="AJ72" s="449" t="s">
        <v>60</v>
      </c>
      <c r="AK72" s="126">
        <v>400296</v>
      </c>
      <c r="AL72" s="126">
        <v>2152370</v>
      </c>
      <c r="AM72" s="126">
        <v>824170</v>
      </c>
      <c r="AN72" s="126">
        <v>72649</v>
      </c>
      <c r="AO72" s="126">
        <v>37678</v>
      </c>
      <c r="AP72" s="126">
        <v>3487163</v>
      </c>
      <c r="AQ72" s="126">
        <v>3080259</v>
      </c>
      <c r="AR72" s="126">
        <v>6567422</v>
      </c>
      <c r="AS72" s="126"/>
    </row>
    <row r="73" spans="1:45" ht="14.25">
      <c r="A73" s="393" t="s">
        <v>32</v>
      </c>
      <c r="B73" s="7">
        <v>62.880230988450577</v>
      </c>
      <c r="C73" s="7">
        <v>71.010770628342627</v>
      </c>
      <c r="D73" s="7">
        <v>71.240627732608985</v>
      </c>
      <c r="E73" s="7">
        <v>71.965380454381531</v>
      </c>
      <c r="F73" s="7">
        <v>69.991664351208669</v>
      </c>
      <c r="G73" s="7">
        <v>50.986103199595888</v>
      </c>
      <c r="H73" s="7">
        <v>60.842353504834946</v>
      </c>
      <c r="J73" s="393" t="s">
        <v>32</v>
      </c>
      <c r="K73" s="7">
        <v>56.932223868065556</v>
      </c>
      <c r="L73" s="7">
        <v>76.42033511742639</v>
      </c>
      <c r="M73" s="7">
        <v>66.91072972911283</v>
      </c>
      <c r="N73" s="7">
        <v>62.9198639570509</v>
      </c>
      <c r="O73" s="7">
        <v>70.502611031482729</v>
      </c>
      <c r="P73" s="7">
        <v>59.74517240930664</v>
      </c>
      <c r="Q73" s="7">
        <v>63.680806494246639</v>
      </c>
      <c r="S73" s="393" t="s">
        <v>32</v>
      </c>
      <c r="T73" s="68">
        <v>70.511111879257612</v>
      </c>
      <c r="U73" s="68">
        <v>65.703108134434842</v>
      </c>
      <c r="V73" s="68">
        <v>49.570591175535057</v>
      </c>
      <c r="W73" s="68">
        <v>69.127487716874327</v>
      </c>
      <c r="X73" s="68">
        <v>61.94671914344358</v>
      </c>
      <c r="Y73" s="68">
        <v>66.136538038937331</v>
      </c>
      <c r="AA73" s="393" t="s">
        <v>32</v>
      </c>
      <c r="AB73" s="7">
        <v>42.192090395480228</v>
      </c>
      <c r="AC73" s="7">
        <v>48.012857977790766</v>
      </c>
      <c r="AD73" s="7">
        <v>59.140974702006737</v>
      </c>
      <c r="AE73" s="7">
        <v>46.038975584260434</v>
      </c>
      <c r="AF73" s="7">
        <v>48.384439727045653</v>
      </c>
      <c r="AG73" s="7" t="s">
        <v>74</v>
      </c>
      <c r="AH73" s="7">
        <v>48.384439727045653</v>
      </c>
      <c r="AJ73" s="450" t="s">
        <v>61</v>
      </c>
      <c r="AK73" s="451">
        <v>58.227582956588527</v>
      </c>
      <c r="AL73" s="451">
        <v>69.888019804262754</v>
      </c>
      <c r="AM73" s="451">
        <v>66.869234326699171</v>
      </c>
      <c r="AN73" s="451">
        <v>55.118128158050467</v>
      </c>
      <c r="AO73" s="451">
        <v>59.02127259625928</v>
      </c>
      <c r="AP73" s="451">
        <v>67.120680499129705</v>
      </c>
      <c r="AQ73" s="451">
        <v>53.775330546445844</v>
      </c>
      <c r="AR73" s="451">
        <v>60.122628732613663</v>
      </c>
    </row>
    <row r="74" spans="1:45">
      <c r="A74" s="393" t="s">
        <v>33</v>
      </c>
      <c r="B74" s="7">
        <v>7.2911430931779639</v>
      </c>
      <c r="C74" s="7">
        <v>8.460763145649139</v>
      </c>
      <c r="D74" s="7">
        <v>8.9964464023494859</v>
      </c>
      <c r="E74" s="7">
        <v>7.9064976228209192</v>
      </c>
      <c r="F74" s="7">
        <v>8.4005376505032245</v>
      </c>
      <c r="G74" s="7">
        <v>9.201361612987693</v>
      </c>
      <c r="H74" s="7">
        <v>8.70621834927592</v>
      </c>
      <c r="J74" s="393" t="s">
        <v>33</v>
      </c>
      <c r="K74" s="7">
        <v>8.1632573162376438</v>
      </c>
      <c r="L74" s="7">
        <v>9.8073711191037241</v>
      </c>
      <c r="M74" s="7">
        <v>8.7661815523657634</v>
      </c>
      <c r="N74" s="7">
        <v>7.8709563994374117</v>
      </c>
      <c r="O74" s="7">
        <v>9.2213579505107344</v>
      </c>
      <c r="P74" s="7">
        <v>8.984904812632708</v>
      </c>
      <c r="Q74" s="7">
        <v>9.0792023561600868</v>
      </c>
      <c r="S74" s="393" t="s">
        <v>33</v>
      </c>
      <c r="T74" s="68">
        <v>9.129929548280149</v>
      </c>
      <c r="U74" s="68">
        <v>8.3927898843153077</v>
      </c>
      <c r="V74" s="68">
        <v>4.3358505564387917</v>
      </c>
      <c r="W74" s="68">
        <v>8.8336743491744851</v>
      </c>
      <c r="X74" s="68">
        <v>11.225517012193563</v>
      </c>
      <c r="Y74" s="68">
        <v>9.6345653439244021</v>
      </c>
      <c r="AA74" s="393" t="s">
        <v>33</v>
      </c>
      <c r="AB74" s="7">
        <v>2.5658191813095121</v>
      </c>
      <c r="AC74" s="7">
        <v>2.1906666666666665</v>
      </c>
      <c r="AD74" s="7">
        <v>2.704461821527139</v>
      </c>
      <c r="AE74" s="7">
        <v>2.6138194150063585</v>
      </c>
      <c r="AF74" s="7">
        <v>2.5138125391413264</v>
      </c>
      <c r="AG74" s="7" t="s">
        <v>74</v>
      </c>
      <c r="AH74" s="7">
        <v>2.5138125391413264</v>
      </c>
      <c r="AJ74" s="449" t="s">
        <v>62</v>
      </c>
      <c r="AK74" s="453">
        <v>7.1536358275104099</v>
      </c>
      <c r="AL74" s="453">
        <v>8.561331074039602</v>
      </c>
      <c r="AM74" s="453">
        <v>7.9862981840733349</v>
      </c>
      <c r="AN74" s="453">
        <v>3.8858044501497648</v>
      </c>
      <c r="AO74" s="453">
        <v>5.282950084127874</v>
      </c>
      <c r="AP74" s="453">
        <v>7.9909507343219008</v>
      </c>
      <c r="AQ74" s="453">
        <v>9.3362966510367578</v>
      </c>
      <c r="AR74" s="453">
        <v>8.5701672425852653</v>
      </c>
    </row>
    <row r="75" spans="1:45" ht="14.25">
      <c r="A75" t="s">
        <v>63</v>
      </c>
      <c r="J75" t="s">
        <v>63</v>
      </c>
      <c r="AJ75" s="424"/>
      <c r="AK75" s="2" t="s">
        <v>63</v>
      </c>
      <c r="AL75" s="8"/>
      <c r="AM75" s="8"/>
      <c r="AN75" s="8"/>
      <c r="AO75" s="8"/>
      <c r="AP75" s="8"/>
      <c r="AQ75" s="8"/>
      <c r="AR75" s="8"/>
    </row>
    <row r="76" spans="1:45" ht="15">
      <c r="AB76" s="55"/>
      <c r="AC76" s="55"/>
      <c r="AD76" s="55"/>
      <c r="AE76" s="55"/>
      <c r="AF76" s="55"/>
      <c r="AG76" s="55"/>
      <c r="AH76" s="55"/>
      <c r="AJ76" s="424"/>
      <c r="AK76" s="425" t="s">
        <v>64</v>
      </c>
      <c r="AL76" s="8"/>
      <c r="AM76" s="8"/>
      <c r="AN76" s="8"/>
      <c r="AO76" s="8"/>
      <c r="AP76" s="8"/>
      <c r="AQ76" s="8"/>
      <c r="AR76" t="e">
        <f>AR72*100/(31*AR71)</f>
        <v>#DIV/0!</v>
      </c>
    </row>
    <row r="77" spans="1:45">
      <c r="T77" s="128"/>
      <c r="U77" s="128"/>
      <c r="V77" s="128"/>
      <c r="W77" s="128"/>
      <c r="X77" s="128"/>
      <c r="Y77" s="128"/>
    </row>
    <row r="78" spans="1:45">
      <c r="AK78" s="1"/>
      <c r="AL78" s="1"/>
      <c r="AM78" s="1"/>
      <c r="AN78" s="1"/>
      <c r="AO78" s="1"/>
      <c r="AP78" s="1"/>
      <c r="AQ78" s="1"/>
      <c r="AR78" s="1"/>
    </row>
    <row r="79" spans="1:45">
      <c r="AJ79" s="1"/>
    </row>
  </sheetData>
  <mergeCells count="8">
    <mergeCell ref="AA5:AH5"/>
    <mergeCell ref="AA44:AH44"/>
    <mergeCell ref="A5:H5"/>
    <mergeCell ref="A44:H44"/>
    <mergeCell ref="J5:Q5"/>
    <mergeCell ref="J44:Q44"/>
    <mergeCell ref="S5:Z5"/>
    <mergeCell ref="S44:Z44"/>
  </mergeCells>
  <phoneticPr fontId="9" type="noConversion"/>
  <conditionalFormatting sqref="AK32">
    <cfRule type="expression" dxfId="119" priority="132" stopIfTrue="1">
      <formula>AJ32="Total"</formula>
    </cfRule>
  </conditionalFormatting>
  <conditionalFormatting sqref="AL32">
    <cfRule type="expression" dxfId="118" priority="131" stopIfTrue="1">
      <formula>AJ32="Total"</formula>
    </cfRule>
  </conditionalFormatting>
  <conditionalFormatting sqref="AM32">
    <cfRule type="expression" dxfId="117" priority="130" stopIfTrue="1">
      <formula>AJ32="Total"</formula>
    </cfRule>
  </conditionalFormatting>
  <conditionalFormatting sqref="AN32">
    <cfRule type="expression" dxfId="116" priority="129" stopIfTrue="1">
      <formula>AJ32="Total"</formula>
    </cfRule>
  </conditionalFormatting>
  <conditionalFormatting sqref="AO32">
    <cfRule type="expression" dxfId="115" priority="128" stopIfTrue="1">
      <formula>AJ32="Total"</formula>
    </cfRule>
  </conditionalFormatting>
  <conditionalFormatting sqref="AQ32">
    <cfRule type="expression" dxfId="114" priority="127" stopIfTrue="1">
      <formula>AJ32="Total"</formula>
    </cfRule>
  </conditionalFormatting>
  <conditionalFormatting sqref="AK32">
    <cfRule type="expression" dxfId="113" priority="120" stopIfTrue="1">
      <formula>AJ32="Total"</formula>
    </cfRule>
  </conditionalFormatting>
  <conditionalFormatting sqref="AL32">
    <cfRule type="expression" dxfId="112" priority="119" stopIfTrue="1">
      <formula>AJ32="Total"</formula>
    </cfRule>
  </conditionalFormatting>
  <conditionalFormatting sqref="AM32">
    <cfRule type="expression" dxfId="111" priority="118" stopIfTrue="1">
      <formula>AJ32="Total"</formula>
    </cfRule>
  </conditionalFormatting>
  <conditionalFormatting sqref="AN32">
    <cfRule type="expression" dxfId="110" priority="117" stopIfTrue="1">
      <formula>AJ32="Total"</formula>
    </cfRule>
  </conditionalFormatting>
  <conditionalFormatting sqref="AO32">
    <cfRule type="expression" dxfId="109" priority="116" stopIfTrue="1">
      <formula>AJ32="Total"</formula>
    </cfRule>
  </conditionalFormatting>
  <conditionalFormatting sqref="AQ32">
    <cfRule type="expression" dxfId="108" priority="110" stopIfTrue="1">
      <formula>AJ32="Total"</formula>
    </cfRule>
  </conditionalFormatting>
  <conditionalFormatting sqref="AK31">
    <cfRule type="expression" dxfId="107" priority="108" stopIfTrue="1">
      <formula>AJ31="Total"</formula>
    </cfRule>
  </conditionalFormatting>
  <conditionalFormatting sqref="AL31">
    <cfRule type="expression" dxfId="106" priority="107" stopIfTrue="1">
      <formula>AJ31="Total"</formula>
    </cfRule>
  </conditionalFormatting>
  <conditionalFormatting sqref="AM31">
    <cfRule type="expression" dxfId="105" priority="106" stopIfTrue="1">
      <formula>AJ31="Total"</formula>
    </cfRule>
  </conditionalFormatting>
  <conditionalFormatting sqref="AN31">
    <cfRule type="expression" dxfId="104" priority="105" stopIfTrue="1">
      <formula>AJ31="Total"</formula>
    </cfRule>
  </conditionalFormatting>
  <conditionalFormatting sqref="AO31">
    <cfRule type="expression" dxfId="103" priority="104" stopIfTrue="1">
      <formula>AJ31="Total"</formula>
    </cfRule>
  </conditionalFormatting>
  <conditionalFormatting sqref="AQ31">
    <cfRule type="expression" dxfId="102" priority="103" stopIfTrue="1">
      <formula>AJ31="Total"</formula>
    </cfRule>
  </conditionalFormatting>
  <conditionalFormatting sqref="AK31">
    <cfRule type="expression" dxfId="101" priority="102" stopIfTrue="1">
      <formula>AJ31="Total"</formula>
    </cfRule>
  </conditionalFormatting>
  <conditionalFormatting sqref="AL31">
    <cfRule type="expression" dxfId="100" priority="101" stopIfTrue="1">
      <formula>AJ31="Total"</formula>
    </cfRule>
  </conditionalFormatting>
  <conditionalFormatting sqref="AM31">
    <cfRule type="expression" dxfId="99" priority="100" stopIfTrue="1">
      <formula>AJ31="Total"</formula>
    </cfRule>
  </conditionalFormatting>
  <conditionalFormatting sqref="AN31">
    <cfRule type="expression" dxfId="98" priority="99" stopIfTrue="1">
      <formula>AJ31="Total"</formula>
    </cfRule>
  </conditionalFormatting>
  <conditionalFormatting sqref="AO31">
    <cfRule type="expression" dxfId="97" priority="98" stopIfTrue="1">
      <formula>AJ31="Total"</formula>
    </cfRule>
  </conditionalFormatting>
  <conditionalFormatting sqref="AQ31">
    <cfRule type="expression" dxfId="96" priority="97" stopIfTrue="1">
      <formula>AJ31="Total"</formula>
    </cfRule>
  </conditionalFormatting>
  <conditionalFormatting sqref="AK70">
    <cfRule type="expression" dxfId="95" priority="96" stopIfTrue="1">
      <formula>AJ71="Total"</formula>
    </cfRule>
  </conditionalFormatting>
  <conditionalFormatting sqref="AL70">
    <cfRule type="expression" dxfId="94" priority="95" stopIfTrue="1">
      <formula>AJ71="Total"</formula>
    </cfRule>
  </conditionalFormatting>
  <conditionalFormatting sqref="AM70">
    <cfRule type="expression" dxfId="93" priority="94" stopIfTrue="1">
      <formula>AJ71="Total"</formula>
    </cfRule>
  </conditionalFormatting>
  <conditionalFormatting sqref="AN70">
    <cfRule type="expression" dxfId="92" priority="93" stopIfTrue="1">
      <formula>AJ71="Total"</formula>
    </cfRule>
  </conditionalFormatting>
  <conditionalFormatting sqref="AO70">
    <cfRule type="expression" dxfId="91" priority="92" stopIfTrue="1">
      <formula>AJ71="Total"</formula>
    </cfRule>
  </conditionalFormatting>
  <conditionalFormatting sqref="AQ70">
    <cfRule type="expression" dxfId="90" priority="91" stopIfTrue="1">
      <formula>AJ71="Total"</formula>
    </cfRule>
  </conditionalFormatting>
  <conditionalFormatting sqref="AK31">
    <cfRule type="expression" dxfId="89" priority="90" stopIfTrue="1">
      <formula>AJ31="Total"</formula>
    </cfRule>
  </conditionalFormatting>
  <conditionalFormatting sqref="AL31">
    <cfRule type="expression" dxfId="88" priority="89" stopIfTrue="1">
      <formula>AJ31="Total"</formula>
    </cfRule>
  </conditionalFormatting>
  <conditionalFormatting sqref="AM31">
    <cfRule type="expression" dxfId="87" priority="88" stopIfTrue="1">
      <formula>AJ31="Total"</formula>
    </cfRule>
  </conditionalFormatting>
  <conditionalFormatting sqref="AN31">
    <cfRule type="expression" dxfId="86" priority="87" stopIfTrue="1">
      <formula>AJ31="Total"</formula>
    </cfRule>
  </conditionalFormatting>
  <conditionalFormatting sqref="AO31">
    <cfRule type="expression" dxfId="85" priority="86" stopIfTrue="1">
      <formula>AJ31="Total"</formula>
    </cfRule>
  </conditionalFormatting>
  <conditionalFormatting sqref="AQ31">
    <cfRule type="expression" dxfId="84" priority="85" stopIfTrue="1">
      <formula>AJ31="Total"</formula>
    </cfRule>
  </conditionalFormatting>
  <conditionalFormatting sqref="AK31">
    <cfRule type="expression" dxfId="83" priority="84" stopIfTrue="1">
      <formula>AJ31="Total"</formula>
    </cfRule>
  </conditionalFormatting>
  <conditionalFormatting sqref="AL31">
    <cfRule type="expression" dxfId="82" priority="83" stopIfTrue="1">
      <formula>AJ31="Total"</formula>
    </cfRule>
  </conditionalFormatting>
  <conditionalFormatting sqref="AM31">
    <cfRule type="expression" dxfId="81" priority="82" stopIfTrue="1">
      <formula>AJ31="Total"</formula>
    </cfRule>
  </conditionalFormatting>
  <conditionalFormatting sqref="AN31">
    <cfRule type="expression" dxfId="80" priority="81" stopIfTrue="1">
      <formula>AJ31="Total"</formula>
    </cfRule>
  </conditionalFormatting>
  <conditionalFormatting sqref="AO31">
    <cfRule type="expression" dxfId="79" priority="80" stopIfTrue="1">
      <formula>AJ31="Total"</formula>
    </cfRule>
  </conditionalFormatting>
  <conditionalFormatting sqref="AQ31">
    <cfRule type="expression" dxfId="78" priority="79" stopIfTrue="1">
      <formula>AJ31="Total"</formula>
    </cfRule>
  </conditionalFormatting>
  <conditionalFormatting sqref="AK70">
    <cfRule type="expression" dxfId="77" priority="78" stopIfTrue="1">
      <formula>AJ70="Total"</formula>
    </cfRule>
  </conditionalFormatting>
  <conditionalFormatting sqref="AL70">
    <cfRule type="expression" dxfId="76" priority="77" stopIfTrue="1">
      <formula>AJ70="Total"</formula>
    </cfRule>
  </conditionalFormatting>
  <conditionalFormatting sqref="AM70">
    <cfRule type="expression" dxfId="75" priority="76" stopIfTrue="1">
      <formula>AJ70="Total"</formula>
    </cfRule>
  </conditionalFormatting>
  <conditionalFormatting sqref="AN70">
    <cfRule type="expression" dxfId="74" priority="75" stopIfTrue="1">
      <formula>AJ70="Total"</formula>
    </cfRule>
  </conditionalFormatting>
  <conditionalFormatting sqref="AO70">
    <cfRule type="expression" dxfId="73" priority="74" stopIfTrue="1">
      <formula>AJ70="Total"</formula>
    </cfRule>
  </conditionalFormatting>
  <conditionalFormatting sqref="AQ70">
    <cfRule type="expression" dxfId="72" priority="73" stopIfTrue="1">
      <formula>AJ70="Total"</formula>
    </cfRule>
  </conditionalFormatting>
  <conditionalFormatting sqref="AK32">
    <cfRule type="expression" dxfId="71" priority="72" stopIfTrue="1">
      <formula>AJ32="Total"</formula>
    </cfRule>
  </conditionalFormatting>
  <conditionalFormatting sqref="AL32">
    <cfRule type="expression" dxfId="70" priority="71" stopIfTrue="1">
      <formula>AJ32="Total"</formula>
    </cfRule>
  </conditionalFormatting>
  <conditionalFormatting sqref="AM32">
    <cfRule type="expression" dxfId="69" priority="70" stopIfTrue="1">
      <formula>AJ32="Total"</formula>
    </cfRule>
  </conditionalFormatting>
  <conditionalFormatting sqref="AN32">
    <cfRule type="expression" dxfId="68" priority="69" stopIfTrue="1">
      <formula>AJ32="Total"</formula>
    </cfRule>
  </conditionalFormatting>
  <conditionalFormatting sqref="AO32">
    <cfRule type="expression" dxfId="67" priority="68" stopIfTrue="1">
      <formula>AJ32="Total"</formula>
    </cfRule>
  </conditionalFormatting>
  <conditionalFormatting sqref="AQ32">
    <cfRule type="expression" dxfId="66" priority="67" stopIfTrue="1">
      <formula>AJ32="Total"</formula>
    </cfRule>
  </conditionalFormatting>
  <conditionalFormatting sqref="AK32">
    <cfRule type="expression" dxfId="65" priority="66" stopIfTrue="1">
      <formula>AJ32="Total"</formula>
    </cfRule>
  </conditionalFormatting>
  <conditionalFormatting sqref="AL32">
    <cfRule type="expression" dxfId="64" priority="65" stopIfTrue="1">
      <formula>AJ32="Total"</formula>
    </cfRule>
  </conditionalFormatting>
  <conditionalFormatting sqref="AM32">
    <cfRule type="expression" dxfId="63" priority="64" stopIfTrue="1">
      <formula>AJ32="Total"</formula>
    </cfRule>
  </conditionalFormatting>
  <conditionalFormatting sqref="AN32">
    <cfRule type="expression" dxfId="62" priority="63" stopIfTrue="1">
      <formula>AJ32="Total"</formula>
    </cfRule>
  </conditionalFormatting>
  <conditionalFormatting sqref="AO32">
    <cfRule type="expression" dxfId="61" priority="62" stopIfTrue="1">
      <formula>AJ32="Total"</formula>
    </cfRule>
  </conditionalFormatting>
  <conditionalFormatting sqref="AQ32">
    <cfRule type="expression" dxfId="60" priority="61" stopIfTrue="1">
      <formula>AJ32="Total"</formula>
    </cfRule>
  </conditionalFormatting>
  <conditionalFormatting sqref="AK31">
    <cfRule type="expression" dxfId="59" priority="60" stopIfTrue="1">
      <formula>AJ31="Total"</formula>
    </cfRule>
  </conditionalFormatting>
  <conditionalFormatting sqref="AL31">
    <cfRule type="expression" dxfId="58" priority="59" stopIfTrue="1">
      <formula>AJ31="Total"</formula>
    </cfRule>
  </conditionalFormatting>
  <conditionalFormatting sqref="AM31">
    <cfRule type="expression" dxfId="57" priority="58" stopIfTrue="1">
      <formula>AJ31="Total"</formula>
    </cfRule>
  </conditionalFormatting>
  <conditionalFormatting sqref="AN31">
    <cfRule type="expression" dxfId="56" priority="57" stopIfTrue="1">
      <formula>AJ31="Total"</formula>
    </cfRule>
  </conditionalFormatting>
  <conditionalFormatting sqref="AO31">
    <cfRule type="expression" dxfId="55" priority="56" stopIfTrue="1">
      <formula>AJ31="Total"</formula>
    </cfRule>
  </conditionalFormatting>
  <conditionalFormatting sqref="AQ31">
    <cfRule type="expression" dxfId="54" priority="55" stopIfTrue="1">
      <formula>AJ31="Total"</formula>
    </cfRule>
  </conditionalFormatting>
  <conditionalFormatting sqref="AK31">
    <cfRule type="expression" dxfId="53" priority="54" stopIfTrue="1">
      <formula>AJ31="Total"</formula>
    </cfRule>
  </conditionalFormatting>
  <conditionalFormatting sqref="AL31">
    <cfRule type="expression" dxfId="52" priority="53" stopIfTrue="1">
      <formula>AJ31="Total"</formula>
    </cfRule>
  </conditionalFormatting>
  <conditionalFormatting sqref="AM31">
    <cfRule type="expression" dxfId="51" priority="52" stopIfTrue="1">
      <formula>AJ31="Total"</formula>
    </cfRule>
  </conditionalFormatting>
  <conditionalFormatting sqref="AN31">
    <cfRule type="expression" dxfId="50" priority="51" stopIfTrue="1">
      <formula>AJ31="Total"</formula>
    </cfRule>
  </conditionalFormatting>
  <conditionalFormatting sqref="AO31">
    <cfRule type="expression" dxfId="49" priority="50" stopIfTrue="1">
      <formula>AJ31="Total"</formula>
    </cfRule>
  </conditionalFormatting>
  <conditionalFormatting sqref="AQ31">
    <cfRule type="expression" dxfId="48" priority="49" stopIfTrue="1">
      <formula>AJ31="Total"</formula>
    </cfRule>
  </conditionalFormatting>
  <conditionalFormatting sqref="AK70">
    <cfRule type="expression" dxfId="47" priority="48" stopIfTrue="1">
      <formula>AJ71="Total"</formula>
    </cfRule>
  </conditionalFormatting>
  <conditionalFormatting sqref="AL70">
    <cfRule type="expression" dxfId="46" priority="47" stopIfTrue="1">
      <formula>AJ71="Total"</formula>
    </cfRule>
  </conditionalFormatting>
  <conditionalFormatting sqref="AM70">
    <cfRule type="expression" dxfId="45" priority="46" stopIfTrue="1">
      <formula>AJ71="Total"</formula>
    </cfRule>
  </conditionalFormatting>
  <conditionalFormatting sqref="AN70">
    <cfRule type="expression" dxfId="44" priority="45" stopIfTrue="1">
      <formula>AJ71="Total"</formula>
    </cfRule>
  </conditionalFormatting>
  <conditionalFormatting sqref="AO70">
    <cfRule type="expression" dxfId="43" priority="44" stopIfTrue="1">
      <formula>AJ71="Total"</formula>
    </cfRule>
  </conditionalFormatting>
  <conditionalFormatting sqref="AQ70">
    <cfRule type="expression" dxfId="42" priority="43" stopIfTrue="1">
      <formula>AJ71="Total"</formula>
    </cfRule>
  </conditionalFormatting>
  <conditionalFormatting sqref="AK31">
    <cfRule type="expression" dxfId="41" priority="42" stopIfTrue="1">
      <formula>AJ31="Total"</formula>
    </cfRule>
  </conditionalFormatting>
  <conditionalFormatting sqref="AL31">
    <cfRule type="expression" dxfId="40" priority="41" stopIfTrue="1">
      <formula>AJ31="Total"</formula>
    </cfRule>
  </conditionalFormatting>
  <conditionalFormatting sqref="AM31">
    <cfRule type="expression" dxfId="39" priority="40" stopIfTrue="1">
      <formula>AJ31="Total"</formula>
    </cfRule>
  </conditionalFormatting>
  <conditionalFormatting sqref="AN31">
    <cfRule type="expression" dxfId="38" priority="39" stopIfTrue="1">
      <formula>AJ31="Total"</formula>
    </cfRule>
  </conditionalFormatting>
  <conditionalFormatting sqref="AO31">
    <cfRule type="expression" dxfId="37" priority="38" stopIfTrue="1">
      <formula>AJ31="Total"</formula>
    </cfRule>
  </conditionalFormatting>
  <conditionalFormatting sqref="AQ31">
    <cfRule type="expression" dxfId="36" priority="37" stopIfTrue="1">
      <formula>AJ31="Total"</formula>
    </cfRule>
  </conditionalFormatting>
  <conditionalFormatting sqref="AK31">
    <cfRule type="expression" dxfId="35" priority="36" stopIfTrue="1">
      <formula>AJ31="Total"</formula>
    </cfRule>
  </conditionalFormatting>
  <conditionalFormatting sqref="AL31">
    <cfRule type="expression" dxfId="34" priority="35" stopIfTrue="1">
      <formula>AJ31="Total"</formula>
    </cfRule>
  </conditionalFormatting>
  <conditionalFormatting sqref="AM31">
    <cfRule type="expression" dxfId="33" priority="34" stopIfTrue="1">
      <formula>AJ31="Total"</formula>
    </cfRule>
  </conditionalFormatting>
  <conditionalFormatting sqref="AN31">
    <cfRule type="expression" dxfId="32" priority="33" stopIfTrue="1">
      <formula>AJ31="Total"</formula>
    </cfRule>
  </conditionalFormatting>
  <conditionalFormatting sqref="AO31">
    <cfRule type="expression" dxfId="31" priority="32" stopIfTrue="1">
      <formula>AJ31="Total"</formula>
    </cfRule>
  </conditionalFormatting>
  <conditionalFormatting sqref="AQ31">
    <cfRule type="expression" dxfId="30" priority="31" stopIfTrue="1">
      <formula>AJ31="Total"</formula>
    </cfRule>
  </conditionalFormatting>
  <conditionalFormatting sqref="AK70">
    <cfRule type="expression" dxfId="29" priority="30" stopIfTrue="1">
      <formula>AJ70="Total"</formula>
    </cfRule>
  </conditionalFormatting>
  <conditionalFormatting sqref="AL70">
    <cfRule type="expression" dxfId="28" priority="29" stopIfTrue="1">
      <formula>AJ70="Total"</formula>
    </cfRule>
  </conditionalFormatting>
  <conditionalFormatting sqref="AM70">
    <cfRule type="expression" dxfId="27" priority="28" stopIfTrue="1">
      <formula>AJ70="Total"</formula>
    </cfRule>
  </conditionalFormatting>
  <conditionalFormatting sqref="AN70">
    <cfRule type="expression" dxfId="26" priority="27" stopIfTrue="1">
      <formula>AJ70="Total"</formula>
    </cfRule>
  </conditionalFormatting>
  <conditionalFormatting sqref="AO70">
    <cfRule type="expression" dxfId="25" priority="26" stopIfTrue="1">
      <formula>AJ70="Total"</formula>
    </cfRule>
  </conditionalFormatting>
  <conditionalFormatting sqref="AQ70">
    <cfRule type="expression" dxfId="24" priority="25" stopIfTrue="1">
      <formula>AJ70="Total"</formula>
    </cfRule>
  </conditionalFormatting>
  <conditionalFormatting sqref="AK32">
    <cfRule type="expression" dxfId="23" priority="24" stopIfTrue="1">
      <formula>AJ32="Total"</formula>
    </cfRule>
  </conditionalFormatting>
  <conditionalFormatting sqref="AL32">
    <cfRule type="expression" dxfId="22" priority="23" stopIfTrue="1">
      <formula>AJ32="Total"</formula>
    </cfRule>
  </conditionalFormatting>
  <conditionalFormatting sqref="AM32">
    <cfRule type="expression" dxfId="21" priority="22" stopIfTrue="1">
      <formula>AJ32="Total"</formula>
    </cfRule>
  </conditionalFormatting>
  <conditionalFormatting sqref="AN32">
    <cfRule type="expression" dxfId="20" priority="21" stopIfTrue="1">
      <formula>AJ32="Total"</formula>
    </cfRule>
  </conditionalFormatting>
  <conditionalFormatting sqref="AO32">
    <cfRule type="expression" dxfId="19" priority="20" stopIfTrue="1">
      <formula>AJ32="Total"</formula>
    </cfRule>
  </conditionalFormatting>
  <conditionalFormatting sqref="AQ32">
    <cfRule type="expression" dxfId="18" priority="19" stopIfTrue="1">
      <formula>AJ32="Total"</formula>
    </cfRule>
  </conditionalFormatting>
  <conditionalFormatting sqref="AK32">
    <cfRule type="expression" dxfId="17" priority="18" stopIfTrue="1">
      <formula>AJ32="Total"</formula>
    </cfRule>
  </conditionalFormatting>
  <conditionalFormatting sqref="AL32">
    <cfRule type="expression" dxfId="16" priority="17" stopIfTrue="1">
      <formula>AJ32="Total"</formula>
    </cfRule>
  </conditionalFormatting>
  <conditionalFormatting sqref="AM32">
    <cfRule type="expression" dxfId="15" priority="16" stopIfTrue="1">
      <formula>AJ32="Total"</formula>
    </cfRule>
  </conditionalFormatting>
  <conditionalFormatting sqref="AN32">
    <cfRule type="expression" dxfId="14" priority="15" stopIfTrue="1">
      <formula>AJ32="Total"</formula>
    </cfRule>
  </conditionalFormatting>
  <conditionalFormatting sqref="AO32">
    <cfRule type="expression" dxfId="13" priority="14" stopIfTrue="1">
      <formula>AJ32="Total"</formula>
    </cfRule>
  </conditionalFormatting>
  <conditionalFormatting sqref="AQ32">
    <cfRule type="expression" dxfId="12" priority="13" stopIfTrue="1">
      <formula>AJ32="Total"</formula>
    </cfRule>
  </conditionalFormatting>
  <conditionalFormatting sqref="AK71">
    <cfRule type="expression" dxfId="11" priority="12" stopIfTrue="1">
      <formula>AJ71="Total"</formula>
    </cfRule>
  </conditionalFormatting>
  <conditionalFormatting sqref="AL71">
    <cfRule type="expression" dxfId="10" priority="11" stopIfTrue="1">
      <formula>AJ71="Total"</formula>
    </cfRule>
  </conditionalFormatting>
  <conditionalFormatting sqref="AM71">
    <cfRule type="expression" dxfId="9" priority="10" stopIfTrue="1">
      <formula>AJ71="Total"</formula>
    </cfRule>
  </conditionalFormatting>
  <conditionalFormatting sqref="AN71">
    <cfRule type="expression" dxfId="8" priority="9" stopIfTrue="1">
      <formula>AJ71="Total"</formula>
    </cfRule>
  </conditionalFormatting>
  <conditionalFormatting sqref="AO71">
    <cfRule type="expression" dxfId="7" priority="8" stopIfTrue="1">
      <formula>AJ71="Total"</formula>
    </cfRule>
  </conditionalFormatting>
  <conditionalFormatting sqref="AQ71">
    <cfRule type="expression" dxfId="6" priority="7" stopIfTrue="1">
      <formula>AJ71="Total"</formula>
    </cfRule>
  </conditionalFormatting>
  <conditionalFormatting sqref="AK71">
    <cfRule type="expression" dxfId="5" priority="6" stopIfTrue="1">
      <formula>AJ71="Total"</formula>
    </cfRule>
  </conditionalFormatting>
  <conditionalFormatting sqref="AL71">
    <cfRule type="expression" dxfId="4" priority="5" stopIfTrue="1">
      <formula>AJ71="Total"</formula>
    </cfRule>
  </conditionalFormatting>
  <conditionalFormatting sqref="AM71">
    <cfRule type="expression" dxfId="3" priority="4" stopIfTrue="1">
      <formula>AJ71="Total"</formula>
    </cfRule>
  </conditionalFormatting>
  <conditionalFormatting sqref="AN71">
    <cfRule type="expression" dxfId="2" priority="3" stopIfTrue="1">
      <formula>AJ71="Total"</formula>
    </cfRule>
  </conditionalFormatting>
  <conditionalFormatting sqref="AO71">
    <cfRule type="expression" dxfId="1" priority="2" stopIfTrue="1">
      <formula>AJ71="Total"</formula>
    </cfRule>
  </conditionalFormatting>
  <conditionalFormatting sqref="AQ71">
    <cfRule type="expression" dxfId="0" priority="1" stopIfTrue="1">
      <formula>AJ71="Total"</formula>
    </cfRule>
  </conditionalFormatting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5"/>
  <dimension ref="A5:N256"/>
  <sheetViews>
    <sheetView showGridLines="0" showRowColHeaders="0" zoomScaleNormal="100" workbookViewId="0"/>
  </sheetViews>
  <sheetFormatPr baseColWidth="10" defaultRowHeight="12.75"/>
  <cols>
    <col min="1" max="1" width="33.140625" style="34" customWidth="1"/>
    <col min="2" max="2" width="15.140625" style="34" customWidth="1"/>
    <col min="3" max="3" width="10.5703125" style="34" customWidth="1"/>
    <col min="4" max="4" width="14.28515625" style="34" bestFit="1" customWidth="1"/>
    <col min="5" max="5" width="10.5703125" style="34" customWidth="1"/>
    <col min="6" max="6" width="10.7109375" style="34" customWidth="1"/>
    <col min="7" max="13" width="11.42578125" style="34"/>
    <col min="14" max="14" width="13.85546875" style="34" customWidth="1"/>
    <col min="15" max="16384" width="11.42578125" style="34"/>
  </cols>
  <sheetData>
    <row r="5" spans="1:14" ht="25.5" customHeight="1">
      <c r="A5" s="811" t="s">
        <v>84</v>
      </c>
      <c r="B5" s="812"/>
      <c r="C5" s="812"/>
      <c r="D5" s="812"/>
      <c r="E5" s="812"/>
      <c r="F5" s="813"/>
      <c r="G5" s="152"/>
      <c r="H5" s="152"/>
      <c r="I5" s="152"/>
      <c r="J5" s="152"/>
      <c r="K5" s="152"/>
      <c r="L5" s="152"/>
      <c r="M5" s="152"/>
      <c r="N5" s="152"/>
    </row>
    <row r="6" spans="1:14" ht="31.5" customHeight="1">
      <c r="A6" s="136" t="s">
        <v>66</v>
      </c>
      <c r="B6" s="137" t="str">
        <f>Originales!$A$1</f>
        <v>Acum. febrero 2009</v>
      </c>
      <c r="C6" s="138" t="s">
        <v>67</v>
      </c>
      <c r="D6" s="137" t="str">
        <f>Originales!$A$2</f>
        <v>Acum. febrero 2010</v>
      </c>
      <c r="E6" s="138" t="s">
        <v>67</v>
      </c>
      <c r="F6" s="138" t="s">
        <v>68</v>
      </c>
      <c r="G6" s="152"/>
      <c r="H6" s="152"/>
      <c r="I6" s="152"/>
      <c r="J6" s="152"/>
      <c r="K6" s="152"/>
      <c r="L6" s="152"/>
      <c r="M6" s="152"/>
      <c r="N6" s="152"/>
    </row>
    <row r="7" spans="1:14" ht="15" customHeight="1">
      <c r="A7" s="139" t="s">
        <v>211</v>
      </c>
      <c r="B7" s="140"/>
      <c r="C7" s="140"/>
      <c r="D7" s="140"/>
      <c r="E7" s="140"/>
      <c r="F7" s="141"/>
      <c r="G7" s="152"/>
      <c r="H7" s="152"/>
      <c r="I7" s="152"/>
      <c r="J7" s="152"/>
      <c r="K7" s="152"/>
      <c r="L7" s="152"/>
      <c r="M7" s="152"/>
      <c r="N7" s="152"/>
    </row>
    <row r="8" spans="1:14" ht="15" customHeight="1">
      <c r="A8" s="293" t="s">
        <v>82</v>
      </c>
      <c r="B8" s="294">
        <f>Originales!AR72</f>
        <v>6567422</v>
      </c>
      <c r="C8" s="295">
        <f>B8/B8</f>
        <v>1</v>
      </c>
      <c r="D8" s="294">
        <f>Originales!AR33</f>
        <v>6277285</v>
      </c>
      <c r="E8" s="295">
        <f>D8/D8</f>
        <v>1</v>
      </c>
      <c r="F8" s="296">
        <f>(D8-B8)/B8</f>
        <v>-4.4178217876055477E-2</v>
      </c>
      <c r="G8" s="152"/>
      <c r="H8" s="152"/>
      <c r="I8" s="152"/>
      <c r="J8" s="152"/>
      <c r="K8" s="152"/>
      <c r="L8" s="152"/>
      <c r="M8" s="152"/>
      <c r="N8" s="152"/>
    </row>
    <row r="9" spans="1:14" ht="15" customHeight="1">
      <c r="A9" s="144" t="s">
        <v>81</v>
      </c>
      <c r="B9" s="145">
        <f>Originales!AP72</f>
        <v>3487163</v>
      </c>
      <c r="C9" s="146">
        <f>B9/B8</f>
        <v>0.53097897470270683</v>
      </c>
      <c r="D9" s="145">
        <f>Originales!AP33</f>
        <v>3466870</v>
      </c>
      <c r="E9" s="146">
        <f>D9/D8</f>
        <v>0.5522881309355876</v>
      </c>
      <c r="F9" s="147">
        <f>(D9-B9)/B9</f>
        <v>-5.8193436899852402E-3</v>
      </c>
      <c r="G9" s="152"/>
      <c r="H9" s="152"/>
      <c r="I9" s="152"/>
      <c r="J9" s="152"/>
      <c r="K9" s="152"/>
      <c r="L9" s="152"/>
      <c r="M9" s="152"/>
      <c r="N9" s="152"/>
    </row>
    <row r="10" spans="1:14" ht="15" customHeight="1">
      <c r="A10" s="148" t="s">
        <v>83</v>
      </c>
      <c r="B10" s="149">
        <f>Originales!AQ72</f>
        <v>3080259</v>
      </c>
      <c r="C10" s="150">
        <f>B10/B8</f>
        <v>0.46902102529729323</v>
      </c>
      <c r="D10" s="149">
        <f>Originales!AQ33</f>
        <v>2810415</v>
      </c>
      <c r="E10" s="150">
        <f>D10/D8</f>
        <v>0.4477118690644124</v>
      </c>
      <c r="F10" s="151">
        <f>(D10-B10)/B10</f>
        <v>-8.7604321584645969E-2</v>
      </c>
      <c r="G10" s="152"/>
      <c r="H10" s="152"/>
      <c r="I10" s="152"/>
      <c r="J10" s="152"/>
      <c r="K10" s="152"/>
      <c r="L10" s="152"/>
      <c r="M10" s="152"/>
      <c r="N10" s="152"/>
    </row>
    <row r="11" spans="1:14">
      <c r="A11" s="808" t="s">
        <v>288</v>
      </c>
      <c r="B11" s="809"/>
      <c r="C11" s="809"/>
      <c r="D11" s="809"/>
      <c r="E11" s="809"/>
      <c r="F11" s="810"/>
      <c r="G11" s="152"/>
      <c r="H11" s="152"/>
      <c r="I11" s="152"/>
      <c r="J11" s="152"/>
      <c r="K11" s="152"/>
      <c r="L11" s="152"/>
      <c r="M11" s="152"/>
      <c r="N11" s="152"/>
    </row>
    <row r="12" spans="1:14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</row>
    <row r="13" spans="1:14" ht="25.5" customHeight="1">
      <c r="A13" s="811" t="s">
        <v>144</v>
      </c>
      <c r="B13" s="812"/>
      <c r="C13" s="812"/>
      <c r="D13" s="812"/>
      <c r="E13" s="812"/>
      <c r="F13" s="813"/>
      <c r="G13" s="152"/>
      <c r="H13" s="152"/>
      <c r="I13" s="152"/>
      <c r="J13" s="152"/>
      <c r="K13" s="152"/>
      <c r="L13" s="152"/>
      <c r="M13" s="152"/>
      <c r="N13" s="152"/>
    </row>
    <row r="14" spans="1:14" ht="31.5" customHeight="1">
      <c r="A14" s="136" t="s">
        <v>99</v>
      </c>
      <c r="B14" s="137" t="str">
        <f>Originales!$A$1</f>
        <v>Acum. febrero 2009</v>
      </c>
      <c r="C14" s="138" t="s">
        <v>67</v>
      </c>
      <c r="D14" s="137" t="str">
        <f>Originales!$A$2</f>
        <v>Acum. febrero 2010</v>
      </c>
      <c r="E14" s="138" t="s">
        <v>67</v>
      </c>
      <c r="F14" s="138" t="s">
        <v>68</v>
      </c>
      <c r="G14" s="152"/>
      <c r="H14" s="152"/>
      <c r="I14" s="152"/>
      <c r="J14" s="152"/>
      <c r="K14" s="152"/>
      <c r="L14" s="152"/>
      <c r="M14" s="152"/>
      <c r="N14" s="152"/>
    </row>
    <row r="15" spans="1:14" ht="15" customHeight="1">
      <c r="A15" s="139" t="s">
        <v>86</v>
      </c>
      <c r="B15" s="140"/>
      <c r="C15" s="140"/>
      <c r="D15" s="140"/>
      <c r="E15" s="140"/>
      <c r="F15" s="141"/>
      <c r="G15" s="152"/>
      <c r="H15" s="152"/>
      <c r="I15" s="152"/>
      <c r="J15" s="152"/>
      <c r="K15" s="152"/>
      <c r="L15" s="152"/>
      <c r="M15" s="152"/>
      <c r="N15" s="152"/>
    </row>
    <row r="16" spans="1:14" ht="15" customHeight="1">
      <c r="A16" s="297" t="s">
        <v>82</v>
      </c>
      <c r="B16" s="294">
        <f>Originales!H72</f>
        <v>2351863</v>
      </c>
      <c r="C16" s="295">
        <f>B16/B16</f>
        <v>1</v>
      </c>
      <c r="D16" s="298">
        <f>Originales!H33</f>
        <v>2243552</v>
      </c>
      <c r="E16" s="295">
        <f>D16/D16</f>
        <v>1</v>
      </c>
      <c r="F16" s="299">
        <f>(D16-B16)/B16</f>
        <v>-4.6053277763203046E-2</v>
      </c>
      <c r="G16" s="152"/>
      <c r="H16" s="152"/>
      <c r="I16" s="152"/>
      <c r="J16" s="152"/>
      <c r="K16" s="152"/>
      <c r="L16" s="152"/>
      <c r="M16" s="152"/>
      <c r="N16" s="152"/>
    </row>
    <row r="17" spans="1:14" ht="15" customHeight="1">
      <c r="A17" s="155" t="s">
        <v>81</v>
      </c>
      <c r="B17" s="145">
        <f>Originales!F72</f>
        <v>1403083</v>
      </c>
      <c r="C17" s="146">
        <f>B17/B16</f>
        <v>0.5965836445405196</v>
      </c>
      <c r="D17" s="156">
        <f>Originales!F33</f>
        <v>1373319</v>
      </c>
      <c r="E17" s="146">
        <f>D17/D16</f>
        <v>0.61211819471980145</v>
      </c>
      <c r="F17" s="157">
        <f>(D17-B17)/B17</f>
        <v>-2.1213285315266454E-2</v>
      </c>
      <c r="G17" s="152"/>
      <c r="H17" s="152"/>
      <c r="I17" s="152"/>
      <c r="J17" s="152"/>
      <c r="K17" s="152"/>
      <c r="L17" s="152"/>
      <c r="M17" s="152"/>
      <c r="N17" s="152"/>
    </row>
    <row r="18" spans="1:14" ht="15" customHeight="1">
      <c r="A18" s="155" t="s">
        <v>83</v>
      </c>
      <c r="B18" s="145">
        <f>Originales!G72</f>
        <v>948780</v>
      </c>
      <c r="C18" s="146">
        <f>B18/B16</f>
        <v>0.4034163554594804</v>
      </c>
      <c r="D18" s="156">
        <f>Originales!G33</f>
        <v>870233</v>
      </c>
      <c r="E18" s="146">
        <f>D18/D16</f>
        <v>0.38788180528019855</v>
      </c>
      <c r="F18" s="157">
        <f>(D18-B18)/B18</f>
        <v>-8.2787369042349124E-2</v>
      </c>
      <c r="G18" s="152"/>
      <c r="H18" s="152"/>
      <c r="I18" s="152"/>
      <c r="J18" s="152"/>
      <c r="K18" s="152"/>
      <c r="L18" s="152"/>
      <c r="M18" s="152"/>
      <c r="N18" s="152"/>
    </row>
    <row r="19" spans="1:14" ht="15" customHeight="1">
      <c r="A19" s="139" t="s">
        <v>87</v>
      </c>
      <c r="B19" s="140"/>
      <c r="C19" s="140"/>
      <c r="D19" s="140"/>
      <c r="E19" s="140"/>
      <c r="F19" s="141"/>
      <c r="G19" s="152"/>
      <c r="H19" s="152"/>
      <c r="I19" s="152"/>
      <c r="J19" s="152"/>
      <c r="K19" s="152"/>
      <c r="L19" s="152"/>
      <c r="M19" s="152"/>
      <c r="N19" s="152"/>
    </row>
    <row r="20" spans="1:14" ht="15" customHeight="1">
      <c r="A20" s="300" t="s">
        <v>82</v>
      </c>
      <c r="B20" s="294">
        <f>Originales!Q72</f>
        <v>2083913</v>
      </c>
      <c r="C20" s="295">
        <f>B20/B20</f>
        <v>1</v>
      </c>
      <c r="D20" s="298">
        <f>Originales!Q33</f>
        <v>1963522</v>
      </c>
      <c r="E20" s="295">
        <f>D20/D20</f>
        <v>1</v>
      </c>
      <c r="F20" s="299">
        <f>(D20-B20)/B20</f>
        <v>-5.7771605628449942E-2</v>
      </c>
      <c r="G20" s="152"/>
      <c r="H20" s="152"/>
      <c r="I20" s="152"/>
      <c r="J20" s="152"/>
      <c r="K20" s="152"/>
      <c r="L20" s="152"/>
      <c r="M20" s="152"/>
      <c r="N20" s="152"/>
    </row>
    <row r="21" spans="1:14" ht="15" customHeight="1">
      <c r="A21" s="155" t="s">
        <v>81</v>
      </c>
      <c r="B21" s="145">
        <f>Originales!O72</f>
        <v>844077</v>
      </c>
      <c r="C21" s="146">
        <f>B21/B20</f>
        <v>0.40504426048496267</v>
      </c>
      <c r="D21" s="156">
        <f>Originales!O33</f>
        <v>841438</v>
      </c>
      <c r="E21" s="146">
        <f>D21/D20</f>
        <v>0.42853505079138404</v>
      </c>
      <c r="F21" s="157">
        <f>(D21-B21)/B21</f>
        <v>-3.1264920143541405E-3</v>
      </c>
      <c r="G21" s="152"/>
      <c r="H21" s="152"/>
      <c r="I21" s="152"/>
      <c r="J21" s="152"/>
      <c r="K21" s="152"/>
      <c r="L21" s="152"/>
      <c r="M21" s="152"/>
      <c r="N21" s="152"/>
    </row>
    <row r="22" spans="1:14" ht="15" customHeight="1">
      <c r="A22" s="155" t="s">
        <v>83</v>
      </c>
      <c r="B22" s="149">
        <f>Originales!P72</f>
        <v>1239836</v>
      </c>
      <c r="C22" s="150">
        <f>B22/B20</f>
        <v>0.59495573951503733</v>
      </c>
      <c r="D22" s="156">
        <f>Originales!P33</f>
        <v>1122084</v>
      </c>
      <c r="E22" s="150">
        <f>D22/D20</f>
        <v>0.5714649492086159</v>
      </c>
      <c r="F22" s="157">
        <f>(D22-B22)/B22</f>
        <v>-9.4973851380343852E-2</v>
      </c>
      <c r="G22" s="152"/>
      <c r="H22" s="152"/>
      <c r="I22" s="152"/>
      <c r="J22" s="152"/>
      <c r="K22" s="152"/>
      <c r="L22" s="152"/>
      <c r="M22" s="152"/>
      <c r="N22" s="152"/>
    </row>
    <row r="23" spans="1:14" ht="15" customHeight="1">
      <c r="A23" s="139" t="s">
        <v>91</v>
      </c>
      <c r="B23" s="140"/>
      <c r="C23" s="140"/>
      <c r="D23" s="140"/>
      <c r="E23" s="140"/>
      <c r="F23" s="141"/>
      <c r="G23" s="152"/>
      <c r="H23" s="152"/>
      <c r="I23" s="152"/>
      <c r="J23" s="152"/>
      <c r="K23" s="152"/>
      <c r="L23" s="152"/>
      <c r="M23" s="152"/>
      <c r="N23" s="152"/>
    </row>
    <row r="24" spans="1:14" ht="15" customHeight="1">
      <c r="A24" s="300" t="s">
        <v>82</v>
      </c>
      <c r="B24" s="294">
        <f>Originales!Y72</f>
        <v>1125587</v>
      </c>
      <c r="C24" s="295">
        <f>B24/B24</f>
        <v>1</v>
      </c>
      <c r="D24" s="298">
        <f>Originales!Y33</f>
        <v>1068568</v>
      </c>
      <c r="E24" s="295">
        <f>D24/D24</f>
        <v>1</v>
      </c>
      <c r="F24" s="299">
        <f>(D24-B24)/B24</f>
        <v>-5.0657123794073673E-2</v>
      </c>
      <c r="G24" s="152"/>
      <c r="H24" s="152"/>
      <c r="I24" s="152"/>
      <c r="J24" s="152"/>
      <c r="K24" s="152"/>
      <c r="L24" s="152"/>
      <c r="M24" s="152"/>
      <c r="N24" s="152"/>
    </row>
    <row r="25" spans="1:14" ht="15" customHeight="1">
      <c r="A25" s="155" t="s">
        <v>81</v>
      </c>
      <c r="B25" s="145">
        <f>Originales!W72</f>
        <v>686456</v>
      </c>
      <c r="C25" s="146">
        <f>B25/B24</f>
        <v>0.6098648971603261</v>
      </c>
      <c r="D25" s="156">
        <f>Originales!W33</f>
        <v>704989</v>
      </c>
      <c r="E25" s="146">
        <f>D25/D24</f>
        <v>0.6597511810198321</v>
      </c>
      <c r="F25" s="157">
        <f>(D25-B25)/B25</f>
        <v>2.699808873401937E-2</v>
      </c>
      <c r="G25" s="152"/>
      <c r="H25" s="152"/>
      <c r="I25" s="152"/>
      <c r="J25" s="152"/>
      <c r="K25" s="152"/>
      <c r="L25" s="152"/>
      <c r="M25" s="152"/>
      <c r="N25" s="152"/>
    </row>
    <row r="26" spans="1:14" ht="15" customHeight="1">
      <c r="A26" s="155" t="s">
        <v>83</v>
      </c>
      <c r="B26" s="149">
        <f>Originales!X72</f>
        <v>439131</v>
      </c>
      <c r="C26" s="150">
        <f>B26/B24</f>
        <v>0.3901351028396739</v>
      </c>
      <c r="D26" s="156">
        <f>Originales!X33</f>
        <v>363579</v>
      </c>
      <c r="E26" s="150">
        <f>D26/D24</f>
        <v>0.34024881898016784</v>
      </c>
      <c r="F26" s="157">
        <f>(D26-B26)/B26</f>
        <v>-0.17204888746182803</v>
      </c>
      <c r="G26" s="152"/>
      <c r="H26" s="152"/>
      <c r="I26" s="152"/>
      <c r="J26" s="152"/>
      <c r="K26" s="152"/>
      <c r="L26" s="152"/>
      <c r="M26" s="152"/>
      <c r="N26" s="152"/>
    </row>
    <row r="27" spans="1:14" ht="15" customHeight="1">
      <c r="A27" s="139" t="s">
        <v>89</v>
      </c>
      <c r="B27" s="140"/>
      <c r="C27" s="140"/>
      <c r="D27" s="140"/>
      <c r="E27" s="140"/>
      <c r="F27" s="141"/>
      <c r="G27" s="152"/>
      <c r="H27" s="152"/>
      <c r="I27" s="152"/>
      <c r="J27" s="152"/>
      <c r="K27" s="152"/>
      <c r="L27" s="152"/>
      <c r="M27" s="152"/>
      <c r="N27" s="152"/>
    </row>
    <row r="28" spans="1:14" ht="15" customHeight="1">
      <c r="A28" s="300" t="s">
        <v>82</v>
      </c>
      <c r="B28" s="294">
        <f>Originales!AH72</f>
        <v>72252</v>
      </c>
      <c r="C28" s="295">
        <f>B28/B28</f>
        <v>1</v>
      </c>
      <c r="D28" s="298">
        <f>Originales!AH33</f>
        <v>63276</v>
      </c>
      <c r="E28" s="295">
        <f>D28/D28</f>
        <v>1</v>
      </c>
      <c r="F28" s="296">
        <f>(D28-B28)/B28</f>
        <v>-0.12423185517355921</v>
      </c>
      <c r="G28" s="152"/>
      <c r="H28" s="152"/>
      <c r="I28" s="152"/>
      <c r="J28" s="152"/>
      <c r="K28" s="152"/>
      <c r="L28" s="152"/>
      <c r="M28" s="152"/>
      <c r="N28" s="152"/>
    </row>
    <row r="29" spans="1:14" ht="15" customHeight="1">
      <c r="A29" s="155" t="s">
        <v>81</v>
      </c>
      <c r="B29" s="145">
        <f>Originales!AF72</f>
        <v>72252</v>
      </c>
      <c r="C29" s="146">
        <f>B29/B28</f>
        <v>1</v>
      </c>
      <c r="D29" s="156">
        <f>Originales!AF33</f>
        <v>63276</v>
      </c>
      <c r="E29" s="146">
        <f>D29/D28</f>
        <v>1</v>
      </c>
      <c r="F29" s="147">
        <f>(D29-B29)/B29</f>
        <v>-0.12423185517355921</v>
      </c>
      <c r="G29" s="152"/>
      <c r="H29" s="152"/>
      <c r="I29" s="152"/>
      <c r="J29" s="152"/>
      <c r="K29" s="152"/>
      <c r="L29" s="152"/>
      <c r="M29" s="152"/>
      <c r="N29" s="152"/>
    </row>
    <row r="30" spans="1:14" ht="15" customHeight="1">
      <c r="A30" s="155" t="s">
        <v>83</v>
      </c>
      <c r="B30" s="158" t="s">
        <v>74</v>
      </c>
      <c r="C30" s="158" t="s">
        <v>74</v>
      </c>
      <c r="D30" s="158" t="s">
        <v>74</v>
      </c>
      <c r="E30" s="158" t="s">
        <v>74</v>
      </c>
      <c r="F30" s="158" t="s">
        <v>74</v>
      </c>
      <c r="G30" s="152"/>
      <c r="H30" s="152"/>
      <c r="I30" s="152"/>
      <c r="J30" s="152"/>
      <c r="K30" s="152"/>
      <c r="L30" s="152"/>
      <c r="M30" s="152"/>
      <c r="N30" s="152"/>
    </row>
    <row r="31" spans="1:14">
      <c r="A31" s="808" t="s">
        <v>288</v>
      </c>
      <c r="B31" s="809"/>
      <c r="C31" s="809"/>
      <c r="D31" s="809"/>
      <c r="E31" s="809"/>
      <c r="F31" s="810"/>
      <c r="G31" s="152"/>
      <c r="H31" s="152"/>
      <c r="I31" s="152"/>
      <c r="J31" s="152"/>
      <c r="K31" s="152"/>
      <c r="L31" s="152"/>
      <c r="M31" s="152"/>
      <c r="N31" s="152"/>
    </row>
    <row r="32" spans="1:14">
      <c r="A32" s="152"/>
      <c r="B32" s="152"/>
      <c r="C32" s="152"/>
      <c r="D32" s="152"/>
      <c r="E32" s="152"/>
      <c r="F32" s="159" t="s">
        <v>241</v>
      </c>
      <c r="G32" s="152"/>
      <c r="H32" s="152"/>
      <c r="I32" s="152"/>
      <c r="J32" s="152"/>
      <c r="K32" s="152"/>
      <c r="L32" s="152"/>
      <c r="M32" s="152"/>
      <c r="N32" s="152"/>
    </row>
    <row r="33" spans="1:14" ht="36" customHeight="1">
      <c r="A33" s="811" t="s">
        <v>257</v>
      </c>
      <c r="B33" s="812"/>
      <c r="C33" s="812"/>
      <c r="D33" s="812"/>
      <c r="E33" s="812"/>
      <c r="F33" s="813"/>
      <c r="G33" s="152"/>
      <c r="H33" s="152"/>
      <c r="I33" s="152"/>
      <c r="J33" s="152"/>
      <c r="K33" s="152"/>
      <c r="L33" s="152"/>
      <c r="M33" s="152"/>
      <c r="N33" s="152"/>
    </row>
    <row r="34" spans="1:14" ht="31.5" customHeight="1">
      <c r="A34" s="136" t="s">
        <v>75</v>
      </c>
      <c r="B34" s="137" t="str">
        <f>Originales!$A$1</f>
        <v>Acum. febrero 2009</v>
      </c>
      <c r="C34" s="138" t="s">
        <v>67</v>
      </c>
      <c r="D34" s="137" t="str">
        <f>Originales!$A$2</f>
        <v>Acum. febrero 2010</v>
      </c>
      <c r="E34" s="138" t="s">
        <v>67</v>
      </c>
      <c r="F34" s="138" t="s">
        <v>68</v>
      </c>
      <c r="G34" s="152"/>
      <c r="H34" s="152"/>
      <c r="I34" s="152"/>
      <c r="J34" s="152"/>
      <c r="K34" s="152"/>
      <c r="L34" s="152"/>
      <c r="M34" s="152"/>
      <c r="N34" s="152"/>
    </row>
    <row r="35" spans="1:14">
      <c r="A35" s="139" t="s">
        <v>76</v>
      </c>
      <c r="B35" s="160"/>
      <c r="C35" s="160"/>
      <c r="D35" s="160"/>
      <c r="E35" s="160"/>
      <c r="F35" s="161"/>
      <c r="G35" s="152"/>
      <c r="H35" s="152"/>
      <c r="I35" s="152"/>
      <c r="J35" s="152"/>
      <c r="K35" s="152"/>
      <c r="L35" s="152"/>
      <c r="M35" s="152"/>
      <c r="N35" s="152"/>
    </row>
    <row r="36" spans="1:14" ht="12.75" customHeight="1">
      <c r="A36" s="300" t="s">
        <v>85</v>
      </c>
      <c r="B36" s="294">
        <f>Originales!AR72</f>
        <v>6567422</v>
      </c>
      <c r="C36" s="296">
        <f>B36/$B$36</f>
        <v>1</v>
      </c>
      <c r="D36" s="294">
        <f>Originales!AR33</f>
        <v>6277285</v>
      </c>
      <c r="E36" s="296">
        <f>D36/$D$36</f>
        <v>1</v>
      </c>
      <c r="F36" s="296">
        <f>(D36-B36)/B36</f>
        <v>-4.4178217876055477E-2</v>
      </c>
      <c r="G36" s="152"/>
      <c r="H36" s="152"/>
      <c r="I36" s="152"/>
      <c r="J36" s="152"/>
      <c r="K36" s="152"/>
      <c r="L36" s="152"/>
      <c r="M36" s="152"/>
      <c r="N36" s="152"/>
    </row>
    <row r="37" spans="1:14">
      <c r="A37" s="139" t="s">
        <v>77</v>
      </c>
      <c r="B37" s="140"/>
      <c r="C37" s="160"/>
      <c r="D37" s="140"/>
      <c r="E37" s="160"/>
      <c r="F37" s="141"/>
      <c r="G37" s="152"/>
      <c r="H37" s="152"/>
      <c r="I37" s="152"/>
      <c r="J37" s="152"/>
      <c r="K37" s="152"/>
      <c r="L37" s="152"/>
      <c r="M37" s="152"/>
      <c r="N37" s="152"/>
    </row>
    <row r="38" spans="1:14">
      <c r="A38" s="155" t="s">
        <v>72</v>
      </c>
      <c r="B38" s="153">
        <f>Originales!AP72</f>
        <v>3487163</v>
      </c>
      <c r="C38" s="143">
        <f t="shared" ref="C38:C43" si="0">B38/$B$36</f>
        <v>0.53097897470270683</v>
      </c>
      <c r="D38" s="162">
        <f>Originales!AP33</f>
        <v>3466870</v>
      </c>
      <c r="E38" s="143">
        <f t="shared" ref="E38:E43" si="1">D38/$D$36</f>
        <v>0.5522881309355876</v>
      </c>
      <c r="F38" s="154">
        <f t="shared" ref="F38:F43" si="2">(D38-B38)/B38</f>
        <v>-5.8193436899852402E-3</v>
      </c>
      <c r="G38" s="152"/>
      <c r="H38" s="152"/>
      <c r="I38" s="152"/>
      <c r="J38" s="152"/>
      <c r="K38" s="152"/>
      <c r="L38" s="152"/>
      <c r="M38" s="152"/>
      <c r="N38" s="152"/>
    </row>
    <row r="39" spans="1:14">
      <c r="A39" s="155" t="s">
        <v>78</v>
      </c>
      <c r="B39" s="156">
        <f>Originales!AK72</f>
        <v>400296</v>
      </c>
      <c r="C39" s="147">
        <f t="shared" si="0"/>
        <v>6.0951770725255663E-2</v>
      </c>
      <c r="D39" s="163">
        <f>Originales!AK33</f>
        <v>384824</v>
      </c>
      <c r="E39" s="147">
        <f t="shared" si="1"/>
        <v>6.1304210339342566E-2</v>
      </c>
      <c r="F39" s="157">
        <f t="shared" si="2"/>
        <v>-3.8651397965505527E-2</v>
      </c>
      <c r="G39" s="152"/>
      <c r="H39" s="152"/>
      <c r="I39" s="152"/>
      <c r="J39" s="152"/>
      <c r="K39" s="152"/>
      <c r="L39" s="152"/>
      <c r="M39" s="152"/>
      <c r="N39" s="152"/>
    </row>
    <row r="40" spans="1:14">
      <c r="A40" s="155" t="s">
        <v>79</v>
      </c>
      <c r="B40" s="156">
        <f>Originales!AL72</f>
        <v>2152370</v>
      </c>
      <c r="C40" s="147">
        <f t="shared" si="0"/>
        <v>0.32773438344604627</v>
      </c>
      <c r="D40" s="163">
        <f>Originales!AL33</f>
        <v>2207625</v>
      </c>
      <c r="E40" s="147">
        <f t="shared" si="1"/>
        <v>0.35168468533768976</v>
      </c>
      <c r="F40" s="157">
        <f t="shared" si="2"/>
        <v>2.5671701426799295E-2</v>
      </c>
      <c r="G40" s="152"/>
      <c r="H40" s="152"/>
      <c r="I40" s="152"/>
      <c r="J40" s="152"/>
      <c r="K40" s="152"/>
      <c r="L40" s="152"/>
      <c r="M40" s="152"/>
      <c r="N40" s="152"/>
    </row>
    <row r="41" spans="1:14">
      <c r="A41" s="155" t="s">
        <v>36</v>
      </c>
      <c r="B41" s="156">
        <f>Originales!AM72</f>
        <v>824170</v>
      </c>
      <c r="C41" s="147">
        <f t="shared" si="0"/>
        <v>0.12549368686830237</v>
      </c>
      <c r="D41" s="163">
        <f>Originales!AM33</f>
        <v>774258</v>
      </c>
      <c r="E41" s="147">
        <f t="shared" si="1"/>
        <v>0.12334281460854493</v>
      </c>
      <c r="F41" s="157">
        <f t="shared" si="2"/>
        <v>-6.056032129293714E-2</v>
      </c>
      <c r="G41" s="152"/>
      <c r="H41" s="152"/>
      <c r="I41" s="152"/>
      <c r="J41" s="152"/>
      <c r="K41" s="152"/>
      <c r="L41" s="152"/>
      <c r="M41" s="152"/>
      <c r="N41" s="152"/>
    </row>
    <row r="42" spans="1:14">
      <c r="A42" s="155" t="s">
        <v>37</v>
      </c>
      <c r="B42" s="156">
        <f>Originales!AN72</f>
        <v>72649</v>
      </c>
      <c r="C42" s="147">
        <f t="shared" si="0"/>
        <v>1.1062027078509649E-2</v>
      </c>
      <c r="D42" s="163">
        <f>Originales!AN33</f>
        <v>66750</v>
      </c>
      <c r="E42" s="147">
        <f t="shared" si="1"/>
        <v>1.0633578051657683E-2</v>
      </c>
      <c r="F42" s="157">
        <f t="shared" si="2"/>
        <v>-8.1198640036339115E-2</v>
      </c>
      <c r="G42" s="152"/>
      <c r="H42" s="152"/>
      <c r="I42" s="152"/>
      <c r="J42" s="152"/>
      <c r="K42" s="152"/>
      <c r="L42" s="152"/>
      <c r="M42" s="152"/>
      <c r="N42" s="152"/>
    </row>
    <row r="43" spans="1:14">
      <c r="A43" s="164" t="s">
        <v>38</v>
      </c>
      <c r="B43" s="165">
        <f>Originales!AO72</f>
        <v>37678</v>
      </c>
      <c r="C43" s="151">
        <f t="shared" si="0"/>
        <v>5.7371065845928581E-3</v>
      </c>
      <c r="D43" s="166">
        <f>Originales!AO33</f>
        <v>33413</v>
      </c>
      <c r="E43" s="151">
        <f t="shared" si="1"/>
        <v>5.3228425983526317E-3</v>
      </c>
      <c r="F43" s="167">
        <f t="shared" si="2"/>
        <v>-0.1131960295132438</v>
      </c>
      <c r="G43" s="152"/>
      <c r="H43" s="152"/>
      <c r="I43" s="152"/>
      <c r="J43" s="152"/>
      <c r="K43" s="152"/>
      <c r="L43" s="152"/>
      <c r="M43" s="152"/>
      <c r="N43" s="152"/>
    </row>
    <row r="44" spans="1:14">
      <c r="A44" s="139" t="s">
        <v>80</v>
      </c>
      <c r="B44" s="140"/>
      <c r="C44" s="168"/>
      <c r="D44" s="140"/>
      <c r="E44" s="168"/>
      <c r="F44" s="141"/>
      <c r="G44" s="152"/>
      <c r="H44" s="152"/>
      <c r="I44" s="152"/>
      <c r="J44" s="152"/>
      <c r="K44" s="152"/>
      <c r="L44" s="152"/>
      <c r="M44" s="152"/>
      <c r="N44" s="152"/>
    </row>
    <row r="45" spans="1:14">
      <c r="A45" s="169" t="s">
        <v>73</v>
      </c>
      <c r="B45" s="149">
        <f>Originales!AQ72</f>
        <v>3080259</v>
      </c>
      <c r="C45" s="143">
        <f>B45/$B$36</f>
        <v>0.46902102529729323</v>
      </c>
      <c r="D45" s="149">
        <f>Originales!AQ33</f>
        <v>2810415</v>
      </c>
      <c r="E45" s="143">
        <f>D45/$D$36</f>
        <v>0.4477118690644124</v>
      </c>
      <c r="F45" s="151">
        <f>(D45-B45)/B45</f>
        <v>-8.7604321584645969E-2</v>
      </c>
      <c r="G45" s="152"/>
      <c r="H45" s="152"/>
      <c r="I45" s="152"/>
      <c r="J45" s="152"/>
      <c r="K45" s="152"/>
      <c r="L45" s="152"/>
      <c r="M45" s="152"/>
      <c r="N45" s="152"/>
    </row>
    <row r="46" spans="1:14">
      <c r="A46" s="808" t="s">
        <v>288</v>
      </c>
      <c r="B46" s="809"/>
      <c r="C46" s="809"/>
      <c r="D46" s="809"/>
      <c r="E46" s="809"/>
      <c r="F46" s="810"/>
      <c r="G46" s="152"/>
      <c r="H46" s="152"/>
      <c r="I46" s="152"/>
      <c r="J46" s="152"/>
      <c r="K46" s="152"/>
      <c r="L46" s="152"/>
      <c r="M46" s="152"/>
      <c r="N46" s="152"/>
    </row>
    <row r="47" spans="1:14">
      <c r="A47" s="152"/>
      <c r="B47" s="152"/>
      <c r="C47" s="152"/>
      <c r="D47" s="152"/>
      <c r="E47" s="152"/>
      <c r="F47" s="159" t="s">
        <v>241</v>
      </c>
      <c r="G47" s="152"/>
      <c r="H47" s="152"/>
      <c r="I47" s="152"/>
      <c r="J47" s="152"/>
      <c r="K47" s="152"/>
      <c r="L47" s="152"/>
      <c r="M47" s="152"/>
      <c r="N47" s="152"/>
    </row>
    <row r="48" spans="1:14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</row>
    <row r="49" spans="1:14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</row>
    <row r="50" spans="1:14">
      <c r="A50" s="1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</row>
    <row r="51" spans="1:14">
      <c r="A51" s="1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</row>
    <row r="52" spans="1:14">
      <c r="A52" s="1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</row>
    <row r="53" spans="1:14">
      <c r="A53" s="1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</row>
    <row r="54" spans="1:14">
      <c r="A54" s="1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</row>
    <row r="55" spans="1:14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</row>
    <row r="56" spans="1:14" ht="33.75" customHeight="1">
      <c r="A56" s="811" t="s">
        <v>100</v>
      </c>
      <c r="B56" s="812"/>
      <c r="C56" s="812"/>
      <c r="D56" s="812"/>
      <c r="E56" s="812"/>
      <c r="F56" s="813"/>
      <c r="G56" s="152"/>
      <c r="H56" s="152"/>
      <c r="I56" s="152"/>
      <c r="J56" s="152"/>
      <c r="K56" s="152"/>
      <c r="L56" s="152"/>
      <c r="M56" s="152"/>
      <c r="N56" s="152"/>
    </row>
    <row r="57" spans="1:14" ht="31.5" customHeight="1">
      <c r="A57" s="136" t="s">
        <v>75</v>
      </c>
      <c r="B57" s="137" t="str">
        <f>Originales!$A$1</f>
        <v>Acum. febrero 2009</v>
      </c>
      <c r="C57" s="138" t="s">
        <v>67</v>
      </c>
      <c r="D57" s="137" t="str">
        <f>Originales!$A$2</f>
        <v>Acum. febrero 2010</v>
      </c>
      <c r="E57" s="138" t="s">
        <v>67</v>
      </c>
      <c r="F57" s="138" t="s">
        <v>68</v>
      </c>
      <c r="G57" s="152"/>
      <c r="H57" s="152"/>
      <c r="I57" s="152"/>
      <c r="J57" s="152"/>
      <c r="K57" s="152"/>
      <c r="L57" s="152"/>
      <c r="M57" s="152"/>
      <c r="N57" s="152"/>
    </row>
    <row r="58" spans="1:14" ht="15" customHeight="1">
      <c r="A58" s="139" t="s">
        <v>76</v>
      </c>
      <c r="B58" s="160"/>
      <c r="C58" s="160"/>
      <c r="D58" s="160"/>
      <c r="E58" s="160"/>
      <c r="F58" s="161"/>
      <c r="G58" s="152"/>
      <c r="H58" s="152"/>
      <c r="I58" s="152"/>
      <c r="J58" s="152"/>
      <c r="K58" s="152"/>
      <c r="L58" s="152"/>
      <c r="M58" s="152"/>
      <c r="N58" s="152"/>
    </row>
    <row r="59" spans="1:14" ht="12.75" customHeight="1">
      <c r="A59" s="301" t="s">
        <v>85</v>
      </c>
      <c r="B59" s="294">
        <f>Originales!H72</f>
        <v>2351863</v>
      </c>
      <c r="C59" s="296">
        <f>B59/$B$59</f>
        <v>1</v>
      </c>
      <c r="D59" s="294">
        <f>Originales!H33</f>
        <v>2243552</v>
      </c>
      <c r="E59" s="296">
        <f>D59/$D$59</f>
        <v>1</v>
      </c>
      <c r="F59" s="296">
        <f>(D59-B59)/B59</f>
        <v>-4.6053277763203046E-2</v>
      </c>
      <c r="G59" s="152"/>
      <c r="H59" s="152"/>
      <c r="I59" s="152"/>
      <c r="J59" s="152"/>
      <c r="K59" s="152"/>
      <c r="L59" s="152"/>
      <c r="M59" s="152"/>
      <c r="N59" s="152"/>
    </row>
    <row r="60" spans="1:14" ht="15" customHeight="1">
      <c r="A60" s="139" t="s">
        <v>77</v>
      </c>
      <c r="B60" s="140"/>
      <c r="C60" s="160"/>
      <c r="D60" s="140"/>
      <c r="E60" s="160"/>
      <c r="F60" s="141"/>
      <c r="G60" s="152"/>
      <c r="H60" s="152"/>
      <c r="I60" s="152"/>
      <c r="J60" s="152"/>
      <c r="K60" s="152"/>
      <c r="L60" s="152"/>
      <c r="M60" s="152"/>
      <c r="N60" s="152"/>
    </row>
    <row r="61" spans="1:14" ht="15" customHeight="1">
      <c r="A61" s="170" t="s">
        <v>72</v>
      </c>
      <c r="B61" s="153">
        <f>Originales!F72</f>
        <v>1403083</v>
      </c>
      <c r="C61" s="143">
        <f>B61/$B$59</f>
        <v>0.5965836445405196</v>
      </c>
      <c r="D61" s="162">
        <f>Originales!F33</f>
        <v>1373319</v>
      </c>
      <c r="E61" s="143">
        <f>D61/$D$59</f>
        <v>0.61211819471980145</v>
      </c>
      <c r="F61" s="154">
        <f>(D61-B61)/B61</f>
        <v>-2.1213285315266454E-2</v>
      </c>
      <c r="G61" s="152"/>
      <c r="H61" s="152"/>
      <c r="I61" s="152"/>
      <c r="J61" s="152"/>
      <c r="K61" s="152"/>
      <c r="L61" s="152"/>
      <c r="M61" s="152"/>
      <c r="N61" s="152"/>
    </row>
    <row r="62" spans="1:14" ht="15" customHeight="1">
      <c r="A62" s="170" t="s">
        <v>78</v>
      </c>
      <c r="B62" s="156">
        <f>Originales!B72</f>
        <v>167689</v>
      </c>
      <c r="C62" s="147">
        <f>B62/$B$59</f>
        <v>7.1300496670086644E-2</v>
      </c>
      <c r="D62" s="163">
        <f>Originales!B33</f>
        <v>161191</v>
      </c>
      <c r="E62" s="147">
        <f>D62/$D$59</f>
        <v>7.1846340089286989E-2</v>
      </c>
      <c r="F62" s="157">
        <f>(D62-B62)/B62</f>
        <v>-3.8750305625294447E-2</v>
      </c>
      <c r="G62" s="152"/>
      <c r="H62" s="152"/>
      <c r="I62" s="152"/>
      <c r="J62" s="152"/>
      <c r="K62" s="152"/>
      <c r="L62" s="152"/>
      <c r="M62" s="152"/>
      <c r="N62" s="152"/>
    </row>
    <row r="63" spans="1:14" ht="15" customHeight="1">
      <c r="A63" s="170" t="s">
        <v>79</v>
      </c>
      <c r="B63" s="156">
        <f>Originales!C72</f>
        <v>909109</v>
      </c>
      <c r="C63" s="147">
        <f>B63/$B$59</f>
        <v>0.38654845116403463</v>
      </c>
      <c r="D63" s="163">
        <f>Originales!C33</f>
        <v>936355</v>
      </c>
      <c r="E63" s="147">
        <f>D63/$D$59</f>
        <v>0.41735382108371011</v>
      </c>
      <c r="F63" s="157">
        <f>(D63-B63)/B63</f>
        <v>2.9970003596928422E-2</v>
      </c>
      <c r="G63" s="152"/>
      <c r="H63" s="152"/>
      <c r="I63" s="152"/>
      <c r="J63" s="152"/>
      <c r="K63" s="152"/>
      <c r="L63" s="152"/>
      <c r="M63" s="152"/>
      <c r="N63" s="152"/>
    </row>
    <row r="64" spans="1:14" ht="15" customHeight="1">
      <c r="A64" s="170" t="s">
        <v>36</v>
      </c>
      <c r="B64" s="156">
        <f>Originales!D72</f>
        <v>306329</v>
      </c>
      <c r="C64" s="147">
        <f>B64/$B$59</f>
        <v>0.13024950858106957</v>
      </c>
      <c r="D64" s="163">
        <f>Originales!D33</f>
        <v>253766</v>
      </c>
      <c r="E64" s="147">
        <f>D64/$D$59</f>
        <v>0.11310903424569611</v>
      </c>
      <c r="F64" s="157">
        <f>(D64-B64)/B64</f>
        <v>-0.17159002249215713</v>
      </c>
      <c r="G64" s="152"/>
      <c r="H64" s="152"/>
      <c r="I64" s="152"/>
      <c r="J64" s="152"/>
      <c r="K64" s="152"/>
      <c r="L64" s="152"/>
      <c r="M64" s="152"/>
      <c r="N64" s="152"/>
    </row>
    <row r="65" spans="1:14" ht="15" customHeight="1">
      <c r="A65" s="170" t="s">
        <v>104</v>
      </c>
      <c r="B65" s="156">
        <f>Originales!E72</f>
        <v>19956</v>
      </c>
      <c r="C65" s="151">
        <f>B65/$B$59</f>
        <v>8.4851881253287294E-3</v>
      </c>
      <c r="D65" s="163">
        <f>Originales!E33</f>
        <v>22007</v>
      </c>
      <c r="E65" s="151">
        <f>D65/$D$59</f>
        <v>9.808999301108243E-3</v>
      </c>
      <c r="F65" s="157">
        <f>(D65-B65)/B65</f>
        <v>0.10277610743636</v>
      </c>
      <c r="G65" s="152"/>
      <c r="H65" s="152"/>
      <c r="I65" s="152"/>
      <c r="J65" s="152"/>
      <c r="K65" s="152"/>
      <c r="L65" s="152"/>
      <c r="M65" s="152"/>
      <c r="N65" s="152"/>
    </row>
    <row r="66" spans="1:14" ht="15" customHeight="1">
      <c r="A66" s="139" t="s">
        <v>80</v>
      </c>
      <c r="B66" s="140"/>
      <c r="C66" s="168"/>
      <c r="D66" s="140"/>
      <c r="E66" s="168"/>
      <c r="F66" s="141"/>
      <c r="G66" s="152"/>
      <c r="H66" s="152"/>
      <c r="I66" s="152"/>
      <c r="J66" s="152"/>
      <c r="K66" s="152"/>
      <c r="L66" s="152"/>
      <c r="M66" s="152"/>
      <c r="N66" s="152"/>
    </row>
    <row r="67" spans="1:14" ht="15" customHeight="1">
      <c r="A67" s="171" t="s">
        <v>73</v>
      </c>
      <c r="B67" s="149">
        <f>Originales!G72</f>
        <v>948780</v>
      </c>
      <c r="C67" s="143">
        <f>B67/$B$59</f>
        <v>0.4034163554594804</v>
      </c>
      <c r="D67" s="149">
        <f>Originales!G33</f>
        <v>870233</v>
      </c>
      <c r="E67" s="143">
        <f>D67/$D$59</f>
        <v>0.38788180528019855</v>
      </c>
      <c r="F67" s="151">
        <f>(D67-B67)/B67</f>
        <v>-8.2787369042349124E-2</v>
      </c>
      <c r="G67" s="152"/>
      <c r="H67" s="152"/>
      <c r="I67" s="152"/>
      <c r="J67" s="152"/>
      <c r="K67" s="152"/>
      <c r="L67" s="152"/>
      <c r="M67" s="152"/>
      <c r="N67" s="152"/>
    </row>
    <row r="68" spans="1:14">
      <c r="A68" s="808" t="s">
        <v>288</v>
      </c>
      <c r="B68" s="809"/>
      <c r="C68" s="809"/>
      <c r="D68" s="809"/>
      <c r="E68" s="809"/>
      <c r="F68" s="810"/>
      <c r="G68" s="152"/>
      <c r="H68" s="152"/>
      <c r="I68" s="152"/>
      <c r="J68" s="152"/>
      <c r="K68" s="152"/>
      <c r="L68" s="152"/>
      <c r="M68" s="152"/>
      <c r="N68" s="152"/>
    </row>
    <row r="69" spans="1:14">
      <c r="A69" s="152"/>
      <c r="B69" s="152"/>
      <c r="C69" s="152"/>
      <c r="D69" s="152"/>
      <c r="E69" s="152"/>
      <c r="F69" s="159" t="s">
        <v>241</v>
      </c>
      <c r="G69" s="152"/>
      <c r="H69" s="152"/>
      <c r="I69" s="152"/>
      <c r="J69" s="152"/>
      <c r="K69" s="152"/>
      <c r="L69" s="152"/>
      <c r="M69" s="152"/>
      <c r="N69" s="152"/>
    </row>
    <row r="70" spans="1:14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</row>
    <row r="71" spans="1:14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</row>
    <row r="72" spans="1:14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</row>
    <row r="73" spans="1:14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</row>
    <row r="74" spans="1:14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</row>
    <row r="75" spans="1:14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</row>
    <row r="76" spans="1:14">
      <c r="A76" s="1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</row>
    <row r="77" spans="1:14">
      <c r="A77" s="152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</row>
    <row r="78" spans="1:14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</row>
    <row r="79" spans="1:14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</row>
    <row r="80" spans="1:14" ht="35.25" customHeight="1">
      <c r="A80" s="811" t="s">
        <v>101</v>
      </c>
      <c r="B80" s="812"/>
      <c r="C80" s="812"/>
      <c r="D80" s="812"/>
      <c r="E80" s="812"/>
      <c r="F80" s="813"/>
      <c r="G80" s="152"/>
      <c r="H80" s="152"/>
      <c r="I80" s="152"/>
      <c r="J80" s="152"/>
      <c r="K80" s="152"/>
      <c r="L80" s="152"/>
      <c r="M80" s="152"/>
      <c r="N80" s="152"/>
    </row>
    <row r="81" spans="1:14" ht="31.5" customHeight="1">
      <c r="A81" s="136" t="s">
        <v>75</v>
      </c>
      <c r="B81" s="137" t="str">
        <f>Originales!$A$1</f>
        <v>Acum. febrero 2009</v>
      </c>
      <c r="C81" s="138" t="s">
        <v>67</v>
      </c>
      <c r="D81" s="137" t="str">
        <f>Originales!$A$2</f>
        <v>Acum. febrero 2010</v>
      </c>
      <c r="E81" s="138" t="s">
        <v>67</v>
      </c>
      <c r="F81" s="138" t="s">
        <v>68</v>
      </c>
      <c r="G81" s="152"/>
      <c r="H81" s="152"/>
      <c r="I81" s="152"/>
      <c r="J81" s="152"/>
      <c r="K81" s="152"/>
      <c r="L81" s="152"/>
      <c r="M81" s="152"/>
      <c r="N81" s="152"/>
    </row>
    <row r="82" spans="1:14" ht="15" customHeight="1">
      <c r="A82" s="139" t="s">
        <v>76</v>
      </c>
      <c r="B82" s="160"/>
      <c r="C82" s="160"/>
      <c r="D82" s="160"/>
      <c r="E82" s="160"/>
      <c r="F82" s="161"/>
      <c r="G82" s="152"/>
      <c r="H82" s="152"/>
      <c r="I82" s="152"/>
      <c r="J82" s="152"/>
      <c r="K82" s="152"/>
      <c r="L82" s="152"/>
      <c r="M82" s="152"/>
      <c r="N82" s="152"/>
    </row>
    <row r="83" spans="1:14" ht="12.75" customHeight="1">
      <c r="A83" s="301" t="s">
        <v>85</v>
      </c>
      <c r="B83" s="294">
        <f>Originales!Q72</f>
        <v>2083913</v>
      </c>
      <c r="C83" s="296">
        <f>B83/$B$83</f>
        <v>1</v>
      </c>
      <c r="D83" s="294">
        <f>Originales!Q33</f>
        <v>1963522</v>
      </c>
      <c r="E83" s="296">
        <f>D83/$D$83</f>
        <v>1</v>
      </c>
      <c r="F83" s="296">
        <f>(D83-B83)/B83</f>
        <v>-5.7771605628449942E-2</v>
      </c>
      <c r="G83" s="152"/>
      <c r="H83" s="152"/>
      <c r="I83" s="152"/>
      <c r="J83" s="152"/>
      <c r="K83" s="152"/>
      <c r="L83" s="152"/>
      <c r="M83" s="152"/>
      <c r="N83" s="152"/>
    </row>
    <row r="84" spans="1:14" ht="15" customHeight="1">
      <c r="A84" s="139" t="s">
        <v>77</v>
      </c>
      <c r="B84" s="140"/>
      <c r="C84" s="160"/>
      <c r="D84" s="140"/>
      <c r="E84" s="160"/>
      <c r="F84" s="141"/>
      <c r="G84" s="152"/>
      <c r="H84" s="152"/>
      <c r="I84" s="152"/>
      <c r="J84" s="152"/>
      <c r="K84" s="152"/>
      <c r="L84" s="152"/>
      <c r="M84" s="152"/>
      <c r="N84" s="152"/>
    </row>
    <row r="85" spans="1:14" ht="15" customHeight="1">
      <c r="A85" s="170" t="s">
        <v>72</v>
      </c>
      <c r="B85" s="153">
        <f>Originales!O72</f>
        <v>844077</v>
      </c>
      <c r="C85" s="143">
        <f>B85/$B$83</f>
        <v>0.40504426048496267</v>
      </c>
      <c r="D85" s="162">
        <f>Originales!O33</f>
        <v>841438</v>
      </c>
      <c r="E85" s="143">
        <f>D85/$D$83</f>
        <v>0.42853505079138404</v>
      </c>
      <c r="F85" s="154">
        <f>(D85-B85)/B85</f>
        <v>-3.1264920143541405E-3</v>
      </c>
      <c r="G85" s="152"/>
      <c r="H85" s="152"/>
      <c r="I85" s="152"/>
      <c r="J85" s="152"/>
      <c r="K85" s="152"/>
      <c r="L85" s="152"/>
      <c r="M85" s="152"/>
      <c r="N85" s="152"/>
    </row>
    <row r="86" spans="1:14" ht="15" customHeight="1">
      <c r="A86" s="170" t="s">
        <v>78</v>
      </c>
      <c r="B86" s="156">
        <f>Originales!K72</f>
        <v>83404</v>
      </c>
      <c r="C86" s="147">
        <f>B86/$B$83</f>
        <v>4.0022784060562991E-2</v>
      </c>
      <c r="D86" s="163">
        <f>Originales!K33</f>
        <v>98895</v>
      </c>
      <c r="E86" s="147">
        <f>D86/$D$83</f>
        <v>5.0366127805036055E-2</v>
      </c>
      <c r="F86" s="157">
        <f>(D86-B86)/B86</f>
        <v>0.18573449714641985</v>
      </c>
      <c r="G86" s="152"/>
      <c r="H86" s="152"/>
      <c r="I86" s="152"/>
      <c r="J86" s="152"/>
      <c r="K86" s="152"/>
      <c r="L86" s="152"/>
      <c r="M86" s="152"/>
      <c r="N86" s="152"/>
    </row>
    <row r="87" spans="1:14" ht="15" customHeight="1">
      <c r="A87" s="170" t="s">
        <v>79</v>
      </c>
      <c r="B87" s="156">
        <f>Originales!L72</f>
        <v>474461</v>
      </c>
      <c r="C87" s="147">
        <f>B87/$B$83</f>
        <v>0.22767793089250846</v>
      </c>
      <c r="D87" s="163">
        <f>Originales!L33</f>
        <v>451799</v>
      </c>
      <c r="E87" s="147">
        <f>D87/$D$83</f>
        <v>0.23009622504866256</v>
      </c>
      <c r="F87" s="157">
        <f>(D87-B87)/B87</f>
        <v>-4.7763672883545751E-2</v>
      </c>
      <c r="G87" s="152"/>
      <c r="H87" s="152"/>
      <c r="I87" s="152"/>
      <c r="J87" s="152"/>
      <c r="K87" s="152"/>
      <c r="L87" s="152"/>
      <c r="M87" s="152"/>
      <c r="N87" s="152"/>
    </row>
    <row r="88" spans="1:14" ht="15" customHeight="1">
      <c r="A88" s="170" t="s">
        <v>36</v>
      </c>
      <c r="B88" s="156">
        <f>Originales!M72</f>
        <v>263827</v>
      </c>
      <c r="C88" s="147">
        <f>B88/$B$83</f>
        <v>0.12660173433343908</v>
      </c>
      <c r="D88" s="163">
        <f>Originales!M33</f>
        <v>272817</v>
      </c>
      <c r="E88" s="147">
        <f>D88/$D$83</f>
        <v>0.1389426754576725</v>
      </c>
      <c r="F88" s="157">
        <f>(D88-B88)/B88</f>
        <v>3.4075359989690211E-2</v>
      </c>
      <c r="G88" s="152"/>
      <c r="H88" s="152"/>
      <c r="I88" s="152"/>
      <c r="J88" s="152"/>
      <c r="K88" s="152"/>
      <c r="L88" s="152"/>
      <c r="M88" s="152"/>
      <c r="N88" s="152"/>
    </row>
    <row r="89" spans="1:14" ht="15" customHeight="1">
      <c r="A89" s="170" t="s">
        <v>105</v>
      </c>
      <c r="B89" s="156">
        <f>Originales!N72</f>
        <v>22385</v>
      </c>
      <c r="C89" s="151">
        <f>B89/$B$83</f>
        <v>1.0741811198452142E-2</v>
      </c>
      <c r="D89" s="163">
        <f>Originales!N33</f>
        <v>17927</v>
      </c>
      <c r="E89" s="151">
        <f>D89/$D$83</f>
        <v>9.1300224800129563E-3</v>
      </c>
      <c r="F89" s="157">
        <f>(D89-B89)/B89</f>
        <v>-0.19915121733303551</v>
      </c>
      <c r="G89" s="152"/>
      <c r="H89" s="152"/>
      <c r="I89" s="152"/>
      <c r="J89" s="152"/>
      <c r="K89" s="152"/>
      <c r="L89" s="152"/>
      <c r="M89" s="152"/>
      <c r="N89" s="152"/>
    </row>
    <row r="90" spans="1:14" ht="15" customHeight="1">
      <c r="A90" s="139" t="s">
        <v>80</v>
      </c>
      <c r="B90" s="140"/>
      <c r="C90" s="168"/>
      <c r="D90" s="140"/>
      <c r="E90" s="168"/>
      <c r="F90" s="141"/>
      <c r="G90" s="152"/>
      <c r="H90" s="152"/>
      <c r="I90" s="152"/>
      <c r="J90" s="152"/>
      <c r="K90" s="152"/>
      <c r="L90" s="152"/>
      <c r="M90" s="152"/>
      <c r="N90" s="152"/>
    </row>
    <row r="91" spans="1:14" ht="15" customHeight="1">
      <c r="A91" s="170" t="s">
        <v>73</v>
      </c>
      <c r="B91" s="149">
        <f>Originales!P72</f>
        <v>1239836</v>
      </c>
      <c r="C91" s="143">
        <f>B91/$B$83</f>
        <v>0.59495573951503733</v>
      </c>
      <c r="D91" s="149">
        <f>Originales!P33</f>
        <v>1122084</v>
      </c>
      <c r="E91" s="143">
        <f>D91/$D$83</f>
        <v>0.5714649492086159</v>
      </c>
      <c r="F91" s="151">
        <f>(D91-B91)/B91</f>
        <v>-9.4973851380343852E-2</v>
      </c>
      <c r="G91" s="152"/>
      <c r="H91" s="152"/>
      <c r="I91" s="152"/>
      <c r="J91" s="152"/>
      <c r="K91" s="152"/>
      <c r="L91" s="152"/>
      <c r="M91" s="152"/>
      <c r="N91" s="152"/>
    </row>
    <row r="92" spans="1:14">
      <c r="A92" s="808" t="s">
        <v>288</v>
      </c>
      <c r="B92" s="809"/>
      <c r="C92" s="809"/>
      <c r="D92" s="809"/>
      <c r="E92" s="809"/>
      <c r="F92" s="810"/>
      <c r="G92" s="152"/>
      <c r="H92" s="152"/>
      <c r="I92" s="152"/>
      <c r="J92" s="152"/>
      <c r="K92" s="152"/>
      <c r="L92" s="152"/>
      <c r="M92" s="152"/>
      <c r="N92" s="152"/>
    </row>
    <row r="93" spans="1:14">
      <c r="A93" s="152"/>
      <c r="B93" s="152"/>
      <c r="C93" s="152"/>
      <c r="D93" s="152"/>
      <c r="E93" s="152"/>
      <c r="F93" s="159" t="s">
        <v>241</v>
      </c>
      <c r="G93" s="403"/>
      <c r="H93" s="152"/>
      <c r="I93" s="152"/>
      <c r="J93" s="152"/>
      <c r="K93" s="152"/>
      <c r="L93" s="152"/>
      <c r="M93" s="152"/>
      <c r="N93" s="152"/>
    </row>
    <row r="94" spans="1:14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</row>
    <row r="95" spans="1:14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</row>
    <row r="96" spans="1:14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</row>
    <row r="97" spans="1:14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</row>
    <row r="98" spans="1:14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</row>
    <row r="99" spans="1:14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</row>
    <row r="100" spans="1:14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</row>
    <row r="101" spans="1:14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</row>
    <row r="102" spans="1:14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</row>
    <row r="103" spans="1:14">
      <c r="A103" s="152"/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</row>
    <row r="104" spans="1:14" ht="39.75" customHeight="1">
      <c r="A104" s="811" t="s">
        <v>102</v>
      </c>
      <c r="B104" s="812"/>
      <c r="C104" s="812"/>
      <c r="D104" s="812"/>
      <c r="E104" s="812"/>
      <c r="F104" s="813"/>
      <c r="G104" s="152"/>
      <c r="H104" s="152"/>
      <c r="I104" s="152"/>
      <c r="J104" s="152"/>
      <c r="K104" s="152"/>
      <c r="L104" s="152"/>
      <c r="M104" s="152"/>
      <c r="N104" s="152"/>
    </row>
    <row r="105" spans="1:14" ht="31.5" customHeight="1">
      <c r="A105" s="136" t="s">
        <v>75</v>
      </c>
      <c r="B105" s="137" t="str">
        <f>Originales!$A$1</f>
        <v>Acum. febrero 2009</v>
      </c>
      <c r="C105" s="138" t="s">
        <v>67</v>
      </c>
      <c r="D105" s="137" t="str">
        <f>Originales!$A$2</f>
        <v>Acum. febrero 2010</v>
      </c>
      <c r="E105" s="138" t="s">
        <v>67</v>
      </c>
      <c r="F105" s="138" t="s">
        <v>68</v>
      </c>
      <c r="G105" s="152"/>
      <c r="H105" s="152"/>
      <c r="I105" s="152"/>
      <c r="J105" s="152"/>
      <c r="K105" s="152"/>
      <c r="L105" s="152"/>
      <c r="M105" s="152"/>
      <c r="N105" s="152"/>
    </row>
    <row r="106" spans="1:14" ht="15" customHeight="1">
      <c r="A106" s="139" t="s">
        <v>76</v>
      </c>
      <c r="B106" s="160"/>
      <c r="C106" s="160"/>
      <c r="D106" s="160"/>
      <c r="E106" s="160"/>
      <c r="F106" s="161"/>
      <c r="G106" s="152"/>
      <c r="H106" s="152"/>
      <c r="I106" s="152"/>
      <c r="J106" s="152"/>
      <c r="K106" s="152"/>
      <c r="L106" s="152"/>
      <c r="M106" s="152"/>
      <c r="N106" s="152"/>
    </row>
    <row r="107" spans="1:14" ht="12.75" customHeight="1">
      <c r="A107" s="301" t="s">
        <v>85</v>
      </c>
      <c r="B107" s="294">
        <f>Originales!Y72</f>
        <v>1125587</v>
      </c>
      <c r="C107" s="296">
        <f>B107/$B$107</f>
        <v>1</v>
      </c>
      <c r="D107" s="294">
        <f>Originales!Y33</f>
        <v>1068568</v>
      </c>
      <c r="E107" s="296">
        <f>D107/$D$107</f>
        <v>1</v>
      </c>
      <c r="F107" s="296">
        <f>(D107-B107)/B107</f>
        <v>-5.0657123794073673E-2</v>
      </c>
      <c r="G107" s="152"/>
      <c r="H107" s="152"/>
      <c r="I107" s="152"/>
      <c r="J107" s="152"/>
      <c r="K107" s="152"/>
      <c r="L107" s="152"/>
      <c r="M107" s="152"/>
      <c r="N107" s="152"/>
    </row>
    <row r="108" spans="1:14" ht="15" customHeight="1">
      <c r="A108" s="139" t="s">
        <v>77</v>
      </c>
      <c r="B108" s="140"/>
      <c r="C108" s="160"/>
      <c r="D108" s="140"/>
      <c r="E108" s="160"/>
      <c r="F108" s="141"/>
      <c r="G108" s="152"/>
      <c r="H108" s="152"/>
      <c r="I108" s="152"/>
      <c r="J108" s="152"/>
      <c r="K108" s="152"/>
      <c r="L108" s="152"/>
      <c r="M108" s="152"/>
      <c r="N108" s="152"/>
    </row>
    <row r="109" spans="1:14" ht="15" customHeight="1">
      <c r="A109" s="170" t="s">
        <v>72</v>
      </c>
      <c r="B109" s="153">
        <f>Originales!W72</f>
        <v>686456</v>
      </c>
      <c r="C109" s="143">
        <f>B109/$B$107</f>
        <v>0.6098648971603261</v>
      </c>
      <c r="D109" s="162">
        <f>Originales!W33</f>
        <v>704989</v>
      </c>
      <c r="E109" s="143">
        <f>D109/$D$107</f>
        <v>0.6597511810198321</v>
      </c>
      <c r="F109" s="154">
        <f>(D109-B109)/B109</f>
        <v>2.699808873401937E-2</v>
      </c>
      <c r="G109" s="152"/>
      <c r="H109" s="152"/>
      <c r="I109" s="152"/>
      <c r="J109" s="152"/>
      <c r="K109" s="152"/>
      <c r="L109" s="152"/>
      <c r="M109" s="152"/>
      <c r="N109" s="152"/>
    </row>
    <row r="110" spans="1:14" ht="15" customHeight="1">
      <c r="A110" s="170" t="s">
        <v>106</v>
      </c>
      <c r="B110" s="156">
        <f>Originales!T72</f>
        <v>550763</v>
      </c>
      <c r="C110" s="147">
        <f>B110/$B$107</f>
        <v>0.48931179908794253</v>
      </c>
      <c r="D110" s="163">
        <f>Originales!T33</f>
        <v>584911</v>
      </c>
      <c r="E110" s="147">
        <f>D110/$D$107</f>
        <v>0.54737836057227995</v>
      </c>
      <c r="F110" s="157">
        <f>(D110-B110)/B110</f>
        <v>6.2001260070120905E-2</v>
      </c>
      <c r="G110" s="152"/>
      <c r="H110" s="152"/>
      <c r="I110" s="152"/>
      <c r="J110" s="152"/>
      <c r="K110" s="152"/>
      <c r="L110" s="152"/>
      <c r="M110" s="152"/>
      <c r="N110" s="152"/>
    </row>
    <row r="111" spans="1:14" ht="15" customHeight="1">
      <c r="A111" s="170" t="s">
        <v>36</v>
      </c>
      <c r="B111" s="156">
        <f>Originales!U72</f>
        <v>124784</v>
      </c>
      <c r="C111" s="147">
        <f>B111/$B$107</f>
        <v>0.11086126616600939</v>
      </c>
      <c r="D111" s="163">
        <f>Originales!U33</f>
        <v>112433</v>
      </c>
      <c r="E111" s="147">
        <f>D111/$D$107</f>
        <v>0.10521838572744084</v>
      </c>
      <c r="F111" s="157">
        <f>(D111-B111)/B111</f>
        <v>-9.8979035773817156E-2</v>
      </c>
      <c r="G111" s="152"/>
      <c r="H111" s="152"/>
      <c r="I111" s="152"/>
      <c r="J111" s="152"/>
      <c r="K111" s="152"/>
      <c r="L111" s="152"/>
      <c r="M111" s="152"/>
      <c r="N111" s="152"/>
    </row>
    <row r="112" spans="1:14" ht="15" customHeight="1">
      <c r="A112" s="170" t="s">
        <v>104</v>
      </c>
      <c r="B112" s="156">
        <f>Originales!V72</f>
        <v>10909</v>
      </c>
      <c r="C112" s="151">
        <f>B112/$B$107</f>
        <v>9.6918319063741855E-3</v>
      </c>
      <c r="D112" s="163">
        <f>Originales!V33</f>
        <v>7645</v>
      </c>
      <c r="E112" s="151">
        <f>D112/$D$107</f>
        <v>7.1544347201114014E-3</v>
      </c>
      <c r="F112" s="157">
        <f>(D112-B112)/B112</f>
        <v>-0.29920249335411131</v>
      </c>
      <c r="G112" s="152"/>
      <c r="H112" s="152"/>
      <c r="I112" s="152"/>
      <c r="J112" s="152"/>
      <c r="K112" s="152"/>
      <c r="L112" s="152"/>
      <c r="M112" s="152"/>
      <c r="N112" s="152"/>
    </row>
    <row r="113" spans="1:14" ht="15" customHeight="1">
      <c r="A113" s="139" t="s">
        <v>80</v>
      </c>
      <c r="B113" s="140"/>
      <c r="C113" s="168"/>
      <c r="D113" s="140"/>
      <c r="E113" s="168"/>
      <c r="F113" s="141"/>
      <c r="G113" s="152"/>
      <c r="H113" s="152"/>
      <c r="I113" s="152"/>
      <c r="J113" s="152"/>
      <c r="K113" s="152"/>
      <c r="L113" s="152"/>
      <c r="M113" s="152"/>
      <c r="N113" s="152"/>
    </row>
    <row r="114" spans="1:14" ht="15" customHeight="1">
      <c r="A114" s="170" t="s">
        <v>73</v>
      </c>
      <c r="B114" s="149">
        <f>Originales!X72</f>
        <v>439131</v>
      </c>
      <c r="C114" s="143">
        <f>B114/$B$107</f>
        <v>0.3901351028396739</v>
      </c>
      <c r="D114" s="149">
        <f>Originales!X33</f>
        <v>363579</v>
      </c>
      <c r="E114" s="143">
        <f>D114/$D$107</f>
        <v>0.34024881898016784</v>
      </c>
      <c r="F114" s="151">
        <f>(D114-B114)/B114</f>
        <v>-0.17204888746182803</v>
      </c>
      <c r="G114" s="152"/>
      <c r="H114" s="152"/>
      <c r="I114" s="152"/>
      <c r="J114" s="152"/>
      <c r="K114" s="152"/>
      <c r="L114" s="152"/>
      <c r="M114" s="152"/>
      <c r="N114" s="152"/>
    </row>
    <row r="115" spans="1:14">
      <c r="A115" s="808" t="s">
        <v>288</v>
      </c>
      <c r="B115" s="809"/>
      <c r="C115" s="809"/>
      <c r="D115" s="809"/>
      <c r="E115" s="809"/>
      <c r="F115" s="810"/>
      <c r="G115" s="152"/>
      <c r="H115" s="152"/>
      <c r="I115" s="152"/>
      <c r="J115" s="152"/>
      <c r="K115" s="152"/>
      <c r="L115" s="152"/>
      <c r="M115" s="152"/>
      <c r="N115" s="152"/>
    </row>
    <row r="116" spans="1:14">
      <c r="A116" s="152"/>
      <c r="B116" s="152"/>
      <c r="C116" s="152"/>
      <c r="D116" s="152"/>
      <c r="E116" s="152"/>
      <c r="F116" s="159" t="s">
        <v>241</v>
      </c>
      <c r="G116" s="152"/>
      <c r="H116" s="152"/>
      <c r="I116" s="152"/>
      <c r="J116" s="152"/>
      <c r="K116" s="152"/>
      <c r="L116" s="152"/>
      <c r="M116" s="152"/>
      <c r="N116" s="152"/>
    </row>
    <row r="117" spans="1:14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</row>
    <row r="118" spans="1:14">
      <c r="A118" s="152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</row>
    <row r="119" spans="1:14">
      <c r="A119" s="152"/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</row>
    <row r="120" spans="1:14">
      <c r="A120" s="152"/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</row>
    <row r="121" spans="1:14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</row>
    <row r="122" spans="1:14">
      <c r="A122" s="152"/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</row>
    <row r="123" spans="1:14">
      <c r="A123" s="152"/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</row>
    <row r="124" spans="1:14" ht="39.75" customHeight="1">
      <c r="A124" s="811" t="s">
        <v>103</v>
      </c>
      <c r="B124" s="812"/>
      <c r="C124" s="812"/>
      <c r="D124" s="812"/>
      <c r="E124" s="812"/>
      <c r="F124" s="813"/>
      <c r="G124" s="152"/>
      <c r="H124" s="152"/>
      <c r="I124" s="152"/>
      <c r="J124" s="152"/>
      <c r="K124" s="152"/>
      <c r="L124" s="152"/>
      <c r="M124" s="152"/>
      <c r="N124" s="152"/>
    </row>
    <row r="125" spans="1:14" ht="31.5" customHeight="1">
      <c r="A125" s="136" t="s">
        <v>75</v>
      </c>
      <c r="B125" s="137" t="str">
        <f>Originales!$A$1</f>
        <v>Acum. febrero 2009</v>
      </c>
      <c r="C125" s="138" t="s">
        <v>67</v>
      </c>
      <c r="D125" s="137" t="str">
        <f>Originales!$A$2</f>
        <v>Acum. febrero 2010</v>
      </c>
      <c r="E125" s="138" t="s">
        <v>67</v>
      </c>
      <c r="F125" s="138" t="s">
        <v>68</v>
      </c>
      <c r="G125" s="152"/>
      <c r="H125" s="152"/>
      <c r="I125" s="152"/>
      <c r="J125" s="152"/>
      <c r="K125" s="152"/>
      <c r="L125" s="152"/>
      <c r="M125" s="152"/>
      <c r="N125" s="152"/>
    </row>
    <row r="126" spans="1:14">
      <c r="A126" s="139" t="s">
        <v>76</v>
      </c>
      <c r="B126" s="160"/>
      <c r="C126" s="160"/>
      <c r="D126" s="160"/>
      <c r="E126" s="160"/>
      <c r="F126" s="161"/>
      <c r="G126" s="152"/>
      <c r="H126" s="152"/>
      <c r="I126" s="152"/>
      <c r="J126" s="152"/>
      <c r="K126" s="152"/>
      <c r="L126" s="152"/>
      <c r="M126" s="152"/>
      <c r="N126" s="152"/>
    </row>
    <row r="127" spans="1:14" ht="12.75" customHeight="1">
      <c r="A127" s="301" t="s">
        <v>85</v>
      </c>
      <c r="B127" s="294">
        <f>Originales!AH72</f>
        <v>72252</v>
      </c>
      <c r="C127" s="296">
        <f>B127/$B$127</f>
        <v>1</v>
      </c>
      <c r="D127" s="294">
        <f>Originales!AH33</f>
        <v>63276</v>
      </c>
      <c r="E127" s="296">
        <f>D127/$D$127</f>
        <v>1</v>
      </c>
      <c r="F127" s="296">
        <f>(D127-B127)/B127</f>
        <v>-0.12423185517355921</v>
      </c>
      <c r="G127" s="152"/>
      <c r="H127" s="152"/>
      <c r="I127" s="152"/>
      <c r="J127" s="152"/>
      <c r="K127" s="152"/>
      <c r="L127" s="152"/>
      <c r="M127" s="152"/>
      <c r="N127" s="152"/>
    </row>
    <row r="128" spans="1:14">
      <c r="A128" s="139" t="s">
        <v>77</v>
      </c>
      <c r="B128" s="140"/>
      <c r="C128" s="160"/>
      <c r="D128" s="140"/>
      <c r="E128" s="160"/>
      <c r="F128" s="141"/>
      <c r="G128" s="152"/>
      <c r="H128" s="152"/>
      <c r="I128" s="152"/>
      <c r="J128" s="152"/>
      <c r="K128" s="152"/>
      <c r="L128" s="152"/>
      <c r="M128" s="152"/>
      <c r="N128" s="152"/>
    </row>
    <row r="129" spans="1:14">
      <c r="A129" s="170" t="s">
        <v>72</v>
      </c>
      <c r="B129" s="153">
        <f>Originales!AF72</f>
        <v>72252</v>
      </c>
      <c r="C129" s="143">
        <f>B129/$B$127</f>
        <v>1</v>
      </c>
      <c r="D129" s="162">
        <f>Originales!AF33</f>
        <v>63276</v>
      </c>
      <c r="E129" s="143">
        <f>D129/$D$127</f>
        <v>1</v>
      </c>
      <c r="F129" s="154">
        <f>(D129-B129)/B129</f>
        <v>-0.12423185517355921</v>
      </c>
      <c r="G129" s="152"/>
      <c r="H129" s="152"/>
      <c r="I129" s="152"/>
      <c r="J129" s="152"/>
      <c r="K129" s="152"/>
      <c r="L129" s="152"/>
      <c r="M129" s="152"/>
      <c r="N129" s="152"/>
    </row>
    <row r="130" spans="1:14">
      <c r="A130" s="170" t="s">
        <v>106</v>
      </c>
      <c r="B130" s="156">
        <f>Originales!AB72</f>
        <v>26138</v>
      </c>
      <c r="C130" s="147">
        <f>B130/$B$127</f>
        <v>0.36176161213530422</v>
      </c>
      <c r="D130" s="163">
        <f>Originales!AB33</f>
        <v>18401</v>
      </c>
      <c r="E130" s="147">
        <f>D130/$D$127</f>
        <v>0.29080536064226564</v>
      </c>
      <c r="F130" s="157">
        <f>(D130-B130)/B130</f>
        <v>-0.29600581528808634</v>
      </c>
      <c r="G130" s="152"/>
      <c r="H130" s="152"/>
      <c r="I130" s="152"/>
      <c r="J130" s="152"/>
      <c r="K130" s="152"/>
      <c r="L130" s="152"/>
      <c r="M130" s="152"/>
      <c r="N130" s="152"/>
    </row>
    <row r="131" spans="1:14">
      <c r="A131" s="170" t="s">
        <v>36</v>
      </c>
      <c r="B131" s="156">
        <f>Originales!AC72</f>
        <v>16430</v>
      </c>
      <c r="C131" s="147">
        <f>B131/$B$127</f>
        <v>0.22739854952112051</v>
      </c>
      <c r="D131" s="163">
        <f>Originales!AC33</f>
        <v>18025</v>
      </c>
      <c r="E131" s="147">
        <f>D131/$D$127</f>
        <v>0.28486313926291168</v>
      </c>
      <c r="F131" s="157">
        <f>(D131-B131)/B131</f>
        <v>9.7078514911746808E-2</v>
      </c>
      <c r="G131" s="152"/>
      <c r="H131" s="152"/>
      <c r="I131" s="152"/>
      <c r="J131" s="152"/>
      <c r="K131" s="152"/>
      <c r="L131" s="152"/>
      <c r="M131" s="152"/>
      <c r="N131" s="152"/>
    </row>
    <row r="132" spans="1:14">
      <c r="A132" s="170" t="s">
        <v>37</v>
      </c>
      <c r="B132" s="156">
        <f>Originales!AD72</f>
        <v>23518</v>
      </c>
      <c r="C132" s="147">
        <f>B132/$B$127</f>
        <v>0.32549964014836957</v>
      </c>
      <c r="D132" s="163">
        <f>Originales!AD33</f>
        <v>20198</v>
      </c>
      <c r="E132" s="147">
        <f>D132/$D$127</f>
        <v>0.3192047537771035</v>
      </c>
      <c r="F132" s="157">
        <f>(D132-B132)/B132</f>
        <v>-0.14116846670635258</v>
      </c>
      <c r="G132" s="152"/>
      <c r="H132" s="152"/>
      <c r="I132" s="152"/>
      <c r="J132" s="152"/>
      <c r="K132" s="152"/>
      <c r="L132" s="152"/>
      <c r="M132" s="152"/>
      <c r="N132" s="152"/>
    </row>
    <row r="133" spans="1:14">
      <c r="A133" s="170" t="s">
        <v>38</v>
      </c>
      <c r="B133" s="165">
        <f>Originales!AE72</f>
        <v>6166</v>
      </c>
      <c r="C133" s="151">
        <f>B133/$B$127</f>
        <v>8.5340198195205663E-2</v>
      </c>
      <c r="D133" s="166">
        <f>Originales!AE33</f>
        <v>6652</v>
      </c>
      <c r="E133" s="151">
        <f>D133/$D$127</f>
        <v>0.10512674631771921</v>
      </c>
      <c r="F133" s="167">
        <f>(D133-B133)/B133</f>
        <v>7.8819331819656183E-2</v>
      </c>
      <c r="G133" s="152"/>
      <c r="H133" s="152"/>
      <c r="I133" s="152"/>
      <c r="J133" s="152"/>
      <c r="K133" s="152"/>
      <c r="L133" s="152"/>
      <c r="M133" s="152"/>
      <c r="N133" s="152"/>
    </row>
    <row r="134" spans="1:14">
      <c r="A134" s="139" t="s">
        <v>80</v>
      </c>
      <c r="B134" s="140"/>
      <c r="C134" s="168"/>
      <c r="D134" s="140"/>
      <c r="E134" s="168"/>
      <c r="F134" s="141"/>
      <c r="G134" s="152"/>
      <c r="H134" s="152"/>
      <c r="I134" s="152"/>
      <c r="J134" s="152"/>
      <c r="K134" s="152"/>
      <c r="L134" s="152"/>
      <c r="M134" s="152"/>
      <c r="N134" s="152"/>
    </row>
    <row r="135" spans="1:14">
      <c r="A135" s="170" t="s">
        <v>73</v>
      </c>
      <c r="B135" s="173" t="s">
        <v>74</v>
      </c>
      <c r="C135" s="173" t="s">
        <v>74</v>
      </c>
      <c r="D135" s="173" t="s">
        <v>74</v>
      </c>
      <c r="E135" s="173" t="s">
        <v>74</v>
      </c>
      <c r="F135" s="173" t="s">
        <v>74</v>
      </c>
      <c r="G135" s="152"/>
      <c r="H135" s="152"/>
      <c r="I135" s="152"/>
      <c r="J135" s="152"/>
      <c r="K135" s="152"/>
      <c r="L135" s="152"/>
      <c r="M135" s="152"/>
      <c r="N135" s="152"/>
    </row>
    <row r="136" spans="1:14">
      <c r="A136" s="808" t="s">
        <v>288</v>
      </c>
      <c r="B136" s="809"/>
      <c r="C136" s="809"/>
      <c r="D136" s="809"/>
      <c r="E136" s="809"/>
      <c r="F136" s="810"/>
      <c r="G136" s="152"/>
      <c r="H136" s="152"/>
      <c r="I136" s="152"/>
      <c r="J136" s="152"/>
      <c r="K136" s="152"/>
      <c r="L136" s="152"/>
      <c r="M136" s="152"/>
      <c r="N136" s="152"/>
    </row>
    <row r="137" spans="1:14">
      <c r="A137" s="152"/>
      <c r="B137" s="152"/>
      <c r="C137" s="152"/>
      <c r="D137" s="152"/>
      <c r="E137" s="152"/>
      <c r="F137" s="159" t="s">
        <v>241</v>
      </c>
      <c r="G137" s="152"/>
      <c r="H137" s="152"/>
      <c r="I137" s="152"/>
      <c r="J137" s="152"/>
      <c r="K137" s="152"/>
      <c r="L137" s="152"/>
      <c r="M137" s="152"/>
      <c r="N137" s="152"/>
    </row>
    <row r="138" spans="1:14">
      <c r="A138" s="152"/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</row>
    <row r="139" spans="1:14">
      <c r="A139" s="152"/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</row>
    <row r="140" spans="1:14">
      <c r="A140" s="152"/>
      <c r="B140" s="152"/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</row>
    <row r="141" spans="1:14">
      <c r="A141" s="152"/>
      <c r="B141" s="152"/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</row>
    <row r="142" spans="1:14">
      <c r="A142" s="152"/>
      <c r="B142" s="152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</row>
    <row r="143" spans="1:14">
      <c r="A143" s="152"/>
      <c r="B143" s="152"/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</row>
    <row r="144" spans="1:14">
      <c r="A144" s="152"/>
      <c r="B144" s="152"/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</row>
    <row r="145" spans="1:14">
      <c r="A145" s="152"/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</row>
    <row r="146" spans="1:14">
      <c r="A146" s="152"/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</row>
    <row r="147" spans="1:14">
      <c r="A147" s="152"/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</row>
    <row r="148" spans="1:14">
      <c r="A148" s="152"/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</row>
    <row r="149" spans="1:14">
      <c r="A149" s="152"/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152"/>
    </row>
    <row r="150" spans="1:14">
      <c r="A150" s="152"/>
      <c r="B150" s="152"/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</row>
    <row r="151" spans="1:14">
      <c r="A151" s="152"/>
      <c r="B151" s="152"/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</row>
    <row r="152" spans="1:14">
      <c r="A152" s="152"/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</row>
    <row r="153" spans="1:14">
      <c r="A153" s="152"/>
      <c r="B153" s="152"/>
      <c r="C153" s="152"/>
      <c r="D153" s="152"/>
      <c r="E153" s="152"/>
      <c r="F153" s="152"/>
      <c r="G153" s="152"/>
      <c r="H153" s="152"/>
      <c r="I153" s="152"/>
      <c r="J153" s="152"/>
      <c r="K153" s="152"/>
      <c r="L153" s="152"/>
      <c r="M153" s="152"/>
      <c r="N153" s="152"/>
    </row>
    <row r="154" spans="1:14">
      <c r="A154" s="152"/>
      <c r="B154" s="152"/>
      <c r="C154" s="152"/>
      <c r="D154" s="152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</row>
    <row r="155" spans="1:14">
      <c r="A155" s="152"/>
      <c r="B155" s="152"/>
      <c r="C155" s="152"/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</row>
    <row r="156" spans="1:14">
      <c r="A156" s="152"/>
      <c r="B156" s="152"/>
      <c r="C156" s="152"/>
      <c r="D156" s="152"/>
      <c r="E156" s="152"/>
      <c r="F156" s="152"/>
      <c r="G156" s="152"/>
      <c r="H156" s="152"/>
      <c r="I156" s="152"/>
      <c r="J156" s="152"/>
      <c r="K156" s="152"/>
      <c r="L156" s="152"/>
      <c r="M156" s="152"/>
      <c r="N156" s="152"/>
    </row>
    <row r="157" spans="1:14">
      <c r="A157" s="152"/>
      <c r="B157" s="152"/>
      <c r="C157" s="152"/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152"/>
    </row>
    <row r="158" spans="1:14">
      <c r="A158" s="152"/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</row>
    <row r="159" spans="1:14">
      <c r="A159" s="152"/>
      <c r="B159" s="152"/>
      <c r="C159" s="152"/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</row>
    <row r="160" spans="1:14">
      <c r="A160" s="152"/>
      <c r="B160" s="152"/>
      <c r="C160" s="152"/>
      <c r="D160" s="152"/>
      <c r="E160" s="152"/>
      <c r="F160" s="152"/>
      <c r="G160" s="152"/>
      <c r="H160" s="152"/>
      <c r="I160" s="152"/>
      <c r="J160" s="152"/>
      <c r="K160" s="152"/>
      <c r="L160" s="152"/>
      <c r="M160" s="152"/>
      <c r="N160" s="152"/>
    </row>
    <row r="161" spans="1:14">
      <c r="A161" s="152"/>
      <c r="B161" s="152"/>
      <c r="C161" s="152"/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</row>
    <row r="162" spans="1:14">
      <c r="A162" s="152"/>
      <c r="B162" s="152"/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</row>
    <row r="163" spans="1:14">
      <c r="A163" s="152"/>
      <c r="B163" s="152"/>
      <c r="C163" s="152"/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</row>
    <row r="164" spans="1:14">
      <c r="A164" s="152"/>
      <c r="B164" s="152"/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</row>
    <row r="165" spans="1:14">
      <c r="A165" s="152"/>
      <c r="B165" s="152"/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  <c r="M165" s="152"/>
      <c r="N165" s="152"/>
    </row>
    <row r="166" spans="1:14">
      <c r="A166" s="152"/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</row>
    <row r="167" spans="1:14">
      <c r="A167" s="152"/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  <c r="M167" s="152"/>
      <c r="N167" s="152"/>
    </row>
    <row r="168" spans="1:14">
      <c r="A168" s="152"/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152"/>
      <c r="N168" s="152"/>
    </row>
    <row r="169" spans="1:14">
      <c r="A169" s="152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</row>
    <row r="170" spans="1:14">
      <c r="A170" s="152"/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  <c r="M170" s="152"/>
      <c r="N170" s="152"/>
    </row>
    <row r="171" spans="1:14">
      <c r="A171" s="152"/>
      <c r="B171" s="152"/>
      <c r="C171" s="152"/>
      <c r="D171" s="152"/>
      <c r="E171" s="152"/>
      <c r="F171" s="152"/>
      <c r="G171" s="152"/>
      <c r="H171" s="152"/>
      <c r="I171" s="152"/>
      <c r="J171" s="152"/>
      <c r="K171" s="152"/>
      <c r="L171" s="152"/>
      <c r="M171" s="152"/>
      <c r="N171" s="152"/>
    </row>
    <row r="172" spans="1:14">
      <c r="A172" s="152"/>
      <c r="B172" s="152"/>
      <c r="C172" s="152"/>
      <c r="D172" s="152"/>
      <c r="E172" s="152"/>
      <c r="F172" s="152"/>
      <c r="G172" s="152"/>
      <c r="H172" s="152"/>
      <c r="I172" s="152"/>
      <c r="J172" s="152"/>
      <c r="K172" s="152"/>
      <c r="L172" s="152"/>
      <c r="M172" s="152"/>
      <c r="N172" s="152"/>
    </row>
    <row r="173" spans="1:14">
      <c r="A173" s="152"/>
      <c r="B173" s="152"/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</row>
    <row r="174" spans="1:14">
      <c r="A174" s="152"/>
      <c r="B174" s="152"/>
      <c r="C174" s="152"/>
      <c r="D174" s="152"/>
      <c r="E174" s="152"/>
      <c r="F174" s="152"/>
      <c r="G174" s="152"/>
      <c r="H174" s="152"/>
      <c r="I174" s="152"/>
      <c r="J174" s="152"/>
      <c r="K174" s="152"/>
      <c r="L174" s="152"/>
      <c r="M174" s="152"/>
      <c r="N174" s="152"/>
    </row>
    <row r="175" spans="1:14">
      <c r="A175" s="152"/>
      <c r="B175" s="152"/>
      <c r="C175" s="152"/>
      <c r="D175" s="152"/>
      <c r="E175" s="152"/>
      <c r="F175" s="152"/>
      <c r="G175" s="152"/>
      <c r="H175" s="152"/>
      <c r="I175" s="152"/>
      <c r="J175" s="152"/>
      <c r="K175" s="152"/>
      <c r="L175" s="152"/>
      <c r="M175" s="152"/>
      <c r="N175" s="152"/>
    </row>
    <row r="176" spans="1:14">
      <c r="A176" s="152"/>
      <c r="B176" s="152"/>
      <c r="C176" s="152"/>
      <c r="D176" s="152"/>
      <c r="E176" s="152"/>
      <c r="F176" s="152"/>
      <c r="G176" s="152"/>
      <c r="H176" s="152"/>
      <c r="I176" s="152"/>
      <c r="J176" s="152"/>
      <c r="K176" s="152"/>
      <c r="L176" s="152"/>
      <c r="M176" s="152"/>
      <c r="N176" s="152"/>
    </row>
    <row r="177" spans="1:14">
      <c r="A177" s="152"/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</row>
    <row r="178" spans="1:14">
      <c r="A178" s="152"/>
      <c r="B178" s="152"/>
      <c r="C178" s="152"/>
      <c r="D178" s="152"/>
      <c r="E178" s="152"/>
      <c r="F178" s="152"/>
      <c r="G178" s="152"/>
      <c r="H178" s="152"/>
      <c r="I178" s="152"/>
      <c r="J178" s="152"/>
      <c r="K178" s="152"/>
      <c r="L178" s="152"/>
      <c r="M178" s="152"/>
      <c r="N178" s="152"/>
    </row>
    <row r="179" spans="1:14">
      <c r="A179" s="152"/>
      <c r="B179" s="152"/>
      <c r="C179" s="152"/>
      <c r="D179" s="152"/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</row>
    <row r="180" spans="1:14">
      <c r="A180" s="152"/>
      <c r="B180" s="152"/>
      <c r="C180" s="152"/>
      <c r="D180" s="152"/>
      <c r="E180" s="152"/>
      <c r="F180" s="152"/>
      <c r="G180" s="152"/>
      <c r="H180" s="152"/>
      <c r="I180" s="152"/>
      <c r="J180" s="152"/>
      <c r="K180" s="152"/>
      <c r="L180" s="152"/>
      <c r="M180" s="152"/>
      <c r="N180" s="152"/>
    </row>
    <row r="181" spans="1:14">
      <c r="A181" s="152"/>
      <c r="B181" s="152"/>
      <c r="C181" s="152"/>
      <c r="D181" s="152"/>
      <c r="E181" s="152"/>
      <c r="F181" s="152"/>
      <c r="G181" s="152"/>
      <c r="H181" s="152"/>
      <c r="I181" s="152"/>
      <c r="J181" s="152"/>
      <c r="K181" s="152"/>
      <c r="L181" s="152"/>
      <c r="M181" s="152"/>
      <c r="N181" s="152"/>
    </row>
    <row r="182" spans="1:14">
      <c r="A182" s="152"/>
      <c r="B182" s="152"/>
      <c r="C182" s="152"/>
      <c r="D182" s="152"/>
      <c r="E182" s="152"/>
      <c r="F182" s="152"/>
      <c r="G182" s="152"/>
      <c r="H182" s="152"/>
      <c r="I182" s="152"/>
      <c r="J182" s="152"/>
      <c r="K182" s="152"/>
      <c r="L182" s="152"/>
      <c r="M182" s="152"/>
      <c r="N182" s="152"/>
    </row>
    <row r="183" spans="1:14">
      <c r="A183" s="152"/>
      <c r="B183" s="152"/>
      <c r="C183" s="152"/>
      <c r="D183" s="152"/>
      <c r="E183" s="152"/>
      <c r="F183" s="152"/>
      <c r="G183" s="152"/>
      <c r="H183" s="152"/>
      <c r="I183" s="152"/>
      <c r="J183" s="152"/>
      <c r="K183" s="152"/>
      <c r="L183" s="152"/>
      <c r="M183" s="152"/>
      <c r="N183" s="152"/>
    </row>
    <row r="184" spans="1:14">
      <c r="A184" s="152"/>
      <c r="B184" s="152"/>
      <c r="C184" s="152"/>
      <c r="D184" s="152"/>
      <c r="E184" s="152"/>
      <c r="F184" s="152"/>
      <c r="G184" s="152"/>
      <c r="H184" s="152"/>
      <c r="I184" s="152"/>
      <c r="J184" s="152"/>
      <c r="K184" s="152"/>
      <c r="L184" s="152"/>
      <c r="M184" s="152"/>
      <c r="N184" s="152"/>
    </row>
    <row r="185" spans="1:14">
      <c r="A185" s="152"/>
      <c r="B185" s="152"/>
      <c r="C185" s="152"/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152"/>
    </row>
    <row r="186" spans="1:14">
      <c r="A186" s="152"/>
      <c r="B186" s="152"/>
      <c r="C186" s="152"/>
      <c r="D186" s="152"/>
      <c r="E186" s="152"/>
      <c r="F186" s="152"/>
      <c r="G186" s="152"/>
      <c r="H186" s="152"/>
      <c r="I186" s="152"/>
      <c r="J186" s="152"/>
      <c r="K186" s="152"/>
      <c r="L186" s="152"/>
      <c r="M186" s="152"/>
      <c r="N186" s="152"/>
    </row>
    <row r="187" spans="1:14">
      <c r="A187" s="152"/>
      <c r="B187" s="152"/>
      <c r="C187" s="152"/>
      <c r="D187" s="152"/>
      <c r="E187" s="152"/>
      <c r="F187" s="152"/>
      <c r="G187" s="152"/>
      <c r="H187" s="152"/>
      <c r="I187" s="152"/>
      <c r="J187" s="152"/>
      <c r="K187" s="152"/>
      <c r="L187" s="152"/>
      <c r="M187" s="152"/>
      <c r="N187" s="152"/>
    </row>
    <row r="188" spans="1:14">
      <c r="A188" s="152"/>
      <c r="B188" s="152"/>
      <c r="C188" s="152"/>
      <c r="D188" s="152"/>
      <c r="E188" s="152"/>
      <c r="F188" s="152"/>
      <c r="G188" s="152"/>
      <c r="H188" s="152"/>
      <c r="I188" s="152"/>
      <c r="J188" s="152"/>
      <c r="K188" s="152"/>
      <c r="L188" s="152"/>
      <c r="M188" s="152"/>
      <c r="N188" s="152"/>
    </row>
    <row r="189" spans="1:14">
      <c r="A189" s="152"/>
      <c r="B189" s="152"/>
      <c r="C189" s="152"/>
      <c r="D189" s="152"/>
      <c r="E189" s="152"/>
      <c r="F189" s="152"/>
      <c r="G189" s="152"/>
      <c r="H189" s="152"/>
      <c r="I189" s="152"/>
      <c r="J189" s="152"/>
      <c r="K189" s="152"/>
      <c r="L189" s="152"/>
      <c r="M189" s="152"/>
      <c r="N189" s="152"/>
    </row>
    <row r="190" spans="1:14">
      <c r="A190" s="152"/>
      <c r="B190" s="152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152"/>
    </row>
    <row r="191" spans="1:14">
      <c r="A191" s="152"/>
      <c r="B191" s="152"/>
      <c r="C191" s="152"/>
      <c r="D191" s="152"/>
      <c r="E191" s="152"/>
      <c r="F191" s="152"/>
      <c r="G191" s="152"/>
      <c r="H191" s="152"/>
      <c r="I191" s="152"/>
      <c r="J191" s="152"/>
      <c r="K191" s="152"/>
      <c r="L191" s="152"/>
      <c r="M191" s="152"/>
      <c r="N191" s="152"/>
    </row>
    <row r="192" spans="1:14">
      <c r="A192" s="152"/>
      <c r="B192" s="152"/>
      <c r="C192" s="152"/>
      <c r="D192" s="152"/>
      <c r="E192" s="152"/>
      <c r="F192" s="152"/>
      <c r="G192" s="152"/>
      <c r="H192" s="152"/>
      <c r="I192" s="152"/>
      <c r="J192" s="152"/>
      <c r="K192" s="152"/>
      <c r="L192" s="152"/>
      <c r="M192" s="152"/>
      <c r="N192" s="152"/>
    </row>
    <row r="193" spans="1:14">
      <c r="A193" s="152"/>
      <c r="B193" s="152"/>
      <c r="C193" s="152"/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  <c r="N193" s="152"/>
    </row>
    <row r="194" spans="1:14">
      <c r="A194" s="152"/>
      <c r="B194" s="152"/>
      <c r="C194" s="152"/>
      <c r="D194" s="152"/>
      <c r="E194" s="152"/>
      <c r="F194" s="152"/>
      <c r="G194" s="152"/>
      <c r="H194" s="152"/>
      <c r="I194" s="152"/>
      <c r="J194" s="152"/>
      <c r="K194" s="152"/>
      <c r="L194" s="152"/>
      <c r="M194" s="152"/>
      <c r="N194" s="152"/>
    </row>
    <row r="195" spans="1:14">
      <c r="A195" s="152"/>
      <c r="B195" s="152"/>
      <c r="C195" s="152"/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152"/>
    </row>
    <row r="196" spans="1:14">
      <c r="A196" s="152"/>
      <c r="B196" s="152"/>
      <c r="C196" s="152"/>
      <c r="D196" s="152"/>
      <c r="E196" s="152"/>
      <c r="F196" s="152"/>
      <c r="G196" s="152"/>
      <c r="H196" s="152"/>
      <c r="I196" s="152"/>
      <c r="J196" s="152"/>
      <c r="K196" s="152"/>
      <c r="L196" s="152"/>
      <c r="M196" s="152"/>
      <c r="N196" s="152"/>
    </row>
    <row r="197" spans="1:14">
      <c r="A197" s="152"/>
      <c r="B197" s="152"/>
      <c r="C197" s="152"/>
      <c r="D197" s="152"/>
      <c r="E197" s="152"/>
      <c r="F197" s="152"/>
      <c r="G197" s="152"/>
      <c r="H197" s="152"/>
      <c r="I197" s="152"/>
      <c r="J197" s="152"/>
      <c r="K197" s="152"/>
      <c r="L197" s="152"/>
      <c r="M197" s="152"/>
      <c r="N197" s="152"/>
    </row>
    <row r="198" spans="1:14">
      <c r="A198" s="152"/>
      <c r="B198" s="152"/>
      <c r="C198" s="152"/>
      <c r="D198" s="152"/>
      <c r="E198" s="152"/>
      <c r="F198" s="152"/>
      <c r="G198" s="152"/>
      <c r="H198" s="152"/>
      <c r="I198" s="152"/>
      <c r="J198" s="152"/>
      <c r="K198" s="152"/>
      <c r="L198" s="152"/>
      <c r="M198" s="152"/>
      <c r="N198" s="152"/>
    </row>
    <row r="199" spans="1:14">
      <c r="A199" s="152"/>
      <c r="B199" s="152"/>
      <c r="C199" s="152"/>
      <c r="D199" s="152"/>
      <c r="E199" s="152"/>
      <c r="F199" s="152"/>
      <c r="G199" s="152"/>
      <c r="H199" s="152"/>
      <c r="I199" s="152"/>
      <c r="J199" s="152"/>
      <c r="K199" s="152"/>
      <c r="L199" s="152"/>
      <c r="M199" s="152"/>
      <c r="N199" s="152"/>
    </row>
    <row r="200" spans="1:14">
      <c r="A200" s="152"/>
      <c r="B200" s="152"/>
      <c r="C200" s="152"/>
      <c r="D200" s="152"/>
      <c r="E200" s="152"/>
      <c r="F200" s="152"/>
      <c r="G200" s="152"/>
      <c r="H200" s="152"/>
      <c r="I200" s="152"/>
      <c r="J200" s="152"/>
      <c r="K200" s="152"/>
      <c r="L200" s="152"/>
      <c r="M200" s="152"/>
      <c r="N200" s="152"/>
    </row>
    <row r="201" spans="1:14">
      <c r="A201" s="152"/>
      <c r="B201" s="152"/>
      <c r="C201" s="152"/>
      <c r="D201" s="152"/>
      <c r="E201" s="152"/>
      <c r="F201" s="152"/>
      <c r="G201" s="152"/>
      <c r="H201" s="152"/>
      <c r="I201" s="152"/>
      <c r="J201" s="152"/>
      <c r="K201" s="152"/>
      <c r="L201" s="152"/>
      <c r="M201" s="152"/>
      <c r="N201" s="152"/>
    </row>
    <row r="202" spans="1:14">
      <c r="A202" s="152"/>
      <c r="B202" s="152"/>
      <c r="C202" s="152"/>
      <c r="D202" s="152"/>
      <c r="E202" s="152"/>
      <c r="F202" s="152"/>
      <c r="G202" s="152"/>
      <c r="H202" s="152"/>
      <c r="I202" s="152"/>
      <c r="J202" s="152"/>
      <c r="K202" s="152"/>
      <c r="L202" s="152"/>
      <c r="M202" s="152"/>
      <c r="N202" s="152"/>
    </row>
    <row r="203" spans="1:14">
      <c r="A203" s="152"/>
      <c r="B203" s="152"/>
      <c r="C203" s="152"/>
      <c r="D203" s="152"/>
      <c r="E203" s="152"/>
      <c r="F203" s="152"/>
      <c r="G203" s="152"/>
      <c r="H203" s="152"/>
      <c r="I203" s="152"/>
      <c r="J203" s="152"/>
      <c r="K203" s="152"/>
      <c r="L203" s="152"/>
      <c r="M203" s="152"/>
      <c r="N203" s="152"/>
    </row>
    <row r="204" spans="1:14">
      <c r="A204" s="152"/>
      <c r="B204" s="152"/>
      <c r="C204" s="152"/>
      <c r="D204" s="152"/>
      <c r="E204" s="152"/>
      <c r="F204" s="152"/>
      <c r="G204" s="152"/>
      <c r="H204" s="152"/>
      <c r="I204" s="152"/>
      <c r="J204" s="152"/>
      <c r="K204" s="152"/>
      <c r="L204" s="152"/>
      <c r="M204" s="152"/>
      <c r="N204" s="152"/>
    </row>
    <row r="205" spans="1:14">
      <c r="A205" s="152"/>
      <c r="B205" s="152"/>
      <c r="C205" s="152"/>
      <c r="D205" s="152"/>
      <c r="E205" s="152"/>
      <c r="F205" s="152"/>
      <c r="G205" s="152"/>
      <c r="H205" s="152"/>
      <c r="I205" s="152"/>
      <c r="J205" s="152"/>
      <c r="K205" s="152"/>
      <c r="L205" s="152"/>
      <c r="M205" s="152"/>
      <c r="N205" s="152"/>
    </row>
    <row r="206" spans="1:14">
      <c r="A206" s="152"/>
      <c r="B206" s="152"/>
      <c r="C206" s="152"/>
      <c r="D206" s="152"/>
      <c r="E206" s="152"/>
      <c r="F206" s="152"/>
      <c r="G206" s="152"/>
      <c r="H206" s="152"/>
      <c r="I206" s="152"/>
      <c r="J206" s="152"/>
      <c r="K206" s="152"/>
      <c r="L206" s="152"/>
      <c r="M206" s="152"/>
      <c r="N206" s="152"/>
    </row>
    <row r="207" spans="1:14">
      <c r="A207" s="152"/>
      <c r="B207" s="152"/>
      <c r="C207" s="152"/>
      <c r="D207" s="152"/>
      <c r="E207" s="152"/>
      <c r="F207" s="152"/>
      <c r="G207" s="152"/>
      <c r="H207" s="152"/>
      <c r="I207" s="152"/>
      <c r="J207" s="152"/>
      <c r="K207" s="152"/>
      <c r="L207" s="152"/>
      <c r="M207" s="152"/>
      <c r="N207" s="152"/>
    </row>
    <row r="208" spans="1:14">
      <c r="A208" s="152"/>
      <c r="B208" s="152"/>
      <c r="C208" s="152"/>
      <c r="D208" s="152"/>
      <c r="E208" s="152"/>
      <c r="F208" s="152"/>
      <c r="G208" s="152"/>
      <c r="H208" s="152"/>
      <c r="I208" s="152"/>
      <c r="J208" s="152"/>
      <c r="K208" s="152"/>
      <c r="L208" s="152"/>
      <c r="M208" s="152"/>
      <c r="N208" s="152"/>
    </row>
    <row r="209" spans="1:14">
      <c r="A209" s="152"/>
      <c r="B209" s="152"/>
      <c r="C209" s="152"/>
      <c r="D209" s="152"/>
      <c r="E209" s="152"/>
      <c r="F209" s="152"/>
      <c r="G209" s="152"/>
      <c r="H209" s="152"/>
      <c r="I209" s="152"/>
      <c r="J209" s="152"/>
      <c r="K209" s="152"/>
      <c r="L209" s="152"/>
      <c r="M209" s="152"/>
      <c r="N209" s="152"/>
    </row>
    <row r="210" spans="1:14">
      <c r="A210" s="152"/>
      <c r="B210" s="152"/>
      <c r="C210" s="152"/>
      <c r="D210" s="152"/>
      <c r="E210" s="152"/>
      <c r="F210" s="152"/>
      <c r="G210" s="152"/>
      <c r="H210" s="152"/>
      <c r="I210" s="152"/>
      <c r="J210" s="152"/>
      <c r="K210" s="152"/>
      <c r="L210" s="152"/>
      <c r="M210" s="152"/>
      <c r="N210" s="152"/>
    </row>
    <row r="211" spans="1:14">
      <c r="A211" s="152"/>
      <c r="B211" s="152"/>
      <c r="C211" s="152"/>
      <c r="D211" s="152"/>
      <c r="E211" s="152"/>
      <c r="F211" s="152"/>
      <c r="G211" s="152"/>
      <c r="H211" s="152"/>
      <c r="I211" s="152"/>
      <c r="J211" s="152"/>
      <c r="K211" s="152"/>
      <c r="L211" s="152"/>
      <c r="M211" s="152"/>
      <c r="N211" s="152"/>
    </row>
    <row r="212" spans="1:14">
      <c r="A212" s="152"/>
      <c r="B212" s="152"/>
      <c r="C212" s="152"/>
      <c r="D212" s="152"/>
      <c r="E212" s="152"/>
      <c r="F212" s="152"/>
      <c r="G212" s="152"/>
      <c r="H212" s="152"/>
      <c r="I212" s="152"/>
      <c r="J212" s="152"/>
      <c r="K212" s="152"/>
      <c r="L212" s="152"/>
      <c r="M212" s="152"/>
      <c r="N212" s="152"/>
    </row>
    <row r="213" spans="1:14">
      <c r="A213" s="152"/>
      <c r="B213" s="152"/>
      <c r="C213" s="152"/>
      <c r="D213" s="152"/>
      <c r="E213" s="152"/>
      <c r="F213" s="152"/>
      <c r="G213" s="152"/>
      <c r="H213" s="152"/>
      <c r="I213" s="152"/>
      <c r="J213" s="152"/>
      <c r="K213" s="152"/>
      <c r="L213" s="152"/>
      <c r="M213" s="152"/>
      <c r="N213" s="152"/>
    </row>
    <row r="214" spans="1:14">
      <c r="A214" s="152"/>
      <c r="B214" s="152"/>
      <c r="C214" s="152"/>
      <c r="D214" s="152"/>
      <c r="E214" s="152"/>
      <c r="F214" s="152"/>
      <c r="G214" s="152"/>
      <c r="H214" s="152"/>
      <c r="I214" s="152"/>
      <c r="J214" s="152"/>
      <c r="K214" s="152"/>
      <c r="L214" s="152"/>
      <c r="M214" s="152"/>
      <c r="N214" s="152"/>
    </row>
    <row r="215" spans="1:14">
      <c r="A215" s="152"/>
      <c r="B215" s="152"/>
      <c r="C215" s="152"/>
      <c r="D215" s="152"/>
      <c r="E215" s="152"/>
      <c r="F215" s="152"/>
      <c r="G215" s="152"/>
      <c r="H215" s="152"/>
      <c r="I215" s="152"/>
      <c r="J215" s="152"/>
      <c r="K215" s="152"/>
      <c r="L215" s="152"/>
      <c r="M215" s="152"/>
      <c r="N215" s="152"/>
    </row>
    <row r="216" spans="1:14">
      <c r="A216" s="152"/>
      <c r="B216" s="152"/>
      <c r="C216" s="152"/>
      <c r="D216" s="152"/>
      <c r="E216" s="152"/>
      <c r="F216" s="152"/>
      <c r="G216" s="152"/>
      <c r="H216" s="152"/>
      <c r="I216" s="152"/>
      <c r="J216" s="152"/>
      <c r="K216" s="152"/>
      <c r="L216" s="152"/>
      <c r="M216" s="152"/>
      <c r="N216" s="152"/>
    </row>
    <row r="217" spans="1:14">
      <c r="A217" s="152"/>
      <c r="B217" s="152"/>
      <c r="C217" s="152"/>
      <c r="D217" s="152"/>
      <c r="E217" s="152"/>
      <c r="F217" s="152"/>
      <c r="G217" s="152"/>
      <c r="H217" s="152"/>
      <c r="I217" s="152"/>
      <c r="J217" s="152"/>
      <c r="K217" s="152"/>
      <c r="L217" s="152"/>
      <c r="M217" s="152"/>
      <c r="N217" s="152"/>
    </row>
    <row r="218" spans="1:14">
      <c r="A218" s="152"/>
      <c r="B218" s="152"/>
      <c r="C218" s="152"/>
      <c r="D218" s="152"/>
      <c r="E218" s="152"/>
      <c r="F218" s="152"/>
      <c r="G218" s="152"/>
      <c r="H218" s="152"/>
      <c r="I218" s="152"/>
      <c r="J218" s="152"/>
      <c r="K218" s="152"/>
      <c r="L218" s="152"/>
      <c r="M218" s="152"/>
      <c r="N218" s="152"/>
    </row>
    <row r="219" spans="1:14">
      <c r="A219" s="152"/>
      <c r="B219" s="152"/>
      <c r="C219" s="152"/>
      <c r="D219" s="152"/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</row>
    <row r="220" spans="1:14">
      <c r="A220" s="152"/>
      <c r="B220" s="152"/>
      <c r="C220" s="152"/>
      <c r="D220" s="152"/>
      <c r="E220" s="152"/>
      <c r="F220" s="152"/>
      <c r="G220" s="152"/>
      <c r="H220" s="152"/>
      <c r="I220" s="152"/>
      <c r="J220" s="152"/>
      <c r="K220" s="152"/>
      <c r="L220" s="152"/>
      <c r="M220" s="152"/>
      <c r="N220" s="152"/>
    </row>
    <row r="221" spans="1:14">
      <c r="A221" s="152"/>
      <c r="B221" s="152"/>
      <c r="C221" s="152"/>
      <c r="D221" s="152"/>
      <c r="E221" s="152"/>
      <c r="F221" s="152"/>
      <c r="G221" s="152"/>
      <c r="H221" s="152"/>
      <c r="I221" s="152"/>
      <c r="J221" s="152"/>
      <c r="K221" s="152"/>
      <c r="L221" s="152"/>
      <c r="M221" s="152"/>
      <c r="N221" s="152"/>
    </row>
    <row r="222" spans="1:14">
      <c r="A222" s="152"/>
      <c r="B222" s="152"/>
      <c r="C222" s="152"/>
      <c r="D222" s="152"/>
      <c r="E222" s="152"/>
      <c r="F222" s="152"/>
      <c r="G222" s="152"/>
      <c r="H222" s="152"/>
      <c r="I222" s="152"/>
      <c r="J222" s="152"/>
      <c r="K222" s="152"/>
      <c r="L222" s="152"/>
      <c r="M222" s="152"/>
      <c r="N222" s="152"/>
    </row>
    <row r="223" spans="1:14">
      <c r="A223" s="152"/>
      <c r="B223" s="152"/>
      <c r="C223" s="152"/>
      <c r="D223" s="152"/>
      <c r="E223" s="152"/>
      <c r="F223" s="152"/>
      <c r="G223" s="152"/>
      <c r="H223" s="152"/>
      <c r="I223" s="152"/>
      <c r="J223" s="152"/>
      <c r="K223" s="152"/>
      <c r="L223" s="152"/>
      <c r="M223" s="152"/>
      <c r="N223" s="152"/>
    </row>
    <row r="224" spans="1:14">
      <c r="A224" s="152"/>
      <c r="B224" s="152"/>
      <c r="C224" s="152"/>
      <c r="D224" s="152"/>
      <c r="E224" s="152"/>
      <c r="F224" s="152"/>
      <c r="G224" s="152"/>
      <c r="H224" s="152"/>
      <c r="I224" s="152"/>
      <c r="J224" s="152"/>
      <c r="K224" s="152"/>
      <c r="L224" s="152"/>
      <c r="M224" s="152"/>
      <c r="N224" s="152"/>
    </row>
    <row r="225" spans="1:14">
      <c r="A225" s="152"/>
      <c r="B225" s="152"/>
      <c r="C225" s="152"/>
      <c r="D225" s="152"/>
      <c r="E225" s="152"/>
      <c r="F225" s="152"/>
      <c r="G225" s="152"/>
      <c r="H225" s="152"/>
      <c r="I225" s="152"/>
      <c r="J225" s="152"/>
      <c r="K225" s="152"/>
      <c r="L225" s="152"/>
      <c r="M225" s="152"/>
      <c r="N225" s="152"/>
    </row>
    <row r="226" spans="1:14">
      <c r="A226" s="152"/>
      <c r="B226" s="152"/>
      <c r="C226" s="152"/>
      <c r="D226" s="152"/>
      <c r="E226" s="152"/>
      <c r="F226" s="152"/>
      <c r="G226" s="152"/>
      <c r="H226" s="152"/>
      <c r="I226" s="152"/>
      <c r="J226" s="152"/>
      <c r="K226" s="152"/>
      <c r="L226" s="152"/>
      <c r="M226" s="152"/>
      <c r="N226" s="152"/>
    </row>
    <row r="227" spans="1:14">
      <c r="A227" s="152"/>
      <c r="B227" s="152"/>
      <c r="C227" s="152"/>
      <c r="D227" s="152"/>
      <c r="E227" s="152"/>
      <c r="F227" s="152"/>
      <c r="G227" s="152"/>
      <c r="H227" s="152"/>
      <c r="I227" s="152"/>
      <c r="J227" s="152"/>
      <c r="K227" s="152"/>
      <c r="L227" s="152"/>
      <c r="M227" s="152"/>
      <c r="N227" s="152"/>
    </row>
    <row r="228" spans="1:14">
      <c r="A228" s="152"/>
      <c r="B228" s="152"/>
      <c r="C228" s="152"/>
      <c r="D228" s="152"/>
      <c r="E228" s="152"/>
      <c r="F228" s="152"/>
      <c r="G228" s="152"/>
      <c r="H228" s="152"/>
      <c r="I228" s="152"/>
      <c r="J228" s="152"/>
      <c r="K228" s="152"/>
      <c r="L228" s="152"/>
      <c r="M228" s="152"/>
      <c r="N228" s="152"/>
    </row>
    <row r="229" spans="1:14">
      <c r="A229" s="152"/>
      <c r="B229" s="152"/>
      <c r="C229" s="152"/>
      <c r="D229" s="152"/>
      <c r="E229" s="152"/>
      <c r="F229" s="152"/>
      <c r="G229" s="152"/>
      <c r="H229" s="152"/>
      <c r="I229" s="152"/>
      <c r="J229" s="152"/>
      <c r="K229" s="152"/>
      <c r="L229" s="152"/>
      <c r="M229" s="152"/>
      <c r="N229" s="152"/>
    </row>
    <row r="230" spans="1:14">
      <c r="A230" s="152"/>
      <c r="B230" s="152"/>
      <c r="C230" s="152"/>
      <c r="D230" s="152"/>
      <c r="E230" s="152"/>
      <c r="F230" s="152"/>
      <c r="G230" s="152"/>
      <c r="H230" s="152"/>
      <c r="I230" s="152"/>
      <c r="J230" s="152"/>
      <c r="K230" s="152"/>
      <c r="L230" s="152"/>
      <c r="M230" s="152"/>
      <c r="N230" s="152"/>
    </row>
    <row r="231" spans="1:14">
      <c r="A231" s="152"/>
      <c r="B231" s="152"/>
      <c r="C231" s="152"/>
      <c r="D231" s="152"/>
      <c r="E231" s="152"/>
      <c r="F231" s="152"/>
      <c r="G231" s="152"/>
      <c r="H231" s="152"/>
      <c r="I231" s="152"/>
      <c r="J231" s="152"/>
      <c r="K231" s="152"/>
      <c r="L231" s="152"/>
      <c r="M231" s="152"/>
      <c r="N231" s="152"/>
    </row>
    <row r="232" spans="1:14">
      <c r="A232" s="152"/>
      <c r="B232" s="152"/>
      <c r="C232" s="152"/>
      <c r="D232" s="152"/>
      <c r="E232" s="152"/>
      <c r="F232" s="152"/>
      <c r="G232" s="152"/>
      <c r="H232" s="152"/>
      <c r="I232" s="152"/>
      <c r="J232" s="152"/>
      <c r="K232" s="152"/>
      <c r="L232" s="152"/>
      <c r="M232" s="152"/>
      <c r="N232" s="152"/>
    </row>
    <row r="233" spans="1:14">
      <c r="A233" s="152"/>
      <c r="B233" s="152"/>
      <c r="C233" s="152"/>
      <c r="D233" s="152"/>
      <c r="E233" s="152"/>
      <c r="F233" s="152"/>
      <c r="G233" s="152"/>
      <c r="H233" s="152"/>
      <c r="I233" s="152"/>
      <c r="J233" s="152"/>
      <c r="K233" s="152"/>
      <c r="L233" s="152"/>
      <c r="M233" s="152"/>
      <c r="N233" s="152"/>
    </row>
    <row r="234" spans="1:14">
      <c r="A234" s="152"/>
      <c r="B234" s="152"/>
      <c r="C234" s="152"/>
      <c r="D234" s="152"/>
      <c r="E234" s="152"/>
      <c r="F234" s="152"/>
      <c r="G234" s="152"/>
      <c r="H234" s="152"/>
      <c r="I234" s="152"/>
      <c r="J234" s="152"/>
      <c r="K234" s="152"/>
      <c r="L234" s="152"/>
      <c r="M234" s="152"/>
      <c r="N234" s="152"/>
    </row>
    <row r="235" spans="1:14">
      <c r="A235" s="152"/>
      <c r="B235" s="152"/>
      <c r="C235" s="152"/>
      <c r="D235" s="152"/>
      <c r="E235" s="152"/>
      <c r="F235" s="152"/>
      <c r="G235" s="152"/>
      <c r="H235" s="152"/>
      <c r="I235" s="152"/>
      <c r="J235" s="152"/>
      <c r="K235" s="152"/>
      <c r="L235" s="152"/>
      <c r="M235" s="152"/>
      <c r="N235" s="152"/>
    </row>
    <row r="236" spans="1:14">
      <c r="A236" s="152"/>
      <c r="B236" s="152"/>
      <c r="C236" s="152"/>
      <c r="D236" s="152"/>
      <c r="E236" s="152"/>
      <c r="F236" s="152"/>
      <c r="G236" s="152"/>
      <c r="H236" s="152"/>
      <c r="I236" s="152"/>
      <c r="J236" s="152"/>
      <c r="K236" s="152"/>
      <c r="L236" s="152"/>
      <c r="M236" s="152"/>
      <c r="N236" s="152"/>
    </row>
    <row r="237" spans="1:14">
      <c r="A237" s="152"/>
      <c r="B237" s="152"/>
      <c r="C237" s="152"/>
      <c r="D237" s="152"/>
      <c r="E237" s="152"/>
      <c r="F237" s="152"/>
      <c r="G237" s="152"/>
      <c r="H237" s="152"/>
      <c r="I237" s="152"/>
      <c r="J237" s="152"/>
      <c r="K237" s="152"/>
      <c r="L237" s="152"/>
      <c r="M237" s="152"/>
      <c r="N237" s="152"/>
    </row>
    <row r="238" spans="1:14">
      <c r="A238" s="152"/>
      <c r="B238" s="152"/>
      <c r="C238" s="152"/>
      <c r="D238" s="152"/>
      <c r="E238" s="152"/>
      <c r="F238" s="152"/>
      <c r="G238" s="152"/>
      <c r="H238" s="152"/>
      <c r="I238" s="152"/>
      <c r="J238" s="152"/>
      <c r="K238" s="152"/>
      <c r="L238" s="152"/>
      <c r="M238" s="152"/>
      <c r="N238" s="152"/>
    </row>
    <row r="239" spans="1:14">
      <c r="A239" s="152"/>
      <c r="B239" s="152"/>
      <c r="C239" s="152"/>
      <c r="D239" s="152"/>
      <c r="E239" s="152"/>
      <c r="F239" s="152"/>
      <c r="G239" s="152"/>
      <c r="H239" s="152"/>
      <c r="I239" s="152"/>
      <c r="J239" s="152"/>
      <c r="K239" s="152"/>
      <c r="L239" s="152"/>
      <c r="M239" s="152"/>
      <c r="N239" s="152"/>
    </row>
    <row r="240" spans="1:14">
      <c r="A240" s="152"/>
      <c r="B240" s="152"/>
      <c r="C240" s="152"/>
      <c r="D240" s="152"/>
      <c r="E240" s="152"/>
      <c r="F240" s="152"/>
      <c r="G240" s="152"/>
      <c r="H240" s="152"/>
      <c r="I240" s="152"/>
      <c r="J240" s="152"/>
      <c r="K240" s="152"/>
      <c r="L240" s="152"/>
      <c r="M240" s="152"/>
      <c r="N240" s="152"/>
    </row>
    <row r="241" spans="1:14">
      <c r="A241" s="152"/>
      <c r="B241" s="152"/>
      <c r="C241" s="152"/>
      <c r="D241" s="152"/>
      <c r="E241" s="152"/>
      <c r="F241" s="152"/>
      <c r="G241" s="152"/>
      <c r="H241" s="152"/>
      <c r="I241" s="152"/>
      <c r="J241" s="152"/>
      <c r="K241" s="152"/>
      <c r="L241" s="152"/>
      <c r="M241" s="152"/>
      <c r="N241" s="152"/>
    </row>
    <row r="242" spans="1:14">
      <c r="A242" s="152"/>
      <c r="B242" s="152"/>
      <c r="C242" s="152"/>
      <c r="D242" s="152"/>
      <c r="E242" s="152"/>
      <c r="F242" s="152"/>
      <c r="G242" s="152"/>
      <c r="H242" s="152"/>
      <c r="I242" s="152"/>
      <c r="J242" s="152"/>
      <c r="K242" s="152"/>
      <c r="L242" s="152"/>
      <c r="M242" s="152"/>
      <c r="N242" s="152"/>
    </row>
    <row r="243" spans="1:14">
      <c r="A243" s="152"/>
      <c r="B243" s="152"/>
      <c r="C243" s="152"/>
      <c r="D243" s="152"/>
      <c r="E243" s="152"/>
      <c r="F243" s="152"/>
      <c r="G243" s="152"/>
      <c r="H243" s="152"/>
      <c r="I243" s="152"/>
      <c r="J243" s="152"/>
      <c r="K243" s="152"/>
      <c r="L243" s="152"/>
      <c r="M243" s="152"/>
      <c r="N243" s="152"/>
    </row>
    <row r="244" spans="1:14">
      <c r="A244" s="152"/>
      <c r="B244" s="152"/>
      <c r="C244" s="152"/>
      <c r="D244" s="152"/>
      <c r="E244" s="152"/>
      <c r="F244" s="152"/>
      <c r="G244" s="152"/>
      <c r="H244" s="152"/>
      <c r="I244" s="152"/>
      <c r="J244" s="152"/>
      <c r="K244" s="152"/>
      <c r="L244" s="152"/>
      <c r="M244" s="152"/>
      <c r="N244" s="152"/>
    </row>
    <row r="245" spans="1:14">
      <c r="A245" s="152"/>
      <c r="B245" s="152"/>
      <c r="C245" s="152"/>
      <c r="D245" s="152"/>
      <c r="E245" s="152"/>
      <c r="F245" s="152"/>
      <c r="G245" s="152"/>
      <c r="H245" s="152"/>
      <c r="I245" s="152"/>
      <c r="J245" s="152"/>
      <c r="K245" s="152"/>
      <c r="L245" s="152"/>
      <c r="M245" s="152"/>
      <c r="N245" s="152"/>
    </row>
    <row r="246" spans="1:14">
      <c r="A246" s="152"/>
      <c r="B246" s="152"/>
      <c r="C246" s="152"/>
      <c r="D246" s="152"/>
      <c r="E246" s="152"/>
      <c r="F246" s="152"/>
      <c r="G246" s="152"/>
      <c r="H246" s="152"/>
      <c r="I246" s="152"/>
      <c r="J246" s="152"/>
      <c r="K246" s="152"/>
      <c r="L246" s="152"/>
      <c r="M246" s="152"/>
      <c r="N246" s="152"/>
    </row>
    <row r="247" spans="1:14">
      <c r="A247" s="152"/>
      <c r="B247" s="152"/>
      <c r="C247" s="152"/>
      <c r="D247" s="152"/>
      <c r="E247" s="152"/>
      <c r="F247" s="152"/>
      <c r="G247" s="152"/>
      <c r="H247" s="152"/>
      <c r="I247" s="152"/>
      <c r="J247" s="152"/>
      <c r="K247" s="152"/>
      <c r="L247" s="152"/>
      <c r="M247" s="152"/>
      <c r="N247" s="152"/>
    </row>
    <row r="248" spans="1:14">
      <c r="A248" s="152"/>
      <c r="B248" s="152"/>
      <c r="C248" s="152"/>
      <c r="D248" s="152"/>
      <c r="E248" s="152"/>
      <c r="F248" s="152"/>
      <c r="G248" s="152"/>
      <c r="H248" s="152"/>
      <c r="I248" s="152"/>
      <c r="J248" s="152"/>
      <c r="K248" s="152"/>
      <c r="L248" s="152"/>
      <c r="M248" s="152"/>
      <c r="N248" s="152"/>
    </row>
    <row r="249" spans="1:14">
      <c r="A249" s="152"/>
      <c r="B249" s="152"/>
      <c r="C249" s="152"/>
      <c r="D249" s="152"/>
      <c r="E249" s="152"/>
      <c r="F249" s="152"/>
      <c r="G249" s="152"/>
      <c r="H249" s="152"/>
      <c r="I249" s="152"/>
      <c r="J249" s="152"/>
      <c r="K249" s="152"/>
      <c r="L249" s="152"/>
      <c r="M249" s="152"/>
      <c r="N249" s="152"/>
    </row>
    <row r="250" spans="1:14">
      <c r="A250" s="152"/>
      <c r="B250" s="152"/>
      <c r="C250" s="152"/>
      <c r="D250" s="152"/>
      <c r="E250" s="152"/>
      <c r="F250" s="152"/>
      <c r="G250" s="152"/>
      <c r="H250" s="152"/>
      <c r="I250" s="152"/>
      <c r="J250" s="152"/>
      <c r="K250" s="152"/>
      <c r="L250" s="152"/>
      <c r="M250" s="152"/>
      <c r="N250" s="152"/>
    </row>
    <row r="251" spans="1:14">
      <c r="A251" s="152"/>
      <c r="B251" s="152"/>
      <c r="C251" s="152"/>
      <c r="D251" s="152"/>
      <c r="E251" s="152"/>
      <c r="F251" s="152"/>
      <c r="G251" s="152"/>
      <c r="H251" s="152"/>
      <c r="I251" s="152"/>
      <c r="J251" s="152"/>
      <c r="K251" s="152"/>
      <c r="L251" s="152"/>
      <c r="M251" s="152"/>
      <c r="N251" s="152"/>
    </row>
    <row r="252" spans="1:14">
      <c r="A252" s="152"/>
      <c r="B252" s="152"/>
      <c r="C252" s="152"/>
      <c r="D252" s="152"/>
      <c r="E252" s="152"/>
      <c r="F252" s="152"/>
      <c r="G252" s="152"/>
      <c r="H252" s="152"/>
      <c r="I252" s="152"/>
      <c r="J252" s="152"/>
      <c r="K252" s="152"/>
      <c r="L252" s="152"/>
      <c r="M252" s="152"/>
      <c r="N252" s="152"/>
    </row>
    <row r="253" spans="1:14">
      <c r="A253" s="152"/>
      <c r="B253" s="152"/>
      <c r="C253" s="152"/>
      <c r="D253" s="152"/>
      <c r="E253" s="152"/>
      <c r="F253" s="152"/>
      <c r="G253" s="152"/>
      <c r="H253" s="152"/>
      <c r="I253" s="152"/>
      <c r="J253" s="152"/>
      <c r="K253" s="152"/>
      <c r="L253" s="152"/>
      <c r="M253" s="152"/>
      <c r="N253" s="152"/>
    </row>
    <row r="254" spans="1:14">
      <c r="A254" s="152"/>
      <c r="B254" s="152"/>
      <c r="C254" s="152"/>
      <c r="D254" s="152"/>
      <c r="E254" s="152"/>
      <c r="F254" s="152"/>
      <c r="G254" s="152"/>
      <c r="H254" s="152"/>
      <c r="I254" s="152"/>
      <c r="J254" s="152"/>
      <c r="K254" s="152"/>
      <c r="L254" s="152"/>
      <c r="M254" s="152"/>
      <c r="N254" s="152"/>
    </row>
    <row r="255" spans="1:14">
      <c r="A255" s="152"/>
      <c r="B255" s="152"/>
      <c r="C255" s="152"/>
      <c r="D255" s="152"/>
      <c r="E255" s="152"/>
      <c r="F255" s="152"/>
      <c r="G255" s="152"/>
      <c r="H255" s="152"/>
      <c r="I255" s="152"/>
      <c r="J255" s="152"/>
      <c r="K255" s="152"/>
      <c r="L255" s="152"/>
      <c r="M255" s="152"/>
      <c r="N255" s="152"/>
    </row>
    <row r="256" spans="1:14">
      <c r="A256" s="152"/>
      <c r="B256" s="152"/>
      <c r="C256" s="152"/>
      <c r="D256" s="152"/>
      <c r="E256" s="152"/>
      <c r="F256" s="152"/>
      <c r="G256" s="152"/>
      <c r="H256" s="152"/>
      <c r="I256" s="152"/>
      <c r="J256" s="152"/>
      <c r="K256" s="152"/>
      <c r="L256" s="152"/>
      <c r="M256" s="152"/>
      <c r="N256" s="152"/>
    </row>
  </sheetData>
  <sheetProtection password="CEAC" sheet="1" objects="1" scenarios="1"/>
  <mergeCells count="14">
    <mergeCell ref="A136:F136"/>
    <mergeCell ref="A46:F46"/>
    <mergeCell ref="A68:F68"/>
    <mergeCell ref="A92:F92"/>
    <mergeCell ref="A115:F115"/>
    <mergeCell ref="A56:F56"/>
    <mergeCell ref="A80:F80"/>
    <mergeCell ref="A104:F104"/>
    <mergeCell ref="A124:F124"/>
    <mergeCell ref="A5:F5"/>
    <mergeCell ref="A13:F13"/>
    <mergeCell ref="A33:F33"/>
    <mergeCell ref="A31:F31"/>
    <mergeCell ref="A11:F11"/>
  </mergeCells>
  <phoneticPr fontId="0" type="noConversion"/>
  <hyperlinks>
    <hyperlink ref="F32" location="INDICE!A1" tooltip="REGRESAR AL ÍNDICE" display="INDICE"/>
    <hyperlink ref="F47" location="INDICE!A1" tooltip="REGRESAR AL ÍNDICE" display="INDICE"/>
    <hyperlink ref="F69" location="INDICE!A1" tooltip="REGRESAR AL ÍNDICE" display="INDICE"/>
    <hyperlink ref="F93" location="INDICE!A1" tooltip="REGRESAR AL ÍNDICE" display="INDICE"/>
    <hyperlink ref="F116" location="INDICE!A1" tooltip="REGRESAR AL ÍNDICE" display="INDICE"/>
    <hyperlink ref="F137" location="INDICE!A1" tooltip="REGRESAR AL ÍNDICE" display="INDICE"/>
  </hyperlinks>
  <printOptions horizontalCentered="1" verticalCentered="1"/>
  <pageMargins left="0" right="0" top="0" bottom="0" header="0" footer="0"/>
  <pageSetup paperSize="9" scale="70" orientation="landscape" r:id="rId1"/>
  <headerFooter alignWithMargins="0">
    <oddFooter>&amp;LTurismo de Tenerife&amp;R&amp;P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2"/>
  <dimension ref="A5:F133"/>
  <sheetViews>
    <sheetView showGridLines="0" showRowColHeaders="0" zoomScaleNormal="100" workbookViewId="0"/>
  </sheetViews>
  <sheetFormatPr baseColWidth="10" defaultRowHeight="12.75"/>
  <cols>
    <col min="1" max="1" width="31.140625" style="23" customWidth="1"/>
    <col min="2" max="4" width="12.7109375" style="23" customWidth="1"/>
    <col min="5" max="5" width="10.7109375" style="23" customWidth="1"/>
    <col min="6" max="11" width="11.42578125" style="23"/>
    <col min="12" max="12" width="13.7109375" style="23" customWidth="1"/>
    <col min="13" max="16384" width="11.42578125" style="23"/>
  </cols>
  <sheetData>
    <row r="5" spans="1:6" ht="36" customHeight="1">
      <c r="A5" s="811" t="s">
        <v>213</v>
      </c>
      <c r="B5" s="812"/>
      <c r="C5" s="812"/>
      <c r="D5" s="813"/>
    </row>
    <row r="6" spans="1:6" ht="31.5" customHeight="1">
      <c r="A6" s="136" t="s">
        <v>66</v>
      </c>
      <c r="B6" s="137" t="str">
        <f>Originales!$A$1</f>
        <v>Acum. febrero 2009</v>
      </c>
      <c r="C6" s="137" t="str">
        <f>Originales!$A$2</f>
        <v>Acum. febrero 2010</v>
      </c>
      <c r="D6" s="174" t="s">
        <v>107</v>
      </c>
    </row>
    <row r="7" spans="1:6" s="34" customFormat="1" ht="15" customHeight="1">
      <c r="A7" s="139" t="s">
        <v>211</v>
      </c>
      <c r="B7" s="140"/>
      <c r="C7" s="140"/>
      <c r="D7" s="141"/>
      <c r="E7" s="23"/>
      <c r="F7" s="23"/>
    </row>
    <row r="8" spans="1:6" ht="15" customHeight="1">
      <c r="A8" s="302" t="s">
        <v>108</v>
      </c>
      <c r="B8" s="303">
        <f>Originales!AR73</f>
        <v>60.122628732613663</v>
      </c>
      <c r="C8" s="304">
        <f>Originales!AR34</f>
        <v>59.539142244665079</v>
      </c>
      <c r="D8" s="305">
        <f>C8/B8-1</f>
        <v>-9.7049397248338831E-3</v>
      </c>
    </row>
    <row r="9" spans="1:6" ht="15" customHeight="1">
      <c r="A9" s="177" t="s">
        <v>109</v>
      </c>
      <c r="B9" s="178">
        <f>Originales!AP73</f>
        <v>67.120680499129705</v>
      </c>
      <c r="C9" s="179">
        <f>Originales!AP34</f>
        <v>67.899040309883489</v>
      </c>
      <c r="D9" s="180">
        <f>C9/B9-1</f>
        <v>1.1596423113795495E-2</v>
      </c>
      <c r="E9" s="85"/>
    </row>
    <row r="10" spans="1:6" ht="15" customHeight="1">
      <c r="A10" s="169" t="s">
        <v>110</v>
      </c>
      <c r="B10" s="181">
        <f>Originales!AQ73</f>
        <v>53.775330546445844</v>
      </c>
      <c r="C10" s="182">
        <f>Originales!AQ34</f>
        <v>51.688606864851863</v>
      </c>
      <c r="D10" s="183">
        <f>C10/B10-1</f>
        <v>-3.8804478938380016E-2</v>
      </c>
      <c r="E10" s="85"/>
    </row>
    <row r="11" spans="1:6" ht="27.75" customHeight="1">
      <c r="A11" s="808" t="s">
        <v>289</v>
      </c>
      <c r="B11" s="809"/>
      <c r="C11" s="809"/>
      <c r="D11" s="810"/>
    </row>
    <row r="12" spans="1:6">
      <c r="A12" s="184"/>
      <c r="B12" s="184"/>
      <c r="C12" s="184"/>
      <c r="D12" s="184"/>
    </row>
    <row r="13" spans="1:6" ht="36" customHeight="1">
      <c r="A13" s="811" t="s">
        <v>143</v>
      </c>
      <c r="B13" s="812"/>
      <c r="C13" s="812"/>
      <c r="D13" s="813"/>
    </row>
    <row r="14" spans="1:6" ht="25.5" customHeight="1">
      <c r="A14" s="136" t="s">
        <v>99</v>
      </c>
      <c r="B14" s="137" t="str">
        <f>Originales!$A$1</f>
        <v>Acum. febrero 2009</v>
      </c>
      <c r="C14" s="137" t="str">
        <f>Originales!$A$2</f>
        <v>Acum. febrero 2010</v>
      </c>
      <c r="D14" s="174" t="s">
        <v>107</v>
      </c>
    </row>
    <row r="15" spans="1:6" ht="15" customHeight="1">
      <c r="A15" s="139" t="s">
        <v>86</v>
      </c>
      <c r="B15" s="160"/>
      <c r="C15" s="140"/>
      <c r="D15" s="141"/>
    </row>
    <row r="16" spans="1:6" ht="15" customHeight="1">
      <c r="A16" s="302" t="s">
        <v>65</v>
      </c>
      <c r="B16" s="303">
        <f>Originales!H73</f>
        <v>60.842353504834946</v>
      </c>
      <c r="C16" s="304">
        <f>Originales!H34</f>
        <v>59.950031664426554</v>
      </c>
      <c r="D16" s="305">
        <f>C16/B16-1</f>
        <v>-1.4666129579249176E-2</v>
      </c>
      <c r="E16" s="85"/>
    </row>
    <row r="17" spans="1:5" ht="15" customHeight="1">
      <c r="A17" s="177" t="s">
        <v>72</v>
      </c>
      <c r="B17" s="178">
        <f>Originales!F73</f>
        <v>69.991664351208669</v>
      </c>
      <c r="C17" s="179">
        <f>Originales!F34</f>
        <v>70.846425872284229</v>
      </c>
      <c r="D17" s="180">
        <f>C17/B17-1</f>
        <v>1.2212333125648733E-2</v>
      </c>
      <c r="E17" s="85"/>
    </row>
    <row r="18" spans="1:5" ht="15" customHeight="1">
      <c r="A18" s="169" t="s">
        <v>73</v>
      </c>
      <c r="B18" s="181">
        <f>Originales!G73</f>
        <v>50.986103199595888</v>
      </c>
      <c r="C18" s="182">
        <f>Originales!G34</f>
        <v>48.24108541097884</v>
      </c>
      <c r="D18" s="180">
        <f>C18/B18-1</f>
        <v>-5.3838548474102743E-2</v>
      </c>
    </row>
    <row r="19" spans="1:5" ht="15" customHeight="1">
      <c r="A19" s="139" t="s">
        <v>87</v>
      </c>
      <c r="B19" s="185"/>
      <c r="C19" s="185"/>
      <c r="D19" s="186"/>
    </row>
    <row r="20" spans="1:5" ht="15" customHeight="1">
      <c r="A20" s="302" t="s">
        <v>65</v>
      </c>
      <c r="B20" s="303">
        <f>Originales!Q73</f>
        <v>63.680806494246639</v>
      </c>
      <c r="C20" s="304">
        <f>Originales!Q34</f>
        <v>61.97745478947629</v>
      </c>
      <c r="D20" s="305">
        <f>C20/B20-1</f>
        <v>-2.6748274692850238E-2</v>
      </c>
      <c r="E20" s="85"/>
    </row>
    <row r="21" spans="1:5" ht="15" customHeight="1">
      <c r="A21" s="177" t="s">
        <v>72</v>
      </c>
      <c r="B21" s="178">
        <f>Originales!O73</f>
        <v>70.502611031482729</v>
      </c>
      <c r="C21" s="179">
        <f>Originales!O34</f>
        <v>70.037131154295309</v>
      </c>
      <c r="D21" s="180">
        <f>C21/B21-1</f>
        <v>-6.6023069270378931E-3</v>
      </c>
      <c r="E21" s="85"/>
    </row>
    <row r="22" spans="1:5" ht="15" customHeight="1">
      <c r="A22" s="169" t="s">
        <v>73</v>
      </c>
      <c r="B22" s="181">
        <f>Originales!P73</f>
        <v>59.74517240930664</v>
      </c>
      <c r="C22" s="182">
        <f>Originales!P34</f>
        <v>57.053977564516508</v>
      </c>
      <c r="D22" s="183">
        <f>C22/B22-1</f>
        <v>-4.5044557346878067E-2</v>
      </c>
      <c r="E22" s="85"/>
    </row>
    <row r="23" spans="1:5" ht="15" customHeight="1">
      <c r="A23" s="139" t="s">
        <v>88</v>
      </c>
      <c r="B23" s="187"/>
      <c r="C23" s="185"/>
      <c r="D23" s="186"/>
    </row>
    <row r="24" spans="1:5" ht="15" customHeight="1">
      <c r="A24" s="302" t="s">
        <v>65</v>
      </c>
      <c r="B24" s="303">
        <f>Originales!Y73</f>
        <v>66.136538038937331</v>
      </c>
      <c r="C24" s="304">
        <f>Originales!Y34</f>
        <v>66.524598838928583</v>
      </c>
      <c r="D24" s="305">
        <f>C24/B24-1</f>
        <v>5.8675705063786499E-3</v>
      </c>
      <c r="E24" s="85"/>
    </row>
    <row r="25" spans="1:5" ht="15" customHeight="1">
      <c r="A25" s="177" t="s">
        <v>72</v>
      </c>
      <c r="B25" s="178">
        <f>Originales!W73</f>
        <v>69.127487716874327</v>
      </c>
      <c r="C25" s="179">
        <f>Originales!W34</f>
        <v>72.673434507328281</v>
      </c>
      <c r="D25" s="180">
        <f>C25/B25-1</f>
        <v>5.1295756689106131E-2</v>
      </c>
      <c r="E25" s="85"/>
    </row>
    <row r="26" spans="1:5" ht="15" customHeight="1">
      <c r="A26" s="169" t="s">
        <v>73</v>
      </c>
      <c r="B26" s="181">
        <f>Originales!X73</f>
        <v>61.94671914344358</v>
      </c>
      <c r="C26" s="182">
        <f>Originales!X34</f>
        <v>57.148807680639798</v>
      </c>
      <c r="D26" s="183">
        <f>C26/B26-1</f>
        <v>-7.7452228772499798E-2</v>
      </c>
      <c r="E26" s="85"/>
    </row>
    <row r="27" spans="1:5" ht="15" customHeight="1">
      <c r="A27" s="139" t="s">
        <v>89</v>
      </c>
      <c r="B27" s="187"/>
      <c r="C27" s="185"/>
      <c r="D27" s="186"/>
    </row>
    <row r="28" spans="1:5" ht="15" customHeight="1">
      <c r="A28" s="302" t="s">
        <v>65</v>
      </c>
      <c r="B28" s="303">
        <f>Originales!AH73</f>
        <v>48.384439727045653</v>
      </c>
      <c r="C28" s="304">
        <f>Originales!AH34</f>
        <v>42.830454323929168</v>
      </c>
      <c r="D28" s="305">
        <f>C28/B28-1</f>
        <v>-0.11478866830841794</v>
      </c>
      <c r="E28" s="135"/>
    </row>
    <row r="29" spans="1:5" ht="15" customHeight="1">
      <c r="A29" s="177" t="s">
        <v>72</v>
      </c>
      <c r="B29" s="178">
        <f>Originales!AF73</f>
        <v>48.384439727045653</v>
      </c>
      <c r="C29" s="179">
        <f>Originales!AF34</f>
        <v>42.830454323929168</v>
      </c>
      <c r="D29" s="180">
        <f>C29/B29-1</f>
        <v>-0.11478866830841794</v>
      </c>
      <c r="E29" s="85"/>
    </row>
    <row r="30" spans="1:5" ht="15" customHeight="1">
      <c r="A30" s="169" t="s">
        <v>73</v>
      </c>
      <c r="B30" s="188" t="s">
        <v>74</v>
      </c>
      <c r="C30" s="189" t="s">
        <v>74</v>
      </c>
      <c r="D30" s="190" t="s">
        <v>74</v>
      </c>
      <c r="E30" s="85"/>
    </row>
    <row r="31" spans="1:5" ht="23.25" customHeight="1">
      <c r="A31" s="808" t="s">
        <v>289</v>
      </c>
      <c r="B31" s="809"/>
      <c r="C31" s="809"/>
      <c r="D31" s="810"/>
      <c r="E31" s="125" t="s">
        <v>241</v>
      </c>
    </row>
    <row r="32" spans="1:5" ht="23.25" customHeight="1">
      <c r="A32" s="191"/>
      <c r="B32" s="191"/>
      <c r="C32" s="191"/>
      <c r="D32" s="191"/>
    </row>
    <row r="33" spans="1:6">
      <c r="A33" s="191"/>
      <c r="B33" s="192"/>
      <c r="C33" s="192"/>
      <c r="D33" s="192"/>
    </row>
    <row r="34" spans="1:6" ht="36" customHeight="1">
      <c r="A34" s="811" t="s">
        <v>258</v>
      </c>
      <c r="B34" s="812"/>
      <c r="C34" s="812"/>
      <c r="D34" s="813"/>
    </row>
    <row r="35" spans="1:6" ht="31.5" customHeight="1">
      <c r="A35" s="136" t="s">
        <v>75</v>
      </c>
      <c r="B35" s="137" t="str">
        <f>Originales!$A$1</f>
        <v>Acum. febrero 2009</v>
      </c>
      <c r="C35" s="137" t="str">
        <f>Originales!$A$2</f>
        <v>Acum. febrero 2010</v>
      </c>
      <c r="D35" s="174" t="s">
        <v>107</v>
      </c>
    </row>
    <row r="36" spans="1:6">
      <c r="A36" s="139" t="s">
        <v>76</v>
      </c>
      <c r="B36" s="160"/>
      <c r="C36" s="140"/>
      <c r="D36" s="141"/>
    </row>
    <row r="37" spans="1:6" ht="12.75" customHeight="1">
      <c r="A37" s="175" t="s">
        <v>108</v>
      </c>
      <c r="B37" s="193">
        <f>Originales!AR73</f>
        <v>60.122628732613663</v>
      </c>
      <c r="C37" s="194">
        <f>Originales!AR34</f>
        <v>59.539142244665079</v>
      </c>
      <c r="D37" s="195">
        <f>C37/B37-1</f>
        <v>-9.7049397248338831E-3</v>
      </c>
    </row>
    <row r="38" spans="1:6">
      <c r="A38" s="139" t="s">
        <v>77</v>
      </c>
      <c r="B38" s="140"/>
      <c r="C38" s="140"/>
      <c r="D38" s="141"/>
    </row>
    <row r="39" spans="1:6">
      <c r="A39" s="155" t="s">
        <v>72</v>
      </c>
      <c r="B39" s="196">
        <f>Originales!AP73</f>
        <v>67.120680499129705</v>
      </c>
      <c r="C39" s="197">
        <f>Originales!AP34</f>
        <v>67.899040309883489</v>
      </c>
      <c r="D39" s="195">
        <f t="shared" ref="D39:D44" si="0">C39/B39-1</f>
        <v>1.1596423113795495E-2</v>
      </c>
    </row>
    <row r="40" spans="1:6">
      <c r="A40" s="155" t="s">
        <v>78</v>
      </c>
      <c r="B40" s="196">
        <f>Originales!AK73</f>
        <v>58.227582956588527</v>
      </c>
      <c r="C40" s="197">
        <f>Originales!AK34</f>
        <v>55.861944826705219</v>
      </c>
      <c r="D40" s="198">
        <f t="shared" si="0"/>
        <v>-4.0627448534949595E-2</v>
      </c>
    </row>
    <row r="41" spans="1:6">
      <c r="A41" s="155" t="s">
        <v>79</v>
      </c>
      <c r="B41" s="196">
        <f>Originales!AL73</f>
        <v>69.888019804262754</v>
      </c>
      <c r="C41" s="197">
        <f>Originales!AL34</f>
        <v>71.865272694956275</v>
      </c>
      <c r="D41" s="198">
        <f t="shared" si="0"/>
        <v>2.8291728628615731E-2</v>
      </c>
    </row>
    <row r="42" spans="1:6">
      <c r="A42" s="155" t="s">
        <v>36</v>
      </c>
      <c r="B42" s="196">
        <f>Originales!AM73</f>
        <v>66.869234326699171</v>
      </c>
      <c r="C42" s="197">
        <f>Originales!AM34</f>
        <v>66.902966857774885</v>
      </c>
      <c r="D42" s="198">
        <f t="shared" si="0"/>
        <v>5.0445517158026476E-4</v>
      </c>
    </row>
    <row r="43" spans="1:6">
      <c r="A43" s="155" t="s">
        <v>37</v>
      </c>
      <c r="B43" s="196">
        <f>Originales!AN73</f>
        <v>55.118128158050467</v>
      </c>
      <c r="C43" s="197">
        <f>Originales!AN34</f>
        <v>51.778303533335922</v>
      </c>
      <c r="D43" s="198">
        <f t="shared" si="0"/>
        <v>-6.0593941346078428E-2</v>
      </c>
    </row>
    <row r="44" spans="1:6">
      <c r="A44" s="164" t="s">
        <v>38</v>
      </c>
      <c r="B44" s="199">
        <f>Originales!AO73</f>
        <v>59.02127259625928</v>
      </c>
      <c r="C44" s="200">
        <f>Originales!AO34</f>
        <v>56.688892282112619</v>
      </c>
      <c r="D44" s="201">
        <f t="shared" si="0"/>
        <v>-3.9517621554884697E-2</v>
      </c>
    </row>
    <row r="45" spans="1:6">
      <c r="A45" s="139" t="s">
        <v>80</v>
      </c>
      <c r="B45" s="140"/>
      <c r="C45" s="140"/>
      <c r="D45" s="141"/>
    </row>
    <row r="46" spans="1:6">
      <c r="A46" s="202" t="s">
        <v>73</v>
      </c>
      <c r="B46" s="203">
        <f>Originales!AQ73</f>
        <v>53.775330546445844</v>
      </c>
      <c r="C46" s="204">
        <f>Originales!AQ34</f>
        <v>51.688606864851863</v>
      </c>
      <c r="D46" s="195">
        <f>C46/B46-1</f>
        <v>-3.8804478938380016E-2</v>
      </c>
    </row>
    <row r="47" spans="1:6" ht="22.5" customHeight="1">
      <c r="A47" s="808" t="s">
        <v>289</v>
      </c>
      <c r="B47" s="809"/>
      <c r="C47" s="809"/>
      <c r="D47" s="810"/>
      <c r="E47" s="86"/>
      <c r="F47" s="86"/>
    </row>
    <row r="48" spans="1:6">
      <c r="A48" s="184"/>
      <c r="B48" s="184"/>
      <c r="C48" s="184"/>
      <c r="D48" s="159" t="s">
        <v>241</v>
      </c>
    </row>
    <row r="49" spans="1:6">
      <c r="A49" s="184"/>
      <c r="B49" s="184"/>
      <c r="C49" s="184"/>
      <c r="D49" s="184"/>
    </row>
    <row r="50" spans="1:6">
      <c r="A50" s="184"/>
      <c r="B50" s="184"/>
      <c r="C50" s="184"/>
      <c r="D50" s="184"/>
    </row>
    <row r="51" spans="1:6">
      <c r="A51" s="184"/>
      <c r="B51" s="184"/>
      <c r="C51" s="184"/>
      <c r="D51" s="184"/>
    </row>
    <row r="52" spans="1:6" ht="36" customHeight="1">
      <c r="A52" s="811" t="s">
        <v>145</v>
      </c>
      <c r="B52" s="812"/>
      <c r="C52" s="812"/>
      <c r="D52" s="812"/>
      <c r="E52" s="88"/>
      <c r="F52" s="88"/>
    </row>
    <row r="53" spans="1:6" ht="31.5" customHeight="1">
      <c r="A53" s="136" t="s">
        <v>75</v>
      </c>
      <c r="B53" s="137" t="str">
        <f>Originales!$A$1</f>
        <v>Acum. febrero 2009</v>
      </c>
      <c r="C53" s="137" t="str">
        <f>Originales!$A$2</f>
        <v>Acum. febrero 2010</v>
      </c>
      <c r="D53" s="174" t="s">
        <v>107</v>
      </c>
    </row>
    <row r="54" spans="1:6">
      <c r="A54" s="139" t="s">
        <v>76</v>
      </c>
      <c r="B54" s="160"/>
      <c r="C54" s="160"/>
      <c r="D54" s="161"/>
    </row>
    <row r="55" spans="1:6">
      <c r="A55" s="155" t="s">
        <v>85</v>
      </c>
      <c r="B55" s="205">
        <f>Originales!H73</f>
        <v>60.842353504834946</v>
      </c>
      <c r="C55" s="205">
        <f>Originales!H34</f>
        <v>59.950031664426554</v>
      </c>
      <c r="D55" s="176">
        <f>(C55-B55)/B55</f>
        <v>-1.4666129579249143E-2</v>
      </c>
    </row>
    <row r="56" spans="1:6">
      <c r="A56" s="139" t="s">
        <v>77</v>
      </c>
      <c r="B56" s="206"/>
      <c r="C56" s="206"/>
      <c r="D56" s="186"/>
    </row>
    <row r="57" spans="1:6">
      <c r="A57" s="155" t="s">
        <v>72</v>
      </c>
      <c r="B57" s="205">
        <f>Originales!F73</f>
        <v>69.991664351208669</v>
      </c>
      <c r="C57" s="205">
        <f>Originales!F34</f>
        <v>70.846425872284229</v>
      </c>
      <c r="D57" s="176">
        <f>(C57-B57)/B57</f>
        <v>1.2212333125648824E-2</v>
      </c>
    </row>
    <row r="58" spans="1:6">
      <c r="A58" s="155" t="s">
        <v>78</v>
      </c>
      <c r="B58" s="207">
        <f>Originales!B73</f>
        <v>62.880230988450577</v>
      </c>
      <c r="C58" s="207">
        <f>Originales!B34</f>
        <v>59.808468639615306</v>
      </c>
      <c r="D58" s="180">
        <f>(C58-B58)/B58</f>
        <v>-4.8851002939214273E-2</v>
      </c>
    </row>
    <row r="59" spans="1:6">
      <c r="A59" s="155" t="s">
        <v>79</v>
      </c>
      <c r="B59" s="207">
        <f>Originales!C73</f>
        <v>71.010770628342627</v>
      </c>
      <c r="C59" s="207">
        <f>Originales!C34</f>
        <v>73.138963679494722</v>
      </c>
      <c r="D59" s="180">
        <f>(C59-B59)/B59</f>
        <v>2.9970003596928533E-2</v>
      </c>
    </row>
    <row r="60" spans="1:6">
      <c r="A60" s="155" t="s">
        <v>36</v>
      </c>
      <c r="B60" s="207">
        <f>Originales!D73</f>
        <v>71.240627732608985</v>
      </c>
      <c r="C60" s="207">
        <f>Originales!D34</f>
        <v>70.302691142003866</v>
      </c>
      <c r="D60" s="180">
        <f>(C60-B60)/B60</f>
        <v>-1.3165754155417096E-2</v>
      </c>
    </row>
    <row r="61" spans="1:6">
      <c r="A61" s="155" t="s">
        <v>152</v>
      </c>
      <c r="B61" s="208">
        <f>Originales!E73</f>
        <v>71.965380454381531</v>
      </c>
      <c r="C61" s="208">
        <f>Originales!E34</f>
        <v>79.361702127659569</v>
      </c>
      <c r="D61" s="183">
        <f>(C61-B61)/B61</f>
        <v>0.10277610743636</v>
      </c>
    </row>
    <row r="62" spans="1:6">
      <c r="A62" s="139" t="s">
        <v>80</v>
      </c>
      <c r="B62" s="206"/>
      <c r="C62" s="206"/>
      <c r="D62" s="186"/>
    </row>
    <row r="63" spans="1:6">
      <c r="A63" s="177" t="s">
        <v>73</v>
      </c>
      <c r="B63" s="207">
        <f>Originales!G73</f>
        <v>50.986103199595888</v>
      </c>
      <c r="C63" s="207">
        <f>Originales!G34</f>
        <v>48.24108541097884</v>
      </c>
      <c r="D63" s="180">
        <f>(C63-B63)/B63</f>
        <v>-5.3838548474102736E-2</v>
      </c>
    </row>
    <row r="64" spans="1:6" ht="24.75" customHeight="1">
      <c r="A64" s="808" t="s">
        <v>289</v>
      </c>
      <c r="B64" s="809"/>
      <c r="C64" s="809"/>
      <c r="D64" s="810"/>
      <c r="E64" s="34"/>
      <c r="F64" s="34"/>
    </row>
    <row r="65" spans="1:6">
      <c r="A65" s="152"/>
      <c r="B65" s="152"/>
      <c r="C65" s="152"/>
      <c r="D65" s="159" t="s">
        <v>241</v>
      </c>
      <c r="E65" s="34"/>
      <c r="F65" s="34"/>
    </row>
    <row r="66" spans="1:6">
      <c r="A66" s="152"/>
      <c r="B66" s="152"/>
      <c r="C66" s="152"/>
      <c r="D66" s="152"/>
      <c r="E66" s="34"/>
      <c r="F66" s="34"/>
    </row>
    <row r="67" spans="1:6">
      <c r="A67" s="152"/>
      <c r="B67" s="152"/>
      <c r="C67" s="152"/>
      <c r="D67" s="152"/>
      <c r="E67" s="34"/>
      <c r="F67" s="34"/>
    </row>
    <row r="68" spans="1:6">
      <c r="A68" s="152"/>
      <c r="B68" s="152"/>
      <c r="C68" s="152"/>
      <c r="D68" s="152"/>
      <c r="E68" s="34"/>
      <c r="F68" s="34"/>
    </row>
    <row r="69" spans="1:6">
      <c r="A69" s="152"/>
      <c r="B69" s="152"/>
      <c r="C69" s="152"/>
      <c r="D69" s="152"/>
      <c r="E69" s="34"/>
      <c r="F69" s="34"/>
    </row>
    <row r="70" spans="1:6">
      <c r="A70" s="152"/>
      <c r="B70" s="152"/>
      <c r="C70" s="152"/>
      <c r="D70" s="152"/>
      <c r="E70" s="34"/>
      <c r="F70" s="34"/>
    </row>
    <row r="71" spans="1:6">
      <c r="A71" s="152"/>
      <c r="B71" s="152"/>
      <c r="C71" s="152"/>
      <c r="D71" s="152"/>
      <c r="E71" s="34"/>
      <c r="F71" s="34"/>
    </row>
    <row r="72" spans="1:6">
      <c r="A72" s="152"/>
      <c r="B72" s="152"/>
      <c r="C72" s="152"/>
      <c r="D72" s="152"/>
      <c r="E72" s="34"/>
      <c r="F72" s="34"/>
    </row>
    <row r="73" spans="1:6">
      <c r="A73" s="152"/>
      <c r="B73" s="152"/>
      <c r="C73" s="152"/>
      <c r="D73" s="152"/>
      <c r="E73" s="34"/>
      <c r="F73" s="34"/>
    </row>
    <row r="74" spans="1:6">
      <c r="A74" s="152"/>
      <c r="B74" s="152"/>
      <c r="C74" s="152"/>
      <c r="D74" s="152"/>
      <c r="E74" s="34"/>
      <c r="F74" s="34"/>
    </row>
    <row r="75" spans="1:6" ht="36" customHeight="1">
      <c r="A75" s="811" t="s">
        <v>146</v>
      </c>
      <c r="B75" s="812"/>
      <c r="C75" s="812"/>
      <c r="D75" s="813"/>
      <c r="E75" s="89"/>
      <c r="F75" s="89"/>
    </row>
    <row r="76" spans="1:6" ht="31.5" customHeight="1">
      <c r="A76" s="136" t="s">
        <v>75</v>
      </c>
      <c r="B76" s="137" t="str">
        <f>Originales!$A$1</f>
        <v>Acum. febrero 2009</v>
      </c>
      <c r="C76" s="137" t="str">
        <f>Originales!$A$2</f>
        <v>Acum. febrero 2010</v>
      </c>
      <c r="D76" s="174" t="s">
        <v>107</v>
      </c>
    </row>
    <row r="77" spans="1:6">
      <c r="A77" s="139" t="s">
        <v>76</v>
      </c>
      <c r="B77" s="160"/>
      <c r="C77" s="160"/>
      <c r="D77" s="161"/>
    </row>
    <row r="78" spans="1:6">
      <c r="A78" s="300" t="s">
        <v>85</v>
      </c>
      <c r="B78" s="381">
        <f>Originales!Q73</f>
        <v>63.680806494246639</v>
      </c>
      <c r="C78" s="382">
        <f>Originales!Q34</f>
        <v>61.97745478947629</v>
      </c>
      <c r="D78" s="305">
        <f>(C78-B78)/B78</f>
        <v>-2.6748274692850207E-2</v>
      </c>
    </row>
    <row r="79" spans="1:6">
      <c r="A79" s="139" t="s">
        <v>77</v>
      </c>
      <c r="B79" s="206"/>
      <c r="C79" s="206"/>
      <c r="D79" s="186"/>
    </row>
    <row r="80" spans="1:6">
      <c r="A80" s="155" t="s">
        <v>72</v>
      </c>
      <c r="B80" s="210">
        <f>Originales!O73</f>
        <v>70.502611031482729</v>
      </c>
      <c r="C80" s="205">
        <f>Originales!O34</f>
        <v>70.037131154295309</v>
      </c>
      <c r="D80" s="176">
        <f>(C80-B80)/B80</f>
        <v>-6.6023069270379382E-3</v>
      </c>
    </row>
    <row r="81" spans="1:6">
      <c r="A81" s="155" t="s">
        <v>78</v>
      </c>
      <c r="B81" s="211">
        <f>Originales!K73</f>
        <v>56.932223868065556</v>
      </c>
      <c r="C81" s="207">
        <f>Originales!K34</f>
        <v>67.506501839628115</v>
      </c>
      <c r="D81" s="180">
        <f>(C81-B81)/B81</f>
        <v>0.18573449714641987</v>
      </c>
    </row>
    <row r="82" spans="1:6">
      <c r="A82" s="155" t="s">
        <v>79</v>
      </c>
      <c r="B82" s="211">
        <f>Originales!L73</f>
        <v>76.42033511742639</v>
      </c>
      <c r="C82" s="207">
        <f>Originales!L34</f>
        <v>71.902442906023708</v>
      </c>
      <c r="D82" s="180">
        <f>(C82-B82)/B82</f>
        <v>-5.9118979319582328E-2</v>
      </c>
    </row>
    <row r="83" spans="1:6">
      <c r="A83" s="155" t="s">
        <v>36</v>
      </c>
      <c r="B83" s="211">
        <f>Originales!M73</f>
        <v>66.91072972911283</v>
      </c>
      <c r="C83" s="207">
        <f>Originales!M34</f>
        <v>69.190736931805219</v>
      </c>
      <c r="D83" s="180">
        <f>(C83-B83)/B83</f>
        <v>3.4075359989690239E-2</v>
      </c>
    </row>
    <row r="84" spans="1:6">
      <c r="A84" s="155" t="s">
        <v>105</v>
      </c>
      <c r="B84" s="211">
        <f>Originales!N73</f>
        <v>62.9198639570509</v>
      </c>
      <c r="C84" s="208">
        <f>Originales!N34</f>
        <v>55.547981284665198</v>
      </c>
      <c r="D84" s="183">
        <f>(C84-B84)/B84</f>
        <v>-0.11716304214226765</v>
      </c>
    </row>
    <row r="85" spans="1:6">
      <c r="A85" s="139" t="s">
        <v>80</v>
      </c>
      <c r="B85" s="206"/>
      <c r="C85" s="206"/>
      <c r="D85" s="186"/>
    </row>
    <row r="86" spans="1:6">
      <c r="A86" s="177" t="s">
        <v>73</v>
      </c>
      <c r="B86" s="207">
        <f>Originales!P73</f>
        <v>59.74517240930664</v>
      </c>
      <c r="C86" s="209">
        <f>Originales!P34</f>
        <v>57.053977564516508</v>
      </c>
      <c r="D86" s="180">
        <f>(C86-B86)/B86</f>
        <v>-4.5044557346878102E-2</v>
      </c>
    </row>
    <row r="87" spans="1:6" ht="25.5" customHeight="1">
      <c r="A87" s="808" t="s">
        <v>289</v>
      </c>
      <c r="B87" s="809"/>
      <c r="C87" s="809"/>
      <c r="D87" s="810"/>
      <c r="E87" s="34"/>
      <c r="F87" s="34"/>
    </row>
    <row r="88" spans="1:6">
      <c r="A88" s="152"/>
      <c r="B88" s="152"/>
      <c r="C88" s="152"/>
      <c r="D88" s="159" t="s">
        <v>241</v>
      </c>
      <c r="E88" s="34"/>
      <c r="F88" s="34"/>
    </row>
    <row r="89" spans="1:6">
      <c r="A89" s="152"/>
      <c r="B89" s="152"/>
      <c r="C89" s="152"/>
      <c r="D89" s="152"/>
      <c r="E89" s="34"/>
      <c r="F89" s="34"/>
    </row>
    <row r="90" spans="1:6">
      <c r="A90" s="152"/>
      <c r="B90" s="152"/>
      <c r="C90" s="152"/>
      <c r="D90" s="152"/>
      <c r="E90" s="34"/>
      <c r="F90" s="34"/>
    </row>
    <row r="91" spans="1:6">
      <c r="A91" s="152"/>
      <c r="B91" s="152"/>
      <c r="C91" s="152"/>
      <c r="D91" s="152"/>
      <c r="E91" s="34"/>
      <c r="F91" s="34"/>
    </row>
    <row r="92" spans="1:6">
      <c r="A92" s="152"/>
      <c r="B92" s="152"/>
      <c r="C92" s="152"/>
      <c r="D92" s="152"/>
      <c r="E92" s="34"/>
      <c r="F92" s="34"/>
    </row>
    <row r="93" spans="1:6">
      <c r="A93" s="152"/>
      <c r="B93" s="152"/>
      <c r="C93" s="152"/>
      <c r="D93" s="152"/>
      <c r="E93" s="34"/>
      <c r="F93" s="34"/>
    </row>
    <row r="94" spans="1:6">
      <c r="A94" s="152"/>
      <c r="B94" s="152"/>
      <c r="C94" s="152"/>
      <c r="D94" s="152"/>
      <c r="E94" s="34"/>
      <c r="F94" s="34"/>
    </row>
    <row r="95" spans="1:6">
      <c r="A95" s="184"/>
      <c r="B95" s="184"/>
      <c r="C95" s="184"/>
      <c r="D95" s="184"/>
    </row>
    <row r="96" spans="1:6" ht="36" customHeight="1">
      <c r="A96" s="811" t="s">
        <v>147</v>
      </c>
      <c r="B96" s="812"/>
      <c r="C96" s="812"/>
      <c r="D96" s="812"/>
    </row>
    <row r="97" spans="1:6" ht="31.5" customHeight="1">
      <c r="A97" s="136" t="s">
        <v>75</v>
      </c>
      <c r="B97" s="137" t="str">
        <f>Originales!$A$1</f>
        <v>Acum. febrero 2009</v>
      </c>
      <c r="C97" s="137" t="str">
        <f>Originales!$A$2</f>
        <v>Acum. febrero 2010</v>
      </c>
      <c r="D97" s="174" t="s">
        <v>107</v>
      </c>
    </row>
    <row r="98" spans="1:6" ht="15" customHeight="1">
      <c r="A98" s="139" t="s">
        <v>76</v>
      </c>
      <c r="B98" s="160"/>
      <c r="C98" s="160"/>
      <c r="D98" s="161"/>
    </row>
    <row r="99" spans="1:6" ht="15" customHeight="1">
      <c r="A99" s="170" t="s">
        <v>85</v>
      </c>
      <c r="B99" s="205">
        <f>Originales!Y73</f>
        <v>66.136538038937331</v>
      </c>
      <c r="C99" s="205">
        <f>Originales!Y34</f>
        <v>66.524598838928583</v>
      </c>
      <c r="D99" s="176">
        <f>(C99-B99)/B99</f>
        <v>5.8675705063785432E-3</v>
      </c>
    </row>
    <row r="100" spans="1:6" ht="15" customHeight="1">
      <c r="A100" s="139" t="s">
        <v>77</v>
      </c>
      <c r="B100" s="206"/>
      <c r="C100" s="206"/>
      <c r="D100" s="186"/>
    </row>
    <row r="101" spans="1:6" ht="15" customHeight="1">
      <c r="A101" s="170" t="s">
        <v>72</v>
      </c>
      <c r="B101" s="210">
        <f>Originales!W73</f>
        <v>69.127487716874327</v>
      </c>
      <c r="C101" s="210">
        <f>Originales!W34</f>
        <v>72.673434507328281</v>
      </c>
      <c r="D101" s="176">
        <f>(C101-B101)/B101</f>
        <v>5.1295756689106069E-2</v>
      </c>
    </row>
    <row r="102" spans="1:6" ht="15" customHeight="1">
      <c r="A102" s="170" t="s">
        <v>106</v>
      </c>
      <c r="B102" s="211">
        <f>Originales!T73</f>
        <v>70.511111879257612</v>
      </c>
      <c r="C102" s="211">
        <f>Originales!T34</f>
        <v>76.524475204259858</v>
      </c>
      <c r="D102" s="180">
        <f>(C102-B102)/B102</f>
        <v>8.5282491861700574E-2</v>
      </c>
    </row>
    <row r="103" spans="1:6" ht="15" customHeight="1">
      <c r="A103" s="170" t="s">
        <v>36</v>
      </c>
      <c r="B103" s="211">
        <f>Originales!U73</f>
        <v>65.703108134434842</v>
      </c>
      <c r="C103" s="211">
        <f>Originales!U34</f>
        <v>61.196020160456335</v>
      </c>
      <c r="D103" s="180">
        <f>(C103-B103)/B103</f>
        <v>-6.8597789388541164E-2</v>
      </c>
    </row>
    <row r="104" spans="1:6" ht="15" customHeight="1">
      <c r="A104" s="170" t="s">
        <v>152</v>
      </c>
      <c r="B104" s="211">
        <f>Originales!V73</f>
        <v>49.570591175535057</v>
      </c>
      <c r="C104" s="211">
        <f>Originales!V34</f>
        <v>34.73894669877766</v>
      </c>
      <c r="D104" s="183">
        <f>(C104-B104)/B104</f>
        <v>-0.29920249335411131</v>
      </c>
      <c r="E104" s="87"/>
      <c r="F104" s="87"/>
    </row>
    <row r="105" spans="1:6" ht="15" customHeight="1">
      <c r="A105" s="139" t="s">
        <v>80</v>
      </c>
      <c r="B105" s="206"/>
      <c r="C105" s="206"/>
      <c r="D105" s="186"/>
      <c r="E105" s="34"/>
      <c r="F105" s="34"/>
    </row>
    <row r="106" spans="1:6" ht="15" customHeight="1">
      <c r="A106" s="212" t="s">
        <v>73</v>
      </c>
      <c r="B106" s="207">
        <f>Originales!X73</f>
        <v>61.94671914344358</v>
      </c>
      <c r="C106" s="207">
        <f>Originales!X34</f>
        <v>57.148807680639798</v>
      </c>
      <c r="D106" s="180">
        <f>(C106-B106)/B106</f>
        <v>-7.7452228772499757E-2</v>
      </c>
      <c r="E106" s="34"/>
      <c r="F106" s="34"/>
    </row>
    <row r="107" spans="1:6" ht="24.75" customHeight="1">
      <c r="A107" s="808" t="s">
        <v>289</v>
      </c>
      <c r="B107" s="809"/>
      <c r="C107" s="809"/>
      <c r="D107" s="810"/>
      <c r="E107" s="34"/>
      <c r="F107" s="34"/>
    </row>
    <row r="108" spans="1:6">
      <c r="A108" s="152"/>
      <c r="B108" s="152"/>
      <c r="C108" s="152"/>
      <c r="D108" s="159" t="s">
        <v>241</v>
      </c>
      <c r="E108" s="34"/>
      <c r="F108" s="34"/>
    </row>
    <row r="109" spans="1:6">
      <c r="A109" s="152"/>
      <c r="B109" s="152"/>
      <c r="C109" s="152"/>
      <c r="D109" s="152"/>
      <c r="E109" s="34"/>
      <c r="F109" s="34"/>
    </row>
    <row r="110" spans="1:6">
      <c r="A110" s="152"/>
      <c r="B110" s="152"/>
      <c r="C110" s="152"/>
      <c r="D110" s="152"/>
      <c r="E110" s="34"/>
      <c r="F110" s="34"/>
    </row>
    <row r="111" spans="1:6">
      <c r="A111" s="152"/>
      <c r="B111" s="152"/>
      <c r="C111" s="152"/>
      <c r="D111" s="152"/>
      <c r="E111" s="34"/>
      <c r="F111" s="34"/>
    </row>
    <row r="112" spans="1:6">
      <c r="A112" s="152"/>
      <c r="B112" s="152"/>
      <c r="C112" s="152"/>
      <c r="D112" s="152"/>
      <c r="E112" s="34"/>
      <c r="F112" s="34"/>
    </row>
    <row r="113" spans="1:6">
      <c r="A113" s="152"/>
      <c r="B113" s="152"/>
      <c r="C113" s="152"/>
      <c r="D113" s="152"/>
      <c r="E113" s="34"/>
      <c r="F113" s="34"/>
    </row>
    <row r="114" spans="1:6">
      <c r="A114" s="184"/>
      <c r="B114" s="184"/>
      <c r="C114" s="184"/>
      <c r="D114" s="184"/>
    </row>
    <row r="115" spans="1:6">
      <c r="A115" s="184"/>
      <c r="B115" s="184"/>
      <c r="C115" s="184"/>
      <c r="D115" s="184"/>
    </row>
    <row r="116" spans="1:6">
      <c r="A116" s="184"/>
      <c r="B116" s="184"/>
      <c r="C116" s="184"/>
      <c r="D116" s="184"/>
    </row>
    <row r="117" spans="1:6" ht="36" customHeight="1">
      <c r="A117" s="811" t="s">
        <v>148</v>
      </c>
      <c r="B117" s="812"/>
      <c r="C117" s="812"/>
      <c r="D117" s="812"/>
    </row>
    <row r="118" spans="1:6" ht="31.5" customHeight="1">
      <c r="A118" s="136" t="s">
        <v>75</v>
      </c>
      <c r="B118" s="137" t="str">
        <f>Originales!$A$1</f>
        <v>Acum. febrero 2009</v>
      </c>
      <c r="C118" s="137" t="str">
        <f>Originales!$A$2</f>
        <v>Acum. febrero 2010</v>
      </c>
      <c r="D118" s="174" t="s">
        <v>107</v>
      </c>
    </row>
    <row r="119" spans="1:6">
      <c r="A119" s="139" t="s">
        <v>76</v>
      </c>
      <c r="B119" s="160"/>
      <c r="C119" s="160"/>
      <c r="D119" s="161"/>
    </row>
    <row r="120" spans="1:6">
      <c r="A120" s="155" t="s">
        <v>85</v>
      </c>
      <c r="B120" s="213">
        <f>Originales!AH73</f>
        <v>48.384439727045653</v>
      </c>
      <c r="C120" s="213">
        <f>Originales!AH34</f>
        <v>42.830454323929168</v>
      </c>
      <c r="D120" s="195">
        <f>(C120-B120)/B120</f>
        <v>-0.11478866830841798</v>
      </c>
    </row>
    <row r="121" spans="1:6">
      <c r="A121" s="139" t="s">
        <v>77</v>
      </c>
      <c r="B121" s="214"/>
      <c r="C121" s="214"/>
      <c r="D121" s="141"/>
    </row>
    <row r="122" spans="1:6">
      <c r="A122" s="155" t="s">
        <v>72</v>
      </c>
      <c r="B122" s="213">
        <f>Originales!AF73</f>
        <v>48.384439727045653</v>
      </c>
      <c r="C122" s="215">
        <f>Originales!AF34</f>
        <v>42.830454323929168</v>
      </c>
      <c r="D122" s="216">
        <f>(C122-B122)/B122</f>
        <v>-0.11478866830841798</v>
      </c>
    </row>
    <row r="123" spans="1:6">
      <c r="A123" s="155" t="s">
        <v>106</v>
      </c>
      <c r="B123" s="217">
        <f>Originales!AB73</f>
        <v>42.192090395480228</v>
      </c>
      <c r="C123" s="218">
        <f>Originales!AB34</f>
        <v>29.702986279257466</v>
      </c>
      <c r="D123" s="219">
        <f>(C123-B123)/B123</f>
        <v>-0.29600581528808634</v>
      </c>
    </row>
    <row r="124" spans="1:6">
      <c r="A124" s="155" t="s">
        <v>36</v>
      </c>
      <c r="B124" s="217">
        <f>Originales!AC73</f>
        <v>48.012857977790766</v>
      </c>
      <c r="C124" s="217">
        <f>Originales!AC34</f>
        <v>52.673874926943306</v>
      </c>
      <c r="D124" s="219">
        <f>(C124-B124)/B124</f>
        <v>9.7078514911746752E-2</v>
      </c>
      <c r="E124" s="87"/>
      <c r="F124" s="87"/>
    </row>
    <row r="125" spans="1:6">
      <c r="A125" s="155" t="s">
        <v>37</v>
      </c>
      <c r="B125" s="217">
        <f>Originales!AD73</f>
        <v>59.140974702006737</v>
      </c>
      <c r="C125" s="217">
        <f>Originales!AD34</f>
        <v>50.792133983805257</v>
      </c>
      <c r="D125" s="219">
        <f>(C125-B125)/B125</f>
        <v>-0.14116846670635261</v>
      </c>
    </row>
    <row r="126" spans="1:6">
      <c r="A126" s="164" t="s">
        <v>38</v>
      </c>
      <c r="B126" s="220">
        <f>Originales!AE73</f>
        <v>46.038975584260434</v>
      </c>
      <c r="C126" s="221">
        <f>Originales!AE34</f>
        <v>56.372881355932201</v>
      </c>
      <c r="D126" s="222">
        <f>(C126-B126)/B126</f>
        <v>0.22445994161530972</v>
      </c>
    </row>
    <row r="127" spans="1:6">
      <c r="A127" s="139" t="s">
        <v>80</v>
      </c>
      <c r="B127" s="140"/>
      <c r="C127" s="140"/>
      <c r="D127" s="141"/>
    </row>
    <row r="128" spans="1:6">
      <c r="A128" s="202" t="s">
        <v>73</v>
      </c>
      <c r="B128" s="223" t="s">
        <v>74</v>
      </c>
      <c r="C128" s="223" t="s">
        <v>74</v>
      </c>
      <c r="D128" s="223" t="s">
        <v>74</v>
      </c>
    </row>
    <row r="129" spans="1:4" ht="22.5" customHeight="1">
      <c r="A129" s="808" t="s">
        <v>289</v>
      </c>
      <c r="B129" s="809"/>
      <c r="C129" s="809"/>
      <c r="D129" s="810"/>
    </row>
    <row r="130" spans="1:4">
      <c r="A130" s="184"/>
      <c r="B130" s="184"/>
      <c r="C130" s="184"/>
      <c r="D130" s="159" t="s">
        <v>241</v>
      </c>
    </row>
    <row r="131" spans="1:4">
      <c r="A131" s="184"/>
      <c r="B131" s="184"/>
      <c r="C131" s="184"/>
      <c r="D131" s="184"/>
    </row>
    <row r="132" spans="1:4">
      <c r="A132" s="184"/>
      <c r="B132" s="184"/>
      <c r="C132" s="184"/>
      <c r="D132" s="184"/>
    </row>
    <row r="133" spans="1:4">
      <c r="A133" s="184"/>
      <c r="B133" s="184"/>
      <c r="C133" s="184"/>
      <c r="D133" s="184"/>
    </row>
  </sheetData>
  <sheetProtection password="CEAC" sheet="1" objects="1" scenarios="1"/>
  <mergeCells count="14">
    <mergeCell ref="A64:D64"/>
    <mergeCell ref="A47:D47"/>
    <mergeCell ref="A129:D129"/>
    <mergeCell ref="A107:D107"/>
    <mergeCell ref="A87:D87"/>
    <mergeCell ref="A52:D52"/>
    <mergeCell ref="A96:D96"/>
    <mergeCell ref="A117:D117"/>
    <mergeCell ref="A75:D75"/>
    <mergeCell ref="A5:D5"/>
    <mergeCell ref="A13:D13"/>
    <mergeCell ref="A34:D34"/>
    <mergeCell ref="A31:D31"/>
    <mergeCell ref="A11:D11"/>
  </mergeCells>
  <phoneticPr fontId="0" type="noConversion"/>
  <hyperlinks>
    <hyperlink ref="D48" location="INDICE!A1" tooltip="REGRESAR AL ÍNDICE" display="INDICE"/>
    <hyperlink ref="D65" location="INDICE!A1" tooltip="REGRESAR AL ÍNDICE" display="INDICE"/>
    <hyperlink ref="D88" location="INDICE!A1" tooltip="REGRESAR AL ÍNDICE" display="INDICE"/>
    <hyperlink ref="D108" location="INDICE!A1" tooltip="REGRESAR AL ÍNDICE" display="INDICE"/>
    <hyperlink ref="D130" location="INDICE!A1" tooltip="REGRESAR AL ÍNDICE" display="INDICE"/>
    <hyperlink ref="E31" location="INDICE!A1" tooltip="REGRESAR AL ÍNDICE" display="INDICE"/>
  </hyperlinks>
  <printOptions horizontalCentered="1" verticalCentered="1"/>
  <pageMargins left="0.78740157480314965" right="0.78740157480314965" top="0.78740157480314965" bottom="0.78740157480314965" header="0" footer="0"/>
  <pageSetup paperSize="9" scale="70" orientation="landscape" r:id="rId1"/>
  <headerFooter alignWithMargins="0">
    <oddFooter>&amp;LTurismo de Tenerife-Investigación Turística&amp;R&amp;P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4"/>
  <dimension ref="A5:F136"/>
  <sheetViews>
    <sheetView showGridLines="0" showRowColHeaders="0" zoomScaleNormal="100" workbookViewId="0"/>
  </sheetViews>
  <sheetFormatPr baseColWidth="10" defaultRowHeight="12.75"/>
  <cols>
    <col min="1" max="1" width="30.28515625" style="34" customWidth="1"/>
    <col min="2" max="4" width="12.7109375" style="34" customWidth="1"/>
    <col min="5" max="5" width="10.7109375" style="34" customWidth="1"/>
    <col min="6" max="11" width="11.42578125" style="34"/>
    <col min="12" max="12" width="14.42578125" style="34" customWidth="1"/>
    <col min="13" max="16384" width="11.42578125" style="34"/>
  </cols>
  <sheetData>
    <row r="5" spans="1:6" ht="36" customHeight="1">
      <c r="A5" s="811" t="s">
        <v>230</v>
      </c>
      <c r="B5" s="812"/>
      <c r="C5" s="812"/>
      <c r="D5" s="813"/>
    </row>
    <row r="6" spans="1:6" ht="31.5" customHeight="1">
      <c r="A6" s="136" t="s">
        <v>66</v>
      </c>
      <c r="B6" s="137" t="str">
        <f>Originales!$A$1</f>
        <v>Acum. febrero 2009</v>
      </c>
      <c r="C6" s="137" t="str">
        <f>Originales!$A$2</f>
        <v>Acum. febrero 2010</v>
      </c>
      <c r="D6" s="224" t="s">
        <v>111</v>
      </c>
    </row>
    <row r="7" spans="1:6" ht="15" customHeight="1">
      <c r="A7" s="139" t="s">
        <v>211</v>
      </c>
      <c r="B7" s="140"/>
      <c r="C7" s="140"/>
      <c r="D7" s="141"/>
      <c r="E7" s="23"/>
      <c r="F7" s="23"/>
    </row>
    <row r="8" spans="1:6" ht="15" customHeight="1">
      <c r="A8" s="302" t="s">
        <v>112</v>
      </c>
      <c r="B8" s="303">
        <f>Originales!AR74</f>
        <v>8.5701672425852653</v>
      </c>
      <c r="C8" s="304">
        <f>Originales!AR35</f>
        <v>8.3498518191395394</v>
      </c>
      <c r="D8" s="309">
        <f>C8-B8</f>
        <v>-0.22031542344572586</v>
      </c>
    </row>
    <row r="9" spans="1:6" ht="15" customHeight="1">
      <c r="A9" s="177" t="s">
        <v>113</v>
      </c>
      <c r="B9" s="178">
        <f>Originales!AP74</f>
        <v>7.9909507343219008</v>
      </c>
      <c r="C9" s="179">
        <f>Originales!AP35</f>
        <v>7.7090722305114596</v>
      </c>
      <c r="D9" s="225">
        <f>C9-B9</f>
        <v>-0.28187850381044122</v>
      </c>
    </row>
    <row r="10" spans="1:6" ht="15" customHeight="1">
      <c r="A10" s="169" t="s">
        <v>114</v>
      </c>
      <c r="B10" s="181">
        <f>Originales!AQ74</f>
        <v>9.3362966510367578</v>
      </c>
      <c r="C10" s="182">
        <f>Originales!AQ35</f>
        <v>9.3038226112404043</v>
      </c>
      <c r="D10" s="226">
        <f>C10-B10</f>
        <v>-3.2474039796353438E-2</v>
      </c>
    </row>
    <row r="11" spans="1:6" ht="26.25" customHeight="1">
      <c r="A11" s="808" t="s">
        <v>289</v>
      </c>
      <c r="B11" s="809"/>
      <c r="C11" s="809"/>
      <c r="D11" s="810"/>
    </row>
    <row r="12" spans="1:6">
      <c r="A12" s="152"/>
      <c r="B12" s="152"/>
      <c r="C12" s="152"/>
      <c r="D12" s="152"/>
    </row>
    <row r="13" spans="1:6" ht="31.5" customHeight="1">
      <c r="A13" s="811" t="s">
        <v>149</v>
      </c>
      <c r="B13" s="812"/>
      <c r="C13" s="812"/>
      <c r="D13" s="813"/>
    </row>
    <row r="14" spans="1:6" ht="31.5" customHeight="1">
      <c r="A14" s="136" t="s">
        <v>99</v>
      </c>
      <c r="B14" s="137" t="str">
        <f>Originales!$A$1</f>
        <v>Acum. febrero 2009</v>
      </c>
      <c r="C14" s="137" t="str">
        <f>Originales!$A$2</f>
        <v>Acum. febrero 2010</v>
      </c>
      <c r="D14" s="224" t="s">
        <v>111</v>
      </c>
    </row>
    <row r="15" spans="1:6" ht="15" customHeight="1">
      <c r="A15" s="139" t="s">
        <v>86</v>
      </c>
      <c r="B15" s="160"/>
      <c r="C15" s="140"/>
      <c r="D15" s="141"/>
    </row>
    <row r="16" spans="1:6" ht="15" customHeight="1">
      <c r="A16" s="302" t="s">
        <v>112</v>
      </c>
      <c r="B16" s="306">
        <f>Originales!H74</f>
        <v>8.70621834927592</v>
      </c>
      <c r="C16" s="307">
        <f>Originales!H35</f>
        <v>8.7312691667055837</v>
      </c>
      <c r="D16" s="310">
        <f>C16-B16</f>
        <v>2.5050817429663752E-2</v>
      </c>
    </row>
    <row r="17" spans="1:5" ht="15" customHeight="1">
      <c r="A17" s="177" t="s">
        <v>113</v>
      </c>
      <c r="B17" s="196">
        <f>Originales!F74</f>
        <v>8.4005376505032245</v>
      </c>
      <c r="C17" s="197">
        <f>Originales!F35</f>
        <v>8.2121078029791121</v>
      </c>
      <c r="D17" s="227">
        <f>C17-B17</f>
        <v>-0.1884298475241124</v>
      </c>
    </row>
    <row r="18" spans="1:5" ht="15" customHeight="1">
      <c r="A18" s="169" t="s">
        <v>114</v>
      </c>
      <c r="B18" s="228">
        <f>Originales!G74</f>
        <v>9.201361612987693</v>
      </c>
      <c r="C18" s="228">
        <f>Originales!G35</f>
        <v>9.6988910560044577</v>
      </c>
      <c r="D18" s="227">
        <f>C18-B18</f>
        <v>0.49752944301676472</v>
      </c>
    </row>
    <row r="19" spans="1:5" ht="15" customHeight="1">
      <c r="A19" s="229" t="s">
        <v>87</v>
      </c>
      <c r="B19" s="160"/>
      <c r="C19" s="140"/>
      <c r="D19" s="141"/>
    </row>
    <row r="20" spans="1:5" ht="15" customHeight="1">
      <c r="A20" s="302" t="s">
        <v>112</v>
      </c>
      <c r="B20" s="311">
        <f>Originales!Q74</f>
        <v>9.0792023561600868</v>
      </c>
      <c r="C20" s="312">
        <f>Originales!Q35</f>
        <v>8.6586115508596784</v>
      </c>
      <c r="D20" s="313">
        <f>C20-B20</f>
        <v>-0.42059080530040838</v>
      </c>
    </row>
    <row r="21" spans="1:5" ht="15" customHeight="1">
      <c r="A21" s="177" t="s">
        <v>113</v>
      </c>
      <c r="B21" s="231">
        <f>Originales!O74</f>
        <v>9.2213579505107344</v>
      </c>
      <c r="C21" s="232">
        <f>Originales!O35</f>
        <v>8.2850503638207584</v>
      </c>
      <c r="D21" s="233">
        <f>C21-B21</f>
        <v>-0.93630758668997593</v>
      </c>
    </row>
    <row r="22" spans="1:5" ht="15" customHeight="1">
      <c r="A22" s="169" t="s">
        <v>114</v>
      </c>
      <c r="B22" s="234">
        <f>Originales!P74</f>
        <v>8.984904812632708</v>
      </c>
      <c r="C22" s="235">
        <f>Originales!P35</f>
        <v>8.961616484306365</v>
      </c>
      <c r="D22" s="228">
        <f>C22-B22</f>
        <v>-2.3288328326342977E-2</v>
      </c>
    </row>
    <row r="23" spans="1:5" ht="15" customHeight="1">
      <c r="A23" s="229" t="s">
        <v>88</v>
      </c>
      <c r="B23" s="160"/>
      <c r="C23" s="140"/>
      <c r="D23" s="141"/>
    </row>
    <row r="24" spans="1:5" ht="15" customHeight="1">
      <c r="A24" s="302" t="s">
        <v>112</v>
      </c>
      <c r="B24" s="311">
        <f>Originales!Y74</f>
        <v>9.6345653439244021</v>
      </c>
      <c r="C24" s="312">
        <f>Originales!Y35</f>
        <v>9.4858187822350839</v>
      </c>
      <c r="D24" s="313">
        <f>C24-B24</f>
        <v>-0.14874656168931821</v>
      </c>
    </row>
    <row r="25" spans="1:5" ht="15" customHeight="1">
      <c r="A25" s="177" t="s">
        <v>113</v>
      </c>
      <c r="B25" s="231">
        <f>Originales!W74</f>
        <v>8.8336743491744851</v>
      </c>
      <c r="C25" s="232">
        <f>Originales!W35</f>
        <v>9.1115634652915105</v>
      </c>
      <c r="D25" s="233">
        <f>C25-B25</f>
        <v>0.27788911611702538</v>
      </c>
    </row>
    <row r="26" spans="1:5" ht="15" customHeight="1">
      <c r="A26" s="169" t="s">
        <v>114</v>
      </c>
      <c r="B26" s="234">
        <f>Originales!X74</f>
        <v>11.225517012193563</v>
      </c>
      <c r="C26" s="235">
        <f>Originales!X35</f>
        <v>10.306695770495521</v>
      </c>
      <c r="D26" s="228">
        <f>C26-B26</f>
        <v>-0.91882124169804236</v>
      </c>
    </row>
    <row r="27" spans="1:5" ht="15" customHeight="1">
      <c r="A27" s="229" t="s">
        <v>89</v>
      </c>
      <c r="B27" s="160"/>
      <c r="C27" s="140"/>
      <c r="D27" s="141"/>
    </row>
    <row r="28" spans="1:5" ht="15" customHeight="1">
      <c r="A28" s="302" t="s">
        <v>112</v>
      </c>
      <c r="B28" s="311">
        <f>Originales!AH74</f>
        <v>2.5138125391413264</v>
      </c>
      <c r="C28" s="312">
        <f>Originales!AH35</f>
        <v>2.1129328480315221</v>
      </c>
      <c r="D28" s="313">
        <f>C28-B28</f>
        <v>-0.40087969110980426</v>
      </c>
    </row>
    <row r="29" spans="1:5" ht="15" customHeight="1">
      <c r="A29" s="177" t="s">
        <v>113</v>
      </c>
      <c r="B29" s="231">
        <f>Originales!AF74</f>
        <v>2.5138125391413264</v>
      </c>
      <c r="C29" s="232">
        <f>Originales!AF35</f>
        <v>2.1129328480315221</v>
      </c>
      <c r="D29" s="233">
        <f>C29-B29</f>
        <v>-0.40087969110980426</v>
      </c>
    </row>
    <row r="30" spans="1:5" ht="15" customHeight="1">
      <c r="A30" s="169" t="s">
        <v>114</v>
      </c>
      <c r="B30" s="236" t="s">
        <v>74</v>
      </c>
      <c r="C30" s="236" t="s">
        <v>74</v>
      </c>
      <c r="D30" s="236" t="s">
        <v>74</v>
      </c>
    </row>
    <row r="31" spans="1:5" ht="24" customHeight="1">
      <c r="A31" s="808" t="s">
        <v>289</v>
      </c>
      <c r="B31" s="809"/>
      <c r="C31" s="809"/>
      <c r="D31" s="810"/>
      <c r="E31" s="125" t="s">
        <v>241</v>
      </c>
    </row>
    <row r="32" spans="1:5">
      <c r="A32" s="152"/>
      <c r="B32" s="152"/>
      <c r="C32" s="152"/>
      <c r="D32" s="152"/>
    </row>
    <row r="33" spans="1:6" ht="31.5" customHeight="1">
      <c r="A33" s="811" t="s">
        <v>283</v>
      </c>
      <c r="B33" s="812"/>
      <c r="C33" s="812"/>
      <c r="D33" s="813"/>
    </row>
    <row r="34" spans="1:6" ht="31.5" customHeight="1">
      <c r="A34" s="136" t="s">
        <v>75</v>
      </c>
      <c r="B34" s="137" t="str">
        <f>Originales!$A$1</f>
        <v>Acum. febrero 2009</v>
      </c>
      <c r="C34" s="137" t="str">
        <f>Originales!$A$2</f>
        <v>Acum. febrero 2010</v>
      </c>
      <c r="D34" s="224" t="s">
        <v>111</v>
      </c>
    </row>
    <row r="35" spans="1:6" ht="15" customHeight="1">
      <c r="A35" s="139" t="s">
        <v>76</v>
      </c>
      <c r="B35" s="160"/>
      <c r="C35" s="140"/>
      <c r="D35" s="141"/>
    </row>
    <row r="36" spans="1:6" ht="15" customHeight="1">
      <c r="A36" s="302" t="s">
        <v>112</v>
      </c>
      <c r="B36" s="306">
        <f>Originales!AR74</f>
        <v>8.5701672425852653</v>
      </c>
      <c r="C36" s="307">
        <f>Originales!AR35</f>
        <v>8.3498518191395394</v>
      </c>
      <c r="D36" s="310">
        <f>C36-B36</f>
        <v>-0.22031542344572586</v>
      </c>
      <c r="F36" s="23"/>
    </row>
    <row r="37" spans="1:6" ht="15" customHeight="1">
      <c r="A37" s="139" t="s">
        <v>77</v>
      </c>
      <c r="B37" s="140"/>
      <c r="C37" s="140"/>
      <c r="D37" s="141"/>
    </row>
    <row r="38" spans="1:6" ht="15" customHeight="1">
      <c r="A38" s="155" t="s">
        <v>72</v>
      </c>
      <c r="B38" s="196">
        <f>Originales!AP74</f>
        <v>7.9909507343219008</v>
      </c>
      <c r="C38" s="197">
        <f>Originales!AP35</f>
        <v>7.7090722305114596</v>
      </c>
      <c r="D38" s="227">
        <f t="shared" ref="D38:D43" si="0">C38-B38</f>
        <v>-0.28187850381044122</v>
      </c>
    </row>
    <row r="39" spans="1:6" ht="15" customHeight="1">
      <c r="A39" s="155" t="s">
        <v>78</v>
      </c>
      <c r="B39" s="197">
        <f>Originales!AK74</f>
        <v>7.1536358275104099</v>
      </c>
      <c r="C39" s="197">
        <f>Originales!AK35</f>
        <v>6.8759090178140694</v>
      </c>
      <c r="D39" s="227">
        <f t="shared" si="0"/>
        <v>-0.27772680969634056</v>
      </c>
    </row>
    <row r="40" spans="1:6" ht="15" customHeight="1">
      <c r="A40" s="155" t="s">
        <v>79</v>
      </c>
      <c r="B40" s="197">
        <f>Originales!AL74</f>
        <v>8.561331074039602</v>
      </c>
      <c r="C40" s="197">
        <f>Originales!AL35</f>
        <v>8.2010223300357747</v>
      </c>
      <c r="D40" s="227">
        <f t="shared" si="0"/>
        <v>-0.36030874400382729</v>
      </c>
    </row>
    <row r="41" spans="1:6" ht="15" customHeight="1">
      <c r="A41" s="155" t="s">
        <v>36</v>
      </c>
      <c r="B41" s="197">
        <f>Originales!AM74</f>
        <v>7.9862981840733349</v>
      </c>
      <c r="C41" s="197">
        <f>Originales!AM35</f>
        <v>7.7827389328937313</v>
      </c>
      <c r="D41" s="227">
        <f t="shared" si="0"/>
        <v>-0.20355925117960361</v>
      </c>
    </row>
    <row r="42" spans="1:6" ht="15" customHeight="1">
      <c r="A42" s="155" t="s">
        <v>37</v>
      </c>
      <c r="B42" s="197">
        <f>Originales!AN74</f>
        <v>3.8858044501497648</v>
      </c>
      <c r="C42" s="197">
        <f>Originales!AN35</f>
        <v>3.6273231170524944</v>
      </c>
      <c r="D42" s="227">
        <f t="shared" si="0"/>
        <v>-0.25848133309727039</v>
      </c>
    </row>
    <row r="43" spans="1:6" ht="15" customHeight="1">
      <c r="A43" s="164" t="s">
        <v>38</v>
      </c>
      <c r="B43" s="200">
        <f>Originales!AO74</f>
        <v>5.282950084127874</v>
      </c>
      <c r="C43" s="200">
        <f>Originales!AO35</f>
        <v>5.0086943486733624</v>
      </c>
      <c r="D43" s="230">
        <f t="shared" si="0"/>
        <v>-0.27425573545451165</v>
      </c>
    </row>
    <row r="44" spans="1:6" ht="15" customHeight="1">
      <c r="A44" s="139" t="s">
        <v>80</v>
      </c>
      <c r="B44" s="140"/>
      <c r="C44" s="140"/>
      <c r="D44" s="141"/>
    </row>
    <row r="45" spans="1:6" ht="15" customHeight="1">
      <c r="A45" s="169" t="s">
        <v>73</v>
      </c>
      <c r="B45" s="199">
        <f>Originales!AQ74</f>
        <v>9.3362966510367578</v>
      </c>
      <c r="C45" s="200">
        <f>Originales!AQ35</f>
        <v>9.3038226112404043</v>
      </c>
      <c r="D45" s="230">
        <f>C45-B45</f>
        <v>-3.2474039796353438E-2</v>
      </c>
    </row>
    <row r="46" spans="1:6" ht="24.75" customHeight="1">
      <c r="A46" s="808" t="s">
        <v>289</v>
      </c>
      <c r="B46" s="809"/>
      <c r="C46" s="809"/>
      <c r="D46" s="810"/>
    </row>
    <row r="47" spans="1:6">
      <c r="A47" s="152"/>
      <c r="B47" s="152"/>
      <c r="C47" s="152"/>
      <c r="D47" s="159" t="s">
        <v>241</v>
      </c>
    </row>
    <row r="48" spans="1:6">
      <c r="A48" s="152"/>
      <c r="B48" s="152"/>
      <c r="C48" s="152"/>
      <c r="D48" s="152"/>
    </row>
    <row r="49" spans="1:4">
      <c r="A49" s="152"/>
      <c r="B49" s="152"/>
      <c r="C49" s="152"/>
      <c r="D49" s="152"/>
    </row>
    <row r="50" spans="1:4">
      <c r="A50" s="152"/>
      <c r="B50" s="152"/>
      <c r="C50" s="152"/>
      <c r="D50" s="152"/>
    </row>
    <row r="51" spans="1:4">
      <c r="A51" s="152"/>
      <c r="B51" s="152"/>
      <c r="C51" s="152"/>
      <c r="D51" s="152"/>
    </row>
    <row r="52" spans="1:4">
      <c r="A52" s="152"/>
      <c r="B52" s="152"/>
      <c r="C52" s="152"/>
      <c r="D52" s="152"/>
    </row>
    <row r="53" spans="1:4">
      <c r="A53" s="152"/>
      <c r="B53" s="152"/>
      <c r="C53" s="152"/>
      <c r="D53" s="152"/>
    </row>
    <row r="54" spans="1:4" ht="35.25" customHeight="1">
      <c r="A54" s="811" t="s">
        <v>150</v>
      </c>
      <c r="B54" s="812"/>
      <c r="C54" s="812"/>
      <c r="D54" s="813"/>
    </row>
    <row r="55" spans="1:4" ht="31.5" customHeight="1">
      <c r="A55" s="136" t="s">
        <v>75</v>
      </c>
      <c r="B55" s="137" t="str">
        <f>Originales!$A$1</f>
        <v>Acum. febrero 2009</v>
      </c>
      <c r="C55" s="137" t="str">
        <f>Originales!$A$2</f>
        <v>Acum. febrero 2010</v>
      </c>
      <c r="D55" s="224" t="s">
        <v>111</v>
      </c>
    </row>
    <row r="56" spans="1:4" ht="15" customHeight="1">
      <c r="A56" s="139" t="s">
        <v>76</v>
      </c>
      <c r="B56" s="160"/>
      <c r="C56" s="140"/>
      <c r="D56" s="141"/>
    </row>
    <row r="57" spans="1:4" ht="15" customHeight="1">
      <c r="A57" s="302" t="s">
        <v>112</v>
      </c>
      <c r="B57" s="306">
        <f>Originales!H74</f>
        <v>8.70621834927592</v>
      </c>
      <c r="C57" s="307">
        <f>Originales!H35</f>
        <v>8.7312691667055837</v>
      </c>
      <c r="D57" s="310">
        <f>C57-B57</f>
        <v>2.5050817429663752E-2</v>
      </c>
    </row>
    <row r="58" spans="1:4" ht="15" customHeight="1">
      <c r="A58" s="139" t="s">
        <v>77</v>
      </c>
      <c r="B58" s="140"/>
      <c r="C58" s="140"/>
      <c r="D58" s="141"/>
    </row>
    <row r="59" spans="1:4" ht="15" customHeight="1">
      <c r="A59" s="155" t="s">
        <v>72</v>
      </c>
      <c r="B59" s="196">
        <f>Originales!F74</f>
        <v>8.4005376505032245</v>
      </c>
      <c r="C59" s="197">
        <f>Originales!F35</f>
        <v>8.2121078029791121</v>
      </c>
      <c r="D59" s="227">
        <f>C59-B59</f>
        <v>-0.1884298475241124</v>
      </c>
    </row>
    <row r="60" spans="1:4" ht="15" customHeight="1">
      <c r="A60" s="155" t="s">
        <v>78</v>
      </c>
      <c r="B60" s="197">
        <f>Originales!B74</f>
        <v>7.2911430931779639</v>
      </c>
      <c r="C60" s="197">
        <f>Originales!B35</f>
        <v>6.830127118644068</v>
      </c>
      <c r="D60" s="227">
        <f>C60-B60</f>
        <v>-0.46101597453389598</v>
      </c>
    </row>
    <row r="61" spans="1:4" ht="15" customHeight="1">
      <c r="A61" s="155" t="s">
        <v>79</v>
      </c>
      <c r="B61" s="197">
        <f>Originales!C74</f>
        <v>8.460763145649139</v>
      </c>
      <c r="C61" s="197">
        <f>Originales!C35</f>
        <v>8.2947690127120524</v>
      </c>
      <c r="D61" s="227">
        <f>C61-B61</f>
        <v>-0.16599413293708665</v>
      </c>
    </row>
    <row r="62" spans="1:4" ht="15" customHeight="1">
      <c r="A62" s="155" t="s">
        <v>36</v>
      </c>
      <c r="B62" s="197">
        <f>Originales!D74</f>
        <v>8.9964464023494859</v>
      </c>
      <c r="C62" s="197">
        <f>Originales!D35</f>
        <v>9.0841596563450864</v>
      </c>
      <c r="D62" s="227">
        <f>C62-B62</f>
        <v>8.7713253995600482E-2</v>
      </c>
    </row>
    <row r="63" spans="1:4" ht="15" customHeight="1">
      <c r="A63" s="155" t="s">
        <v>152</v>
      </c>
      <c r="B63" s="197">
        <f>Originales!E74</f>
        <v>7.9064976228209192</v>
      </c>
      <c r="C63" s="197">
        <f>Originales!E35</f>
        <v>7.8288865172536468</v>
      </c>
      <c r="D63" s="227">
        <f>C63-B63</f>
        <v>-7.7611105567272354E-2</v>
      </c>
    </row>
    <row r="64" spans="1:4" ht="15" customHeight="1">
      <c r="A64" s="139" t="s">
        <v>80</v>
      </c>
      <c r="B64" s="140"/>
      <c r="C64" s="140"/>
      <c r="D64" s="141"/>
    </row>
    <row r="65" spans="1:4" ht="15" customHeight="1">
      <c r="A65" s="169" t="s">
        <v>73</v>
      </c>
      <c r="B65" s="199">
        <f>Originales!G74</f>
        <v>9.201361612987693</v>
      </c>
      <c r="C65" s="200">
        <f>Originales!G35</f>
        <v>9.6988910560044577</v>
      </c>
      <c r="D65" s="237">
        <f>C65-B65</f>
        <v>0.49752944301676472</v>
      </c>
    </row>
    <row r="66" spans="1:4" ht="25.5" customHeight="1">
      <c r="A66" s="808" t="s">
        <v>289</v>
      </c>
      <c r="B66" s="809"/>
      <c r="C66" s="809"/>
      <c r="D66" s="810"/>
    </row>
    <row r="67" spans="1:4">
      <c r="A67" s="152"/>
      <c r="B67" s="152"/>
      <c r="C67" s="152"/>
      <c r="D67" s="159" t="s">
        <v>241</v>
      </c>
    </row>
    <row r="68" spans="1:4">
      <c r="A68" s="152"/>
      <c r="B68" s="152"/>
      <c r="C68" s="152"/>
      <c r="D68" s="152"/>
    </row>
    <row r="69" spans="1:4">
      <c r="A69" s="152"/>
      <c r="B69" s="152"/>
      <c r="C69" s="152"/>
      <c r="D69" s="152"/>
    </row>
    <row r="70" spans="1:4">
      <c r="A70" s="152"/>
      <c r="B70" s="152"/>
      <c r="C70" s="152"/>
      <c r="D70" s="152"/>
    </row>
    <row r="71" spans="1:4">
      <c r="A71" s="152"/>
      <c r="B71" s="152"/>
      <c r="C71" s="152"/>
      <c r="D71" s="152"/>
    </row>
    <row r="72" spans="1:4">
      <c r="A72" s="152"/>
      <c r="B72" s="152"/>
      <c r="C72" s="152"/>
      <c r="D72" s="152"/>
    </row>
    <row r="73" spans="1:4">
      <c r="A73" s="152"/>
      <c r="B73" s="152"/>
      <c r="C73" s="152"/>
      <c r="D73" s="152"/>
    </row>
    <row r="74" spans="1:4">
      <c r="A74" s="152"/>
      <c r="B74" s="152"/>
      <c r="C74" s="152"/>
      <c r="D74" s="152"/>
    </row>
    <row r="75" spans="1:4">
      <c r="A75" s="152"/>
      <c r="B75" s="152"/>
      <c r="C75" s="152"/>
      <c r="D75" s="152"/>
    </row>
    <row r="76" spans="1:4">
      <c r="A76" s="152"/>
      <c r="B76" s="152"/>
      <c r="C76" s="152"/>
      <c r="D76" s="152"/>
    </row>
    <row r="77" spans="1:4">
      <c r="A77" s="152"/>
      <c r="B77" s="152"/>
      <c r="C77" s="152"/>
      <c r="D77" s="152"/>
    </row>
    <row r="78" spans="1:4" ht="34.5" customHeight="1">
      <c r="A78" s="811" t="s">
        <v>151</v>
      </c>
      <c r="B78" s="812"/>
      <c r="C78" s="812"/>
      <c r="D78" s="813"/>
    </row>
    <row r="79" spans="1:4" ht="31.5" customHeight="1">
      <c r="A79" s="136" t="s">
        <v>75</v>
      </c>
      <c r="B79" s="137" t="str">
        <f>Originales!$A$1</f>
        <v>Acum. febrero 2009</v>
      </c>
      <c r="C79" s="137" t="str">
        <f>Originales!$A$2</f>
        <v>Acum. febrero 2010</v>
      </c>
      <c r="D79" s="224" t="s">
        <v>111</v>
      </c>
    </row>
    <row r="80" spans="1:4" ht="15" customHeight="1">
      <c r="A80" s="139" t="s">
        <v>76</v>
      </c>
      <c r="B80" s="160"/>
      <c r="C80" s="140"/>
      <c r="D80" s="141"/>
    </row>
    <row r="81" spans="1:4" ht="15" customHeight="1">
      <c r="A81" s="370" t="s">
        <v>112</v>
      </c>
      <c r="B81" s="306">
        <f>Originales!Q74</f>
        <v>9.0792023561600868</v>
      </c>
      <c r="C81" s="307">
        <f>Originales!Q35</f>
        <v>8.6586115508596784</v>
      </c>
      <c r="D81" s="383">
        <f>C81-B81</f>
        <v>-0.42059080530040838</v>
      </c>
    </row>
    <row r="82" spans="1:4" ht="15" customHeight="1">
      <c r="A82" s="139" t="s">
        <v>77</v>
      </c>
      <c r="B82" s="140"/>
      <c r="C82" s="140"/>
      <c r="D82" s="141"/>
    </row>
    <row r="83" spans="1:4" ht="15" customHeight="1">
      <c r="A83" s="170" t="s">
        <v>72</v>
      </c>
      <c r="B83" s="196">
        <f>Originales!O74</f>
        <v>9.2213579505107344</v>
      </c>
      <c r="C83" s="197">
        <f>Originales!O35</f>
        <v>8.2850503638207584</v>
      </c>
      <c r="D83" s="227">
        <f>C83-B83</f>
        <v>-0.93630758668997593</v>
      </c>
    </row>
    <row r="84" spans="1:4" ht="15" customHeight="1">
      <c r="A84" s="170" t="s">
        <v>78</v>
      </c>
      <c r="B84" s="197">
        <f>Originales!K74</f>
        <v>8.1632573162376438</v>
      </c>
      <c r="C84" s="197">
        <f>Originales!K35</f>
        <v>9.1155866900175138</v>
      </c>
      <c r="D84" s="227">
        <f>C84-B84</f>
        <v>0.95232937377986993</v>
      </c>
    </row>
    <row r="85" spans="1:4" ht="15" customHeight="1">
      <c r="A85" s="170" t="s">
        <v>79</v>
      </c>
      <c r="B85" s="197">
        <f>Originales!L74</f>
        <v>9.8073711191037241</v>
      </c>
      <c r="C85" s="197">
        <f>Originales!L35</f>
        <v>8.1372969273441154</v>
      </c>
      <c r="D85" s="227">
        <f>C85-B85</f>
        <v>-1.6700741917596087</v>
      </c>
    </row>
    <row r="86" spans="1:4" ht="15" customHeight="1">
      <c r="A86" s="170" t="s">
        <v>36</v>
      </c>
      <c r="B86" s="197">
        <f>Originales!M74</f>
        <v>8.7661815523657634</v>
      </c>
      <c r="C86" s="197">
        <f>Originales!M35</f>
        <v>8.4555090655509062</v>
      </c>
      <c r="D86" s="227">
        <f>C86-B86</f>
        <v>-0.31067248681485715</v>
      </c>
    </row>
    <row r="87" spans="1:4" ht="15" customHeight="1">
      <c r="A87" s="170" t="s">
        <v>152</v>
      </c>
      <c r="B87" s="197">
        <f>Originales!N74</f>
        <v>7.8709563994374117</v>
      </c>
      <c r="C87" s="197">
        <f>Originales!N35</f>
        <v>6.1288888888888886</v>
      </c>
      <c r="D87" s="227">
        <f>C87-B87</f>
        <v>-1.742067510548523</v>
      </c>
    </row>
    <row r="88" spans="1:4" ht="15" customHeight="1">
      <c r="A88" s="139" t="s">
        <v>80</v>
      </c>
      <c r="B88" s="140"/>
      <c r="C88" s="140"/>
      <c r="D88" s="141"/>
    </row>
    <row r="89" spans="1:4" ht="15" customHeight="1">
      <c r="A89" s="171" t="s">
        <v>73</v>
      </c>
      <c r="B89" s="199">
        <f>Originales!P74</f>
        <v>8.984904812632708</v>
      </c>
      <c r="C89" s="200">
        <f>Originales!P35</f>
        <v>8.961616484306365</v>
      </c>
      <c r="D89" s="237">
        <f>C89-B89</f>
        <v>-2.3288328326342977E-2</v>
      </c>
    </row>
    <row r="90" spans="1:4" ht="24" customHeight="1">
      <c r="A90" s="808" t="s">
        <v>289</v>
      </c>
      <c r="B90" s="809"/>
      <c r="C90" s="809"/>
      <c r="D90" s="810"/>
    </row>
    <row r="91" spans="1:4">
      <c r="A91" s="152"/>
      <c r="B91" s="152"/>
      <c r="C91" s="152"/>
      <c r="D91" s="159" t="s">
        <v>241</v>
      </c>
    </row>
    <row r="92" spans="1:4">
      <c r="A92" s="152"/>
      <c r="B92" s="152"/>
      <c r="C92" s="152"/>
      <c r="D92" s="152"/>
    </row>
    <row r="93" spans="1:4">
      <c r="A93" s="152"/>
      <c r="B93" s="152"/>
      <c r="C93" s="152"/>
      <c r="D93" s="152"/>
    </row>
    <row r="94" spans="1:4" ht="31.5" customHeight="1">
      <c r="A94" s="152"/>
      <c r="B94" s="152"/>
      <c r="C94" s="152"/>
      <c r="D94" s="152"/>
    </row>
    <row r="95" spans="1:4">
      <c r="A95" s="152"/>
      <c r="B95" s="152"/>
      <c r="C95" s="152"/>
      <c r="D95" s="152"/>
    </row>
    <row r="96" spans="1:4">
      <c r="A96" s="152"/>
      <c r="B96" s="152"/>
      <c r="C96" s="152"/>
      <c r="D96" s="152"/>
    </row>
    <row r="97" spans="1:4">
      <c r="A97" s="152"/>
      <c r="B97" s="152"/>
      <c r="C97" s="152"/>
      <c r="D97" s="152"/>
    </row>
    <row r="98" spans="1:4" ht="9.75" customHeight="1">
      <c r="A98" s="238"/>
      <c r="B98" s="152"/>
      <c r="C98" s="152"/>
      <c r="D98" s="152"/>
    </row>
    <row r="99" spans="1:4" ht="48.75" customHeight="1">
      <c r="A99" s="811" t="s">
        <v>232</v>
      </c>
      <c r="B99" s="812"/>
      <c r="C99" s="812"/>
      <c r="D99" s="813"/>
    </row>
    <row r="100" spans="1:4" ht="31.5" customHeight="1">
      <c r="A100" s="136" t="s">
        <v>75</v>
      </c>
      <c r="B100" s="137" t="str">
        <f>Originales!$A$1</f>
        <v>Acum. febrero 2009</v>
      </c>
      <c r="C100" s="137" t="str">
        <f>Originales!$A$2</f>
        <v>Acum. febrero 2010</v>
      </c>
      <c r="D100" s="224" t="s">
        <v>111</v>
      </c>
    </row>
    <row r="101" spans="1:4" ht="15" customHeight="1">
      <c r="A101" s="139" t="s">
        <v>76</v>
      </c>
      <c r="B101" s="160"/>
      <c r="C101" s="140"/>
      <c r="D101" s="141"/>
    </row>
    <row r="102" spans="1:4" ht="15" customHeight="1">
      <c r="A102" s="370" t="s">
        <v>112</v>
      </c>
      <c r="B102" s="303">
        <f>Originales!Y74</f>
        <v>9.6345653439244021</v>
      </c>
      <c r="C102" s="304">
        <f>Originales!Y35</f>
        <v>9.4858187822350839</v>
      </c>
      <c r="D102" s="384">
        <f>C102-B102</f>
        <v>-0.14874656168931821</v>
      </c>
    </row>
    <row r="103" spans="1:4" ht="15" customHeight="1">
      <c r="A103" s="139" t="s">
        <v>77</v>
      </c>
      <c r="B103" s="185"/>
      <c r="C103" s="185"/>
      <c r="D103" s="186"/>
    </row>
    <row r="104" spans="1:4" ht="15" customHeight="1">
      <c r="A104" s="170" t="s">
        <v>72</v>
      </c>
      <c r="B104" s="178">
        <f>Originales!W74</f>
        <v>8.8336743491744851</v>
      </c>
      <c r="C104" s="179">
        <f>Originales!W35</f>
        <v>9.1115634652915105</v>
      </c>
      <c r="D104" s="225">
        <f>C104-B104</f>
        <v>0.27788911611702538</v>
      </c>
    </row>
    <row r="105" spans="1:4" ht="15" customHeight="1">
      <c r="A105" s="170" t="s">
        <v>106</v>
      </c>
      <c r="B105" s="179">
        <f>Originales!T74</f>
        <v>9.129929548280149</v>
      </c>
      <c r="C105" s="179">
        <f>Originales!T35</f>
        <v>9.3612720463493488</v>
      </c>
      <c r="D105" s="225">
        <f>C105-B105</f>
        <v>0.23134249806919982</v>
      </c>
    </row>
    <row r="106" spans="1:4" ht="15" customHeight="1">
      <c r="A106" s="170" t="s">
        <v>36</v>
      </c>
      <c r="B106" s="179">
        <f>Originales!U74</f>
        <v>8.3927898843153077</v>
      </c>
      <c r="C106" s="179">
        <f>Originales!U35</f>
        <v>8.4453541651017794</v>
      </c>
      <c r="D106" s="225">
        <f>C106-B106</f>
        <v>5.2564280786471684E-2</v>
      </c>
    </row>
    <row r="107" spans="1:4" ht="15" customHeight="1">
      <c r="A107" s="170" t="s">
        <v>104</v>
      </c>
      <c r="B107" s="179">
        <f>Originales!V74</f>
        <v>4.3358505564387917</v>
      </c>
      <c r="C107" s="179">
        <f>Originales!V35</f>
        <v>4.8447401774397969</v>
      </c>
      <c r="D107" s="225">
        <f>C107-B107</f>
        <v>0.50888962100100521</v>
      </c>
    </row>
    <row r="108" spans="1:4" ht="15" customHeight="1">
      <c r="A108" s="139" t="s">
        <v>80</v>
      </c>
      <c r="B108" s="185"/>
      <c r="C108" s="185"/>
      <c r="D108" s="186"/>
    </row>
    <row r="109" spans="1:4" ht="15" customHeight="1">
      <c r="A109" s="171" t="s">
        <v>73</v>
      </c>
      <c r="B109" s="181">
        <f>Originales!X74</f>
        <v>11.225517012193563</v>
      </c>
      <c r="C109" s="182">
        <f>Originales!X35</f>
        <v>10.306695770495521</v>
      </c>
      <c r="D109" s="239">
        <f>C109-B109</f>
        <v>-0.91882124169804236</v>
      </c>
    </row>
    <row r="110" spans="1:4" ht="21" customHeight="1">
      <c r="A110" s="808" t="s">
        <v>289</v>
      </c>
      <c r="B110" s="809"/>
      <c r="C110" s="809"/>
      <c r="D110" s="810"/>
    </row>
    <row r="111" spans="1:4">
      <c r="A111" s="152"/>
      <c r="B111" s="152"/>
      <c r="C111" s="152"/>
      <c r="D111" s="159" t="s">
        <v>241</v>
      </c>
    </row>
    <row r="112" spans="1:4">
      <c r="A112" s="152"/>
      <c r="B112" s="152"/>
      <c r="C112" s="152"/>
      <c r="D112" s="152"/>
    </row>
    <row r="113" spans="1:4">
      <c r="A113" s="152"/>
      <c r="B113" s="152"/>
      <c r="C113" s="152"/>
      <c r="D113" s="152"/>
    </row>
    <row r="114" spans="1:4">
      <c r="A114" s="152"/>
      <c r="B114" s="152"/>
      <c r="C114" s="152"/>
      <c r="D114" s="152"/>
    </row>
    <row r="115" spans="1:4">
      <c r="A115" s="152"/>
      <c r="B115" s="152"/>
      <c r="C115" s="152"/>
      <c r="D115" s="152"/>
    </row>
    <row r="116" spans="1:4">
      <c r="A116" s="152"/>
      <c r="B116" s="152"/>
      <c r="C116" s="152"/>
      <c r="D116" s="152"/>
    </row>
    <row r="117" spans="1:4">
      <c r="A117" s="152"/>
      <c r="B117" s="152"/>
      <c r="C117" s="152"/>
      <c r="D117" s="152"/>
    </row>
    <row r="118" spans="1:4">
      <c r="A118" s="152"/>
      <c r="B118" s="152"/>
      <c r="C118" s="152"/>
      <c r="D118" s="152"/>
    </row>
    <row r="119" spans="1:4" ht="40.5" customHeight="1">
      <c r="A119" s="811" t="s">
        <v>236</v>
      </c>
      <c r="B119" s="812"/>
      <c r="C119" s="812"/>
      <c r="D119" s="813"/>
    </row>
    <row r="120" spans="1:4" ht="31.5" customHeight="1">
      <c r="A120" s="136" t="s">
        <v>75</v>
      </c>
      <c r="B120" s="137" t="str">
        <f>Originales!$A$1</f>
        <v>Acum. febrero 2009</v>
      </c>
      <c r="C120" s="137" t="str">
        <f>Originales!$A$2</f>
        <v>Acum. febrero 2010</v>
      </c>
      <c r="D120" s="224" t="s">
        <v>111</v>
      </c>
    </row>
    <row r="121" spans="1:4">
      <c r="A121" s="139" t="s">
        <v>76</v>
      </c>
      <c r="B121" s="160"/>
      <c r="C121" s="140"/>
      <c r="D121" s="141"/>
    </row>
    <row r="122" spans="1:4">
      <c r="A122" s="302" t="s">
        <v>112</v>
      </c>
      <c r="B122" s="306">
        <f>Originales!AH74</f>
        <v>2.5138125391413264</v>
      </c>
      <c r="C122" s="307">
        <f>Originales!AH35</f>
        <v>2.1129328480315221</v>
      </c>
      <c r="D122" s="383">
        <f>C122-B122</f>
        <v>-0.40087969110980426</v>
      </c>
    </row>
    <row r="123" spans="1:4">
      <c r="A123" s="139" t="s">
        <v>77</v>
      </c>
      <c r="B123" s="140"/>
      <c r="C123" s="140"/>
      <c r="D123" s="141"/>
    </row>
    <row r="124" spans="1:4">
      <c r="A124" s="155" t="s">
        <v>72</v>
      </c>
      <c r="B124" s="196">
        <f>Originales!AF74</f>
        <v>2.5138125391413264</v>
      </c>
      <c r="C124" s="197">
        <f>Originales!AF35</f>
        <v>2.1129328480315221</v>
      </c>
      <c r="D124" s="227">
        <f>C124-B124</f>
        <v>-0.40087969110980426</v>
      </c>
    </row>
    <row r="125" spans="1:4">
      <c r="A125" s="155" t="s">
        <v>106</v>
      </c>
      <c r="B125" s="197">
        <f>Originales!AB74</f>
        <v>2.5658191813095121</v>
      </c>
      <c r="C125" s="197">
        <f>Originales!AB35</f>
        <v>1.8506486975761842</v>
      </c>
      <c r="D125" s="227">
        <f>C125-B125</f>
        <v>-0.71517048373332792</v>
      </c>
    </row>
    <row r="126" spans="1:4">
      <c r="A126" s="155" t="s">
        <v>36</v>
      </c>
      <c r="B126" s="197">
        <f>Originales!AC74</f>
        <v>2.1906666666666665</v>
      </c>
      <c r="C126" s="197">
        <f>Originales!AC35</f>
        <v>2.0792478947975543</v>
      </c>
      <c r="D126" s="227">
        <f>C126-B126</f>
        <v>-0.1114187718691122</v>
      </c>
    </row>
    <row r="127" spans="1:4">
      <c r="A127" s="155" t="s">
        <v>37</v>
      </c>
      <c r="B127" s="197">
        <f>Originales!AD74</f>
        <v>2.704461821527139</v>
      </c>
      <c r="C127" s="197">
        <f>Originales!AD35</f>
        <v>2.1494093859742471</v>
      </c>
      <c r="D127" s="227">
        <f>C127-B127</f>
        <v>-0.55505243555289185</v>
      </c>
    </row>
    <row r="128" spans="1:4">
      <c r="A128" s="164" t="s">
        <v>38</v>
      </c>
      <c r="B128" s="200">
        <f>Originales!AE74</f>
        <v>2.6138194150063585</v>
      </c>
      <c r="C128" s="200">
        <f>Originales!AE35</f>
        <v>3.4324045407636739</v>
      </c>
      <c r="D128" s="227">
        <f>C128-B128</f>
        <v>0.81858512575731535</v>
      </c>
    </row>
    <row r="129" spans="1:4">
      <c r="A129" s="139" t="s">
        <v>80</v>
      </c>
      <c r="B129" s="140"/>
      <c r="C129" s="140"/>
      <c r="D129" s="141"/>
    </row>
    <row r="130" spans="1:4">
      <c r="A130" s="169" t="s">
        <v>73</v>
      </c>
      <c r="B130" s="240" t="s">
        <v>74</v>
      </c>
      <c r="C130" s="240" t="s">
        <v>74</v>
      </c>
      <c r="D130" s="240" t="s">
        <v>74</v>
      </c>
    </row>
    <row r="131" spans="1:4" ht="24" customHeight="1">
      <c r="A131" s="808" t="s">
        <v>289</v>
      </c>
      <c r="B131" s="809"/>
      <c r="C131" s="809"/>
      <c r="D131" s="810"/>
    </row>
    <row r="132" spans="1:4">
      <c r="A132" s="152"/>
      <c r="B132" s="152"/>
      <c r="C132" s="152"/>
      <c r="D132" s="159" t="s">
        <v>241</v>
      </c>
    </row>
    <row r="133" spans="1:4">
      <c r="A133" s="152"/>
      <c r="B133" s="152"/>
      <c r="C133" s="152"/>
      <c r="D133" s="152"/>
    </row>
    <row r="134" spans="1:4">
      <c r="A134" s="152"/>
      <c r="B134" s="152"/>
      <c r="C134" s="152"/>
      <c r="D134" s="152"/>
    </row>
    <row r="135" spans="1:4">
      <c r="A135" s="152"/>
      <c r="B135" s="152"/>
      <c r="C135" s="152"/>
      <c r="D135" s="152"/>
    </row>
    <row r="136" spans="1:4">
      <c r="A136" s="152"/>
      <c r="B136" s="152"/>
      <c r="C136" s="152"/>
      <c r="D136" s="152"/>
    </row>
  </sheetData>
  <sheetProtection password="CEAC" sheet="1" objects="1" scenarios="1"/>
  <mergeCells count="14">
    <mergeCell ref="A131:D131"/>
    <mergeCell ref="A46:D46"/>
    <mergeCell ref="A66:D66"/>
    <mergeCell ref="A90:D90"/>
    <mergeCell ref="A110:D110"/>
    <mergeCell ref="A54:D54"/>
    <mergeCell ref="A78:D78"/>
    <mergeCell ref="A99:D99"/>
    <mergeCell ref="A119:D119"/>
    <mergeCell ref="A5:D5"/>
    <mergeCell ref="A33:D33"/>
    <mergeCell ref="A13:D13"/>
    <mergeCell ref="A31:D31"/>
    <mergeCell ref="A11:D11"/>
  </mergeCells>
  <phoneticPr fontId="0" type="noConversion"/>
  <hyperlinks>
    <hyperlink ref="E31" location="INDICE!A1" tooltip="REGRESAR AL ÍNDICE" display="INDICE"/>
    <hyperlink ref="D47" location="INDICE!A1" tooltip="REGRESAR AL ÍNDICE" display="INDICE"/>
    <hyperlink ref="D67" location="INDICE!A1" tooltip="REGRESAR AL ÍNDICE" display="INDICE"/>
    <hyperlink ref="D91" location="INDICE!A1" tooltip="REGRESAR AL ÍNDICE" display="INDICE"/>
    <hyperlink ref="D111" location="INDICE!A1" tooltip="REGRESAR AL ÍNDICE" display="INDICE"/>
    <hyperlink ref="D132" location="INDICE!A1" tooltip="REGRESAR AL ÍNDICE" display="INDICE"/>
  </hyperlinks>
  <printOptions horizontalCentered="1" verticalCentered="1"/>
  <pageMargins left="0.78740157480314965" right="0.78740157480314965" top="0.78740157480314965" bottom="0.78740157480314965" header="0" footer="0"/>
  <pageSetup paperSize="9" scale="70" orientation="landscape" r:id="rId1"/>
  <headerFooter alignWithMargins="0">
    <oddFooter>&amp;LTurismo de Tenerife&amp;R&amp;P</oddFooter>
  </headerFooter>
  <rowBreaks count="1" manualBreakCount="1">
    <brk id="31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8"/>
  <dimension ref="A5:Y118"/>
  <sheetViews>
    <sheetView showGridLines="0" showRowColHeaders="0" zoomScaleNormal="100" workbookViewId="0"/>
  </sheetViews>
  <sheetFormatPr baseColWidth="10" defaultRowHeight="12.75"/>
  <cols>
    <col min="1" max="1" width="33.140625" style="23" customWidth="1"/>
    <col min="2" max="2" width="14.140625" style="23" customWidth="1"/>
    <col min="3" max="3" width="9.7109375" style="23" customWidth="1"/>
    <col min="4" max="4" width="14.5703125" style="23" customWidth="1"/>
    <col min="5" max="5" width="9.42578125" style="23" customWidth="1"/>
    <col min="6" max="6" width="9.7109375" style="23" customWidth="1"/>
    <col min="7" max="7" width="9.28515625" style="23" customWidth="1"/>
    <col min="8" max="18" width="11.42578125" style="23"/>
    <col min="19" max="19" width="14.140625" style="23" customWidth="1"/>
    <col min="20" max="16384" width="11.42578125" style="23"/>
  </cols>
  <sheetData>
    <row r="5" spans="1:25" ht="39.75" customHeight="1">
      <c r="A5" s="811" t="s">
        <v>247</v>
      </c>
      <c r="B5" s="812"/>
      <c r="C5" s="812"/>
      <c r="D5" s="812"/>
      <c r="E5" s="812"/>
      <c r="F5" s="813"/>
    </row>
    <row r="6" spans="1:25" ht="31.5" customHeight="1">
      <c r="A6" s="136" t="s">
        <v>115</v>
      </c>
      <c r="B6" s="137" t="str">
        <f>Originales!$A$1</f>
        <v>Acum. febrero 2009</v>
      </c>
      <c r="C6" s="241" t="s">
        <v>116</v>
      </c>
      <c r="D6" s="137" t="str">
        <f>Originales!$A$2</f>
        <v>Acum. febrero 2010</v>
      </c>
      <c r="E6" s="241" t="s">
        <v>116</v>
      </c>
      <c r="F6" s="242" t="s">
        <v>68</v>
      </c>
      <c r="X6" s="814" t="s">
        <v>117</v>
      </c>
      <c r="Y6" s="24" t="s">
        <v>153</v>
      </c>
    </row>
    <row r="7" spans="1:25">
      <c r="A7" s="139" t="s">
        <v>117</v>
      </c>
      <c r="B7" s="243"/>
      <c r="C7" s="244"/>
      <c r="D7" s="243"/>
      <c r="E7" s="243"/>
      <c r="F7" s="244"/>
      <c r="X7" s="815"/>
      <c r="Y7" s="28" t="s">
        <v>154</v>
      </c>
    </row>
    <row r="8" spans="1:25">
      <c r="A8" s="245" t="s">
        <v>153</v>
      </c>
      <c r="B8" s="142">
        <f>Originales!H69</f>
        <v>270136</v>
      </c>
      <c r="C8" s="143">
        <f>B8/$B$12</f>
        <v>0.35251438056561818</v>
      </c>
      <c r="D8" s="142">
        <f>Originales!H30</f>
        <v>256956</v>
      </c>
      <c r="E8" s="143">
        <f>D8/$D$12</f>
        <v>0.34179498366552097</v>
      </c>
      <c r="F8" s="246">
        <f>(D8-B8)/B8</f>
        <v>-4.8790238990730594E-2</v>
      </c>
      <c r="X8" s="815"/>
      <c r="Y8" s="28" t="s">
        <v>159</v>
      </c>
    </row>
    <row r="9" spans="1:25">
      <c r="A9" s="247" t="s">
        <v>154</v>
      </c>
      <c r="B9" s="145">
        <f>Originales!Q69</f>
        <v>229526</v>
      </c>
      <c r="C9" s="147">
        <f>B9/$B$12</f>
        <v>0.29952029982565848</v>
      </c>
      <c r="D9" s="145">
        <f>Originales!Q30</f>
        <v>226771</v>
      </c>
      <c r="E9" s="147">
        <f>D9/$D$12</f>
        <v>0.30164382322582017</v>
      </c>
      <c r="F9" s="248">
        <f>(D9-B9)/B9</f>
        <v>-1.2002997481766772E-2</v>
      </c>
      <c r="X9" s="815"/>
      <c r="Y9" s="28" t="s">
        <v>156</v>
      </c>
    </row>
    <row r="10" spans="1:25">
      <c r="A10" s="247" t="s">
        <v>155</v>
      </c>
      <c r="B10" s="145">
        <f>Originales!Y69</f>
        <v>116828</v>
      </c>
      <c r="C10" s="147">
        <f>B10/$B$12</f>
        <v>0.15245487477685329</v>
      </c>
      <c r="D10" s="145">
        <f>Originales!Y30</f>
        <v>112649</v>
      </c>
      <c r="E10" s="147">
        <f>D10/$D$12</f>
        <v>0.14984224192055165</v>
      </c>
      <c r="F10" s="248">
        <f>(D10-B10)/B10</f>
        <v>-3.5770534460916902E-2</v>
      </c>
      <c r="X10" s="814" t="s">
        <v>118</v>
      </c>
      <c r="Y10" s="24" t="s">
        <v>153</v>
      </c>
    </row>
    <row r="11" spans="1:25">
      <c r="A11" s="247" t="s">
        <v>156</v>
      </c>
      <c r="B11" s="145">
        <f>Originales!AH69</f>
        <v>28742</v>
      </c>
      <c r="C11" s="147">
        <f>B11/$B$12</f>
        <v>3.7506916242992412E-2</v>
      </c>
      <c r="D11" s="145">
        <f>Originales!AH30</f>
        <v>29947</v>
      </c>
      <c r="E11" s="147">
        <f>D11/$D$12</f>
        <v>3.9834580145360898E-2</v>
      </c>
      <c r="F11" s="248">
        <f>(D11-B11)/B11</f>
        <v>4.1924709484378264E-2</v>
      </c>
      <c r="X11" s="815"/>
      <c r="Y11" s="28" t="s">
        <v>154</v>
      </c>
    </row>
    <row r="12" spans="1:25">
      <c r="A12" s="314" t="s">
        <v>157</v>
      </c>
      <c r="B12" s="318">
        <f>Originales!AR69</f>
        <v>766312</v>
      </c>
      <c r="C12" s="319">
        <f>B12/$B$12</f>
        <v>1</v>
      </c>
      <c r="D12" s="318">
        <f>Originales!AR30</f>
        <v>751784</v>
      </c>
      <c r="E12" s="319">
        <f>D12/$D$12</f>
        <v>1</v>
      </c>
      <c r="F12" s="317">
        <f>(D12-B12)/B12</f>
        <v>-1.8958335508252513E-2</v>
      </c>
      <c r="X12" s="815"/>
      <c r="Y12" s="28" t="s">
        <v>159</v>
      </c>
    </row>
    <row r="13" spans="1:25">
      <c r="A13" s="139" t="s">
        <v>118</v>
      </c>
      <c r="B13" s="243"/>
      <c r="C13" s="244"/>
      <c r="D13" s="243"/>
      <c r="E13" s="243"/>
      <c r="F13" s="244"/>
      <c r="X13" s="815"/>
      <c r="Y13" s="28" t="s">
        <v>156</v>
      </c>
    </row>
    <row r="14" spans="1:25">
      <c r="A14" s="245" t="s">
        <v>153</v>
      </c>
      <c r="B14" s="145">
        <f>Originales!F69</f>
        <v>167023</v>
      </c>
      <c r="C14" s="147">
        <f>B14/$B$18</f>
        <v>0.38273879497420882</v>
      </c>
      <c r="D14" s="145">
        <f>Originales!F30</f>
        <v>167231</v>
      </c>
      <c r="E14" s="147">
        <f>D14/$D$18</f>
        <v>0.37186160951540204</v>
      </c>
      <c r="F14" s="246">
        <f>(D14-B14)/B14</f>
        <v>1.2453374684923634E-3</v>
      </c>
      <c r="X14" s="814" t="s">
        <v>119</v>
      </c>
      <c r="Y14" s="24" t="s">
        <v>153</v>
      </c>
    </row>
    <row r="15" spans="1:25">
      <c r="A15" s="247" t="s">
        <v>154</v>
      </c>
      <c r="B15" s="145">
        <f>Originales!O69</f>
        <v>91535</v>
      </c>
      <c r="C15" s="147">
        <f>B15/$B$18</f>
        <v>0.20975551629394876</v>
      </c>
      <c r="D15" s="145">
        <f>Originales!O30</f>
        <v>101561</v>
      </c>
      <c r="E15" s="147">
        <f>D15/$D$18</f>
        <v>0.22583514374723435</v>
      </c>
      <c r="F15" s="248">
        <f>(D15-B15)/B15</f>
        <v>0.10953187305402305</v>
      </c>
      <c r="X15" s="815"/>
      <c r="Y15" s="28" t="s">
        <v>154</v>
      </c>
    </row>
    <row r="16" spans="1:25">
      <c r="A16" s="247" t="s">
        <v>155</v>
      </c>
      <c r="B16" s="145">
        <f>Originales!W69</f>
        <v>77709</v>
      </c>
      <c r="C16" s="147">
        <f>B16/$B$18</f>
        <v>0.17807277451998102</v>
      </c>
      <c r="D16" s="145">
        <f>Originales!W30</f>
        <v>77373</v>
      </c>
      <c r="E16" s="147">
        <f>D16/$D$18</f>
        <v>0.17204972949414404</v>
      </c>
      <c r="F16" s="248">
        <f>(D16-B16)/B16</f>
        <v>-4.3238234953480292E-3</v>
      </c>
      <c r="X16" s="815"/>
      <c r="Y16" s="28" t="s">
        <v>159</v>
      </c>
    </row>
    <row r="17" spans="1:25">
      <c r="A17" s="247" t="s">
        <v>156</v>
      </c>
      <c r="B17" s="145">
        <f>Originales!AF69</f>
        <v>28742</v>
      </c>
      <c r="C17" s="147">
        <f>B17/$B$18</f>
        <v>6.5863255031634621E-2</v>
      </c>
      <c r="D17" s="145">
        <f>Originales!AF30</f>
        <v>29947</v>
      </c>
      <c r="E17" s="147">
        <f>D17/$D$18</f>
        <v>6.6591359378092255E-2</v>
      </c>
      <c r="F17" s="248">
        <f>(D17-B17)/B17</f>
        <v>4.1924709484378264E-2</v>
      </c>
      <c r="X17" s="815"/>
      <c r="Y17" s="28" t="s">
        <v>156</v>
      </c>
    </row>
    <row r="18" spans="1:25">
      <c r="A18" s="314" t="s">
        <v>157</v>
      </c>
      <c r="B18" s="315">
        <f>Originales!AP69</f>
        <v>436389</v>
      </c>
      <c r="C18" s="316">
        <f>B18/$B$18</f>
        <v>1</v>
      </c>
      <c r="D18" s="315">
        <f>Originales!AP30</f>
        <v>449713</v>
      </c>
      <c r="E18" s="316">
        <f>D18/$D$18</f>
        <v>1</v>
      </c>
      <c r="F18" s="317">
        <f>(D18-B18)/B18</f>
        <v>3.053239197138333E-2</v>
      </c>
      <c r="X18" s="32"/>
      <c r="Y18" s="33"/>
    </row>
    <row r="19" spans="1:25">
      <c r="A19" s="139" t="s">
        <v>119</v>
      </c>
      <c r="B19" s="243"/>
      <c r="C19" s="244"/>
      <c r="D19" s="243"/>
      <c r="E19" s="243"/>
      <c r="F19" s="244"/>
      <c r="X19" s="32"/>
    </row>
    <row r="20" spans="1:25">
      <c r="A20" s="245" t="s">
        <v>153</v>
      </c>
      <c r="B20" s="249">
        <f>Originales!G69</f>
        <v>103113</v>
      </c>
      <c r="C20" s="147">
        <f>B20/$B$24</f>
        <v>0.31253656156133403</v>
      </c>
      <c r="D20" s="249">
        <f>Originales!G30</f>
        <v>89725</v>
      </c>
      <c r="E20" s="147">
        <f>D20/$D$24</f>
        <v>0.29703281678810611</v>
      </c>
      <c r="F20" s="248">
        <f>(D20-B20)/B20</f>
        <v>-0.1298381387409929</v>
      </c>
      <c r="X20" s="32"/>
    </row>
    <row r="21" spans="1:25">
      <c r="A21" s="247" t="s">
        <v>154</v>
      </c>
      <c r="B21" s="250">
        <f>Originales!P69</f>
        <v>137991</v>
      </c>
      <c r="C21" s="147">
        <f>B21/$B$24</f>
        <v>0.41825213761999014</v>
      </c>
      <c r="D21" s="145">
        <f>Originales!P30</f>
        <v>125210</v>
      </c>
      <c r="E21" s="147">
        <f>D21/$D$24</f>
        <v>0.41450519910881878</v>
      </c>
      <c r="F21" s="248">
        <f>(D21-B21)/B21</f>
        <v>-9.262198259306767E-2</v>
      </c>
    </row>
    <row r="22" spans="1:25">
      <c r="A22" s="247" t="s">
        <v>155</v>
      </c>
      <c r="B22" s="250">
        <f>Originales!X69</f>
        <v>39119</v>
      </c>
      <c r="C22" s="147">
        <f>B22/$B$24</f>
        <v>0.11857009059689685</v>
      </c>
      <c r="D22" s="145">
        <f>Originales!X30</f>
        <v>35276</v>
      </c>
      <c r="E22" s="147">
        <f>D22/$D$24</f>
        <v>0.11678049200353559</v>
      </c>
      <c r="F22" s="248">
        <f>(D22-B22)/B22</f>
        <v>-9.8238707533423661E-2</v>
      </c>
    </row>
    <row r="23" spans="1:25">
      <c r="A23" s="247" t="s">
        <v>156</v>
      </c>
      <c r="B23" s="251" t="s">
        <v>74</v>
      </c>
      <c r="C23" s="251" t="s">
        <v>74</v>
      </c>
      <c r="D23" s="251" t="s">
        <v>74</v>
      </c>
      <c r="E23" s="251" t="s">
        <v>74</v>
      </c>
      <c r="F23" s="251" t="s">
        <v>74</v>
      </c>
    </row>
    <row r="24" spans="1:25">
      <c r="A24" s="314" t="s">
        <v>157</v>
      </c>
      <c r="B24" s="315">
        <f>Originales!AQ69</f>
        <v>329923</v>
      </c>
      <c r="C24" s="316">
        <f>B24/$B$24</f>
        <v>1</v>
      </c>
      <c r="D24" s="315">
        <f>Originales!AQ30</f>
        <v>302071</v>
      </c>
      <c r="E24" s="316">
        <f>D24/$D$24</f>
        <v>1</v>
      </c>
      <c r="F24" s="317">
        <f>(D24-B24)/B24</f>
        <v>-8.4419697929516882E-2</v>
      </c>
    </row>
    <row r="25" spans="1:25" ht="23.25" customHeight="1">
      <c r="A25" s="817" t="s">
        <v>288</v>
      </c>
      <c r="B25" s="818"/>
      <c r="C25" s="818"/>
      <c r="D25" s="818"/>
      <c r="E25" s="818"/>
      <c r="F25" s="819"/>
      <c r="G25" s="125" t="s">
        <v>241</v>
      </c>
    </row>
    <row r="26" spans="1:25">
      <c r="A26" s="184"/>
      <c r="B26" s="184"/>
      <c r="C26" s="184"/>
      <c r="D26" s="184"/>
      <c r="E26" s="184"/>
      <c r="F26" s="184"/>
    </row>
    <row r="27" spans="1:25">
      <c r="A27" s="152"/>
      <c r="B27" s="184"/>
      <c r="C27" s="184"/>
      <c r="D27" s="184"/>
      <c r="E27" s="184"/>
      <c r="F27" s="184"/>
    </row>
    <row r="28" spans="1:25" ht="39.75" customHeight="1">
      <c r="A28" s="811" t="s">
        <v>158</v>
      </c>
      <c r="B28" s="812"/>
      <c r="C28" s="812"/>
      <c r="D28" s="812"/>
      <c r="E28" s="812"/>
      <c r="F28" s="813"/>
    </row>
    <row r="29" spans="1:25" ht="31.5" customHeight="1">
      <c r="A29" s="136" t="s">
        <v>115</v>
      </c>
      <c r="B29" s="137" t="str">
        <f>Originales!$A$1</f>
        <v>Acum. febrero 2009</v>
      </c>
      <c r="C29" s="241" t="s">
        <v>116</v>
      </c>
      <c r="D29" s="137" t="str">
        <f>Originales!$A$2</f>
        <v>Acum. febrero 2010</v>
      </c>
      <c r="E29" s="241" t="s">
        <v>116</v>
      </c>
      <c r="F29" s="242" t="s">
        <v>68</v>
      </c>
    </row>
    <row r="30" spans="1:25">
      <c r="A30" s="139" t="s">
        <v>120</v>
      </c>
      <c r="B30" s="243"/>
      <c r="C30" s="252"/>
      <c r="D30" s="253"/>
      <c r="E30" s="243"/>
      <c r="F30" s="244"/>
    </row>
    <row r="31" spans="1:25">
      <c r="A31" s="245" t="s">
        <v>153</v>
      </c>
      <c r="B31" s="153">
        <f>Originales!H72</f>
        <v>2351863</v>
      </c>
      <c r="C31" s="254">
        <f>B31/$B$35</f>
        <v>0.35811053408780491</v>
      </c>
      <c r="D31" s="142">
        <f>Originales!H33</f>
        <v>2243552</v>
      </c>
      <c r="E31" s="143">
        <f>D31/$D$35</f>
        <v>0.35740801954985318</v>
      </c>
      <c r="F31" s="246">
        <f>(D31-B31)/B31</f>
        <v>-4.6053277763203046E-2</v>
      </c>
    </row>
    <row r="32" spans="1:25">
      <c r="A32" s="247" t="s">
        <v>154</v>
      </c>
      <c r="B32" s="156">
        <f>Originales!Q72</f>
        <v>2083913</v>
      </c>
      <c r="C32" s="255">
        <f>B32/$B$35</f>
        <v>0.31731065858109925</v>
      </c>
      <c r="D32" s="145">
        <f>Originales!Q33</f>
        <v>1963522</v>
      </c>
      <c r="E32" s="147">
        <f>D32/$D$35</f>
        <v>0.31279796918572284</v>
      </c>
      <c r="F32" s="248">
        <f>(D32-B32)/B32</f>
        <v>-5.7771605628449942E-2</v>
      </c>
    </row>
    <row r="33" spans="1:7">
      <c r="A33" s="247" t="s">
        <v>155</v>
      </c>
      <c r="B33" s="156">
        <f>Originales!Y72</f>
        <v>1125587</v>
      </c>
      <c r="C33" s="255">
        <f>B33/$B$35</f>
        <v>0.1713894736777993</v>
      </c>
      <c r="D33" s="145">
        <f>Originales!Y33</f>
        <v>1068568</v>
      </c>
      <c r="E33" s="147">
        <f>D33/$D$35</f>
        <v>0.1702277338052996</v>
      </c>
      <c r="F33" s="248">
        <f>(D33-B33)/B33</f>
        <v>-5.0657123794073673E-2</v>
      </c>
    </row>
    <row r="34" spans="1:7">
      <c r="A34" s="247" t="s">
        <v>156</v>
      </c>
      <c r="B34" s="156">
        <f>Originales!AH72</f>
        <v>72252</v>
      </c>
      <c r="C34" s="255">
        <f>B34/$B$35</f>
        <v>1.1001577178990477E-2</v>
      </c>
      <c r="D34" s="145">
        <f>Originales!AH33</f>
        <v>63276</v>
      </c>
      <c r="E34" s="147">
        <f>D34/$D$35</f>
        <v>1.0080154079351185E-2</v>
      </c>
      <c r="F34" s="248">
        <f>(D34-B34)/B34</f>
        <v>-0.12423185517355921</v>
      </c>
    </row>
    <row r="35" spans="1:7">
      <c r="A35" s="314" t="s">
        <v>157</v>
      </c>
      <c r="B35" s="320">
        <f>Originales!AR72</f>
        <v>6567422</v>
      </c>
      <c r="C35" s="321">
        <f>B35/$B$35</f>
        <v>1</v>
      </c>
      <c r="D35" s="318">
        <f>Originales!AR33</f>
        <v>6277285</v>
      </c>
      <c r="E35" s="319">
        <f>D35/$D$35</f>
        <v>1</v>
      </c>
      <c r="F35" s="317">
        <f>(D35-B35)/B35</f>
        <v>-4.4178217876055477E-2</v>
      </c>
    </row>
    <row r="36" spans="1:7">
      <c r="A36" s="139" t="s">
        <v>121</v>
      </c>
      <c r="B36" s="256"/>
      <c r="C36" s="257"/>
      <c r="D36" s="256"/>
      <c r="E36" s="243"/>
      <c r="F36" s="244"/>
    </row>
    <row r="37" spans="1:7">
      <c r="A37" s="245" t="s">
        <v>153</v>
      </c>
      <c r="B37" s="145">
        <f>Originales!F72</f>
        <v>1403083</v>
      </c>
      <c r="C37" s="147">
        <f>B37/$B$41</f>
        <v>0.40235658614180064</v>
      </c>
      <c r="D37" s="145">
        <f>Originales!F33</f>
        <v>1373319</v>
      </c>
      <c r="E37" s="147">
        <f>D37/$D$41</f>
        <v>0.39612647719701055</v>
      </c>
      <c r="F37" s="246">
        <f>(D37-B37)/B37</f>
        <v>-2.1213285315266454E-2</v>
      </c>
    </row>
    <row r="38" spans="1:7">
      <c r="A38" s="247" t="s">
        <v>154</v>
      </c>
      <c r="B38" s="145">
        <f>Originales!O72</f>
        <v>844077</v>
      </c>
      <c r="C38" s="147">
        <f>B38/$B$41</f>
        <v>0.24205263705768845</v>
      </c>
      <c r="D38" s="145">
        <f>Originales!O33</f>
        <v>841438</v>
      </c>
      <c r="E38" s="147">
        <f>D38/$D$41</f>
        <v>0.24270826422680977</v>
      </c>
      <c r="F38" s="248">
        <f>(D38-B38)/B38</f>
        <v>-3.1264920143541405E-3</v>
      </c>
    </row>
    <row r="39" spans="1:7">
      <c r="A39" s="247" t="s">
        <v>155</v>
      </c>
      <c r="B39" s="145">
        <f>Originales!W72</f>
        <v>686456</v>
      </c>
      <c r="C39" s="147">
        <f>B39/$B$41</f>
        <v>0.19685228364719401</v>
      </c>
      <c r="D39" s="145">
        <f>Originales!W33</f>
        <v>704989</v>
      </c>
      <c r="E39" s="147">
        <f>D39/$D$41</f>
        <v>0.20335028426217308</v>
      </c>
      <c r="F39" s="248">
        <f>(D39-B39)/B39</f>
        <v>2.699808873401937E-2</v>
      </c>
    </row>
    <row r="40" spans="1:7">
      <c r="A40" s="247" t="s">
        <v>156</v>
      </c>
      <c r="B40" s="145">
        <f>Originales!AF72</f>
        <v>72252</v>
      </c>
      <c r="C40" s="147">
        <f>B40/$B$41</f>
        <v>2.0719421489617779E-2</v>
      </c>
      <c r="D40" s="145">
        <f>Originales!AF33</f>
        <v>63276</v>
      </c>
      <c r="E40" s="147">
        <f>D40/$D$41</f>
        <v>1.8251621779876371E-2</v>
      </c>
      <c r="F40" s="248">
        <f>(D40-B40)/B40</f>
        <v>-0.12423185517355921</v>
      </c>
    </row>
    <row r="41" spans="1:7">
      <c r="A41" s="314" t="s">
        <v>157</v>
      </c>
      <c r="B41" s="315">
        <f>Originales!AP72</f>
        <v>3487163</v>
      </c>
      <c r="C41" s="316">
        <f>B41/$B$41</f>
        <v>1</v>
      </c>
      <c r="D41" s="315">
        <f>Originales!AP33</f>
        <v>3466870</v>
      </c>
      <c r="E41" s="316">
        <f>D41/$D$41</f>
        <v>1</v>
      </c>
      <c r="F41" s="317">
        <f>(D41-B41)/B41</f>
        <v>-5.8193436899852402E-3</v>
      </c>
    </row>
    <row r="42" spans="1:7" ht="25.5">
      <c r="A42" s="139" t="s">
        <v>122</v>
      </c>
      <c r="B42" s="253"/>
      <c r="C42" s="244"/>
      <c r="D42" s="243"/>
      <c r="E42" s="243"/>
      <c r="F42" s="244"/>
    </row>
    <row r="43" spans="1:7">
      <c r="A43" s="245" t="s">
        <v>153</v>
      </c>
      <c r="B43" s="258">
        <f>Originales!G72</f>
        <v>948780</v>
      </c>
      <c r="C43" s="157">
        <f>B43/$B$47</f>
        <v>0.30801955290123328</v>
      </c>
      <c r="D43" s="259">
        <f>Originales!G33</f>
        <v>870233</v>
      </c>
      <c r="E43" s="147">
        <f>D43/$D$47</f>
        <v>0.30964572847782268</v>
      </c>
      <c r="F43" s="248">
        <f>(D43-B43)/B43</f>
        <v>-8.2787369042349124E-2</v>
      </c>
    </row>
    <row r="44" spans="1:7">
      <c r="A44" s="247" t="s">
        <v>154</v>
      </c>
      <c r="B44" s="250">
        <f>Originales!P72</f>
        <v>1239836</v>
      </c>
      <c r="C44" s="157">
        <f>B44/$B$47</f>
        <v>0.40251030838640517</v>
      </c>
      <c r="D44" s="145">
        <f>Originales!P33</f>
        <v>1122084</v>
      </c>
      <c r="E44" s="147">
        <f>D44/$D$47</f>
        <v>0.3992591841418438</v>
      </c>
      <c r="F44" s="248">
        <f>(D44-B44)/B44</f>
        <v>-9.4973851380343852E-2</v>
      </c>
    </row>
    <row r="45" spans="1:7">
      <c r="A45" s="247" t="s">
        <v>155</v>
      </c>
      <c r="B45" s="250">
        <f>Originales!X72</f>
        <v>439131</v>
      </c>
      <c r="C45" s="157">
        <f>B45/$B$47</f>
        <v>0.14256301174673947</v>
      </c>
      <c r="D45" s="145">
        <f>Originales!X33</f>
        <v>363579</v>
      </c>
      <c r="E45" s="147">
        <f>D45/$D$47</f>
        <v>0.12936843846905172</v>
      </c>
      <c r="F45" s="248">
        <f>(D45-B45)/B45</f>
        <v>-0.17204888746182803</v>
      </c>
    </row>
    <row r="46" spans="1:7">
      <c r="A46" s="247" t="s">
        <v>156</v>
      </c>
      <c r="B46" s="251" t="s">
        <v>74</v>
      </c>
      <c r="C46" s="251" t="s">
        <v>74</v>
      </c>
      <c r="D46" s="251" t="s">
        <v>74</v>
      </c>
      <c r="E46" s="251" t="s">
        <v>74</v>
      </c>
      <c r="F46" s="251" t="s">
        <v>74</v>
      </c>
    </row>
    <row r="47" spans="1:7">
      <c r="A47" s="314" t="s">
        <v>157</v>
      </c>
      <c r="B47" s="322">
        <f>Originales!AQ72</f>
        <v>3080259</v>
      </c>
      <c r="C47" s="323">
        <f>B47/$B$47</f>
        <v>1</v>
      </c>
      <c r="D47" s="315">
        <f>Originales!AQ33</f>
        <v>2810415</v>
      </c>
      <c r="E47" s="316">
        <f>D47/$D$47</f>
        <v>1</v>
      </c>
      <c r="F47" s="317">
        <f>(D47-B47)/B47</f>
        <v>-8.7604321584645969E-2</v>
      </c>
    </row>
    <row r="48" spans="1:7" ht="21.75" customHeight="1">
      <c r="A48" s="817" t="s">
        <v>288</v>
      </c>
      <c r="B48" s="818"/>
      <c r="C48" s="818"/>
      <c r="D48" s="818"/>
      <c r="E48" s="818"/>
      <c r="F48" s="819"/>
      <c r="G48" s="125" t="s">
        <v>241</v>
      </c>
    </row>
    <row r="49" spans="1:6">
      <c r="A49" s="184"/>
      <c r="B49" s="184"/>
      <c r="C49" s="184"/>
      <c r="D49" s="184"/>
      <c r="E49" s="184"/>
      <c r="F49" s="184"/>
    </row>
    <row r="50" spans="1:6" ht="34.5" hidden="1" customHeight="1">
      <c r="A50" s="811" t="s">
        <v>297</v>
      </c>
      <c r="B50" s="812"/>
      <c r="C50" s="812"/>
      <c r="D50" s="812"/>
      <c r="E50" s="812"/>
      <c r="F50" s="813"/>
    </row>
    <row r="51" spans="1:6" ht="31.5" hidden="1" customHeight="1">
      <c r="A51" s="136" t="s">
        <v>115</v>
      </c>
      <c r="B51" s="137" t="str">
        <f>Originales!$A$1</f>
        <v>Acum. febrero 2009</v>
      </c>
      <c r="C51" s="241" t="s">
        <v>116</v>
      </c>
      <c r="D51" s="137" t="str">
        <f>Originales!$A$2</f>
        <v>Acum. febrero 2010</v>
      </c>
      <c r="E51" s="241" t="s">
        <v>116</v>
      </c>
      <c r="F51" s="242" t="s">
        <v>68</v>
      </c>
    </row>
    <row r="52" spans="1:6" hidden="1">
      <c r="A52" s="139" t="s">
        <v>123</v>
      </c>
      <c r="B52" s="243"/>
      <c r="C52" s="244"/>
      <c r="D52" s="243"/>
      <c r="E52" s="253"/>
      <c r="F52" s="244"/>
    </row>
    <row r="53" spans="1:6" hidden="1">
      <c r="A53" s="245" t="s">
        <v>153</v>
      </c>
      <c r="B53" s="142">
        <f>Originales!H70</f>
        <v>65517</v>
      </c>
      <c r="C53" s="254">
        <f>B53/$B$57</f>
        <v>0.35387432349223841</v>
      </c>
      <c r="D53" s="153">
        <f>Originales!H31</f>
        <v>63430</v>
      </c>
      <c r="E53" s="143">
        <f>D53/$D$57</f>
        <v>0.35495839325786105</v>
      </c>
      <c r="F53" s="154">
        <f>(D53-B53)/B53</f>
        <v>-3.1854327884365888E-2</v>
      </c>
    </row>
    <row r="54" spans="1:6" hidden="1">
      <c r="A54" s="247" t="s">
        <v>154</v>
      </c>
      <c r="B54" s="145">
        <f>Originales!Q70</f>
        <v>55465</v>
      </c>
      <c r="C54" s="147">
        <f>B54/$B$57</f>
        <v>0.29958086225707836</v>
      </c>
      <c r="D54" s="156">
        <f>Originales!Q31</f>
        <v>53697</v>
      </c>
      <c r="E54" s="147">
        <f>D54/$D$57</f>
        <v>0.30049189410006882</v>
      </c>
      <c r="F54" s="157">
        <f>(D54-B54)/B54</f>
        <v>-3.1875957811232307E-2</v>
      </c>
    </row>
    <row r="55" spans="1:6" hidden="1">
      <c r="A55" s="247" t="s">
        <v>155</v>
      </c>
      <c r="B55" s="145">
        <f>Originales!Y70</f>
        <v>28846</v>
      </c>
      <c r="C55" s="147">
        <f>B55/$B$57</f>
        <v>0.15580473366389042</v>
      </c>
      <c r="D55" s="156">
        <f>Originales!Y31</f>
        <v>27225</v>
      </c>
      <c r="E55" s="147">
        <f>D55/$D$57</f>
        <v>0.15235286546500501</v>
      </c>
      <c r="F55" s="157">
        <f>(D55-B55)/B55</f>
        <v>-5.6194966373153993E-2</v>
      </c>
    </row>
    <row r="56" spans="1:6" hidden="1">
      <c r="A56" s="247" t="s">
        <v>156</v>
      </c>
      <c r="B56" s="145">
        <f>Originales!AH70</f>
        <v>2531</v>
      </c>
      <c r="C56" s="147">
        <f>B56/$B$57</f>
        <v>1.3670587981117196E-2</v>
      </c>
      <c r="D56" s="156">
        <f>Originales!AH31</f>
        <v>2504</v>
      </c>
      <c r="E56" s="147">
        <f>D56/$D$57</f>
        <v>1.4012546377387421E-2</v>
      </c>
      <c r="F56" s="157">
        <f>(D56-B56)/B56</f>
        <v>-1.066772026866851E-2</v>
      </c>
    </row>
    <row r="57" spans="1:6" hidden="1">
      <c r="A57" s="314" t="s">
        <v>157</v>
      </c>
      <c r="B57" s="315">
        <f>Originales!AR70</f>
        <v>185142</v>
      </c>
      <c r="C57" s="316">
        <f>B57/$B$57</f>
        <v>1</v>
      </c>
      <c r="D57" s="324">
        <f>Originales!AR31</f>
        <v>178697</v>
      </c>
      <c r="E57" s="319">
        <f>D57/$D$57</f>
        <v>1</v>
      </c>
      <c r="F57" s="323">
        <f>(D57-B57)/B57</f>
        <v>-3.4811117952706569E-2</v>
      </c>
    </row>
    <row r="58" spans="1:6" hidden="1">
      <c r="A58" s="139" t="s">
        <v>124</v>
      </c>
      <c r="B58" s="243"/>
      <c r="C58" s="244"/>
      <c r="D58" s="243"/>
      <c r="E58" s="260"/>
      <c r="F58" s="244"/>
    </row>
    <row r="59" spans="1:6" hidden="1">
      <c r="A59" s="245" t="s">
        <v>153</v>
      </c>
      <c r="B59" s="145">
        <f>Originales!F70</f>
        <v>33977</v>
      </c>
      <c r="C59" s="254">
        <f>B59/$B$63</f>
        <v>0.38585234563975607</v>
      </c>
      <c r="D59" s="156">
        <f>Originales!F31</f>
        <v>32855</v>
      </c>
      <c r="E59" s="143">
        <f>D59/$D$63</f>
        <v>0.37964664147629446</v>
      </c>
      <c r="F59" s="157">
        <f>(D59-B59)/B59</f>
        <v>-3.3022338640845278E-2</v>
      </c>
    </row>
    <row r="60" spans="1:6" hidden="1">
      <c r="A60" s="247" t="s">
        <v>154</v>
      </c>
      <c r="B60" s="145">
        <f>Originales!O70</f>
        <v>20292</v>
      </c>
      <c r="C60" s="261">
        <f>B60/$B$63</f>
        <v>0.23044164575218323</v>
      </c>
      <c r="D60" s="156">
        <f>Originales!O31</f>
        <v>20363</v>
      </c>
      <c r="E60" s="147">
        <f>D60/$D$63</f>
        <v>0.23529887567742458</v>
      </c>
      <c r="F60" s="157">
        <f>(D60-B60)/B60</f>
        <v>3.4989158288980878E-3</v>
      </c>
    </row>
    <row r="61" spans="1:6" hidden="1">
      <c r="A61" s="247" t="s">
        <v>155</v>
      </c>
      <c r="B61" s="145">
        <f>Originales!W70</f>
        <v>16831</v>
      </c>
      <c r="C61" s="261">
        <f>B61/$B$63</f>
        <v>0.19113755862679854</v>
      </c>
      <c r="D61" s="156">
        <f>Originales!W31</f>
        <v>16442</v>
      </c>
      <c r="E61" s="147">
        <f>D61/$D$63</f>
        <v>0.18999087137888399</v>
      </c>
      <c r="F61" s="157">
        <f>(D61-B61)/B61</f>
        <v>-2.3112114550531755E-2</v>
      </c>
    </row>
    <row r="62" spans="1:6" hidden="1">
      <c r="A62" s="247" t="s">
        <v>156</v>
      </c>
      <c r="B62" s="145">
        <f>Originales!AF70</f>
        <v>2531</v>
      </c>
      <c r="C62" s="261">
        <f>B62/$B$63</f>
        <v>2.8742746175772511E-2</v>
      </c>
      <c r="D62" s="156">
        <f>Originales!AF31</f>
        <v>2504</v>
      </c>
      <c r="E62" s="147">
        <f>D62/$D$63</f>
        <v>2.8934262372748178E-2</v>
      </c>
      <c r="F62" s="157">
        <f>(D62-B62)/B62</f>
        <v>-1.066772026866851E-2</v>
      </c>
    </row>
    <row r="63" spans="1:6" hidden="1">
      <c r="A63" s="314" t="s">
        <v>157</v>
      </c>
      <c r="B63" s="315">
        <f>Originales!AP70</f>
        <v>88057</v>
      </c>
      <c r="C63" s="325">
        <f>B63/$B$63</f>
        <v>1</v>
      </c>
      <c r="D63" s="324">
        <f>Originales!AP31</f>
        <v>86541</v>
      </c>
      <c r="E63" s="319">
        <f>D63/$D$63</f>
        <v>1</v>
      </c>
      <c r="F63" s="323">
        <f>(D63-B63)/B63</f>
        <v>-1.7216121375926957E-2</v>
      </c>
    </row>
    <row r="64" spans="1:6" hidden="1">
      <c r="A64" s="139" t="s">
        <v>125</v>
      </c>
      <c r="B64" s="243"/>
      <c r="C64" s="244"/>
      <c r="D64" s="243"/>
      <c r="E64" s="243"/>
      <c r="F64" s="244"/>
    </row>
    <row r="65" spans="1:8" hidden="1">
      <c r="A65" s="247" t="s">
        <v>153</v>
      </c>
      <c r="B65" s="262">
        <f>Originales!G70</f>
        <v>31540</v>
      </c>
      <c r="C65" s="147">
        <f>B65/$B$69</f>
        <v>0.3248699593140032</v>
      </c>
      <c r="D65" s="263">
        <f>Originales!G31</f>
        <v>30575</v>
      </c>
      <c r="E65" s="147">
        <f>D65/$D$69</f>
        <v>0.33177438256868785</v>
      </c>
      <c r="F65" s="147">
        <f>(D65-B65)/B65</f>
        <v>-3.0596068484464174E-2</v>
      </c>
    </row>
    <row r="66" spans="1:8" hidden="1">
      <c r="A66" s="247" t="s">
        <v>154</v>
      </c>
      <c r="B66" s="262">
        <f>Originales!P70</f>
        <v>35173</v>
      </c>
      <c r="C66" s="147">
        <f>B66/$B$69</f>
        <v>0.36229077612401506</v>
      </c>
      <c r="D66" s="263">
        <f>Originales!P31</f>
        <v>33334</v>
      </c>
      <c r="E66" s="147">
        <f>D66/$D$69</f>
        <v>0.36171274794912972</v>
      </c>
      <c r="F66" s="147">
        <f>(D66-B66)/B66</f>
        <v>-5.228442271060188E-2</v>
      </c>
    </row>
    <row r="67" spans="1:8" hidden="1">
      <c r="A67" s="247" t="s">
        <v>155</v>
      </c>
      <c r="B67" s="262">
        <f>Originales!X70</f>
        <v>12015</v>
      </c>
      <c r="C67" s="147">
        <f>B67/$B$69</f>
        <v>0.12375753205953546</v>
      </c>
      <c r="D67" s="263">
        <f>Originales!X31</f>
        <v>10783</v>
      </c>
      <c r="E67" s="147">
        <f>D67/$D$69</f>
        <v>0.11700811667173054</v>
      </c>
      <c r="F67" s="147">
        <f>(D67-B67)/B67</f>
        <v>-0.10253849354972951</v>
      </c>
    </row>
    <row r="68" spans="1:8" hidden="1">
      <c r="A68" s="247" t="s">
        <v>156</v>
      </c>
      <c r="B68" s="251" t="s">
        <v>74</v>
      </c>
      <c r="C68" s="251" t="s">
        <v>74</v>
      </c>
      <c r="D68" s="251" t="s">
        <v>74</v>
      </c>
      <c r="E68" s="251" t="s">
        <v>74</v>
      </c>
      <c r="F68" s="264" t="s">
        <v>74</v>
      </c>
    </row>
    <row r="69" spans="1:8" hidden="1">
      <c r="A69" s="314" t="s">
        <v>157</v>
      </c>
      <c r="B69" s="326">
        <f>Originales!AQ70</f>
        <v>97085</v>
      </c>
      <c r="C69" s="316">
        <f>B69/$B$69</f>
        <v>1</v>
      </c>
      <c r="D69" s="327">
        <f>Originales!AQ31</f>
        <v>92156</v>
      </c>
      <c r="E69" s="316">
        <f>D69/$D$69</f>
        <v>1</v>
      </c>
      <c r="F69" s="316">
        <f>(D69-B69)/B69</f>
        <v>-5.0769943863624656E-2</v>
      </c>
    </row>
    <row r="70" spans="1:8" ht="33.75" hidden="1" customHeight="1">
      <c r="A70" s="817" t="s">
        <v>290</v>
      </c>
      <c r="B70" s="818"/>
      <c r="C70" s="818"/>
      <c r="D70" s="818"/>
      <c r="E70" s="818"/>
      <c r="F70" s="819"/>
      <c r="G70" s="125" t="s">
        <v>241</v>
      </c>
    </row>
    <row r="71" spans="1:8">
      <c r="A71" s="184"/>
      <c r="B71" s="184"/>
      <c r="C71" s="184"/>
      <c r="D71" s="184"/>
      <c r="E71" s="184"/>
      <c r="F71" s="184"/>
    </row>
    <row r="72" spans="1:8">
      <c r="A72" s="184"/>
      <c r="B72" s="184"/>
      <c r="C72" s="184"/>
      <c r="D72" s="184"/>
      <c r="E72" s="184"/>
      <c r="F72" s="184"/>
    </row>
    <row r="73" spans="1:8" ht="36.75" customHeight="1">
      <c r="A73" s="811" t="s">
        <v>298</v>
      </c>
      <c r="B73" s="812"/>
      <c r="C73" s="812"/>
      <c r="D73" s="812"/>
      <c r="E73" s="812"/>
      <c r="F73" s="813"/>
    </row>
    <row r="74" spans="1:8" ht="31.5" customHeight="1">
      <c r="A74" s="136" t="s">
        <v>115</v>
      </c>
      <c r="B74" s="137" t="str">
        <f>Originales!$A$1</f>
        <v>Acum. febrero 2009</v>
      </c>
      <c r="C74" s="241" t="s">
        <v>116</v>
      </c>
      <c r="D74" s="137" t="str">
        <f>Originales!$A$2</f>
        <v>Acum. febrero 2010</v>
      </c>
      <c r="E74" s="241" t="s">
        <v>116</v>
      </c>
      <c r="F74" s="242" t="s">
        <v>68</v>
      </c>
    </row>
    <row r="75" spans="1:8">
      <c r="A75" s="139" t="s">
        <v>123</v>
      </c>
      <c r="B75" s="243"/>
      <c r="C75" s="244"/>
      <c r="D75" s="243"/>
      <c r="E75" s="243"/>
      <c r="F75" s="244"/>
    </row>
    <row r="76" spans="1:8">
      <c r="A76" s="247" t="s">
        <v>153</v>
      </c>
      <c r="B76" s="145">
        <f>Originales!H71</f>
        <v>0</v>
      </c>
      <c r="C76" s="147" t="e">
        <f>B76/$B$80</f>
        <v>#DIV/0!</v>
      </c>
      <c r="D76" s="156">
        <f>Originales!H32</f>
        <v>0</v>
      </c>
      <c r="E76" s="147" t="e">
        <f>D76/$D$80</f>
        <v>#DIV/0!</v>
      </c>
      <c r="F76" s="219" t="e">
        <f>(D76-B76)/B76</f>
        <v>#DIV/0!</v>
      </c>
    </row>
    <row r="77" spans="1:8">
      <c r="A77" s="247" t="s">
        <v>154</v>
      </c>
      <c r="B77" s="145">
        <f>Originales!Q71</f>
        <v>0</v>
      </c>
      <c r="C77" s="147" t="e">
        <f>B77/$B$80</f>
        <v>#DIV/0!</v>
      </c>
      <c r="D77" s="156">
        <f>Originales!Q32</f>
        <v>0</v>
      </c>
      <c r="E77" s="147" t="e">
        <f>D77/$D$80</f>
        <v>#DIV/0!</v>
      </c>
      <c r="F77" s="219" t="e">
        <f>(D77-B77)/B77</f>
        <v>#DIV/0!</v>
      </c>
    </row>
    <row r="78" spans="1:8">
      <c r="A78" s="247" t="s">
        <v>155</v>
      </c>
      <c r="B78" s="145">
        <f>Originales!Y71</f>
        <v>0</v>
      </c>
      <c r="C78" s="147" t="e">
        <f>B78/$B$80</f>
        <v>#DIV/0!</v>
      </c>
      <c r="D78" s="156">
        <f>Originales!Y32</f>
        <v>0</v>
      </c>
      <c r="E78" s="147" t="e">
        <f>D78/$D$80</f>
        <v>#DIV/0!</v>
      </c>
      <c r="F78" s="219" t="e">
        <f>(D78-B78)/B78</f>
        <v>#DIV/0!</v>
      </c>
    </row>
    <row r="79" spans="1:8">
      <c r="A79" s="247" t="s">
        <v>156</v>
      </c>
      <c r="B79" s="145">
        <f>Originales!AH71</f>
        <v>0</v>
      </c>
      <c r="C79" s="147" t="e">
        <f>B79/$B$80</f>
        <v>#DIV/0!</v>
      </c>
      <c r="D79" s="156">
        <f>Originales!AH32</f>
        <v>0</v>
      </c>
      <c r="E79" s="147" t="e">
        <f>D79/$D$80</f>
        <v>#DIV/0!</v>
      </c>
      <c r="F79" s="219" t="e">
        <f>(D79-B79)/B79</f>
        <v>#DIV/0!</v>
      </c>
      <c r="H79" s="34"/>
    </row>
    <row r="80" spans="1:8">
      <c r="A80" s="314" t="s">
        <v>157</v>
      </c>
      <c r="B80" s="315">
        <f>Originales!AR71</f>
        <v>0</v>
      </c>
      <c r="C80" s="316" t="e">
        <f>B80/$B$80</f>
        <v>#DIV/0!</v>
      </c>
      <c r="D80" s="324">
        <f>Originales!AR32</f>
        <v>0</v>
      </c>
      <c r="E80" s="316" t="e">
        <f>D80/$D$80</f>
        <v>#DIV/0!</v>
      </c>
      <c r="F80" s="328" t="e">
        <f>(D80-B80)/B80</f>
        <v>#DIV/0!</v>
      </c>
    </row>
    <row r="81" spans="1:6">
      <c r="A81" s="139" t="s">
        <v>124</v>
      </c>
      <c r="B81" s="243"/>
      <c r="C81" s="244"/>
      <c r="D81" s="243"/>
      <c r="E81" s="243"/>
      <c r="F81" s="244"/>
    </row>
    <row r="82" spans="1:6">
      <c r="A82" s="247" t="s">
        <v>153</v>
      </c>
      <c r="B82" s="145">
        <f>Originales!F71</f>
        <v>0</v>
      </c>
      <c r="C82" s="261" t="e">
        <f>B82/$B$86</f>
        <v>#DIV/0!</v>
      </c>
      <c r="D82" s="156">
        <f>Originales!F32</f>
        <v>0</v>
      </c>
      <c r="E82" s="147" t="e">
        <f>D82/$D$86</f>
        <v>#DIV/0!</v>
      </c>
      <c r="F82" s="219" t="e">
        <f>(D82-B82)/B82</f>
        <v>#DIV/0!</v>
      </c>
    </row>
    <row r="83" spans="1:6">
      <c r="A83" s="247" t="s">
        <v>154</v>
      </c>
      <c r="B83" s="145">
        <f>Originales!O71</f>
        <v>0</v>
      </c>
      <c r="C83" s="261" t="e">
        <f>B83/$B$86</f>
        <v>#DIV/0!</v>
      </c>
      <c r="D83" s="156">
        <f>Originales!O32</f>
        <v>0</v>
      </c>
      <c r="E83" s="147" t="e">
        <f>D83/$D$86</f>
        <v>#DIV/0!</v>
      </c>
      <c r="F83" s="219" t="e">
        <f>(D83-B83)/B83</f>
        <v>#DIV/0!</v>
      </c>
    </row>
    <row r="84" spans="1:6">
      <c r="A84" s="247" t="s">
        <v>155</v>
      </c>
      <c r="B84" s="145">
        <f>Originales!W71</f>
        <v>0</v>
      </c>
      <c r="C84" s="261" t="e">
        <f>B84/$B$86</f>
        <v>#DIV/0!</v>
      </c>
      <c r="D84" s="156">
        <f>Originales!W32</f>
        <v>0</v>
      </c>
      <c r="E84" s="147" t="e">
        <f>D84/$D$86</f>
        <v>#DIV/0!</v>
      </c>
      <c r="F84" s="219" t="e">
        <f>(D84-B84)/B84</f>
        <v>#DIV/0!</v>
      </c>
    </row>
    <row r="85" spans="1:6">
      <c r="A85" s="247" t="s">
        <v>156</v>
      </c>
      <c r="B85" s="145">
        <f>Originales!AF71</f>
        <v>0</v>
      </c>
      <c r="C85" s="261" t="e">
        <f>B85/$B$86</f>
        <v>#DIV/0!</v>
      </c>
      <c r="D85" s="156">
        <f>Originales!AF32</f>
        <v>0</v>
      </c>
      <c r="E85" s="147" t="e">
        <f>D85/$D$86</f>
        <v>#DIV/0!</v>
      </c>
      <c r="F85" s="219" t="e">
        <f>(D85-B85)/B85</f>
        <v>#DIV/0!</v>
      </c>
    </row>
    <row r="86" spans="1:6">
      <c r="A86" s="314" t="s">
        <v>157</v>
      </c>
      <c r="B86" s="315">
        <f>Originales!AP71</f>
        <v>0</v>
      </c>
      <c r="C86" s="325" t="e">
        <f>B86/$B$86</f>
        <v>#DIV/0!</v>
      </c>
      <c r="D86" s="324">
        <f>Originales!AP32</f>
        <v>0</v>
      </c>
      <c r="E86" s="316" t="e">
        <f>D86/$D$86</f>
        <v>#DIV/0!</v>
      </c>
      <c r="F86" s="328" t="e">
        <f>(D86-B86)/B86</f>
        <v>#DIV/0!</v>
      </c>
    </row>
    <row r="87" spans="1:6">
      <c r="A87" s="139" t="s">
        <v>125</v>
      </c>
      <c r="B87" s="243"/>
      <c r="C87" s="244"/>
      <c r="D87" s="243"/>
      <c r="E87" s="243"/>
      <c r="F87" s="244"/>
    </row>
    <row r="88" spans="1:6">
      <c r="A88" s="247" t="s">
        <v>153</v>
      </c>
      <c r="B88" s="262">
        <f>Originales!G71</f>
        <v>0</v>
      </c>
      <c r="C88" s="147" t="e">
        <f>B88/$B$92</f>
        <v>#DIV/0!</v>
      </c>
      <c r="D88" s="263">
        <f>Originales!G32</f>
        <v>0</v>
      </c>
      <c r="E88" s="147" t="e">
        <f>D88/$D$92</f>
        <v>#DIV/0!</v>
      </c>
      <c r="F88" s="198" t="e">
        <f>(D88-B88)/B88</f>
        <v>#DIV/0!</v>
      </c>
    </row>
    <row r="89" spans="1:6">
      <c r="A89" s="247" t="s">
        <v>154</v>
      </c>
      <c r="B89" s="262">
        <f>Originales!P71</f>
        <v>0</v>
      </c>
      <c r="C89" s="147" t="e">
        <f>B89/$B$92</f>
        <v>#DIV/0!</v>
      </c>
      <c r="D89" s="263">
        <f>Originales!P32</f>
        <v>0</v>
      </c>
      <c r="E89" s="147" t="e">
        <f>D89/$D$92</f>
        <v>#DIV/0!</v>
      </c>
      <c r="F89" s="198" t="e">
        <f>(D89-B89)/B89</f>
        <v>#DIV/0!</v>
      </c>
    </row>
    <row r="90" spans="1:6">
      <c r="A90" s="247" t="s">
        <v>155</v>
      </c>
      <c r="B90" s="262">
        <f>Originales!X71</f>
        <v>0</v>
      </c>
      <c r="C90" s="147" t="e">
        <f>B90/$B$92</f>
        <v>#DIV/0!</v>
      </c>
      <c r="D90" s="263">
        <f>Originales!X32</f>
        <v>0</v>
      </c>
      <c r="E90" s="147" t="e">
        <f>D90/$D$92</f>
        <v>#DIV/0!</v>
      </c>
      <c r="F90" s="198" t="e">
        <f>(D90-B90)/B90</f>
        <v>#DIV/0!</v>
      </c>
    </row>
    <row r="91" spans="1:6">
      <c r="A91" s="247" t="s">
        <v>156</v>
      </c>
      <c r="B91" s="251" t="s">
        <v>74</v>
      </c>
      <c r="C91" s="251" t="s">
        <v>74</v>
      </c>
      <c r="D91" s="251" t="s">
        <v>74</v>
      </c>
      <c r="E91" s="251" t="s">
        <v>74</v>
      </c>
      <c r="F91" s="251" t="s">
        <v>74</v>
      </c>
    </row>
    <row r="92" spans="1:6">
      <c r="A92" s="314" t="s">
        <v>157</v>
      </c>
      <c r="B92" s="326">
        <f>Originales!AQ71</f>
        <v>0</v>
      </c>
      <c r="C92" s="316" t="e">
        <f>B92/$B$92</f>
        <v>#DIV/0!</v>
      </c>
      <c r="D92" s="327">
        <f>Originales!AQ32</f>
        <v>0</v>
      </c>
      <c r="E92" s="316" t="e">
        <f>D92/$D$92</f>
        <v>#DIV/0!</v>
      </c>
      <c r="F92" s="329" t="e">
        <f>(D92-B92)/B92</f>
        <v>#DIV/0!</v>
      </c>
    </row>
    <row r="93" spans="1:6" ht="33" customHeight="1">
      <c r="A93" s="817" t="s">
        <v>290</v>
      </c>
      <c r="B93" s="818"/>
      <c r="C93" s="818"/>
      <c r="D93" s="818"/>
      <c r="E93" s="818"/>
      <c r="F93" s="819"/>
    </row>
    <row r="94" spans="1:6">
      <c r="A94" s="184"/>
      <c r="B94" s="184"/>
      <c r="C94" s="184"/>
      <c r="D94" s="184"/>
      <c r="E94" s="184"/>
      <c r="F94" s="184"/>
    </row>
    <row r="95" spans="1:6">
      <c r="A95" s="184"/>
      <c r="B95" s="184"/>
      <c r="C95" s="184"/>
      <c r="D95" s="184"/>
      <c r="E95" s="184"/>
      <c r="F95" s="184"/>
    </row>
    <row r="96" spans="1:6">
      <c r="A96" s="184"/>
      <c r="B96" s="184"/>
      <c r="C96" s="184"/>
      <c r="D96" s="184"/>
      <c r="E96" s="184"/>
      <c r="F96" s="184"/>
    </row>
    <row r="97" spans="1:6">
      <c r="A97" s="184"/>
      <c r="B97" s="184"/>
      <c r="C97" s="184"/>
      <c r="D97" s="184"/>
      <c r="E97" s="184"/>
      <c r="F97" s="184"/>
    </row>
    <row r="118" spans="7:7">
      <c r="G118" s="125" t="s">
        <v>241</v>
      </c>
    </row>
  </sheetData>
  <sheetProtection password="CEAC" sheet="1" objects="1" scenarios="1"/>
  <mergeCells count="11">
    <mergeCell ref="A5:F5"/>
    <mergeCell ref="A48:F48"/>
    <mergeCell ref="A25:F25"/>
    <mergeCell ref="A70:F70"/>
    <mergeCell ref="A28:F28"/>
    <mergeCell ref="A50:F50"/>
    <mergeCell ref="A73:F73"/>
    <mergeCell ref="A93:F93"/>
    <mergeCell ref="X6:X9"/>
    <mergeCell ref="X10:X13"/>
    <mergeCell ref="X14:X17"/>
  </mergeCells>
  <phoneticPr fontId="9" type="noConversion"/>
  <hyperlinks>
    <hyperlink ref="G25" location="INDICE!A1" tooltip="REGRESAR AL ÍNDICE" display="INDICE"/>
    <hyperlink ref="G48" location="INDICE!A1" tooltip="REGRESAR AL ÍNDICE" display="INDICE"/>
    <hyperlink ref="G70" location="INDICE!A1" tooltip="REGRESAR AL ÍNDICE" display="INDICE"/>
    <hyperlink ref="G118" location="INDICE!A1" tooltip="REGRESAR AL ÍNDICE" display="INDICE"/>
  </hyperlinks>
  <printOptions horizontalCentered="1" verticalCentered="1"/>
  <pageMargins left="0.78740157480314965" right="0.78740157480314965" top="0.78740157480314965" bottom="0.78740157480314965" header="0" footer="0"/>
  <pageSetup paperSize="9" scale="96" fitToHeight="2" orientation="portrait" r:id="rId1"/>
  <headerFooter alignWithMargins="0">
    <oddFooter>&amp;LTurismo de Tenerife&amp;R&amp;P</oddFooter>
  </headerFooter>
  <rowBreaks count="1" manualBreakCount="1">
    <brk id="93" max="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5:Y58"/>
  <sheetViews>
    <sheetView showGridLines="0" showRowColHeaders="0" zoomScaleNormal="100" workbookViewId="0"/>
  </sheetViews>
  <sheetFormatPr baseColWidth="10" defaultRowHeight="12.75"/>
  <cols>
    <col min="1" max="1" width="25.7109375" style="22" customWidth="1"/>
    <col min="2" max="2" width="14.7109375" style="22" customWidth="1"/>
    <col min="3" max="3" width="14.140625" style="22" customWidth="1"/>
    <col min="4" max="4" width="10.7109375" style="22" customWidth="1"/>
    <col min="5" max="5" width="11.42578125" style="22"/>
    <col min="6" max="6" width="29" style="22" hidden="1" customWidth="1"/>
    <col min="7" max="8" width="12.42578125" style="22" hidden="1" customWidth="1"/>
    <col min="9" max="10" width="0" style="22" hidden="1" customWidth="1"/>
    <col min="11" max="11" width="30.42578125" style="22" hidden="1" customWidth="1"/>
    <col min="12" max="13" width="13.140625" style="22" hidden="1" customWidth="1"/>
    <col min="14" max="15" width="0" style="22" hidden="1" customWidth="1"/>
    <col min="16" max="16" width="29.140625" style="22" hidden="1" customWidth="1"/>
    <col min="17" max="18" width="12.42578125" style="22" hidden="1" customWidth="1"/>
    <col min="19" max="20" width="0" style="22" hidden="1" customWidth="1"/>
    <col min="21" max="21" width="28.5703125" style="22" hidden="1" customWidth="1"/>
    <col min="22" max="23" width="13" style="22" hidden="1" customWidth="1"/>
    <col min="24" max="24" width="0" style="22" hidden="1" customWidth="1"/>
    <col min="25" max="16384" width="11.42578125" style="22"/>
  </cols>
  <sheetData>
    <row r="5" spans="1:24" ht="38.25" customHeight="1">
      <c r="A5" s="826" t="s">
        <v>160</v>
      </c>
      <c r="B5" s="827"/>
      <c r="C5" s="827"/>
      <c r="D5" s="828"/>
      <c r="F5" s="832" t="s">
        <v>161</v>
      </c>
      <c r="G5" s="833"/>
      <c r="H5" s="833"/>
      <c r="I5" s="834"/>
      <c r="K5" s="832" t="s">
        <v>162</v>
      </c>
      <c r="L5" s="833"/>
      <c r="M5" s="833"/>
      <c r="N5" s="834"/>
      <c r="P5" s="832" t="s">
        <v>165</v>
      </c>
      <c r="Q5" s="833"/>
      <c r="R5" s="833"/>
      <c r="S5" s="834"/>
      <c r="U5" s="832" t="s">
        <v>167</v>
      </c>
      <c r="V5" s="833"/>
      <c r="W5" s="833"/>
      <c r="X5" s="834"/>
    </row>
    <row r="6" spans="1:24" ht="31.5" customHeight="1">
      <c r="A6" s="40" t="s">
        <v>137</v>
      </c>
      <c r="B6" s="67" t="str">
        <f>Originales!$A$1</f>
        <v>Acum. febrero 2009</v>
      </c>
      <c r="C6" s="67" t="str">
        <f>Originales!$A$2</f>
        <v>Acum. febrero 2010</v>
      </c>
      <c r="D6" s="41" t="s">
        <v>68</v>
      </c>
      <c r="F6" s="40" t="s">
        <v>137</v>
      </c>
      <c r="G6" s="67" t="str">
        <f>Originales!$A$1</f>
        <v>Acum. febrero 2009</v>
      </c>
      <c r="H6" s="67" t="str">
        <f>Originales!$A$2</f>
        <v>Acum. febrero 2010</v>
      </c>
      <c r="I6" s="41" t="s">
        <v>68</v>
      </c>
      <c r="K6" s="40" t="s">
        <v>137</v>
      </c>
      <c r="L6" s="67" t="str">
        <f>Originales!$A$1</f>
        <v>Acum. febrero 2009</v>
      </c>
      <c r="M6" s="67" t="str">
        <f>Originales!$A$2</f>
        <v>Acum. febrero 2010</v>
      </c>
      <c r="N6" s="41" t="s">
        <v>68</v>
      </c>
      <c r="P6" s="40" t="s">
        <v>137</v>
      </c>
      <c r="Q6" s="67" t="str">
        <f>Originales!$A$1</f>
        <v>Acum. febrero 2009</v>
      </c>
      <c r="R6" s="67" t="str">
        <f>Originales!$A$2</f>
        <v>Acum. febrero 2010</v>
      </c>
      <c r="S6" s="41" t="s">
        <v>68</v>
      </c>
      <c r="U6" s="40" t="s">
        <v>137</v>
      </c>
      <c r="V6" s="67" t="str">
        <f>Originales!$A$1</f>
        <v>Acum. febrero 2009</v>
      </c>
      <c r="W6" s="67" t="str">
        <f>Originales!$A$2</f>
        <v>Acum. febrero 2010</v>
      </c>
      <c r="X6" s="41" t="s">
        <v>68</v>
      </c>
    </row>
    <row r="7" spans="1:24">
      <c r="A7" s="10" t="s">
        <v>11</v>
      </c>
      <c r="B7" s="11">
        <f>Originales!AR49</f>
        <v>141120</v>
      </c>
      <c r="C7" s="18">
        <f>Originales!AR10</f>
        <v>158722</v>
      </c>
      <c r="D7" s="119">
        <f t="shared" ref="D7:D17" si="0">(C7-B7)/B7</f>
        <v>0.12473072562358277</v>
      </c>
      <c r="F7" s="10" t="s">
        <v>11</v>
      </c>
      <c r="G7" s="14">
        <f>Originales!H49</f>
        <v>32285</v>
      </c>
      <c r="H7" s="11">
        <f>Originales!H10</f>
        <v>35486</v>
      </c>
      <c r="I7" s="15">
        <f t="shared" ref="I7:I29" si="1">(H7-G7)/G7</f>
        <v>9.9148211243611589E-2</v>
      </c>
      <c r="K7" s="10" t="s">
        <v>11</v>
      </c>
      <c r="L7" s="14">
        <f>Originales!Q49</f>
        <v>13449</v>
      </c>
      <c r="M7" s="11">
        <f>Originales!Q10</f>
        <v>18735</v>
      </c>
      <c r="N7" s="15">
        <f t="shared" ref="N7:N29" si="2">(M7-L7)/L7</f>
        <v>0.39304037474905196</v>
      </c>
      <c r="P7" s="10" t="s">
        <v>11</v>
      </c>
      <c r="Q7" s="14">
        <f>Originales!Y49</f>
        <v>45697</v>
      </c>
      <c r="R7" s="11">
        <f>Originales!W10</f>
        <v>36039</v>
      </c>
      <c r="S7" s="15">
        <f t="shared" ref="S7:S29" si="3">(R7-Q7)/Q7</f>
        <v>-0.21134866621441231</v>
      </c>
      <c r="U7" s="10" t="s">
        <v>11</v>
      </c>
      <c r="V7" s="14">
        <f>Originales!AH49</f>
        <v>23549</v>
      </c>
      <c r="W7" s="11">
        <f>Originales!AH10</f>
        <v>23572</v>
      </c>
      <c r="X7" s="15">
        <f t="shared" ref="X7:X29" si="4">(W7-V7)/V7</f>
        <v>9.7668690814896601E-4</v>
      </c>
    </row>
    <row r="8" spans="1:24">
      <c r="A8" s="12" t="s">
        <v>12</v>
      </c>
      <c r="B8" s="13">
        <f>Originales!AR50</f>
        <v>23671</v>
      </c>
      <c r="C8" s="19">
        <f>Originales!AR11</f>
        <v>23043</v>
      </c>
      <c r="D8" s="120">
        <f t="shared" si="0"/>
        <v>-2.6530353597228676E-2</v>
      </c>
      <c r="F8" s="12" t="s">
        <v>12</v>
      </c>
      <c r="G8" s="16">
        <f>Originales!H50</f>
        <v>10374</v>
      </c>
      <c r="H8" s="13">
        <f>Originales!H11</f>
        <v>9612</v>
      </c>
      <c r="I8" s="17">
        <f t="shared" si="1"/>
        <v>-7.3452862926547138E-2</v>
      </c>
      <c r="K8" s="12" t="s">
        <v>12</v>
      </c>
      <c r="L8" s="16">
        <f>Originales!Q50</f>
        <v>10183</v>
      </c>
      <c r="M8" s="13">
        <f>Originales!Q11</f>
        <v>10259</v>
      </c>
      <c r="N8" s="17">
        <f t="shared" si="2"/>
        <v>7.4634194245310811E-3</v>
      </c>
      <c r="P8" s="12" t="s">
        <v>12</v>
      </c>
      <c r="Q8" s="16">
        <f>Originales!Y50</f>
        <v>723</v>
      </c>
      <c r="R8" s="13">
        <f>Originales!W11</f>
        <v>336</v>
      </c>
      <c r="S8" s="17">
        <f t="shared" si="3"/>
        <v>-0.53526970954356845</v>
      </c>
      <c r="U8" s="12" t="s">
        <v>12</v>
      </c>
      <c r="V8" s="16">
        <f>Originales!AH50</f>
        <v>174</v>
      </c>
      <c r="W8" s="13">
        <f>Originales!AH11</f>
        <v>251</v>
      </c>
      <c r="X8" s="17">
        <f t="shared" si="4"/>
        <v>0.44252873563218392</v>
      </c>
    </row>
    <row r="9" spans="1:24">
      <c r="A9" s="12" t="s">
        <v>13</v>
      </c>
      <c r="B9" s="13">
        <f>Originales!AR51</f>
        <v>19958</v>
      </c>
      <c r="C9" s="19">
        <f>Originales!AR12</f>
        <v>21572</v>
      </c>
      <c r="D9" s="120">
        <f t="shared" si="0"/>
        <v>8.0869826635935463E-2</v>
      </c>
      <c r="F9" s="12" t="s">
        <v>13</v>
      </c>
      <c r="G9" s="16">
        <f>Originales!H51</f>
        <v>10948</v>
      </c>
      <c r="H9" s="13">
        <f>Originales!H12</f>
        <v>11435</v>
      </c>
      <c r="I9" s="17">
        <f t="shared" si="1"/>
        <v>4.4483010595542563E-2</v>
      </c>
      <c r="K9" s="12" t="s">
        <v>13</v>
      </c>
      <c r="L9" s="16">
        <f>Originales!Q51</f>
        <v>6898</v>
      </c>
      <c r="M9" s="13">
        <f>Originales!Q12</f>
        <v>7848</v>
      </c>
      <c r="N9" s="17">
        <f t="shared" si="2"/>
        <v>0.13772107857349958</v>
      </c>
      <c r="P9" s="12" t="s">
        <v>13</v>
      </c>
      <c r="Q9" s="16">
        <f>Originales!Y51</f>
        <v>340</v>
      </c>
      <c r="R9" s="13">
        <f>Originales!W12</f>
        <v>244</v>
      </c>
      <c r="S9" s="17">
        <f t="shared" si="3"/>
        <v>-0.28235294117647058</v>
      </c>
      <c r="U9" s="12" t="s">
        <v>13</v>
      </c>
      <c r="V9" s="16">
        <f>Originales!AH51</f>
        <v>108</v>
      </c>
      <c r="W9" s="13">
        <f>Originales!AH12</f>
        <v>102</v>
      </c>
      <c r="X9" s="17">
        <f t="shared" si="4"/>
        <v>-5.5555555555555552E-2</v>
      </c>
    </row>
    <row r="10" spans="1:24">
      <c r="A10" s="12" t="s">
        <v>14</v>
      </c>
      <c r="B10" s="13">
        <f>Originales!AR52</f>
        <v>99849</v>
      </c>
      <c r="C10" s="19">
        <f>Originales!AR13</f>
        <v>97661</v>
      </c>
      <c r="D10" s="120">
        <f t="shared" si="0"/>
        <v>-2.1913088764033691E-2</v>
      </c>
      <c r="F10" s="12" t="s">
        <v>14</v>
      </c>
      <c r="G10" s="16">
        <f>Originales!H52</f>
        <v>37473</v>
      </c>
      <c r="H10" s="13">
        <f>Originales!H13</f>
        <v>37997</v>
      </c>
      <c r="I10" s="17">
        <f t="shared" si="1"/>
        <v>1.3983401382328609E-2</v>
      </c>
      <c r="K10" s="12" t="s">
        <v>14</v>
      </c>
      <c r="L10" s="16">
        <f>Originales!Q52</f>
        <v>13622</v>
      </c>
      <c r="M10" s="13">
        <f>Originales!Q13</f>
        <v>14380</v>
      </c>
      <c r="N10" s="17">
        <f t="shared" si="2"/>
        <v>5.5645279694611659E-2</v>
      </c>
      <c r="P10" s="12" t="s">
        <v>14</v>
      </c>
      <c r="Q10" s="16">
        <f>Originales!Y52</f>
        <v>31482</v>
      </c>
      <c r="R10" s="13">
        <f>Originales!W13</f>
        <v>24229</v>
      </c>
      <c r="S10" s="17">
        <f t="shared" si="3"/>
        <v>-0.23038561717807002</v>
      </c>
      <c r="U10" s="12" t="s">
        <v>14</v>
      </c>
      <c r="V10" s="16">
        <f>Originales!AH52</f>
        <v>777</v>
      </c>
      <c r="W10" s="13">
        <f>Originales!AH13</f>
        <v>789</v>
      </c>
      <c r="X10" s="17">
        <f t="shared" si="4"/>
        <v>1.5444015444015444E-2</v>
      </c>
    </row>
    <row r="11" spans="1:24">
      <c r="A11" s="42" t="s">
        <v>15</v>
      </c>
      <c r="B11" s="13">
        <f>Originales!AR53</f>
        <v>19480</v>
      </c>
      <c r="C11" s="19">
        <f>Originales!AR14</f>
        <v>20087</v>
      </c>
      <c r="D11" s="120">
        <f t="shared" si="0"/>
        <v>3.1160164271047227E-2</v>
      </c>
      <c r="F11" s="42" t="s">
        <v>15</v>
      </c>
      <c r="G11" s="16">
        <f>Originales!H53</f>
        <v>8212</v>
      </c>
      <c r="H11" s="13">
        <f>Originales!H14</f>
        <v>8121</v>
      </c>
      <c r="I11" s="17">
        <f t="shared" si="1"/>
        <v>-1.1081344374086703E-2</v>
      </c>
      <c r="K11" s="42" t="s">
        <v>15</v>
      </c>
      <c r="L11" s="16">
        <f>Originales!Q53</f>
        <v>4033</v>
      </c>
      <c r="M11" s="13">
        <f>Originales!Q14</f>
        <v>4681</v>
      </c>
      <c r="N11" s="17">
        <f t="shared" si="2"/>
        <v>0.16067443590379371</v>
      </c>
      <c r="P11" s="42" t="s">
        <v>15</v>
      </c>
      <c r="Q11" s="16">
        <f>Originales!Y53</f>
        <v>1665</v>
      </c>
      <c r="R11" s="13">
        <f>Originales!W14</f>
        <v>1852</v>
      </c>
      <c r="S11" s="17">
        <f t="shared" si="3"/>
        <v>0.11231231231231231</v>
      </c>
      <c r="U11" s="42" t="s">
        <v>15</v>
      </c>
      <c r="V11" s="16">
        <f>Originales!AH53</f>
        <v>406</v>
      </c>
      <c r="W11" s="13">
        <f>Originales!AH14</f>
        <v>528</v>
      </c>
      <c r="X11" s="17">
        <f t="shared" si="4"/>
        <v>0.30049261083743845</v>
      </c>
    </row>
    <row r="12" spans="1:24">
      <c r="A12" s="42" t="s">
        <v>16</v>
      </c>
      <c r="B12" s="13">
        <f>Originales!AR54</f>
        <v>234698</v>
      </c>
      <c r="C12" s="19">
        <f>Originales!AR15</f>
        <v>227256</v>
      </c>
      <c r="D12" s="120">
        <f t="shared" si="0"/>
        <v>-3.170883433177956E-2</v>
      </c>
      <c r="F12" s="42" t="s">
        <v>16</v>
      </c>
      <c r="G12" s="16">
        <f>Originales!H54</f>
        <v>91330</v>
      </c>
      <c r="H12" s="13">
        <f>Originales!H15</f>
        <v>83971</v>
      </c>
      <c r="I12" s="17">
        <f t="shared" si="1"/>
        <v>-8.0575933428227303E-2</v>
      </c>
      <c r="K12" s="42" t="s">
        <v>16</v>
      </c>
      <c r="L12" s="16">
        <f>Originales!Q54</f>
        <v>88440</v>
      </c>
      <c r="M12" s="13">
        <f>Originales!Q15</f>
        <v>83714</v>
      </c>
      <c r="N12" s="17">
        <f t="shared" si="2"/>
        <v>-5.3437358661239255E-2</v>
      </c>
      <c r="P12" s="42" t="s">
        <v>16</v>
      </c>
      <c r="Q12" s="16">
        <f>Originales!Y54</f>
        <v>11269</v>
      </c>
      <c r="R12" s="13">
        <f>Originales!W15</f>
        <v>8143</v>
      </c>
      <c r="S12" s="17">
        <f t="shared" si="3"/>
        <v>-0.27739817197621797</v>
      </c>
      <c r="U12" s="42" t="s">
        <v>16</v>
      </c>
      <c r="V12" s="16">
        <f>Originales!AH54</f>
        <v>677</v>
      </c>
      <c r="W12" s="13">
        <f>Originales!AH15</f>
        <v>865</v>
      </c>
      <c r="X12" s="17">
        <f t="shared" si="4"/>
        <v>0.2776957163958641</v>
      </c>
    </row>
    <row r="13" spans="1:24">
      <c r="A13" s="42" t="s">
        <v>17</v>
      </c>
      <c r="B13" s="13">
        <f>Originales!AR55</f>
        <v>15981</v>
      </c>
      <c r="C13" s="19">
        <f>Originales!AR16</f>
        <v>12850</v>
      </c>
      <c r="D13" s="120">
        <f t="shared" si="0"/>
        <v>-0.19592015518428132</v>
      </c>
      <c r="F13" s="42" t="s">
        <v>17</v>
      </c>
      <c r="G13" s="16">
        <f>Originales!H55</f>
        <v>7694</v>
      </c>
      <c r="H13" s="13">
        <f>Originales!H16</f>
        <v>4697</v>
      </c>
      <c r="I13" s="17">
        <f t="shared" si="1"/>
        <v>-0.38952430465297633</v>
      </c>
      <c r="K13" s="42" t="s">
        <v>17</v>
      </c>
      <c r="L13" s="16">
        <f>Originales!Q55</f>
        <v>6373</v>
      </c>
      <c r="M13" s="13">
        <f>Originales!Q16</f>
        <v>6370</v>
      </c>
      <c r="N13" s="17">
        <f t="shared" si="2"/>
        <v>-4.7073591715047857E-4</v>
      </c>
      <c r="P13" s="42" t="s">
        <v>17</v>
      </c>
      <c r="Q13" s="16">
        <f>Originales!Y55</f>
        <v>351</v>
      </c>
      <c r="R13" s="13">
        <f>Originales!W16</f>
        <v>245</v>
      </c>
      <c r="S13" s="17">
        <f t="shared" si="3"/>
        <v>-0.30199430199430199</v>
      </c>
      <c r="U13" s="42" t="s">
        <v>17</v>
      </c>
      <c r="V13" s="16">
        <f>Originales!AH55</f>
        <v>94</v>
      </c>
      <c r="W13" s="13">
        <f>Originales!AH16</f>
        <v>110</v>
      </c>
      <c r="X13" s="17">
        <f t="shared" si="4"/>
        <v>0.1702127659574468</v>
      </c>
    </row>
    <row r="14" spans="1:24">
      <c r="A14" s="42" t="s">
        <v>18</v>
      </c>
      <c r="B14" s="13">
        <f>Originales!AR56</f>
        <v>18032</v>
      </c>
      <c r="C14" s="19">
        <f>Originales!AR17</f>
        <v>18224</v>
      </c>
      <c r="D14" s="120">
        <f t="shared" si="0"/>
        <v>1.064773735581189E-2</v>
      </c>
      <c r="F14" s="42" t="s">
        <v>18</v>
      </c>
      <c r="G14" s="16">
        <f>Originales!H56</f>
        <v>8909</v>
      </c>
      <c r="H14" s="13">
        <f>Originales!H17</f>
        <v>9002</v>
      </c>
      <c r="I14" s="17">
        <f t="shared" si="1"/>
        <v>1.0438882029408464E-2</v>
      </c>
      <c r="K14" s="42" t="s">
        <v>18</v>
      </c>
      <c r="L14" s="16">
        <f>Originales!Q56</f>
        <v>6159</v>
      </c>
      <c r="M14" s="13">
        <f>Originales!Q17</f>
        <v>6332</v>
      </c>
      <c r="N14" s="17">
        <f t="shared" si="2"/>
        <v>2.808897548303296E-2</v>
      </c>
      <c r="P14" s="42" t="s">
        <v>18</v>
      </c>
      <c r="Q14" s="16">
        <f>Originales!Y56</f>
        <v>885</v>
      </c>
      <c r="R14" s="13">
        <f>Originales!W17</f>
        <v>421</v>
      </c>
      <c r="S14" s="17">
        <f t="shared" si="3"/>
        <v>-0.52429378531073445</v>
      </c>
      <c r="U14" s="42" t="s">
        <v>18</v>
      </c>
      <c r="V14" s="16">
        <f>Originales!AH56</f>
        <v>517</v>
      </c>
      <c r="W14" s="13">
        <f>Originales!AH17</f>
        <v>600</v>
      </c>
      <c r="X14" s="17">
        <f t="shared" si="4"/>
        <v>0.16054158607350097</v>
      </c>
    </row>
    <row r="15" spans="1:24">
      <c r="A15" s="12" t="s">
        <v>138</v>
      </c>
      <c r="B15" s="63">
        <f>SUM(B16:B19)</f>
        <v>138909</v>
      </c>
      <c r="C15" s="22">
        <f>SUM(C16:C19)</f>
        <v>119190</v>
      </c>
      <c r="D15" s="120">
        <f t="shared" si="0"/>
        <v>-0.14195624473576227</v>
      </c>
      <c r="F15" s="12" t="s">
        <v>138</v>
      </c>
      <c r="G15" s="16">
        <f>Originales!H57</f>
        <v>11915</v>
      </c>
      <c r="H15" s="13">
        <f>Originales!H18</f>
        <v>10567</v>
      </c>
      <c r="I15" s="17">
        <f t="shared" si="1"/>
        <v>-0.1131347041544272</v>
      </c>
      <c r="K15" s="12" t="s">
        <v>138</v>
      </c>
      <c r="L15" s="16">
        <f>Originales!Q57</f>
        <v>21842</v>
      </c>
      <c r="M15" s="13">
        <f>Originales!Q18</f>
        <v>17603</v>
      </c>
      <c r="N15" s="17">
        <f t="shared" si="2"/>
        <v>-0.19407563409944145</v>
      </c>
      <c r="P15" s="12" t="s">
        <v>138</v>
      </c>
      <c r="Q15" s="16">
        <f>Originales!Y57</f>
        <v>4117</v>
      </c>
      <c r="R15" s="13">
        <f>Originales!W18</f>
        <v>1052</v>
      </c>
      <c r="S15" s="17">
        <f t="shared" si="3"/>
        <v>-0.74447413164925913</v>
      </c>
      <c r="U15" s="12" t="s">
        <v>138</v>
      </c>
      <c r="V15" s="16">
        <f>Originales!AH57</f>
        <v>103</v>
      </c>
      <c r="W15" s="13">
        <f>Originales!AH18</f>
        <v>147</v>
      </c>
      <c r="X15" s="17">
        <f t="shared" si="4"/>
        <v>0.42718446601941745</v>
      </c>
    </row>
    <row r="16" spans="1:24">
      <c r="A16" s="43" t="s">
        <v>19</v>
      </c>
      <c r="B16" s="13">
        <f>Originales!AR57</f>
        <v>41951</v>
      </c>
      <c r="C16" s="19">
        <f>Originales!AR18</f>
        <v>35082</v>
      </c>
      <c r="D16" s="120">
        <f t="shared" si="0"/>
        <v>-0.16373864746966699</v>
      </c>
      <c r="F16" s="43" t="s">
        <v>19</v>
      </c>
      <c r="G16" s="16">
        <f>Originales!H58</f>
        <v>6885</v>
      </c>
      <c r="H16" s="13">
        <f>Originales!H19</f>
        <v>5956</v>
      </c>
      <c r="I16" s="17">
        <f t="shared" si="1"/>
        <v>-0.13493100944081335</v>
      </c>
      <c r="K16" s="43" t="s">
        <v>19</v>
      </c>
      <c r="L16" s="16">
        <f>Originales!Q58</f>
        <v>14378</v>
      </c>
      <c r="M16" s="13">
        <f>Originales!Q19</f>
        <v>16191</v>
      </c>
      <c r="N16" s="17">
        <f t="shared" si="2"/>
        <v>0.12609542356377798</v>
      </c>
      <c r="P16" s="43" t="s">
        <v>19</v>
      </c>
      <c r="Q16" s="16">
        <f>Originales!Y58</f>
        <v>2260</v>
      </c>
      <c r="R16" s="13">
        <f>Originales!W19</f>
        <v>245</v>
      </c>
      <c r="S16" s="17">
        <f t="shared" si="3"/>
        <v>-0.8915929203539823</v>
      </c>
      <c r="U16" s="43" t="s">
        <v>19</v>
      </c>
      <c r="V16" s="16">
        <f>Originales!AH58</f>
        <v>100</v>
      </c>
      <c r="W16" s="13">
        <f>Originales!AH19</f>
        <v>76</v>
      </c>
      <c r="X16" s="17">
        <f t="shared" si="4"/>
        <v>-0.24</v>
      </c>
    </row>
    <row r="17" spans="1:25">
      <c r="A17" s="43" t="s">
        <v>20</v>
      </c>
      <c r="B17" s="13">
        <f>Originales!AR58</f>
        <v>25789</v>
      </c>
      <c r="C17" s="19">
        <f>Originales!AR19</f>
        <v>24984</v>
      </c>
      <c r="D17" s="120">
        <f t="shared" si="0"/>
        <v>-3.1214859048431503E-2</v>
      </c>
      <c r="F17" s="43" t="s">
        <v>20</v>
      </c>
      <c r="G17" s="16">
        <f>Originales!H59</f>
        <v>12244</v>
      </c>
      <c r="H17" s="13">
        <f>Originales!H20</f>
        <v>9273</v>
      </c>
      <c r="I17" s="17">
        <f t="shared" si="1"/>
        <v>-0.24264946096047044</v>
      </c>
      <c r="K17" s="43" t="s">
        <v>20</v>
      </c>
      <c r="L17" s="16">
        <f>Originales!Q59</f>
        <v>13893</v>
      </c>
      <c r="M17" s="13">
        <f>Originales!Q20</f>
        <v>12362</v>
      </c>
      <c r="N17" s="17">
        <f t="shared" si="2"/>
        <v>-0.11019938098322897</v>
      </c>
      <c r="P17" s="43" t="s">
        <v>20</v>
      </c>
      <c r="Q17" s="16">
        <f>Originales!Y59</f>
        <v>2096</v>
      </c>
      <c r="R17" s="13">
        <f>Originales!W20</f>
        <v>295</v>
      </c>
      <c r="S17" s="17">
        <f t="shared" si="3"/>
        <v>-0.8592557251908397</v>
      </c>
      <c r="U17" s="43" t="s">
        <v>20</v>
      </c>
      <c r="V17" s="16">
        <f>Originales!AH59</f>
        <v>120</v>
      </c>
      <c r="W17" s="13">
        <f>Originales!AH20</f>
        <v>113</v>
      </c>
      <c r="X17" s="17">
        <f t="shared" si="4"/>
        <v>-5.8333333333333334E-2</v>
      </c>
    </row>
    <row r="18" spans="1:25">
      <c r="A18" s="43" t="s">
        <v>21</v>
      </c>
      <c r="B18" s="13">
        <f>Originales!AR59</f>
        <v>32033</v>
      </c>
      <c r="C18" s="19">
        <f>Originales!AR20</f>
        <v>25831</v>
      </c>
      <c r="D18" s="120">
        <f t="shared" ref="D18:D27" si="5">(C18-B18)/B18</f>
        <v>-0.1936128367620891</v>
      </c>
      <c r="F18" s="43" t="s">
        <v>21</v>
      </c>
      <c r="G18" s="16">
        <f>Originales!H60</f>
        <v>6516</v>
      </c>
      <c r="H18" s="13">
        <f>Originales!H21</f>
        <v>6816</v>
      </c>
      <c r="I18" s="17">
        <f t="shared" si="1"/>
        <v>4.6040515653775323E-2</v>
      </c>
      <c r="K18" s="43" t="s">
        <v>21</v>
      </c>
      <c r="L18" s="16">
        <f>Originales!Q60</f>
        <v>16526</v>
      </c>
      <c r="M18" s="13">
        <f>Originales!Q21</f>
        <v>15532</v>
      </c>
      <c r="N18" s="17">
        <f t="shared" si="2"/>
        <v>-6.0147646133365602E-2</v>
      </c>
      <c r="P18" s="43" t="s">
        <v>21</v>
      </c>
      <c r="Q18" s="16">
        <f>Originales!Y60</f>
        <v>11032</v>
      </c>
      <c r="R18" s="13">
        <f>Originales!W21</f>
        <v>1572</v>
      </c>
      <c r="S18" s="17">
        <f t="shared" si="3"/>
        <v>-0.85750543872371288</v>
      </c>
      <c r="U18" s="43" t="s">
        <v>21</v>
      </c>
      <c r="V18" s="16">
        <f>Originales!AH60</f>
        <v>165</v>
      </c>
      <c r="W18" s="13">
        <f>Originales!AH21</f>
        <v>143</v>
      </c>
      <c r="X18" s="17">
        <f t="shared" si="4"/>
        <v>-0.13333333333333333</v>
      </c>
    </row>
    <row r="19" spans="1:25">
      <c r="A19" s="43" t="s">
        <v>22</v>
      </c>
      <c r="B19" s="13">
        <f>Originales!AR60</f>
        <v>39136</v>
      </c>
      <c r="C19" s="19">
        <f>Originales!AR21</f>
        <v>33293</v>
      </c>
      <c r="D19" s="120">
        <f t="shared" si="5"/>
        <v>-0.14929987735077677</v>
      </c>
      <c r="F19" s="43" t="s">
        <v>22</v>
      </c>
      <c r="G19" s="16">
        <f>Originales!H61</f>
        <v>1834</v>
      </c>
      <c r="H19" s="13">
        <f>Originales!H22</f>
        <v>1900</v>
      </c>
      <c r="I19" s="17">
        <f t="shared" si="1"/>
        <v>3.5986913849509271E-2</v>
      </c>
      <c r="K19" s="43" t="s">
        <v>22</v>
      </c>
      <c r="L19" s="16">
        <f>Originales!Q61</f>
        <v>1365</v>
      </c>
      <c r="M19" s="13">
        <f>Originales!Q22</f>
        <v>1329</v>
      </c>
      <c r="N19" s="17">
        <f t="shared" si="2"/>
        <v>-2.6373626373626374E-2</v>
      </c>
      <c r="P19" s="43" t="s">
        <v>22</v>
      </c>
      <c r="Q19" s="16">
        <f>Originales!Y61</f>
        <v>535</v>
      </c>
      <c r="R19" s="13">
        <f>Originales!W22</f>
        <v>330</v>
      </c>
      <c r="S19" s="17">
        <f t="shared" si="3"/>
        <v>-0.38317757009345793</v>
      </c>
      <c r="U19" s="43" t="s">
        <v>22</v>
      </c>
      <c r="V19" s="16">
        <f>Originales!AH61</f>
        <v>125</v>
      </c>
      <c r="W19" s="13">
        <f>Originales!AH22</f>
        <v>129</v>
      </c>
      <c r="X19" s="17">
        <f t="shared" si="4"/>
        <v>3.2000000000000001E-2</v>
      </c>
    </row>
    <row r="20" spans="1:25">
      <c r="A20" s="12" t="s">
        <v>23</v>
      </c>
      <c r="B20" s="13">
        <f>Originales!AR61</f>
        <v>4649</v>
      </c>
      <c r="C20" s="19">
        <f>Originales!AR22</f>
        <v>4580</v>
      </c>
      <c r="D20" s="120">
        <f t="shared" si="5"/>
        <v>-1.4841901484190149E-2</v>
      </c>
      <c r="F20" s="12" t="s">
        <v>23</v>
      </c>
      <c r="G20" s="16">
        <f>Originales!H62</f>
        <v>2456</v>
      </c>
      <c r="H20" s="13">
        <f>Originales!H23</f>
        <v>2734</v>
      </c>
      <c r="I20" s="17">
        <f t="shared" si="1"/>
        <v>0.11319218241042345</v>
      </c>
      <c r="K20" s="12" t="s">
        <v>23</v>
      </c>
      <c r="L20" s="16">
        <f>Originales!Q62</f>
        <v>1740</v>
      </c>
      <c r="M20" s="13">
        <f>Originales!Q23</f>
        <v>1692</v>
      </c>
      <c r="N20" s="17">
        <f t="shared" si="2"/>
        <v>-2.7586206896551724E-2</v>
      </c>
      <c r="P20" s="12" t="s">
        <v>23</v>
      </c>
      <c r="Q20" s="16">
        <f>Originales!Y62</f>
        <v>1101</v>
      </c>
      <c r="R20" s="13">
        <f>Originales!W23</f>
        <v>701</v>
      </c>
      <c r="S20" s="17">
        <f t="shared" si="3"/>
        <v>-0.36330608537693004</v>
      </c>
      <c r="U20" s="12" t="s">
        <v>23</v>
      </c>
      <c r="V20" s="16">
        <f>Originales!AH62</f>
        <v>67</v>
      </c>
      <c r="W20" s="13">
        <f>Originales!AH23</f>
        <v>103</v>
      </c>
      <c r="X20" s="17">
        <f t="shared" si="4"/>
        <v>0.53731343283582089</v>
      </c>
    </row>
    <row r="21" spans="1:25">
      <c r="A21" s="12" t="s">
        <v>24</v>
      </c>
      <c r="B21" s="13">
        <f>Originales!AR62</f>
        <v>6059</v>
      </c>
      <c r="C21" s="19">
        <f>Originales!AR23</f>
        <v>6086</v>
      </c>
      <c r="D21" s="120">
        <f t="shared" si="5"/>
        <v>4.4561808879353031E-3</v>
      </c>
      <c r="F21" s="12" t="s">
        <v>24</v>
      </c>
      <c r="G21" s="16">
        <f>Originales!H63</f>
        <v>5738</v>
      </c>
      <c r="H21" s="13">
        <f>Originales!H24</f>
        <v>5913</v>
      </c>
      <c r="I21" s="17">
        <f t="shared" si="1"/>
        <v>3.0498431509236666E-2</v>
      </c>
      <c r="K21" s="12" t="s">
        <v>24</v>
      </c>
      <c r="L21" s="16">
        <f>Originales!Q63</f>
        <v>2015</v>
      </c>
      <c r="M21" s="13">
        <f>Originales!Q24</f>
        <v>2118</v>
      </c>
      <c r="N21" s="17">
        <f t="shared" si="2"/>
        <v>5.1116625310173698E-2</v>
      </c>
      <c r="P21" s="12" t="s">
        <v>24</v>
      </c>
      <c r="Q21" s="16">
        <f>Originales!Y63</f>
        <v>182</v>
      </c>
      <c r="R21" s="13">
        <f>Originales!W24</f>
        <v>116</v>
      </c>
      <c r="S21" s="17">
        <f t="shared" si="3"/>
        <v>-0.36263736263736263</v>
      </c>
      <c r="U21" s="12" t="s">
        <v>24</v>
      </c>
      <c r="V21" s="16">
        <f>Originales!AH63</f>
        <v>89</v>
      </c>
      <c r="W21" s="13">
        <f>Originales!AH24</f>
        <v>111</v>
      </c>
      <c r="X21" s="17">
        <f t="shared" si="4"/>
        <v>0.24719101123595505</v>
      </c>
    </row>
    <row r="22" spans="1:25">
      <c r="A22" s="12" t="s">
        <v>25</v>
      </c>
      <c r="B22" s="13">
        <f>Originales!AR63</f>
        <v>9761</v>
      </c>
      <c r="C22" s="19">
        <f>Originales!AR24</f>
        <v>9715</v>
      </c>
      <c r="D22" s="120">
        <f t="shared" si="5"/>
        <v>-4.7126319024690094E-3</v>
      </c>
      <c r="F22" s="12" t="s">
        <v>25</v>
      </c>
      <c r="G22" s="16">
        <f>Originales!H64</f>
        <v>7623</v>
      </c>
      <c r="H22" s="13">
        <f>Originales!H25</f>
        <v>6569</v>
      </c>
      <c r="I22" s="17">
        <f t="shared" si="1"/>
        <v>-0.138265774629411</v>
      </c>
      <c r="K22" s="12" t="s">
        <v>25</v>
      </c>
      <c r="L22" s="16">
        <f>Originales!Q64</f>
        <v>2886</v>
      </c>
      <c r="M22" s="13">
        <f>Originales!Q25</f>
        <v>2646</v>
      </c>
      <c r="N22" s="17">
        <f t="shared" si="2"/>
        <v>-8.3160083160083165E-2</v>
      </c>
      <c r="P22" s="12" t="s">
        <v>25</v>
      </c>
      <c r="Q22" s="16">
        <f>Originales!Y64</f>
        <v>497</v>
      </c>
      <c r="R22" s="13">
        <f>Originales!W25</f>
        <v>184</v>
      </c>
      <c r="S22" s="17">
        <f t="shared" si="3"/>
        <v>-0.62977867203219318</v>
      </c>
      <c r="U22" s="12" t="s">
        <v>25</v>
      </c>
      <c r="V22" s="16">
        <f>Originales!AH64</f>
        <v>144</v>
      </c>
      <c r="W22" s="13">
        <f>Originales!AH25</f>
        <v>175</v>
      </c>
      <c r="X22" s="17">
        <f t="shared" si="4"/>
        <v>0.21527777777777779</v>
      </c>
    </row>
    <row r="23" spans="1:25">
      <c r="A23" s="44" t="s">
        <v>26</v>
      </c>
      <c r="B23" s="13">
        <f>Originales!AR64</f>
        <v>12574</v>
      </c>
      <c r="C23" s="19">
        <f>Originales!AR25</f>
        <v>10952</v>
      </c>
      <c r="D23" s="120">
        <f t="shared" si="5"/>
        <v>-0.12899634165738827</v>
      </c>
      <c r="F23" s="44" t="s">
        <v>26</v>
      </c>
      <c r="G23" s="16">
        <f>Originales!H65</f>
        <v>5489</v>
      </c>
      <c r="H23" s="13">
        <f>Originales!H26</f>
        <v>4957</v>
      </c>
      <c r="I23" s="17">
        <f t="shared" si="1"/>
        <v>-9.6921114957187096E-2</v>
      </c>
      <c r="K23" s="44" t="s">
        <v>26</v>
      </c>
      <c r="L23" s="16">
        <f>Originales!Q65</f>
        <v>3835</v>
      </c>
      <c r="M23" s="13">
        <f>Originales!Q26</f>
        <v>2824</v>
      </c>
      <c r="N23" s="17">
        <f t="shared" si="2"/>
        <v>-0.26362451108213819</v>
      </c>
      <c r="P23" s="44" t="s">
        <v>26</v>
      </c>
      <c r="Q23" s="16">
        <f>Originales!Y65</f>
        <v>935</v>
      </c>
      <c r="R23" s="13">
        <f>Originales!W26</f>
        <v>588</v>
      </c>
      <c r="S23" s="17">
        <f t="shared" si="3"/>
        <v>-0.37112299465240639</v>
      </c>
      <c r="U23" s="44" t="s">
        <v>26</v>
      </c>
      <c r="V23" s="16">
        <f>Originales!AH65</f>
        <v>275</v>
      </c>
      <c r="W23" s="13">
        <f>Originales!AH26</f>
        <v>302</v>
      </c>
      <c r="X23" s="17">
        <f t="shared" si="4"/>
        <v>9.8181818181818176E-2</v>
      </c>
    </row>
    <row r="24" spans="1:25">
      <c r="A24" s="44" t="s">
        <v>27</v>
      </c>
      <c r="B24" s="13">
        <f>Originales!AR65</f>
        <v>11789</v>
      </c>
      <c r="C24" s="19">
        <f>Originales!AR26</f>
        <v>10439</v>
      </c>
      <c r="D24" s="120">
        <f t="shared" si="5"/>
        <v>-0.11451352956145559</v>
      </c>
      <c r="F24" s="44" t="s">
        <v>27</v>
      </c>
      <c r="G24" s="16">
        <f>Originales!H66</f>
        <v>432</v>
      </c>
      <c r="H24" s="13">
        <f>Originales!H27</f>
        <v>370</v>
      </c>
      <c r="I24" s="17">
        <f t="shared" si="1"/>
        <v>-0.14351851851851852</v>
      </c>
      <c r="K24" s="44" t="s">
        <v>27</v>
      </c>
      <c r="L24" s="16">
        <f>Originales!Q66</f>
        <v>292</v>
      </c>
      <c r="M24" s="13">
        <f>Originales!Q27</f>
        <v>335</v>
      </c>
      <c r="N24" s="17">
        <f t="shared" si="2"/>
        <v>0.14726027397260275</v>
      </c>
      <c r="P24" s="44" t="s">
        <v>27</v>
      </c>
      <c r="Q24" s="16">
        <f>Originales!Y66</f>
        <v>178</v>
      </c>
      <c r="R24" s="13">
        <f>Originales!W27</f>
        <v>109</v>
      </c>
      <c r="S24" s="17">
        <f t="shared" si="3"/>
        <v>-0.38764044943820225</v>
      </c>
      <c r="U24" s="44" t="s">
        <v>27</v>
      </c>
      <c r="V24" s="16">
        <f>Originales!AH66</f>
        <v>131</v>
      </c>
      <c r="W24" s="13">
        <f>Originales!AH27</f>
        <v>206</v>
      </c>
      <c r="X24" s="17">
        <f t="shared" si="4"/>
        <v>0.5725190839694656</v>
      </c>
    </row>
    <row r="25" spans="1:25">
      <c r="A25" s="44" t="s">
        <v>139</v>
      </c>
      <c r="B25" s="13">
        <f>Originales!AR66</f>
        <v>1309</v>
      </c>
      <c r="C25" s="19">
        <f>Originales!AR27</f>
        <v>1621</v>
      </c>
      <c r="D25" s="120">
        <f t="shared" si="5"/>
        <v>0.23834988540870894</v>
      </c>
      <c r="F25" s="44" t="s">
        <v>139</v>
      </c>
      <c r="G25" s="16">
        <f>Originales!H67</f>
        <v>482</v>
      </c>
      <c r="H25" s="13">
        <f>Originales!H28</f>
        <v>400</v>
      </c>
      <c r="I25" s="17">
        <f t="shared" si="1"/>
        <v>-0.17012448132780084</v>
      </c>
      <c r="K25" s="44" t="s">
        <v>139</v>
      </c>
      <c r="L25" s="16">
        <f>Originales!Q67</f>
        <v>359</v>
      </c>
      <c r="M25" s="13">
        <f>Originales!Q28</f>
        <v>463</v>
      </c>
      <c r="N25" s="17">
        <f t="shared" si="2"/>
        <v>0.28969359331476324</v>
      </c>
      <c r="P25" s="44" t="s">
        <v>139</v>
      </c>
      <c r="Q25" s="16">
        <f>Originales!Y67</f>
        <v>692</v>
      </c>
      <c r="R25" s="13">
        <f>Originales!W28</f>
        <v>195</v>
      </c>
      <c r="S25" s="17">
        <f t="shared" si="3"/>
        <v>-0.71820809248554918</v>
      </c>
      <c r="U25" s="44" t="s">
        <v>139</v>
      </c>
      <c r="V25" s="16">
        <f>Originales!AH67</f>
        <v>602</v>
      </c>
      <c r="W25" s="13">
        <f>Originales!AH28</f>
        <v>986</v>
      </c>
      <c r="X25" s="17">
        <f t="shared" si="4"/>
        <v>0.63787375415282388</v>
      </c>
    </row>
    <row r="26" spans="1:25">
      <c r="A26" s="44" t="s">
        <v>29</v>
      </c>
      <c r="B26" s="13">
        <f>Originales!AR67</f>
        <v>2456</v>
      </c>
      <c r="C26" s="19">
        <f>Originales!AR28</f>
        <v>2877</v>
      </c>
      <c r="D26" s="120">
        <f t="shared" si="5"/>
        <v>0.17141693811074918</v>
      </c>
      <c r="F26" s="44" t="s">
        <v>29</v>
      </c>
      <c r="G26" s="16">
        <f>Originales!H68</f>
        <v>1297</v>
      </c>
      <c r="H26" s="13">
        <f>Originales!H29</f>
        <v>1180</v>
      </c>
      <c r="I26" s="17">
        <f t="shared" si="1"/>
        <v>-9.0208172706245177E-2</v>
      </c>
      <c r="K26" s="44" t="s">
        <v>29</v>
      </c>
      <c r="L26" s="16">
        <f>Originales!Q68</f>
        <v>1238</v>
      </c>
      <c r="M26" s="13">
        <f>Originales!Q29</f>
        <v>1357</v>
      </c>
      <c r="N26" s="17">
        <f t="shared" si="2"/>
        <v>9.6122778675282711E-2</v>
      </c>
      <c r="P26" s="44" t="s">
        <v>29</v>
      </c>
      <c r="Q26" s="16">
        <f>Originales!Y68</f>
        <v>791</v>
      </c>
      <c r="R26" s="13">
        <f>Originales!W29</f>
        <v>477</v>
      </c>
      <c r="S26" s="17">
        <f t="shared" si="3"/>
        <v>-0.39696586599241468</v>
      </c>
      <c r="U26" s="44" t="s">
        <v>29</v>
      </c>
      <c r="V26" s="16">
        <f>Originales!AH68</f>
        <v>519</v>
      </c>
      <c r="W26" s="13">
        <f>Originales!AH29</f>
        <v>639</v>
      </c>
      <c r="X26" s="17">
        <f t="shared" si="4"/>
        <v>0.23121387283236994</v>
      </c>
    </row>
    <row r="27" spans="1:25">
      <c r="A27" s="44" t="s">
        <v>30</v>
      </c>
      <c r="B27" s="13">
        <f>Originales!AR68</f>
        <v>6017</v>
      </c>
      <c r="C27" s="19">
        <f>Originales!AR29</f>
        <v>6909</v>
      </c>
      <c r="D27" s="120">
        <f t="shared" si="5"/>
        <v>0.14824663453548279</v>
      </c>
      <c r="F27" s="44" t="s">
        <v>30</v>
      </c>
      <c r="G27" s="16">
        <f>Originales!H69</f>
        <v>270136</v>
      </c>
      <c r="H27" s="13">
        <f>Originales!H30</f>
        <v>256956</v>
      </c>
      <c r="I27" s="17">
        <f t="shared" si="1"/>
        <v>-4.8790238990730594E-2</v>
      </c>
      <c r="K27" s="44" t="s">
        <v>30</v>
      </c>
      <c r="L27" s="16">
        <f>Originales!Q69</f>
        <v>229526</v>
      </c>
      <c r="M27" s="13">
        <f>Originales!Q30</f>
        <v>226771</v>
      </c>
      <c r="N27" s="17">
        <f t="shared" si="2"/>
        <v>-1.2002997481766772E-2</v>
      </c>
      <c r="P27" s="44" t="s">
        <v>30</v>
      </c>
      <c r="Q27" s="16">
        <f>Originales!Y69</f>
        <v>116828</v>
      </c>
      <c r="R27" s="13">
        <f>Originales!W30</f>
        <v>77373</v>
      </c>
      <c r="S27" s="17">
        <f t="shared" si="3"/>
        <v>-0.33771869757249973</v>
      </c>
      <c r="U27" s="44" t="s">
        <v>30</v>
      </c>
      <c r="V27" s="16">
        <f>Originales!AH69</f>
        <v>28742</v>
      </c>
      <c r="W27" s="13">
        <f>Originales!AH30</f>
        <v>29947</v>
      </c>
      <c r="X27" s="17">
        <f t="shared" si="4"/>
        <v>4.1924709484378264E-2</v>
      </c>
    </row>
    <row r="28" spans="1:25">
      <c r="A28" s="334" t="s">
        <v>140</v>
      </c>
      <c r="B28" s="335">
        <f>B29-B7</f>
        <v>625192</v>
      </c>
      <c r="C28" s="336">
        <f>C29-C7</f>
        <v>593062</v>
      </c>
      <c r="D28" s="337">
        <f>(C28-B28)/B28</f>
        <v>-5.1392212312377637E-2</v>
      </c>
      <c r="F28" s="45" t="s">
        <v>140</v>
      </c>
      <c r="G28" s="62">
        <f>G29-G7</f>
        <v>480508</v>
      </c>
      <c r="H28" s="46">
        <f>H29-H7</f>
        <v>454481</v>
      </c>
      <c r="I28" s="61">
        <f t="shared" si="1"/>
        <v>-5.4165591415751661E-2</v>
      </c>
      <c r="K28" s="45" t="s">
        <v>140</v>
      </c>
      <c r="L28" s="62">
        <f>L29-L7</f>
        <v>399441</v>
      </c>
      <c r="M28" s="46">
        <f>M29-M7</f>
        <v>389393</v>
      </c>
      <c r="N28" s="61">
        <f t="shared" si="2"/>
        <v>-2.5155154328173623E-2</v>
      </c>
      <c r="P28" s="45" t="s">
        <v>140</v>
      </c>
      <c r="Q28" s="62">
        <f>Q29-Q7</f>
        <v>172036</v>
      </c>
      <c r="R28" s="46">
        <f>R29-R7</f>
        <v>116265</v>
      </c>
      <c r="S28" s="61">
        <f t="shared" si="3"/>
        <v>-0.32418214792252786</v>
      </c>
      <c r="U28" s="45" t="s">
        <v>140</v>
      </c>
      <c r="V28" s="62">
        <f>V29-V7</f>
        <v>33425</v>
      </c>
      <c r="W28" s="46">
        <f>W29-W7</f>
        <v>35861</v>
      </c>
      <c r="X28" s="61">
        <f t="shared" si="4"/>
        <v>7.2879581151832462E-2</v>
      </c>
    </row>
    <row r="29" spans="1:25">
      <c r="A29" s="332" t="s">
        <v>65</v>
      </c>
      <c r="B29" s="331">
        <f>SUM(B7:B14,B16:B27)</f>
        <v>766312</v>
      </c>
      <c r="C29" s="331">
        <f>SUM(C7:C14,C16:C27)</f>
        <v>751784</v>
      </c>
      <c r="D29" s="333">
        <f>(C29-B29)/B29</f>
        <v>-1.8958335508252513E-2</v>
      </c>
      <c r="F29" s="48" t="s">
        <v>65</v>
      </c>
      <c r="G29" s="47">
        <f>SUM(G7:G15,G20:G27)</f>
        <v>512793</v>
      </c>
      <c r="H29" s="47">
        <f>SUM(H7:H15,H20:H27)</f>
        <v>489967</v>
      </c>
      <c r="I29" s="49">
        <f t="shared" si="1"/>
        <v>-4.4513088127178024E-2</v>
      </c>
      <c r="K29" s="48" t="s">
        <v>65</v>
      </c>
      <c r="L29" s="47">
        <f>SUM(L7:L15,L20:L27)</f>
        <v>412890</v>
      </c>
      <c r="M29" s="47">
        <f>SUM(M7:M15,M20:M27)</f>
        <v>408128</v>
      </c>
      <c r="N29" s="49">
        <f t="shared" si="2"/>
        <v>-1.153333817723849E-2</v>
      </c>
      <c r="P29" s="48" t="s">
        <v>65</v>
      </c>
      <c r="Q29" s="47">
        <f>SUM(Q7:Q15,Q20:Q27)</f>
        <v>217733</v>
      </c>
      <c r="R29" s="47">
        <f>SUM(R7:R15,R20:R27)</f>
        <v>152304</v>
      </c>
      <c r="S29" s="49">
        <f t="shared" si="3"/>
        <v>-0.30050107241437907</v>
      </c>
      <c r="U29" s="48" t="s">
        <v>65</v>
      </c>
      <c r="V29" s="47">
        <f>SUM(V7:V15,V20:V27)</f>
        <v>56974</v>
      </c>
      <c r="W29" s="47">
        <f>SUM(W7:W15,W20:W27)</f>
        <v>59433</v>
      </c>
      <c r="X29" s="49">
        <f t="shared" si="4"/>
        <v>4.3160037912030047E-2</v>
      </c>
    </row>
    <row r="30" spans="1:25" ht="24" customHeight="1">
      <c r="A30" s="820" t="s">
        <v>289</v>
      </c>
      <c r="B30" s="821"/>
      <c r="C30" s="821"/>
      <c r="D30" s="822"/>
      <c r="E30" s="125" t="s">
        <v>241</v>
      </c>
      <c r="F30" s="835" t="s">
        <v>141</v>
      </c>
      <c r="G30" s="836"/>
      <c r="H30" s="836"/>
      <c r="I30" s="837"/>
      <c r="K30" s="835" t="s">
        <v>141</v>
      </c>
      <c r="L30" s="836"/>
      <c r="M30" s="836"/>
      <c r="N30" s="837"/>
      <c r="P30" s="835" t="s">
        <v>141</v>
      </c>
      <c r="Q30" s="836"/>
      <c r="R30" s="836"/>
      <c r="S30" s="837"/>
      <c r="U30" s="835" t="s">
        <v>141</v>
      </c>
      <c r="V30" s="836"/>
      <c r="W30" s="836"/>
      <c r="X30" s="836"/>
      <c r="Y30" s="124"/>
    </row>
    <row r="31" spans="1:25" ht="13.5" customHeight="1"/>
    <row r="32" spans="1:25" ht="54" customHeight="1">
      <c r="A32" s="826" t="s">
        <v>142</v>
      </c>
      <c r="B32" s="827"/>
      <c r="C32" s="828"/>
      <c r="F32" s="832" t="s">
        <v>163</v>
      </c>
      <c r="G32" s="833"/>
      <c r="H32" s="834"/>
      <c r="K32" s="832" t="s">
        <v>164</v>
      </c>
      <c r="L32" s="833"/>
      <c r="M32" s="834"/>
      <c r="P32" s="832" t="s">
        <v>166</v>
      </c>
      <c r="Q32" s="833"/>
      <c r="R32" s="834"/>
      <c r="U32" s="832" t="s">
        <v>168</v>
      </c>
      <c r="V32" s="833"/>
      <c r="W32" s="834"/>
    </row>
    <row r="33" spans="1:24" ht="31.5" customHeight="1">
      <c r="A33" s="40" t="s">
        <v>137</v>
      </c>
      <c r="B33" s="74" t="str">
        <f>Originales!$A$1</f>
        <v>Acum. febrero 2009</v>
      </c>
      <c r="C33" s="74" t="str">
        <f>Originales!$A$2</f>
        <v>Acum. febrero 2010</v>
      </c>
      <c r="F33" s="40" t="s">
        <v>137</v>
      </c>
      <c r="G33" s="67" t="str">
        <f>Originales!$A$1</f>
        <v>Acum. febrero 2009</v>
      </c>
      <c r="H33" s="67" t="str">
        <f>Originales!$A$2</f>
        <v>Acum. febrero 2010</v>
      </c>
      <c r="K33" s="40" t="s">
        <v>137</v>
      </c>
      <c r="L33" s="67" t="str">
        <f>Originales!$A$1</f>
        <v>Acum. febrero 2009</v>
      </c>
      <c r="M33" s="67" t="str">
        <f>Originales!$A$2</f>
        <v>Acum. febrero 2010</v>
      </c>
      <c r="P33" s="40" t="s">
        <v>137</v>
      </c>
      <c r="Q33" s="67" t="str">
        <f>Originales!$A$1</f>
        <v>Acum. febrero 2009</v>
      </c>
      <c r="R33" s="67" t="str">
        <f>Originales!$A$2</f>
        <v>Acum. febrero 2010</v>
      </c>
      <c r="U33" s="40" t="s">
        <v>137</v>
      </c>
      <c r="V33" s="67" t="str">
        <f>Originales!$A$1</f>
        <v>Acum. febrero 2009</v>
      </c>
      <c r="W33" s="67" t="str">
        <f>Originales!$A$2</f>
        <v>Acum. febrero 2010</v>
      </c>
    </row>
    <row r="34" spans="1:24">
      <c r="A34" s="10" t="s">
        <v>11</v>
      </c>
      <c r="B34" s="75">
        <f>B7/$B$29</f>
        <v>0.18415475680923696</v>
      </c>
      <c r="C34" s="50">
        <f t="shared" ref="C34:C56" si="6">C7/$C$29</f>
        <v>0.21112713226139423</v>
      </c>
      <c r="D34" s="52"/>
      <c r="F34" s="10" t="s">
        <v>11</v>
      </c>
      <c r="G34" s="50">
        <f t="shared" ref="G34:G56" si="7">G7/$G$29</f>
        <v>6.2959127757204178E-2</v>
      </c>
      <c r="H34" s="51">
        <f t="shared" ref="H34:H56" si="8">H7/$H$29</f>
        <v>7.2425285784552831E-2</v>
      </c>
      <c r="I34" s="52"/>
      <c r="K34" s="10" t="s">
        <v>11</v>
      </c>
      <c r="L34" s="50">
        <f t="shared" ref="L34:L56" si="9">L7/$L$29</f>
        <v>3.2572840223788417E-2</v>
      </c>
      <c r="M34" s="51">
        <f t="shared" ref="M34:M56" si="10">M7/$M$29</f>
        <v>4.5904716167476871E-2</v>
      </c>
      <c r="N34" s="52"/>
      <c r="P34" s="10" t="s">
        <v>11</v>
      </c>
      <c r="Q34" s="50">
        <f t="shared" ref="Q34:Q56" si="11">Q7/$Q$29</f>
        <v>0.20987631640587326</v>
      </c>
      <c r="R34" s="51">
        <f t="shared" ref="R34:R56" si="12">R7/$R$29</f>
        <v>0.23662543334383865</v>
      </c>
      <c r="S34" s="52"/>
      <c r="U34" s="10" t="s">
        <v>11</v>
      </c>
      <c r="V34" s="50">
        <f t="shared" ref="V34:V56" si="13">V7/$V$29</f>
        <v>0.41332888686067332</v>
      </c>
      <c r="W34" s="51">
        <f t="shared" ref="W34:W56" si="14">W7/$W$29</f>
        <v>0.39661467534871198</v>
      </c>
      <c r="X34" s="52"/>
    </row>
    <row r="35" spans="1:24">
      <c r="A35" s="12" t="s">
        <v>12</v>
      </c>
      <c r="B35" s="76">
        <f t="shared" ref="B35:B55" si="15">B8/$B$29</f>
        <v>3.0889507145914458E-2</v>
      </c>
      <c r="C35" s="53">
        <f t="shared" si="6"/>
        <v>3.0651091270896959E-2</v>
      </c>
      <c r="D35" s="52"/>
      <c r="F35" s="12" t="s">
        <v>12</v>
      </c>
      <c r="G35" s="53">
        <f t="shared" si="7"/>
        <v>2.0230385360174574E-2</v>
      </c>
      <c r="H35" s="54">
        <f t="shared" si="8"/>
        <v>1.9617647719132107E-2</v>
      </c>
      <c r="I35" s="52"/>
      <c r="K35" s="12" t="s">
        <v>12</v>
      </c>
      <c r="L35" s="53">
        <f t="shared" si="9"/>
        <v>2.4662743103490033E-2</v>
      </c>
      <c r="M35" s="54">
        <f t="shared" si="10"/>
        <v>2.5136721812764624E-2</v>
      </c>
      <c r="N35" s="52"/>
      <c r="P35" s="12" t="s">
        <v>12</v>
      </c>
      <c r="Q35" s="53">
        <f t="shared" si="11"/>
        <v>3.3205807112380759E-3</v>
      </c>
      <c r="R35" s="54">
        <f t="shared" si="12"/>
        <v>2.2061140876142452E-3</v>
      </c>
      <c r="S35" s="52"/>
      <c r="U35" s="12" t="s">
        <v>12</v>
      </c>
      <c r="V35" s="53">
        <f t="shared" si="13"/>
        <v>3.0540246428195318E-3</v>
      </c>
      <c r="W35" s="54">
        <f t="shared" si="14"/>
        <v>4.2232429794895089E-3</v>
      </c>
      <c r="X35" s="52"/>
    </row>
    <row r="36" spans="1:24">
      <c r="A36" s="12" t="s">
        <v>13</v>
      </c>
      <c r="B36" s="76">
        <f t="shared" si="15"/>
        <v>2.604422219670317E-2</v>
      </c>
      <c r="C36" s="53">
        <f t="shared" si="6"/>
        <v>2.8694412224787972E-2</v>
      </c>
      <c r="D36" s="52"/>
      <c r="F36" s="12" t="s">
        <v>13</v>
      </c>
      <c r="G36" s="53">
        <f t="shared" si="7"/>
        <v>2.1349745413841454E-2</v>
      </c>
      <c r="H36" s="54">
        <f t="shared" si="8"/>
        <v>2.3338306457373659E-2</v>
      </c>
      <c r="I36" s="52"/>
      <c r="K36" s="12" t="s">
        <v>13</v>
      </c>
      <c r="L36" s="53">
        <f t="shared" si="9"/>
        <v>1.6706628884206449E-2</v>
      </c>
      <c r="M36" s="54">
        <f t="shared" si="10"/>
        <v>1.9229261408185667E-2</v>
      </c>
      <c r="N36" s="52"/>
      <c r="P36" s="12" t="s">
        <v>13</v>
      </c>
      <c r="Q36" s="53">
        <f t="shared" si="11"/>
        <v>1.5615455626845725E-3</v>
      </c>
      <c r="R36" s="54">
        <f t="shared" si="12"/>
        <v>1.6020590398151066E-3</v>
      </c>
      <c r="S36" s="52"/>
      <c r="U36" s="12" t="s">
        <v>13</v>
      </c>
      <c r="V36" s="53">
        <f t="shared" si="13"/>
        <v>1.8956015024397094E-3</v>
      </c>
      <c r="W36" s="54">
        <f t="shared" si="14"/>
        <v>1.7162182625813942E-3</v>
      </c>
      <c r="X36" s="52"/>
    </row>
    <row r="37" spans="1:24">
      <c r="A37" s="12" t="s">
        <v>14</v>
      </c>
      <c r="B37" s="76">
        <f t="shared" si="15"/>
        <v>0.13029810312248796</v>
      </c>
      <c r="C37" s="53">
        <f t="shared" si="6"/>
        <v>0.12990566439296394</v>
      </c>
      <c r="D37" s="52"/>
      <c r="F37" s="12" t="s">
        <v>14</v>
      </c>
      <c r="G37" s="53">
        <f t="shared" si="7"/>
        <v>7.3076270541914568E-2</v>
      </c>
      <c r="H37" s="54">
        <f t="shared" si="8"/>
        <v>7.7550120722416002E-2</v>
      </c>
      <c r="I37" s="52"/>
      <c r="K37" s="12" t="s">
        <v>14</v>
      </c>
      <c r="L37" s="53">
        <f t="shared" si="9"/>
        <v>3.2991838019811572E-2</v>
      </c>
      <c r="M37" s="54">
        <f t="shared" si="10"/>
        <v>3.5234044221420728E-2</v>
      </c>
      <c r="N37" s="52"/>
      <c r="P37" s="12" t="s">
        <v>14</v>
      </c>
      <c r="Q37" s="53">
        <f t="shared" si="11"/>
        <v>0.14458993354245797</v>
      </c>
      <c r="R37" s="54">
        <f t="shared" si="12"/>
        <v>0.15908314949049271</v>
      </c>
      <c r="S37" s="52"/>
      <c r="U37" s="12" t="s">
        <v>14</v>
      </c>
      <c r="V37" s="53">
        <f t="shared" si="13"/>
        <v>1.3637799698107909E-2</v>
      </c>
      <c r="W37" s="54">
        <f t="shared" si="14"/>
        <v>1.3275453031144314E-2</v>
      </c>
      <c r="X37" s="52"/>
    </row>
    <row r="38" spans="1:24">
      <c r="A38" s="42" t="s">
        <v>15</v>
      </c>
      <c r="B38" s="76">
        <f t="shared" si="15"/>
        <v>2.5420455375878233E-2</v>
      </c>
      <c r="C38" s="53">
        <f t="shared" si="6"/>
        <v>2.6719110808423697E-2</v>
      </c>
      <c r="F38" s="42" t="s">
        <v>15</v>
      </c>
      <c r="G38" s="53">
        <f t="shared" si="7"/>
        <v>1.6014259165004204E-2</v>
      </c>
      <c r="H38" s="54">
        <f t="shared" si="8"/>
        <v>1.6574585635359115E-2</v>
      </c>
      <c r="K38" s="42" t="s">
        <v>15</v>
      </c>
      <c r="L38" s="53">
        <f t="shared" si="9"/>
        <v>9.7677347477536387E-3</v>
      </c>
      <c r="M38" s="54">
        <f t="shared" si="10"/>
        <v>1.1469440959698918E-2</v>
      </c>
      <c r="P38" s="42" t="s">
        <v>15</v>
      </c>
      <c r="Q38" s="53">
        <f t="shared" si="11"/>
        <v>7.6469804760876852E-3</v>
      </c>
      <c r="R38" s="54">
        <f t="shared" si="12"/>
        <v>1.2159890744826138E-2</v>
      </c>
      <c r="U38" s="42" t="s">
        <v>15</v>
      </c>
      <c r="V38" s="53">
        <f t="shared" si="13"/>
        <v>7.1260574999122408E-3</v>
      </c>
      <c r="W38" s="54">
        <f t="shared" si="14"/>
        <v>8.8839533592448647E-3</v>
      </c>
    </row>
    <row r="39" spans="1:24">
      <c r="A39" s="42" t="s">
        <v>16</v>
      </c>
      <c r="B39" s="76">
        <f t="shared" si="15"/>
        <v>0.30626950902504463</v>
      </c>
      <c r="C39" s="53">
        <f t="shared" si="6"/>
        <v>0.30228895533823547</v>
      </c>
      <c r="F39" s="42" t="s">
        <v>16</v>
      </c>
      <c r="G39" s="53">
        <f t="shared" si="7"/>
        <v>0.17810305522891304</v>
      </c>
      <c r="H39" s="54">
        <f t="shared" si="8"/>
        <v>0.17138092973608426</v>
      </c>
      <c r="K39" s="42" t="s">
        <v>16</v>
      </c>
      <c r="L39" s="53">
        <f t="shared" si="9"/>
        <v>0.21419748601322386</v>
      </c>
      <c r="M39" s="54">
        <f t="shared" si="10"/>
        <v>0.20511702211071037</v>
      </c>
      <c r="P39" s="42" t="s">
        <v>16</v>
      </c>
      <c r="Q39" s="53">
        <f t="shared" si="11"/>
        <v>5.1756049840860137E-2</v>
      </c>
      <c r="R39" s="54">
        <f t="shared" si="12"/>
        <v>5.3465437545960712E-2</v>
      </c>
      <c r="U39" s="42" t="s">
        <v>16</v>
      </c>
      <c r="V39" s="53">
        <f t="shared" si="13"/>
        <v>1.1882613121774844E-2</v>
      </c>
      <c r="W39" s="54">
        <f t="shared" si="14"/>
        <v>1.4554203893459862E-2</v>
      </c>
    </row>
    <row r="40" spans="1:24">
      <c r="A40" s="42" t="s">
        <v>17</v>
      </c>
      <c r="B40" s="76">
        <f>B13/$B$29</f>
        <v>2.0854430049379365E-2</v>
      </c>
      <c r="C40" s="53">
        <f>C13/$C$29</f>
        <v>1.7092675555744737E-2</v>
      </c>
      <c r="F40" s="42" t="s">
        <v>17</v>
      </c>
      <c r="G40" s="53">
        <f t="shared" si="7"/>
        <v>1.5004104970231653E-2</v>
      </c>
      <c r="H40" s="54">
        <f t="shared" si="8"/>
        <v>9.5863598977073972E-3</v>
      </c>
      <c r="K40" s="42" t="s">
        <v>17</v>
      </c>
      <c r="L40" s="53">
        <f t="shared" si="9"/>
        <v>1.5435103780667975E-2</v>
      </c>
      <c r="M40" s="54">
        <f t="shared" si="10"/>
        <v>1.5607848518111965E-2</v>
      </c>
      <c r="P40" s="42" t="s">
        <v>17</v>
      </c>
      <c r="Q40" s="53">
        <f t="shared" si="11"/>
        <v>1.612066154418485E-3</v>
      </c>
      <c r="R40" s="54">
        <f t="shared" si="12"/>
        <v>1.6086248555520538E-3</v>
      </c>
      <c r="U40" s="42" t="s">
        <v>17</v>
      </c>
      <c r="V40" s="53">
        <f t="shared" si="13"/>
        <v>1.6498753817530804E-3</v>
      </c>
      <c r="W40" s="54">
        <f t="shared" si="14"/>
        <v>1.8508236165093468E-3</v>
      </c>
    </row>
    <row r="41" spans="1:24">
      <c r="A41" s="42" t="s">
        <v>18</v>
      </c>
      <c r="B41" s="76">
        <f t="shared" si="15"/>
        <v>2.3530885592291391E-2</v>
      </c>
      <c r="C41" s="53">
        <f t="shared" si="6"/>
        <v>2.4241005395166697E-2</v>
      </c>
      <c r="D41" s="52"/>
      <c r="F41" s="42" t="s">
        <v>18</v>
      </c>
      <c r="G41" s="53">
        <f t="shared" si="7"/>
        <v>1.7373482087313985E-2</v>
      </c>
      <c r="H41" s="54">
        <f t="shared" si="8"/>
        <v>1.8372665914235042E-2</v>
      </c>
      <c r="I41" s="52"/>
      <c r="K41" s="42" t="s">
        <v>18</v>
      </c>
      <c r="L41" s="53">
        <f t="shared" si="9"/>
        <v>1.4916805928939911E-2</v>
      </c>
      <c r="M41" s="54">
        <f t="shared" si="10"/>
        <v>1.5514740473576916E-2</v>
      </c>
      <c r="N41" s="52"/>
      <c r="P41" s="42" t="s">
        <v>18</v>
      </c>
      <c r="Q41" s="53">
        <f t="shared" si="11"/>
        <v>4.0646112440466077E-3</v>
      </c>
      <c r="R41" s="54">
        <f t="shared" si="12"/>
        <v>2.7642084252547535E-3</v>
      </c>
      <c r="S41" s="52"/>
      <c r="U41" s="42" t="s">
        <v>18</v>
      </c>
      <c r="V41" s="53">
        <f t="shared" si="13"/>
        <v>9.074314599641942E-3</v>
      </c>
      <c r="W41" s="54">
        <f t="shared" si="14"/>
        <v>1.0095401544596436E-2</v>
      </c>
      <c r="X41" s="52"/>
    </row>
    <row r="42" spans="1:24">
      <c r="A42" s="12" t="s">
        <v>138</v>
      </c>
      <c r="B42" s="76">
        <f t="shared" si="15"/>
        <v>0.18126950902504463</v>
      </c>
      <c r="C42" s="53">
        <f t="shared" si="6"/>
        <v>0.1585428793376821</v>
      </c>
      <c r="D42" s="52"/>
      <c r="F42" s="12" t="s">
        <v>138</v>
      </c>
      <c r="G42" s="53">
        <f t="shared" si="7"/>
        <v>2.3235496584391752E-2</v>
      </c>
      <c r="H42" s="54">
        <f t="shared" si="8"/>
        <v>2.1566758577618493E-2</v>
      </c>
      <c r="I42" s="52"/>
      <c r="K42" s="12" t="s">
        <v>138</v>
      </c>
      <c r="L42" s="53">
        <f t="shared" si="9"/>
        <v>5.2900288212356802E-2</v>
      </c>
      <c r="M42" s="54">
        <f t="shared" si="10"/>
        <v>4.3131076525011761E-2</v>
      </c>
      <c r="N42" s="52"/>
      <c r="P42" s="12" t="s">
        <v>138</v>
      </c>
      <c r="Q42" s="53">
        <f t="shared" si="11"/>
        <v>1.8908479651683484E-2</v>
      </c>
      <c r="R42" s="54">
        <f t="shared" si="12"/>
        <v>6.9072381552684105E-3</v>
      </c>
      <c r="S42" s="52"/>
      <c r="U42" s="12" t="s">
        <v>138</v>
      </c>
      <c r="V42" s="53">
        <f t="shared" si="13"/>
        <v>1.8078421736230561E-3</v>
      </c>
      <c r="W42" s="54">
        <f t="shared" si="14"/>
        <v>2.4733733784261269E-3</v>
      </c>
      <c r="X42" s="52"/>
    </row>
    <row r="43" spans="1:24">
      <c r="A43" s="43" t="s">
        <v>19</v>
      </c>
      <c r="B43" s="76">
        <f t="shared" si="15"/>
        <v>5.4744020712190332E-2</v>
      </c>
      <c r="C43" s="53">
        <f t="shared" si="6"/>
        <v>4.6664999521139047E-2</v>
      </c>
      <c r="D43" s="52"/>
      <c r="F43" s="43" t="s">
        <v>19</v>
      </c>
      <c r="G43" s="53">
        <f t="shared" si="7"/>
        <v>1.3426470330133212E-2</v>
      </c>
      <c r="H43" s="54">
        <f t="shared" si="8"/>
        <v>1.2155920704863796E-2</v>
      </c>
      <c r="I43" s="52"/>
      <c r="K43" s="43" t="s">
        <v>19</v>
      </c>
      <c r="L43" s="53">
        <f t="shared" si="9"/>
        <v>3.4822834168906976E-2</v>
      </c>
      <c r="M43" s="54">
        <f t="shared" si="10"/>
        <v>3.967137760702525E-2</v>
      </c>
      <c r="N43" s="52"/>
      <c r="P43" s="43" t="s">
        <v>19</v>
      </c>
      <c r="Q43" s="53">
        <f t="shared" si="11"/>
        <v>1.0379685210785687E-2</v>
      </c>
      <c r="R43" s="54">
        <f t="shared" si="12"/>
        <v>1.6086248555520538E-3</v>
      </c>
      <c r="S43" s="52"/>
      <c r="U43" s="43" t="s">
        <v>19</v>
      </c>
      <c r="V43" s="53">
        <f t="shared" si="13"/>
        <v>1.7551865763330641E-3</v>
      </c>
      <c r="W43" s="54">
        <f t="shared" si="14"/>
        <v>1.2787508623155485E-3</v>
      </c>
      <c r="X43" s="52"/>
    </row>
    <row r="44" spans="1:24">
      <c r="A44" s="43" t="s">
        <v>20</v>
      </c>
      <c r="B44" s="76">
        <f t="shared" si="15"/>
        <v>3.3653394439862615E-2</v>
      </c>
      <c r="C44" s="53">
        <f t="shared" si="6"/>
        <v>3.323294988986198E-2</v>
      </c>
      <c r="D44" s="52"/>
      <c r="F44" s="43" t="s">
        <v>20</v>
      </c>
      <c r="G44" s="53">
        <f t="shared" si="7"/>
        <v>2.3877081005395939E-2</v>
      </c>
      <c r="H44" s="54">
        <f t="shared" si="8"/>
        <v>1.89257643882139E-2</v>
      </c>
      <c r="I44" s="52"/>
      <c r="K44" s="43" t="s">
        <v>20</v>
      </c>
      <c r="L44" s="53">
        <f t="shared" si="9"/>
        <v>3.3648187168495242E-2</v>
      </c>
      <c r="M44" s="54">
        <f t="shared" si="10"/>
        <v>3.0289517014270032E-2</v>
      </c>
      <c r="N44" s="52"/>
      <c r="P44" s="43" t="s">
        <v>20</v>
      </c>
      <c r="Q44" s="53">
        <f t="shared" si="11"/>
        <v>9.6264691158437169E-3</v>
      </c>
      <c r="R44" s="54">
        <f t="shared" si="12"/>
        <v>1.9369156423994117E-3</v>
      </c>
      <c r="S44" s="52"/>
      <c r="U44" s="43" t="s">
        <v>20</v>
      </c>
      <c r="V44" s="53">
        <f t="shared" si="13"/>
        <v>2.1062238915996769E-3</v>
      </c>
      <c r="W44" s="54">
        <f t="shared" si="14"/>
        <v>1.9013006242323289E-3</v>
      </c>
      <c r="X44" s="52"/>
    </row>
    <row r="45" spans="1:24">
      <c r="A45" s="43" t="s">
        <v>21</v>
      </c>
      <c r="B45" s="76">
        <f t="shared" si="15"/>
        <v>4.1801511655826872E-2</v>
      </c>
      <c r="C45" s="53">
        <f t="shared" si="6"/>
        <v>3.4359603290306788E-2</v>
      </c>
      <c r="D45" s="52"/>
      <c r="F45" s="43" t="s">
        <v>21</v>
      </c>
      <c r="G45" s="53">
        <f t="shared" si="7"/>
        <v>1.2706881724204503E-2</v>
      </c>
      <c r="H45" s="54">
        <f t="shared" si="8"/>
        <v>1.3911140954390807E-2</v>
      </c>
      <c r="I45" s="52"/>
      <c r="K45" s="43" t="s">
        <v>21</v>
      </c>
      <c r="L45" s="53">
        <f t="shared" si="9"/>
        <v>4.0025188306812953E-2</v>
      </c>
      <c r="M45" s="54">
        <f t="shared" si="10"/>
        <v>3.8056688097851656E-2</v>
      </c>
      <c r="N45" s="52"/>
      <c r="P45" s="43" t="s">
        <v>21</v>
      </c>
      <c r="Q45" s="53">
        <f t="shared" si="11"/>
        <v>5.0667560728047657E-2</v>
      </c>
      <c r="R45" s="54">
        <f t="shared" si="12"/>
        <v>1.0321462338480933E-2</v>
      </c>
      <c r="S45" s="52"/>
      <c r="U45" s="43" t="s">
        <v>21</v>
      </c>
      <c r="V45" s="53">
        <f t="shared" si="13"/>
        <v>2.8960578509495561E-3</v>
      </c>
      <c r="W45" s="54">
        <f t="shared" si="14"/>
        <v>2.4060707014621507E-3</v>
      </c>
      <c r="X45" s="52"/>
    </row>
    <row r="46" spans="1:24">
      <c r="A46" s="43" t="s">
        <v>22</v>
      </c>
      <c r="B46" s="76">
        <f t="shared" si="15"/>
        <v>5.107058221716481E-2</v>
      </c>
      <c r="C46" s="53">
        <f t="shared" si="6"/>
        <v>4.428532663637428E-2</v>
      </c>
      <c r="D46" s="52"/>
      <c r="F46" s="43" t="s">
        <v>22</v>
      </c>
      <c r="G46" s="53">
        <f t="shared" si="7"/>
        <v>3.5764918787892972E-3</v>
      </c>
      <c r="H46" s="54">
        <f t="shared" si="8"/>
        <v>3.877812179187578E-3</v>
      </c>
      <c r="I46" s="52"/>
      <c r="K46" s="43" t="s">
        <v>22</v>
      </c>
      <c r="L46" s="53">
        <f t="shared" si="9"/>
        <v>3.3059652692000291E-3</v>
      </c>
      <c r="M46" s="54">
        <f t="shared" si="10"/>
        <v>3.2563313470283834E-3</v>
      </c>
      <c r="N46" s="52"/>
      <c r="P46" s="43" t="s">
        <v>22</v>
      </c>
      <c r="Q46" s="53">
        <f t="shared" si="11"/>
        <v>2.457137870694842E-3</v>
      </c>
      <c r="R46" s="54">
        <f t="shared" si="12"/>
        <v>2.1667191931925623E-3</v>
      </c>
      <c r="S46" s="52"/>
      <c r="U46" s="43" t="s">
        <v>22</v>
      </c>
      <c r="V46" s="53">
        <f t="shared" si="13"/>
        <v>2.1939832204163302E-3</v>
      </c>
      <c r="W46" s="54">
        <f t="shared" si="14"/>
        <v>2.1705113320882336E-3</v>
      </c>
      <c r="X46" s="52"/>
    </row>
    <row r="47" spans="1:24">
      <c r="A47" s="12" t="s">
        <v>23</v>
      </c>
      <c r="B47" s="76">
        <f t="shared" si="15"/>
        <v>6.0667195607011244E-3</v>
      </c>
      <c r="C47" s="53">
        <f t="shared" si="6"/>
        <v>6.0921754120864501E-3</v>
      </c>
      <c r="F47" s="12" t="s">
        <v>23</v>
      </c>
      <c r="G47" s="53">
        <f t="shared" si="7"/>
        <v>4.7894569543656014E-3</v>
      </c>
      <c r="H47" s="54">
        <f t="shared" si="8"/>
        <v>5.579967630473073E-3</v>
      </c>
      <c r="K47" s="12" t="s">
        <v>23</v>
      </c>
      <c r="L47" s="53">
        <f t="shared" si="9"/>
        <v>4.2141974860132238E-3</v>
      </c>
      <c r="M47" s="54">
        <f t="shared" si="10"/>
        <v>4.1457581935079191E-3</v>
      </c>
      <c r="P47" s="12" t="s">
        <v>23</v>
      </c>
      <c r="Q47" s="53">
        <f t="shared" si="11"/>
        <v>5.0566519544579828E-3</v>
      </c>
      <c r="R47" s="54">
        <f t="shared" si="12"/>
        <v>4.6026368315999584E-3</v>
      </c>
      <c r="U47" s="12" t="s">
        <v>23</v>
      </c>
      <c r="V47" s="53">
        <f t="shared" si="13"/>
        <v>1.1759750061431529E-3</v>
      </c>
      <c r="W47" s="54">
        <f t="shared" si="14"/>
        <v>1.7330439318223882E-3</v>
      </c>
    </row>
    <row r="48" spans="1:24">
      <c r="A48" s="12" t="s">
        <v>24</v>
      </c>
      <c r="B48" s="76">
        <f t="shared" si="15"/>
        <v>7.9067011869838923E-3</v>
      </c>
      <c r="C48" s="53">
        <f t="shared" si="6"/>
        <v>8.0954103838336549E-3</v>
      </c>
      <c r="F48" s="12" t="s">
        <v>24</v>
      </c>
      <c r="G48" s="53">
        <f t="shared" si="7"/>
        <v>1.1189700327422567E-2</v>
      </c>
      <c r="H48" s="54">
        <f t="shared" si="8"/>
        <v>1.2068159692387446E-2</v>
      </c>
      <c r="K48" s="12" t="s">
        <v>24</v>
      </c>
      <c r="L48" s="53">
        <f t="shared" si="9"/>
        <v>4.8802344450095663E-3</v>
      </c>
      <c r="M48" s="54">
        <f t="shared" si="10"/>
        <v>5.1895483769797707E-3</v>
      </c>
      <c r="P48" s="12" t="s">
        <v>24</v>
      </c>
      <c r="Q48" s="53">
        <f t="shared" si="11"/>
        <v>8.3588615414291814E-4</v>
      </c>
      <c r="R48" s="54">
        <f t="shared" si="12"/>
        <v>7.6163462548587031E-4</v>
      </c>
      <c r="U48" s="12" t="s">
        <v>24</v>
      </c>
      <c r="V48" s="53">
        <f t="shared" si="13"/>
        <v>1.5621160529364271E-3</v>
      </c>
      <c r="W48" s="54">
        <f t="shared" si="14"/>
        <v>1.8676492857503408E-3</v>
      </c>
    </row>
    <row r="49" spans="1:23">
      <c r="A49" s="12" t="s">
        <v>25</v>
      </c>
      <c r="B49" s="76">
        <f t="shared" si="15"/>
        <v>1.2737631669607157E-2</v>
      </c>
      <c r="C49" s="53">
        <f t="shared" si="6"/>
        <v>1.2922594787864599E-2</v>
      </c>
      <c r="F49" s="12" t="s">
        <v>25</v>
      </c>
      <c r="G49" s="53">
        <f t="shared" si="7"/>
        <v>1.4865647541990629E-2</v>
      </c>
      <c r="H49" s="54">
        <f t="shared" si="8"/>
        <v>1.340702537109642E-2</v>
      </c>
      <c r="K49" s="12" t="s">
        <v>25</v>
      </c>
      <c r="L49" s="53">
        <f t="shared" si="9"/>
        <v>6.9897551405943472E-3</v>
      </c>
      <c r="M49" s="54">
        <f t="shared" si="10"/>
        <v>6.4832601536772777E-3</v>
      </c>
      <c r="P49" s="12" t="s">
        <v>25</v>
      </c>
      <c r="Q49" s="53">
        <f t="shared" si="11"/>
        <v>2.2826121901595073E-3</v>
      </c>
      <c r="R49" s="54">
        <f t="shared" si="12"/>
        <v>1.2081100955982772E-3</v>
      </c>
      <c r="U49" s="12" t="s">
        <v>25</v>
      </c>
      <c r="V49" s="53">
        <f t="shared" si="13"/>
        <v>2.5274686699196126E-3</v>
      </c>
      <c r="W49" s="54">
        <f t="shared" si="14"/>
        <v>2.9444921171739606E-3</v>
      </c>
    </row>
    <row r="50" spans="1:23">
      <c r="A50" s="44" t="s">
        <v>26</v>
      </c>
      <c r="B50" s="76">
        <f t="shared" si="15"/>
        <v>1.6408460261616679E-2</v>
      </c>
      <c r="C50" s="53">
        <f t="shared" si="6"/>
        <v>1.456801421684952E-2</v>
      </c>
      <c r="F50" s="44" t="s">
        <v>26</v>
      </c>
      <c r="G50" s="53">
        <f t="shared" si="7"/>
        <v>1.0704124276267421E-2</v>
      </c>
      <c r="H50" s="54">
        <f t="shared" si="8"/>
        <v>1.0117007880122538E-2</v>
      </c>
      <c r="K50" s="44" t="s">
        <v>26</v>
      </c>
      <c r="L50" s="53">
        <f t="shared" si="9"/>
        <v>9.288188137276273E-3</v>
      </c>
      <c r="M50" s="54">
        <f t="shared" si="10"/>
        <v>6.9193978359730277E-3</v>
      </c>
      <c r="P50" s="44" t="s">
        <v>26</v>
      </c>
      <c r="Q50" s="53">
        <f t="shared" si="11"/>
        <v>4.2942502973825738E-3</v>
      </c>
      <c r="R50" s="54">
        <f t="shared" si="12"/>
        <v>3.8606996533249293E-3</v>
      </c>
      <c r="U50" s="44" t="s">
        <v>26</v>
      </c>
      <c r="V50" s="53">
        <f t="shared" si="13"/>
        <v>4.8267630849159263E-3</v>
      </c>
      <c r="W50" s="54">
        <f t="shared" si="14"/>
        <v>5.0813521107802061E-3</v>
      </c>
    </row>
    <row r="51" spans="1:23">
      <c r="A51" s="44" t="s">
        <v>27</v>
      </c>
      <c r="B51" s="76">
        <f t="shared" si="15"/>
        <v>1.5384073327835137E-2</v>
      </c>
      <c r="C51" s="53">
        <f t="shared" si="6"/>
        <v>1.388563736392368E-2</v>
      </c>
      <c r="F51" s="44" t="s">
        <v>27</v>
      </c>
      <c r="G51" s="53">
        <f t="shared" si="7"/>
        <v>8.4244519718482895E-4</v>
      </c>
      <c r="H51" s="54">
        <f t="shared" si="8"/>
        <v>7.5515289805231777E-4</v>
      </c>
      <c r="K51" s="44" t="s">
        <v>27</v>
      </c>
      <c r="L51" s="53">
        <f t="shared" si="9"/>
        <v>7.0721015282520768E-4</v>
      </c>
      <c r="M51" s="54">
        <f t="shared" si="10"/>
        <v>8.2082091892739532E-4</v>
      </c>
      <c r="P51" s="44" t="s">
        <v>27</v>
      </c>
      <c r="Q51" s="53">
        <f t="shared" si="11"/>
        <v>8.1751502987604087E-4</v>
      </c>
      <c r="R51" s="54">
        <f t="shared" si="12"/>
        <v>7.1567391532724022E-4</v>
      </c>
      <c r="U51" s="44" t="s">
        <v>27</v>
      </c>
      <c r="V51" s="53">
        <f t="shared" si="13"/>
        <v>2.2992944149963141E-3</v>
      </c>
      <c r="W51" s="54">
        <f t="shared" si="14"/>
        <v>3.4660878636447764E-3</v>
      </c>
    </row>
    <row r="52" spans="1:23">
      <c r="A52" s="44" t="s">
        <v>139</v>
      </c>
      <c r="B52" s="76">
        <f t="shared" si="15"/>
        <v>1.7081815239745691E-3</v>
      </c>
      <c r="C52" s="53">
        <f t="shared" si="6"/>
        <v>2.1562044417013397E-3</v>
      </c>
      <c r="F52" s="44" t="s">
        <v>139</v>
      </c>
      <c r="G52" s="53">
        <f t="shared" si="7"/>
        <v>9.3995042834048043E-4</v>
      </c>
      <c r="H52" s="54">
        <f t="shared" si="8"/>
        <v>8.1638151140791117E-4</v>
      </c>
      <c r="K52" s="44" t="s">
        <v>139</v>
      </c>
      <c r="L52" s="53">
        <f t="shared" si="9"/>
        <v>8.6948097556249846E-4</v>
      </c>
      <c r="M52" s="54">
        <f t="shared" si="10"/>
        <v>1.1344480163086091E-3</v>
      </c>
      <c r="P52" s="44" t="s">
        <v>139</v>
      </c>
      <c r="Q52" s="53">
        <f t="shared" si="11"/>
        <v>3.1782044981697767E-3</v>
      </c>
      <c r="R52" s="54">
        <f t="shared" si="12"/>
        <v>1.280334068704696E-3</v>
      </c>
      <c r="U52" s="44" t="s">
        <v>139</v>
      </c>
      <c r="V52" s="53">
        <f t="shared" si="13"/>
        <v>1.0566223189525046E-2</v>
      </c>
      <c r="W52" s="54">
        <f t="shared" si="14"/>
        <v>1.6590109871620143E-2</v>
      </c>
    </row>
    <row r="53" spans="1:23">
      <c r="A53" s="44" t="s">
        <v>29</v>
      </c>
      <c r="B53" s="76">
        <f t="shared" si="15"/>
        <v>3.2049609036528203E-3</v>
      </c>
      <c r="C53" s="53">
        <f t="shared" si="6"/>
        <v>3.8268970874612922E-3</v>
      </c>
      <c r="F53" s="44" t="s">
        <v>29</v>
      </c>
      <c r="G53" s="53">
        <f t="shared" si="7"/>
        <v>2.5292856961776E-3</v>
      </c>
      <c r="H53" s="54">
        <f t="shared" si="8"/>
        <v>2.4083254586533378E-3</v>
      </c>
      <c r="K53" s="44" t="s">
        <v>29</v>
      </c>
      <c r="L53" s="53">
        <f t="shared" si="9"/>
        <v>2.9983772917726269E-3</v>
      </c>
      <c r="M53" s="54">
        <f t="shared" si="10"/>
        <v>3.3249372745805237E-3</v>
      </c>
      <c r="P53" s="44" t="s">
        <v>29</v>
      </c>
      <c r="Q53" s="53">
        <f t="shared" si="11"/>
        <v>3.6328898237749903E-3</v>
      </c>
      <c r="R53" s="54">
        <f t="shared" si="12"/>
        <v>3.1318941065237946E-3</v>
      </c>
      <c r="U53" s="44" t="s">
        <v>29</v>
      </c>
      <c r="V53" s="53">
        <f t="shared" si="13"/>
        <v>9.109418331168604E-3</v>
      </c>
      <c r="W53" s="54">
        <f t="shared" si="14"/>
        <v>1.0751602644995206E-2</v>
      </c>
    </row>
    <row r="54" spans="1:23">
      <c r="A54" s="44" t="s">
        <v>30</v>
      </c>
      <c r="B54" s="76">
        <f t="shared" si="15"/>
        <v>7.851893223647809E-3</v>
      </c>
      <c r="C54" s="53">
        <f t="shared" si="6"/>
        <v>9.1901397209836876E-3</v>
      </c>
      <c r="F54" s="44" t="s">
        <v>30</v>
      </c>
      <c r="G54" s="53">
        <f t="shared" si="7"/>
        <v>0.52679346246926151</v>
      </c>
      <c r="H54" s="54">
        <f t="shared" si="8"/>
        <v>0.52443531911332808</v>
      </c>
      <c r="K54" s="44" t="s">
        <v>30</v>
      </c>
      <c r="L54" s="53">
        <f t="shared" si="9"/>
        <v>0.55590108745670763</v>
      </c>
      <c r="M54" s="54">
        <f t="shared" si="10"/>
        <v>0.55563695703308769</v>
      </c>
      <c r="P54" s="44" t="s">
        <v>30</v>
      </c>
      <c r="Q54" s="53">
        <f t="shared" si="11"/>
        <v>0.5365654264626859</v>
      </c>
      <c r="R54" s="54">
        <f t="shared" si="12"/>
        <v>0.50801686101481247</v>
      </c>
      <c r="U54" s="44" t="s">
        <v>30</v>
      </c>
      <c r="V54" s="53">
        <f t="shared" si="13"/>
        <v>0.50447572576964927</v>
      </c>
      <c r="W54" s="54">
        <f t="shared" si="14"/>
        <v>0.50387831676004913</v>
      </c>
    </row>
    <row r="55" spans="1:23">
      <c r="A55" s="338" t="s">
        <v>231</v>
      </c>
      <c r="B55" s="339">
        <f t="shared" si="15"/>
        <v>0.81584524319076301</v>
      </c>
      <c r="C55" s="340">
        <f t="shared" si="6"/>
        <v>0.78887286773860577</v>
      </c>
      <c r="F55" s="60" t="s">
        <v>169</v>
      </c>
      <c r="G55" s="53">
        <f t="shared" si="7"/>
        <v>0.93704087224279586</v>
      </c>
      <c r="H55" s="54">
        <f t="shared" si="8"/>
        <v>0.92757471421544713</v>
      </c>
      <c r="K55" s="60" t="s">
        <v>169</v>
      </c>
      <c r="L55" s="53">
        <f t="shared" si="9"/>
        <v>0.96742715977621163</v>
      </c>
      <c r="M55" s="54">
        <f t="shared" si="10"/>
        <v>0.95409528383252318</v>
      </c>
      <c r="P55" s="60" t="s">
        <v>169</v>
      </c>
      <c r="Q55" s="53">
        <f t="shared" si="11"/>
        <v>0.79012368359412677</v>
      </c>
      <c r="R55" s="54">
        <f t="shared" si="12"/>
        <v>0.76337456665616132</v>
      </c>
      <c r="U55" s="60" t="s">
        <v>169</v>
      </c>
      <c r="V55" s="53">
        <f t="shared" si="13"/>
        <v>0.58667111313932674</v>
      </c>
      <c r="W55" s="54">
        <f t="shared" si="14"/>
        <v>0.60338532465128802</v>
      </c>
    </row>
    <row r="56" spans="1:23">
      <c r="A56" s="341" t="s">
        <v>65</v>
      </c>
      <c r="B56" s="342">
        <f>B29/$B$29</f>
        <v>1</v>
      </c>
      <c r="C56" s="343">
        <f t="shared" si="6"/>
        <v>1</v>
      </c>
      <c r="F56" s="45" t="s">
        <v>65</v>
      </c>
      <c r="G56" s="58">
        <f t="shared" si="7"/>
        <v>1</v>
      </c>
      <c r="H56" s="59">
        <f t="shared" si="8"/>
        <v>1</v>
      </c>
      <c r="K56" s="45" t="s">
        <v>65</v>
      </c>
      <c r="L56" s="58">
        <f t="shared" si="9"/>
        <v>1</v>
      </c>
      <c r="M56" s="59">
        <f t="shared" si="10"/>
        <v>1</v>
      </c>
      <c r="P56" s="45" t="s">
        <v>65</v>
      </c>
      <c r="Q56" s="58">
        <f t="shared" si="11"/>
        <v>1</v>
      </c>
      <c r="R56" s="59">
        <f t="shared" si="12"/>
        <v>1</v>
      </c>
      <c r="U56" s="45" t="s">
        <v>65</v>
      </c>
      <c r="V56" s="58">
        <f t="shared" si="13"/>
        <v>1</v>
      </c>
      <c r="W56" s="59">
        <f t="shared" si="14"/>
        <v>1</v>
      </c>
    </row>
    <row r="57" spans="1:23" ht="22.5" customHeight="1">
      <c r="A57" s="823" t="s">
        <v>289</v>
      </c>
      <c r="B57" s="824"/>
      <c r="C57" s="825"/>
      <c r="E57" s="125" t="s">
        <v>241</v>
      </c>
      <c r="F57" s="829" t="s">
        <v>141</v>
      </c>
      <c r="G57" s="830"/>
      <c r="H57" s="831"/>
      <c r="K57" s="829" t="s">
        <v>141</v>
      </c>
      <c r="L57" s="830"/>
      <c r="M57" s="831"/>
      <c r="P57" s="829" t="s">
        <v>141</v>
      </c>
      <c r="Q57" s="830"/>
      <c r="R57" s="831"/>
      <c r="U57" s="829" t="s">
        <v>141</v>
      </c>
      <c r="V57" s="830"/>
      <c r="W57" s="831"/>
    </row>
    <row r="58" spans="1:23" ht="23.25" customHeight="1"/>
  </sheetData>
  <sheetProtection password="CEAC" sheet="1" objects="1" scenarios="1"/>
  <mergeCells count="20">
    <mergeCell ref="U5:X5"/>
    <mergeCell ref="U30:X30"/>
    <mergeCell ref="U32:W32"/>
    <mergeCell ref="U57:W57"/>
    <mergeCell ref="P5:S5"/>
    <mergeCell ref="P30:S30"/>
    <mergeCell ref="P32:R32"/>
    <mergeCell ref="P57:R57"/>
    <mergeCell ref="K5:N5"/>
    <mergeCell ref="K30:N30"/>
    <mergeCell ref="K32:M32"/>
    <mergeCell ref="K57:M57"/>
    <mergeCell ref="F5:I5"/>
    <mergeCell ref="F30:I30"/>
    <mergeCell ref="F32:H32"/>
    <mergeCell ref="A30:D30"/>
    <mergeCell ref="A57:C57"/>
    <mergeCell ref="A5:D5"/>
    <mergeCell ref="A32:C32"/>
    <mergeCell ref="F57:H57"/>
  </mergeCells>
  <phoneticPr fontId="0" type="noConversion"/>
  <hyperlinks>
    <hyperlink ref="E30" location="INDICE!A1" tooltip="REGRESAR AL ÍNDICE" display="INDICE"/>
    <hyperlink ref="E57" location="INDICE!A1" tooltip="REGRESAR AL ÍNDICE" display="INDICE"/>
  </hyperlinks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>
    <oddFooter>&amp;LTurismo de Tenerife&amp;R&amp;P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5:Y58"/>
  <sheetViews>
    <sheetView showGridLines="0" showRowColHeaders="0" topLeftCell="F1" zoomScaleNormal="100" workbookViewId="0">
      <selection activeCell="F1" sqref="F1"/>
    </sheetView>
  </sheetViews>
  <sheetFormatPr baseColWidth="10" defaultRowHeight="12.75"/>
  <cols>
    <col min="1" max="1" width="36.7109375" style="22" hidden="1" customWidth="1"/>
    <col min="2" max="2" width="14.7109375" style="22" hidden="1" customWidth="1"/>
    <col min="3" max="3" width="14.140625" style="22" hidden="1" customWidth="1"/>
    <col min="4" max="4" width="10.7109375" style="22" hidden="1" customWidth="1"/>
    <col min="5" max="5" width="0" style="22" hidden="1" customWidth="1"/>
    <col min="6" max="6" width="23.140625" style="22" bestFit="1" customWidth="1"/>
    <col min="7" max="8" width="15.85546875" style="22" bestFit="1" customWidth="1"/>
    <col min="9" max="9" width="12.5703125" style="22" bestFit="1" customWidth="1"/>
    <col min="10" max="10" width="11.42578125" style="22"/>
    <col min="11" max="11" width="30.42578125" style="22" hidden="1" customWidth="1"/>
    <col min="12" max="13" width="13.140625" style="22" hidden="1" customWidth="1"/>
    <col min="14" max="15" width="0" style="22" hidden="1" customWidth="1"/>
    <col min="16" max="16" width="29.140625" style="22" hidden="1" customWidth="1"/>
    <col min="17" max="18" width="12.42578125" style="22" hidden="1" customWidth="1"/>
    <col min="19" max="20" width="0" style="22" hidden="1" customWidth="1"/>
    <col min="21" max="21" width="28.5703125" style="22" hidden="1" customWidth="1"/>
    <col min="22" max="23" width="13" style="22" hidden="1" customWidth="1"/>
    <col min="24" max="24" width="0" style="22" hidden="1" customWidth="1"/>
    <col min="25" max="16384" width="11.42578125" style="22"/>
  </cols>
  <sheetData>
    <row r="5" spans="1:24" ht="38.25" customHeight="1">
      <c r="A5" s="832" t="s">
        <v>160</v>
      </c>
      <c r="B5" s="833"/>
      <c r="C5" s="833"/>
      <c r="D5" s="834"/>
      <c r="F5" s="826" t="s">
        <v>161</v>
      </c>
      <c r="G5" s="827"/>
      <c r="H5" s="827"/>
      <c r="I5" s="828"/>
      <c r="K5" s="832" t="s">
        <v>162</v>
      </c>
      <c r="L5" s="833"/>
      <c r="M5" s="833"/>
      <c r="N5" s="834"/>
      <c r="P5" s="832" t="s">
        <v>165</v>
      </c>
      <c r="Q5" s="833"/>
      <c r="R5" s="833"/>
      <c r="S5" s="834"/>
      <c r="U5" s="832" t="s">
        <v>167</v>
      </c>
      <c r="V5" s="833"/>
      <c r="W5" s="833"/>
      <c r="X5" s="834"/>
    </row>
    <row r="6" spans="1:24" ht="31.5" customHeight="1">
      <c r="A6" s="40" t="s">
        <v>137</v>
      </c>
      <c r="B6" s="67" t="str">
        <f>Originales!$A$1</f>
        <v>Acum. febrero 2009</v>
      </c>
      <c r="C6" s="67" t="str">
        <f>Originales!$A$2</f>
        <v>Acum. febrero 2010</v>
      </c>
      <c r="D6" s="41" t="s">
        <v>68</v>
      </c>
      <c r="F6" s="40" t="s">
        <v>137</v>
      </c>
      <c r="G6" s="99" t="str">
        <f>Originales!$A$1</f>
        <v>Acum. febrero 2009</v>
      </c>
      <c r="H6" s="99" t="str">
        <f>Originales!$A$2</f>
        <v>Acum. febrero 2010</v>
      </c>
      <c r="I6" s="102" t="s">
        <v>68</v>
      </c>
      <c r="K6" s="40" t="s">
        <v>137</v>
      </c>
      <c r="L6" s="67" t="str">
        <f>Originales!$A$1</f>
        <v>Acum. febrero 2009</v>
      </c>
      <c r="M6" s="67" t="str">
        <f>Originales!$A$2</f>
        <v>Acum. febrero 2010</v>
      </c>
      <c r="N6" s="41" t="s">
        <v>68</v>
      </c>
      <c r="P6" s="40" t="s">
        <v>137</v>
      </c>
      <c r="Q6" s="67" t="str">
        <f>Originales!$A$1</f>
        <v>Acum. febrero 2009</v>
      </c>
      <c r="R6" s="67" t="str">
        <f>Originales!$A$2</f>
        <v>Acum. febrero 2010</v>
      </c>
      <c r="S6" s="41" t="s">
        <v>68</v>
      </c>
      <c r="U6" s="40" t="s">
        <v>137</v>
      </c>
      <c r="V6" s="67" t="str">
        <f>Originales!$A$1</f>
        <v>Acum. febrero 2009</v>
      </c>
      <c r="W6" s="67" t="str">
        <f>Originales!$A$2</f>
        <v>Acum. febrero 2010</v>
      </c>
      <c r="X6" s="41" t="s">
        <v>68</v>
      </c>
    </row>
    <row r="7" spans="1:24">
      <c r="A7" s="10" t="s">
        <v>11</v>
      </c>
      <c r="B7" s="14">
        <f>Originales!AR49</f>
        <v>141120</v>
      </c>
      <c r="C7" s="11">
        <f>Originales!AR10</f>
        <v>158722</v>
      </c>
      <c r="D7" s="15">
        <f t="shared" ref="D7:D29" si="0">(C7-B7)/B7</f>
        <v>0.12473072562358277</v>
      </c>
      <c r="F7" s="20" t="s">
        <v>11</v>
      </c>
      <c r="G7" s="109">
        <f>Originales!H49</f>
        <v>32285</v>
      </c>
      <c r="H7" s="110">
        <f>Originales!H10</f>
        <v>35486</v>
      </c>
      <c r="I7" s="119">
        <f>(H7-G7)/G7</f>
        <v>9.9148211243611589E-2</v>
      </c>
      <c r="K7" s="10" t="s">
        <v>11</v>
      </c>
      <c r="L7" s="14">
        <f>Originales!Q49</f>
        <v>13449</v>
      </c>
      <c r="M7" s="11">
        <f>Originales!Q10</f>
        <v>18735</v>
      </c>
      <c r="N7" s="15">
        <f t="shared" ref="N7:N29" si="1">(M7-L7)/L7</f>
        <v>0.39304037474905196</v>
      </c>
      <c r="P7" s="10" t="s">
        <v>11</v>
      </c>
      <c r="Q7" s="14">
        <f>Originales!Y49</f>
        <v>45697</v>
      </c>
      <c r="R7" s="11">
        <f>Originales!W10</f>
        <v>36039</v>
      </c>
      <c r="S7" s="15">
        <f t="shared" ref="S7:S29" si="2">(R7-Q7)/Q7</f>
        <v>-0.21134866621441231</v>
      </c>
      <c r="U7" s="10" t="s">
        <v>11</v>
      </c>
      <c r="V7" s="14">
        <f>Originales!AH49</f>
        <v>23549</v>
      </c>
      <c r="W7" s="11">
        <f>Originales!AH10</f>
        <v>23572</v>
      </c>
      <c r="X7" s="15">
        <f t="shared" ref="X7:X29" si="3">(W7-V7)/V7</f>
        <v>9.7668690814896601E-4</v>
      </c>
    </row>
    <row r="8" spans="1:24">
      <c r="A8" s="12" t="s">
        <v>12</v>
      </c>
      <c r="B8" s="16">
        <f>Originales!AR50</f>
        <v>23671</v>
      </c>
      <c r="C8" s="13">
        <f>Originales!AR11</f>
        <v>23043</v>
      </c>
      <c r="D8" s="17">
        <f t="shared" si="0"/>
        <v>-2.6530353597228676E-2</v>
      </c>
      <c r="F8" s="21" t="s">
        <v>12</v>
      </c>
      <c r="G8" s="111">
        <f>Originales!H50</f>
        <v>10374</v>
      </c>
      <c r="H8" s="112">
        <f>Originales!H11</f>
        <v>9612</v>
      </c>
      <c r="I8" s="120">
        <f t="shared" ref="I8:I28" si="4">(H8-G8)/G8</f>
        <v>-7.3452862926547138E-2</v>
      </c>
      <c r="K8" s="12" t="s">
        <v>12</v>
      </c>
      <c r="L8" s="16">
        <f>Originales!Q50</f>
        <v>10183</v>
      </c>
      <c r="M8" s="13">
        <f>Originales!Q11</f>
        <v>10259</v>
      </c>
      <c r="N8" s="17">
        <f t="shared" si="1"/>
        <v>7.4634194245310811E-3</v>
      </c>
      <c r="P8" s="12" t="s">
        <v>12</v>
      </c>
      <c r="Q8" s="16">
        <f>Originales!Y50</f>
        <v>723</v>
      </c>
      <c r="R8" s="13">
        <f>Originales!W11</f>
        <v>336</v>
      </c>
      <c r="S8" s="17">
        <f t="shared" si="2"/>
        <v>-0.53526970954356845</v>
      </c>
      <c r="U8" s="12" t="s">
        <v>12</v>
      </c>
      <c r="V8" s="16">
        <f>Originales!AH50</f>
        <v>174</v>
      </c>
      <c r="W8" s="13">
        <f>Originales!AH11</f>
        <v>251</v>
      </c>
      <c r="X8" s="17">
        <f t="shared" si="3"/>
        <v>0.44252873563218392</v>
      </c>
    </row>
    <row r="9" spans="1:24">
      <c r="A9" s="12" t="s">
        <v>13</v>
      </c>
      <c r="B9" s="16">
        <f>Originales!AR51</f>
        <v>19958</v>
      </c>
      <c r="C9" s="13">
        <f>Originales!AR12</f>
        <v>21572</v>
      </c>
      <c r="D9" s="17">
        <f t="shared" si="0"/>
        <v>8.0869826635935463E-2</v>
      </c>
      <c r="F9" s="21" t="s">
        <v>13</v>
      </c>
      <c r="G9" s="111">
        <f>Originales!H51</f>
        <v>10948</v>
      </c>
      <c r="H9" s="112">
        <f>Originales!H12</f>
        <v>11435</v>
      </c>
      <c r="I9" s="120">
        <f t="shared" si="4"/>
        <v>4.4483010595542563E-2</v>
      </c>
      <c r="K9" s="12" t="s">
        <v>13</v>
      </c>
      <c r="L9" s="16">
        <f>Originales!Q51</f>
        <v>6898</v>
      </c>
      <c r="M9" s="13">
        <f>Originales!Q12</f>
        <v>7848</v>
      </c>
      <c r="N9" s="17">
        <f t="shared" si="1"/>
        <v>0.13772107857349958</v>
      </c>
      <c r="P9" s="12" t="s">
        <v>13</v>
      </c>
      <c r="Q9" s="16">
        <f>Originales!Y51</f>
        <v>340</v>
      </c>
      <c r="R9" s="13">
        <f>Originales!W12</f>
        <v>244</v>
      </c>
      <c r="S9" s="17">
        <f t="shared" si="2"/>
        <v>-0.28235294117647058</v>
      </c>
      <c r="U9" s="12" t="s">
        <v>13</v>
      </c>
      <c r="V9" s="16">
        <f>Originales!AH51</f>
        <v>108</v>
      </c>
      <c r="W9" s="13">
        <f>Originales!AH12</f>
        <v>102</v>
      </c>
      <c r="X9" s="17">
        <f t="shared" si="3"/>
        <v>-5.5555555555555552E-2</v>
      </c>
    </row>
    <row r="10" spans="1:24">
      <c r="A10" s="12" t="s">
        <v>14</v>
      </c>
      <c r="B10" s="16">
        <f>Originales!AR52</f>
        <v>99849</v>
      </c>
      <c r="C10" s="13">
        <f>Originales!AR13</f>
        <v>97661</v>
      </c>
      <c r="D10" s="17">
        <f t="shared" si="0"/>
        <v>-2.1913088764033691E-2</v>
      </c>
      <c r="F10" s="21" t="s">
        <v>14</v>
      </c>
      <c r="G10" s="111">
        <f>Originales!H52</f>
        <v>37473</v>
      </c>
      <c r="H10" s="112">
        <f>Originales!H13</f>
        <v>37997</v>
      </c>
      <c r="I10" s="120">
        <f t="shared" si="4"/>
        <v>1.3983401382328609E-2</v>
      </c>
      <c r="K10" s="12" t="s">
        <v>14</v>
      </c>
      <c r="L10" s="16">
        <f>Originales!Q52</f>
        <v>13622</v>
      </c>
      <c r="M10" s="13">
        <f>Originales!Q13</f>
        <v>14380</v>
      </c>
      <c r="N10" s="17">
        <f t="shared" si="1"/>
        <v>5.5645279694611659E-2</v>
      </c>
      <c r="P10" s="12" t="s">
        <v>14</v>
      </c>
      <c r="Q10" s="16">
        <f>Originales!Y52</f>
        <v>31482</v>
      </c>
      <c r="R10" s="13">
        <f>Originales!W13</f>
        <v>24229</v>
      </c>
      <c r="S10" s="17">
        <f t="shared" si="2"/>
        <v>-0.23038561717807002</v>
      </c>
      <c r="U10" s="12" t="s">
        <v>14</v>
      </c>
      <c r="V10" s="16">
        <f>Originales!AH52</f>
        <v>777</v>
      </c>
      <c r="W10" s="13">
        <f>Originales!AH13</f>
        <v>789</v>
      </c>
      <c r="X10" s="17">
        <f t="shared" si="3"/>
        <v>1.5444015444015444E-2</v>
      </c>
    </row>
    <row r="11" spans="1:24">
      <c r="A11" s="42" t="s">
        <v>15</v>
      </c>
      <c r="B11" s="16">
        <f>Originales!AR53</f>
        <v>19480</v>
      </c>
      <c r="C11" s="13">
        <f>Originales!AR14</f>
        <v>20087</v>
      </c>
      <c r="D11" s="17">
        <f t="shared" si="0"/>
        <v>3.1160164271047227E-2</v>
      </c>
      <c r="F11" s="77" t="s">
        <v>15</v>
      </c>
      <c r="G11" s="111">
        <f>Originales!H53</f>
        <v>8212</v>
      </c>
      <c r="H11" s="112">
        <f>Originales!H14</f>
        <v>8121</v>
      </c>
      <c r="I11" s="120">
        <f t="shared" si="4"/>
        <v>-1.1081344374086703E-2</v>
      </c>
      <c r="K11" s="42" t="s">
        <v>15</v>
      </c>
      <c r="L11" s="16">
        <f>Originales!Q53</f>
        <v>4033</v>
      </c>
      <c r="M11" s="13">
        <f>Originales!Q14</f>
        <v>4681</v>
      </c>
      <c r="N11" s="17">
        <f t="shared" si="1"/>
        <v>0.16067443590379371</v>
      </c>
      <c r="P11" s="42" t="s">
        <v>15</v>
      </c>
      <c r="Q11" s="16">
        <f>Originales!Y53</f>
        <v>1665</v>
      </c>
      <c r="R11" s="13">
        <f>Originales!W14</f>
        <v>1852</v>
      </c>
      <c r="S11" s="17">
        <f t="shared" si="2"/>
        <v>0.11231231231231231</v>
      </c>
      <c r="U11" s="42" t="s">
        <v>15</v>
      </c>
      <c r="V11" s="16">
        <f>Originales!AH53</f>
        <v>406</v>
      </c>
      <c r="W11" s="13">
        <f>Originales!AH14</f>
        <v>528</v>
      </c>
      <c r="X11" s="17">
        <f t="shared" si="3"/>
        <v>0.30049261083743845</v>
      </c>
    </row>
    <row r="12" spans="1:24">
      <c r="A12" s="42" t="s">
        <v>16</v>
      </c>
      <c r="B12" s="16">
        <f>Originales!AR54</f>
        <v>234698</v>
      </c>
      <c r="C12" s="13">
        <f>Originales!AR15</f>
        <v>227256</v>
      </c>
      <c r="D12" s="17">
        <f t="shared" si="0"/>
        <v>-3.170883433177956E-2</v>
      </c>
      <c r="F12" s="77" t="s">
        <v>16</v>
      </c>
      <c r="G12" s="111">
        <f>Originales!H54</f>
        <v>91330</v>
      </c>
      <c r="H12" s="112">
        <f>Originales!H15</f>
        <v>83971</v>
      </c>
      <c r="I12" s="120">
        <f t="shared" si="4"/>
        <v>-8.0575933428227303E-2</v>
      </c>
      <c r="K12" s="42" t="s">
        <v>16</v>
      </c>
      <c r="L12" s="16">
        <f>Originales!Q54</f>
        <v>88440</v>
      </c>
      <c r="M12" s="13">
        <f>Originales!Q15</f>
        <v>83714</v>
      </c>
      <c r="N12" s="17">
        <f t="shared" si="1"/>
        <v>-5.3437358661239255E-2</v>
      </c>
      <c r="P12" s="42" t="s">
        <v>16</v>
      </c>
      <c r="Q12" s="16">
        <f>Originales!Y54</f>
        <v>11269</v>
      </c>
      <c r="R12" s="13">
        <f>Originales!W15</f>
        <v>8143</v>
      </c>
      <c r="S12" s="17">
        <f t="shared" si="2"/>
        <v>-0.27739817197621797</v>
      </c>
      <c r="U12" s="42" t="s">
        <v>16</v>
      </c>
      <c r="V12" s="16">
        <f>Originales!AH54</f>
        <v>677</v>
      </c>
      <c r="W12" s="13">
        <f>Originales!AH15</f>
        <v>865</v>
      </c>
      <c r="X12" s="17">
        <f t="shared" si="3"/>
        <v>0.2776957163958641</v>
      </c>
    </row>
    <row r="13" spans="1:24">
      <c r="A13" s="42" t="s">
        <v>17</v>
      </c>
      <c r="B13" s="16">
        <f>Originales!AR55</f>
        <v>15981</v>
      </c>
      <c r="C13" s="13">
        <f>Originales!AR16</f>
        <v>12850</v>
      </c>
      <c r="D13" s="17">
        <f t="shared" si="0"/>
        <v>-0.19592015518428132</v>
      </c>
      <c r="F13" s="77" t="s">
        <v>17</v>
      </c>
      <c r="G13" s="111">
        <f>Originales!H55</f>
        <v>7694</v>
      </c>
      <c r="H13" s="112">
        <f>Originales!H16</f>
        <v>4697</v>
      </c>
      <c r="I13" s="120">
        <f t="shared" si="4"/>
        <v>-0.38952430465297633</v>
      </c>
      <c r="K13" s="42" t="s">
        <v>17</v>
      </c>
      <c r="L13" s="16">
        <f>Originales!Q55</f>
        <v>6373</v>
      </c>
      <c r="M13" s="13">
        <f>Originales!Q16</f>
        <v>6370</v>
      </c>
      <c r="N13" s="17">
        <f t="shared" si="1"/>
        <v>-4.7073591715047857E-4</v>
      </c>
      <c r="P13" s="42" t="s">
        <v>17</v>
      </c>
      <c r="Q13" s="16">
        <f>Originales!Y55</f>
        <v>351</v>
      </c>
      <c r="R13" s="13">
        <f>Originales!W16</f>
        <v>245</v>
      </c>
      <c r="S13" s="17">
        <f t="shared" si="2"/>
        <v>-0.30199430199430199</v>
      </c>
      <c r="U13" s="42" t="s">
        <v>17</v>
      </c>
      <c r="V13" s="16">
        <f>Originales!AH55</f>
        <v>94</v>
      </c>
      <c r="W13" s="13">
        <f>Originales!AH16</f>
        <v>110</v>
      </c>
      <c r="X13" s="17">
        <f t="shared" si="3"/>
        <v>0.1702127659574468</v>
      </c>
    </row>
    <row r="14" spans="1:24">
      <c r="A14" s="42" t="s">
        <v>18</v>
      </c>
      <c r="B14" s="16">
        <f>Originales!AR56</f>
        <v>18032</v>
      </c>
      <c r="C14" s="13">
        <f>Originales!AR17</f>
        <v>18224</v>
      </c>
      <c r="D14" s="17">
        <f t="shared" si="0"/>
        <v>1.064773735581189E-2</v>
      </c>
      <c r="F14" s="77" t="s">
        <v>18</v>
      </c>
      <c r="G14" s="111">
        <f>Originales!H56</f>
        <v>8909</v>
      </c>
      <c r="H14" s="112">
        <f>Originales!H17</f>
        <v>9002</v>
      </c>
      <c r="I14" s="120">
        <f t="shared" si="4"/>
        <v>1.0438882029408464E-2</v>
      </c>
      <c r="K14" s="42" t="s">
        <v>18</v>
      </c>
      <c r="L14" s="16">
        <f>Originales!Q56</f>
        <v>6159</v>
      </c>
      <c r="M14" s="13">
        <f>Originales!Q17</f>
        <v>6332</v>
      </c>
      <c r="N14" s="17">
        <f t="shared" si="1"/>
        <v>2.808897548303296E-2</v>
      </c>
      <c r="P14" s="42" t="s">
        <v>18</v>
      </c>
      <c r="Q14" s="16">
        <f>Originales!Y56</f>
        <v>885</v>
      </c>
      <c r="R14" s="13">
        <f>Originales!W17</f>
        <v>421</v>
      </c>
      <c r="S14" s="17">
        <f t="shared" si="2"/>
        <v>-0.52429378531073445</v>
      </c>
      <c r="U14" s="42" t="s">
        <v>18</v>
      </c>
      <c r="V14" s="16">
        <f>Originales!AH56</f>
        <v>517</v>
      </c>
      <c r="W14" s="13">
        <f>Originales!AH17</f>
        <v>600</v>
      </c>
      <c r="X14" s="17">
        <f t="shared" si="3"/>
        <v>0.16054158607350097</v>
      </c>
    </row>
    <row r="15" spans="1:24">
      <c r="A15" s="12" t="s">
        <v>138</v>
      </c>
      <c r="B15" s="16">
        <f>Originales!AR57</f>
        <v>41951</v>
      </c>
      <c r="C15" s="13">
        <f>Originales!AR18</f>
        <v>35082</v>
      </c>
      <c r="D15" s="17">
        <f t="shared" si="0"/>
        <v>-0.16373864746966699</v>
      </c>
      <c r="F15" s="21" t="s">
        <v>138</v>
      </c>
      <c r="G15" s="113">
        <f>SUM(G16:G19)</f>
        <v>37560</v>
      </c>
      <c r="H15" s="114">
        <f>SUM(H16:H19)</f>
        <v>32612</v>
      </c>
      <c r="I15" s="120">
        <f>(H15-G15)/G15</f>
        <v>-0.13173588924387647</v>
      </c>
      <c r="K15" s="12" t="s">
        <v>138</v>
      </c>
      <c r="L15" s="16">
        <f>Originales!Q57</f>
        <v>21842</v>
      </c>
      <c r="M15" s="13">
        <f>Originales!Q18</f>
        <v>17603</v>
      </c>
      <c r="N15" s="17">
        <f t="shared" si="1"/>
        <v>-0.19407563409944145</v>
      </c>
      <c r="P15" s="12" t="s">
        <v>138</v>
      </c>
      <c r="Q15" s="16">
        <f>Originales!Y57</f>
        <v>4117</v>
      </c>
      <c r="R15" s="13">
        <f>Originales!W18</f>
        <v>1052</v>
      </c>
      <c r="S15" s="17">
        <f t="shared" si="2"/>
        <v>-0.74447413164925913</v>
      </c>
      <c r="U15" s="12" t="s">
        <v>138</v>
      </c>
      <c r="V15" s="16">
        <f>Originales!AH57</f>
        <v>103</v>
      </c>
      <c r="W15" s="13">
        <f>Originales!AH18</f>
        <v>147</v>
      </c>
      <c r="X15" s="17">
        <f t="shared" si="3"/>
        <v>0.42718446601941745</v>
      </c>
    </row>
    <row r="16" spans="1:24">
      <c r="A16" s="43" t="s">
        <v>19</v>
      </c>
      <c r="B16" s="16">
        <f>Originales!AR58</f>
        <v>25789</v>
      </c>
      <c r="C16" s="13">
        <f>Originales!AR19</f>
        <v>24984</v>
      </c>
      <c r="D16" s="17">
        <f t="shared" si="0"/>
        <v>-3.1214859048431503E-2</v>
      </c>
      <c r="F16" s="78" t="s">
        <v>19</v>
      </c>
      <c r="G16" s="111">
        <f>Originales!H57</f>
        <v>11915</v>
      </c>
      <c r="H16" s="112">
        <f>Originales!H18</f>
        <v>10567</v>
      </c>
      <c r="I16" s="120">
        <f>(H16-G16)/G16</f>
        <v>-0.1131347041544272</v>
      </c>
      <c r="K16" s="43" t="s">
        <v>19</v>
      </c>
      <c r="L16" s="16">
        <f>Originales!Q58</f>
        <v>14378</v>
      </c>
      <c r="M16" s="13">
        <f>Originales!Q19</f>
        <v>16191</v>
      </c>
      <c r="N16" s="17">
        <f t="shared" si="1"/>
        <v>0.12609542356377798</v>
      </c>
      <c r="P16" s="43" t="s">
        <v>19</v>
      </c>
      <c r="Q16" s="16">
        <f>Originales!Y58</f>
        <v>2260</v>
      </c>
      <c r="R16" s="13">
        <f>Originales!W19</f>
        <v>245</v>
      </c>
      <c r="S16" s="17">
        <f t="shared" si="2"/>
        <v>-0.8915929203539823</v>
      </c>
      <c r="U16" s="43" t="s">
        <v>19</v>
      </c>
      <c r="V16" s="16">
        <f>Originales!AH58</f>
        <v>100</v>
      </c>
      <c r="W16" s="13">
        <f>Originales!AH19</f>
        <v>76</v>
      </c>
      <c r="X16" s="17">
        <f t="shared" si="3"/>
        <v>-0.24</v>
      </c>
    </row>
    <row r="17" spans="1:25">
      <c r="A17" s="43" t="s">
        <v>20</v>
      </c>
      <c r="B17" s="16">
        <f>Originales!AR59</f>
        <v>32033</v>
      </c>
      <c r="C17" s="13">
        <f>Originales!AR20</f>
        <v>25831</v>
      </c>
      <c r="D17" s="17">
        <f t="shared" si="0"/>
        <v>-0.1936128367620891</v>
      </c>
      <c r="F17" s="78" t="s">
        <v>20</v>
      </c>
      <c r="G17" s="111">
        <f>Originales!H58</f>
        <v>6885</v>
      </c>
      <c r="H17" s="112">
        <f>Originales!H19</f>
        <v>5956</v>
      </c>
      <c r="I17" s="120">
        <f t="shared" si="4"/>
        <v>-0.13493100944081335</v>
      </c>
      <c r="K17" s="43" t="s">
        <v>20</v>
      </c>
      <c r="L17" s="16">
        <f>Originales!Q59</f>
        <v>13893</v>
      </c>
      <c r="M17" s="13">
        <f>Originales!Q20</f>
        <v>12362</v>
      </c>
      <c r="N17" s="17">
        <f t="shared" si="1"/>
        <v>-0.11019938098322897</v>
      </c>
      <c r="P17" s="43" t="s">
        <v>20</v>
      </c>
      <c r="Q17" s="16">
        <f>Originales!Y59</f>
        <v>2096</v>
      </c>
      <c r="R17" s="13">
        <f>Originales!W20</f>
        <v>295</v>
      </c>
      <c r="S17" s="17">
        <f t="shared" si="2"/>
        <v>-0.8592557251908397</v>
      </c>
      <c r="U17" s="43" t="s">
        <v>20</v>
      </c>
      <c r="V17" s="16">
        <f>Originales!AH59</f>
        <v>120</v>
      </c>
      <c r="W17" s="13">
        <f>Originales!AH20</f>
        <v>113</v>
      </c>
      <c r="X17" s="17">
        <f t="shared" si="3"/>
        <v>-5.8333333333333334E-2</v>
      </c>
    </row>
    <row r="18" spans="1:25">
      <c r="A18" s="43" t="s">
        <v>21</v>
      </c>
      <c r="B18" s="16">
        <f>Originales!AR60</f>
        <v>39136</v>
      </c>
      <c r="C18" s="13">
        <f>Originales!AR21</f>
        <v>33293</v>
      </c>
      <c r="D18" s="17">
        <f t="shared" si="0"/>
        <v>-0.14929987735077677</v>
      </c>
      <c r="F18" s="78" t="s">
        <v>21</v>
      </c>
      <c r="G18" s="111">
        <f>Originales!H59</f>
        <v>12244</v>
      </c>
      <c r="H18" s="112">
        <f>Originales!H20</f>
        <v>9273</v>
      </c>
      <c r="I18" s="120">
        <f t="shared" si="4"/>
        <v>-0.24264946096047044</v>
      </c>
      <c r="K18" s="43" t="s">
        <v>21</v>
      </c>
      <c r="L18" s="16">
        <f>Originales!Q60</f>
        <v>16526</v>
      </c>
      <c r="M18" s="13">
        <f>Originales!Q21</f>
        <v>15532</v>
      </c>
      <c r="N18" s="17">
        <f t="shared" si="1"/>
        <v>-6.0147646133365602E-2</v>
      </c>
      <c r="P18" s="43" t="s">
        <v>21</v>
      </c>
      <c r="Q18" s="16">
        <f>Originales!Y60</f>
        <v>11032</v>
      </c>
      <c r="R18" s="13">
        <f>Originales!W21</f>
        <v>1572</v>
      </c>
      <c r="S18" s="17">
        <f t="shared" si="2"/>
        <v>-0.85750543872371288</v>
      </c>
      <c r="U18" s="43" t="s">
        <v>21</v>
      </c>
      <c r="V18" s="16">
        <f>Originales!AH60</f>
        <v>165</v>
      </c>
      <c r="W18" s="13">
        <f>Originales!AH21</f>
        <v>143</v>
      </c>
      <c r="X18" s="17">
        <f t="shared" si="3"/>
        <v>-0.13333333333333333</v>
      </c>
    </row>
    <row r="19" spans="1:25">
      <c r="A19" s="43" t="s">
        <v>22</v>
      </c>
      <c r="B19" s="16">
        <f>Originales!AR61</f>
        <v>4649</v>
      </c>
      <c r="C19" s="13">
        <f>Originales!AR22</f>
        <v>4580</v>
      </c>
      <c r="D19" s="17">
        <f t="shared" si="0"/>
        <v>-1.4841901484190149E-2</v>
      </c>
      <c r="F19" s="78" t="s">
        <v>22</v>
      </c>
      <c r="G19" s="111">
        <f>Originales!H60</f>
        <v>6516</v>
      </c>
      <c r="H19" s="112">
        <f>Originales!H21</f>
        <v>6816</v>
      </c>
      <c r="I19" s="120">
        <f t="shared" si="4"/>
        <v>4.6040515653775323E-2</v>
      </c>
      <c r="K19" s="43" t="s">
        <v>22</v>
      </c>
      <c r="L19" s="16">
        <f>Originales!Q61</f>
        <v>1365</v>
      </c>
      <c r="M19" s="13">
        <f>Originales!Q22</f>
        <v>1329</v>
      </c>
      <c r="N19" s="17">
        <f t="shared" si="1"/>
        <v>-2.6373626373626374E-2</v>
      </c>
      <c r="P19" s="43" t="s">
        <v>22</v>
      </c>
      <c r="Q19" s="16">
        <f>Originales!Y61</f>
        <v>535</v>
      </c>
      <c r="R19" s="13">
        <f>Originales!W22</f>
        <v>330</v>
      </c>
      <c r="S19" s="17">
        <f t="shared" si="2"/>
        <v>-0.38317757009345793</v>
      </c>
      <c r="U19" s="43" t="s">
        <v>22</v>
      </c>
      <c r="V19" s="16">
        <f>Originales!AH61</f>
        <v>125</v>
      </c>
      <c r="W19" s="13">
        <f>Originales!AH22</f>
        <v>129</v>
      </c>
      <c r="X19" s="17">
        <f t="shared" si="3"/>
        <v>3.2000000000000001E-2</v>
      </c>
    </row>
    <row r="20" spans="1:25">
      <c r="A20" s="12" t="s">
        <v>23</v>
      </c>
      <c r="B20" s="16">
        <f>Originales!AR62</f>
        <v>6059</v>
      </c>
      <c r="C20" s="13">
        <f>Originales!AR23</f>
        <v>6086</v>
      </c>
      <c r="D20" s="17">
        <f t="shared" si="0"/>
        <v>4.4561808879353031E-3</v>
      </c>
      <c r="F20" s="21" t="s">
        <v>23</v>
      </c>
      <c r="G20" s="111">
        <f>Originales!H61</f>
        <v>1834</v>
      </c>
      <c r="H20" s="112">
        <f>Originales!H22</f>
        <v>1900</v>
      </c>
      <c r="I20" s="120">
        <f t="shared" si="4"/>
        <v>3.5986913849509271E-2</v>
      </c>
      <c r="K20" s="12" t="s">
        <v>23</v>
      </c>
      <c r="L20" s="16">
        <f>Originales!Q62</f>
        <v>1740</v>
      </c>
      <c r="M20" s="13">
        <f>Originales!Q23</f>
        <v>1692</v>
      </c>
      <c r="N20" s="17">
        <f t="shared" si="1"/>
        <v>-2.7586206896551724E-2</v>
      </c>
      <c r="P20" s="12" t="s">
        <v>23</v>
      </c>
      <c r="Q20" s="16">
        <f>Originales!Y62</f>
        <v>1101</v>
      </c>
      <c r="R20" s="13">
        <f>Originales!W23</f>
        <v>701</v>
      </c>
      <c r="S20" s="17">
        <f t="shared" si="2"/>
        <v>-0.36330608537693004</v>
      </c>
      <c r="U20" s="12" t="s">
        <v>23</v>
      </c>
      <c r="V20" s="16">
        <f>Originales!AH62</f>
        <v>67</v>
      </c>
      <c r="W20" s="13">
        <f>Originales!AH23</f>
        <v>103</v>
      </c>
      <c r="X20" s="17">
        <f t="shared" si="3"/>
        <v>0.53731343283582089</v>
      </c>
    </row>
    <row r="21" spans="1:25">
      <c r="A21" s="12" t="s">
        <v>24</v>
      </c>
      <c r="B21" s="16">
        <f>Originales!AR63</f>
        <v>9761</v>
      </c>
      <c r="C21" s="13">
        <f>Originales!AR24</f>
        <v>9715</v>
      </c>
      <c r="D21" s="17">
        <f t="shared" si="0"/>
        <v>-4.7126319024690094E-3</v>
      </c>
      <c r="F21" s="21" t="s">
        <v>24</v>
      </c>
      <c r="G21" s="111">
        <f>Originales!H62</f>
        <v>2456</v>
      </c>
      <c r="H21" s="112">
        <f>Originales!H23</f>
        <v>2734</v>
      </c>
      <c r="I21" s="120">
        <f t="shared" si="4"/>
        <v>0.11319218241042345</v>
      </c>
      <c r="K21" s="12" t="s">
        <v>24</v>
      </c>
      <c r="L21" s="16">
        <f>Originales!Q63</f>
        <v>2015</v>
      </c>
      <c r="M21" s="13">
        <f>Originales!Q24</f>
        <v>2118</v>
      </c>
      <c r="N21" s="17">
        <f t="shared" si="1"/>
        <v>5.1116625310173698E-2</v>
      </c>
      <c r="P21" s="12" t="s">
        <v>24</v>
      </c>
      <c r="Q21" s="16">
        <f>Originales!Y63</f>
        <v>182</v>
      </c>
      <c r="R21" s="13">
        <f>Originales!W24</f>
        <v>116</v>
      </c>
      <c r="S21" s="17">
        <f t="shared" si="2"/>
        <v>-0.36263736263736263</v>
      </c>
      <c r="U21" s="12" t="s">
        <v>24</v>
      </c>
      <c r="V21" s="16">
        <f>Originales!AH63</f>
        <v>89</v>
      </c>
      <c r="W21" s="13">
        <f>Originales!AH24</f>
        <v>111</v>
      </c>
      <c r="X21" s="17">
        <f t="shared" si="3"/>
        <v>0.24719101123595505</v>
      </c>
    </row>
    <row r="22" spans="1:25">
      <c r="A22" s="12" t="s">
        <v>25</v>
      </c>
      <c r="B22" s="16">
        <f>Originales!AR64</f>
        <v>12574</v>
      </c>
      <c r="C22" s="13">
        <f>Originales!AR25</f>
        <v>10952</v>
      </c>
      <c r="D22" s="17">
        <f t="shared" si="0"/>
        <v>-0.12899634165738827</v>
      </c>
      <c r="F22" s="21" t="s">
        <v>25</v>
      </c>
      <c r="G22" s="111">
        <f>Originales!H63</f>
        <v>5738</v>
      </c>
      <c r="H22" s="112">
        <f>Originales!H24</f>
        <v>5913</v>
      </c>
      <c r="I22" s="120">
        <f t="shared" si="4"/>
        <v>3.0498431509236666E-2</v>
      </c>
      <c r="K22" s="12" t="s">
        <v>25</v>
      </c>
      <c r="L22" s="16">
        <f>Originales!Q64</f>
        <v>2886</v>
      </c>
      <c r="M22" s="13">
        <f>Originales!Q25</f>
        <v>2646</v>
      </c>
      <c r="N22" s="17">
        <f t="shared" si="1"/>
        <v>-8.3160083160083165E-2</v>
      </c>
      <c r="P22" s="12" t="s">
        <v>25</v>
      </c>
      <c r="Q22" s="16">
        <f>Originales!Y64</f>
        <v>497</v>
      </c>
      <c r="R22" s="13">
        <f>Originales!W25</f>
        <v>184</v>
      </c>
      <c r="S22" s="17">
        <f t="shared" si="2"/>
        <v>-0.62977867203219318</v>
      </c>
      <c r="U22" s="12" t="s">
        <v>25</v>
      </c>
      <c r="V22" s="16">
        <f>Originales!AH64</f>
        <v>144</v>
      </c>
      <c r="W22" s="13">
        <f>Originales!AH25</f>
        <v>175</v>
      </c>
      <c r="X22" s="17">
        <f t="shared" si="3"/>
        <v>0.21527777777777779</v>
      </c>
    </row>
    <row r="23" spans="1:25">
      <c r="A23" s="44" t="s">
        <v>26</v>
      </c>
      <c r="B23" s="16">
        <f>Originales!AR65</f>
        <v>11789</v>
      </c>
      <c r="C23" s="13">
        <f>Originales!AR26</f>
        <v>10439</v>
      </c>
      <c r="D23" s="17">
        <f t="shared" si="0"/>
        <v>-0.11451352956145559</v>
      </c>
      <c r="F23" s="63" t="s">
        <v>26</v>
      </c>
      <c r="G23" s="111">
        <f>Originales!H64</f>
        <v>7623</v>
      </c>
      <c r="H23" s="112">
        <f>Originales!H25</f>
        <v>6569</v>
      </c>
      <c r="I23" s="120">
        <f t="shared" si="4"/>
        <v>-0.138265774629411</v>
      </c>
      <c r="K23" s="44" t="s">
        <v>26</v>
      </c>
      <c r="L23" s="16">
        <f>Originales!Q65</f>
        <v>3835</v>
      </c>
      <c r="M23" s="13">
        <f>Originales!Q26</f>
        <v>2824</v>
      </c>
      <c r="N23" s="17">
        <f t="shared" si="1"/>
        <v>-0.26362451108213819</v>
      </c>
      <c r="P23" s="44" t="s">
        <v>26</v>
      </c>
      <c r="Q23" s="16">
        <f>Originales!Y65</f>
        <v>935</v>
      </c>
      <c r="R23" s="13">
        <f>Originales!W26</f>
        <v>588</v>
      </c>
      <c r="S23" s="17">
        <f t="shared" si="2"/>
        <v>-0.37112299465240639</v>
      </c>
      <c r="U23" s="44" t="s">
        <v>26</v>
      </c>
      <c r="V23" s="16">
        <f>Originales!AH65</f>
        <v>275</v>
      </c>
      <c r="W23" s="13">
        <f>Originales!AH26</f>
        <v>302</v>
      </c>
      <c r="X23" s="17">
        <f t="shared" si="3"/>
        <v>9.8181818181818176E-2</v>
      </c>
    </row>
    <row r="24" spans="1:25">
      <c r="A24" s="44" t="s">
        <v>27</v>
      </c>
      <c r="B24" s="16">
        <f>Originales!AR66</f>
        <v>1309</v>
      </c>
      <c r="C24" s="13">
        <f>Originales!AR27</f>
        <v>1621</v>
      </c>
      <c r="D24" s="17">
        <f t="shared" si="0"/>
        <v>0.23834988540870894</v>
      </c>
      <c r="F24" s="63" t="s">
        <v>27</v>
      </c>
      <c r="G24" s="111">
        <f>Originales!H65</f>
        <v>5489</v>
      </c>
      <c r="H24" s="112">
        <f>Originales!H26</f>
        <v>4957</v>
      </c>
      <c r="I24" s="120">
        <f t="shared" si="4"/>
        <v>-9.6921114957187096E-2</v>
      </c>
      <c r="K24" s="44" t="s">
        <v>27</v>
      </c>
      <c r="L24" s="16">
        <f>Originales!Q66</f>
        <v>292</v>
      </c>
      <c r="M24" s="13">
        <f>Originales!Q27</f>
        <v>335</v>
      </c>
      <c r="N24" s="17">
        <f t="shared" si="1"/>
        <v>0.14726027397260275</v>
      </c>
      <c r="P24" s="44" t="s">
        <v>27</v>
      </c>
      <c r="Q24" s="16">
        <f>Originales!Y66</f>
        <v>178</v>
      </c>
      <c r="R24" s="13">
        <f>Originales!W27</f>
        <v>109</v>
      </c>
      <c r="S24" s="17">
        <f t="shared" si="2"/>
        <v>-0.38764044943820225</v>
      </c>
      <c r="U24" s="44" t="s">
        <v>27</v>
      </c>
      <c r="V24" s="16">
        <f>Originales!AH66</f>
        <v>131</v>
      </c>
      <c r="W24" s="13">
        <f>Originales!AH27</f>
        <v>206</v>
      </c>
      <c r="X24" s="17">
        <f t="shared" si="3"/>
        <v>0.5725190839694656</v>
      </c>
    </row>
    <row r="25" spans="1:25">
      <c r="A25" s="44" t="s">
        <v>139</v>
      </c>
      <c r="B25" s="16">
        <f>Originales!AR67</f>
        <v>2456</v>
      </c>
      <c r="C25" s="13">
        <f>Originales!AR28</f>
        <v>2877</v>
      </c>
      <c r="D25" s="17">
        <f t="shared" si="0"/>
        <v>0.17141693811074918</v>
      </c>
      <c r="F25" s="63" t="s">
        <v>139</v>
      </c>
      <c r="G25" s="111">
        <f>Originales!H66</f>
        <v>432</v>
      </c>
      <c r="H25" s="112">
        <f>Originales!H27</f>
        <v>370</v>
      </c>
      <c r="I25" s="120">
        <f t="shared" si="4"/>
        <v>-0.14351851851851852</v>
      </c>
      <c r="K25" s="44" t="s">
        <v>139</v>
      </c>
      <c r="L25" s="16">
        <f>Originales!Q67</f>
        <v>359</v>
      </c>
      <c r="M25" s="13">
        <f>Originales!Q28</f>
        <v>463</v>
      </c>
      <c r="N25" s="17">
        <f t="shared" si="1"/>
        <v>0.28969359331476324</v>
      </c>
      <c r="P25" s="44" t="s">
        <v>139</v>
      </c>
      <c r="Q25" s="16">
        <f>Originales!Y67</f>
        <v>692</v>
      </c>
      <c r="R25" s="13">
        <f>Originales!W28</f>
        <v>195</v>
      </c>
      <c r="S25" s="17">
        <f t="shared" si="2"/>
        <v>-0.71820809248554918</v>
      </c>
      <c r="U25" s="44" t="s">
        <v>139</v>
      </c>
      <c r="V25" s="16">
        <f>Originales!AH67</f>
        <v>602</v>
      </c>
      <c r="W25" s="13">
        <f>Originales!AH28</f>
        <v>986</v>
      </c>
      <c r="X25" s="17">
        <f t="shared" si="3"/>
        <v>0.63787375415282388</v>
      </c>
    </row>
    <row r="26" spans="1:25">
      <c r="A26" s="44" t="s">
        <v>29</v>
      </c>
      <c r="B26" s="16">
        <f>Originales!AR68</f>
        <v>6017</v>
      </c>
      <c r="C26" s="13">
        <f>Originales!AR29</f>
        <v>6909</v>
      </c>
      <c r="D26" s="17">
        <f t="shared" si="0"/>
        <v>0.14824663453548279</v>
      </c>
      <c r="F26" s="63" t="s">
        <v>29</v>
      </c>
      <c r="G26" s="111">
        <f>Originales!H67</f>
        <v>482</v>
      </c>
      <c r="H26" s="112">
        <f>Originales!H28</f>
        <v>400</v>
      </c>
      <c r="I26" s="120">
        <f t="shared" si="4"/>
        <v>-0.17012448132780084</v>
      </c>
      <c r="K26" s="44" t="s">
        <v>29</v>
      </c>
      <c r="L26" s="16">
        <f>Originales!Q68</f>
        <v>1238</v>
      </c>
      <c r="M26" s="13">
        <f>Originales!Q29</f>
        <v>1357</v>
      </c>
      <c r="N26" s="17">
        <f t="shared" si="1"/>
        <v>9.6122778675282711E-2</v>
      </c>
      <c r="P26" s="44" t="s">
        <v>29</v>
      </c>
      <c r="Q26" s="16">
        <f>Originales!Y68</f>
        <v>791</v>
      </c>
      <c r="R26" s="13">
        <f>Originales!W29</f>
        <v>477</v>
      </c>
      <c r="S26" s="17">
        <f t="shared" si="2"/>
        <v>-0.39696586599241468</v>
      </c>
      <c r="U26" s="44" t="s">
        <v>29</v>
      </c>
      <c r="V26" s="16">
        <f>Originales!AH68</f>
        <v>519</v>
      </c>
      <c r="W26" s="13">
        <f>Originales!AH29</f>
        <v>639</v>
      </c>
      <c r="X26" s="17">
        <f t="shared" si="3"/>
        <v>0.23121387283236994</v>
      </c>
    </row>
    <row r="27" spans="1:25">
      <c r="A27" s="44" t="s">
        <v>30</v>
      </c>
      <c r="B27" s="16">
        <f>Originales!AR69</f>
        <v>766312</v>
      </c>
      <c r="C27" s="13">
        <f>Originales!AR30</f>
        <v>751784</v>
      </c>
      <c r="D27" s="17">
        <f t="shared" si="0"/>
        <v>-1.8958335508252513E-2</v>
      </c>
      <c r="F27" s="63" t="s">
        <v>30</v>
      </c>
      <c r="G27" s="111">
        <f>Originales!H68</f>
        <v>1297</v>
      </c>
      <c r="H27" s="112">
        <f>Originales!H29</f>
        <v>1180</v>
      </c>
      <c r="I27" s="120">
        <f t="shared" si="4"/>
        <v>-9.0208172706245177E-2</v>
      </c>
      <c r="K27" s="44" t="s">
        <v>30</v>
      </c>
      <c r="L27" s="16">
        <f>Originales!Q69</f>
        <v>229526</v>
      </c>
      <c r="M27" s="13">
        <f>Originales!Q30</f>
        <v>226771</v>
      </c>
      <c r="N27" s="17">
        <f t="shared" si="1"/>
        <v>-1.2002997481766772E-2</v>
      </c>
      <c r="P27" s="44" t="s">
        <v>30</v>
      </c>
      <c r="Q27" s="16">
        <f>Originales!Y69</f>
        <v>116828</v>
      </c>
      <c r="R27" s="13">
        <f>Originales!W30</f>
        <v>77373</v>
      </c>
      <c r="S27" s="17">
        <f t="shared" si="2"/>
        <v>-0.33771869757249973</v>
      </c>
      <c r="U27" s="44" t="s">
        <v>30</v>
      </c>
      <c r="V27" s="16">
        <f>Originales!AH69</f>
        <v>28742</v>
      </c>
      <c r="W27" s="13">
        <f>Originales!AH30</f>
        <v>29947</v>
      </c>
      <c r="X27" s="17">
        <f t="shared" si="3"/>
        <v>4.1924709484378264E-2</v>
      </c>
    </row>
    <row r="28" spans="1:25">
      <c r="A28" s="45" t="s">
        <v>140</v>
      </c>
      <c r="B28" s="62">
        <f>B29-B7</f>
        <v>1289897</v>
      </c>
      <c r="C28" s="46">
        <f>C29-C7</f>
        <v>1256158</v>
      </c>
      <c r="D28" s="61">
        <f t="shared" si="0"/>
        <v>-2.6156352018804601E-2</v>
      </c>
      <c r="F28" s="348" t="s">
        <v>140</v>
      </c>
      <c r="G28" s="349">
        <f>G29-G7</f>
        <v>237851</v>
      </c>
      <c r="H28" s="350">
        <f>H29-H7</f>
        <v>221470</v>
      </c>
      <c r="I28" s="337">
        <f t="shared" si="4"/>
        <v>-6.8870847715586644E-2</v>
      </c>
      <c r="K28" s="45" t="s">
        <v>140</v>
      </c>
      <c r="L28" s="62">
        <f>L29-L7</f>
        <v>399441</v>
      </c>
      <c r="M28" s="46">
        <f>M29-M7</f>
        <v>389393</v>
      </c>
      <c r="N28" s="61">
        <f t="shared" si="1"/>
        <v>-2.5155154328173623E-2</v>
      </c>
      <c r="P28" s="45" t="s">
        <v>140</v>
      </c>
      <c r="Q28" s="62">
        <f>Q29-Q7</f>
        <v>172036</v>
      </c>
      <c r="R28" s="46">
        <f>R29-R7</f>
        <v>116265</v>
      </c>
      <c r="S28" s="61">
        <f t="shared" si="2"/>
        <v>-0.32418214792252786</v>
      </c>
      <c r="U28" s="45" t="s">
        <v>140</v>
      </c>
      <c r="V28" s="62">
        <f>V29-V7</f>
        <v>33425</v>
      </c>
      <c r="W28" s="46">
        <f>W29-W7</f>
        <v>35861</v>
      </c>
      <c r="X28" s="61">
        <f t="shared" si="3"/>
        <v>7.2879581151832462E-2</v>
      </c>
    </row>
    <row r="29" spans="1:25">
      <c r="A29" s="48" t="s">
        <v>65</v>
      </c>
      <c r="B29" s="47">
        <f>SUM(B7:B15,B20:B27)</f>
        <v>1431017</v>
      </c>
      <c r="C29" s="47">
        <f>SUM(C7:C15,C20:C27)</f>
        <v>1414880</v>
      </c>
      <c r="D29" s="49">
        <f t="shared" si="0"/>
        <v>-1.1276595595999209E-2</v>
      </c>
      <c r="F29" s="332" t="s">
        <v>65</v>
      </c>
      <c r="G29" s="344">
        <f>SUM(G7:G14,G16:G27)</f>
        <v>270136</v>
      </c>
      <c r="H29" s="344">
        <f>SUM(H7:H14,H16:H27)</f>
        <v>256956</v>
      </c>
      <c r="I29" s="345">
        <f>(H29-G29)/G29</f>
        <v>-4.8790238990730594E-2</v>
      </c>
      <c r="K29" s="48" t="s">
        <v>65</v>
      </c>
      <c r="L29" s="47">
        <f>SUM(L7:L15,L20:L27)</f>
        <v>412890</v>
      </c>
      <c r="M29" s="47">
        <f>SUM(M7:M15,M20:M27)</f>
        <v>408128</v>
      </c>
      <c r="N29" s="49">
        <f t="shared" si="1"/>
        <v>-1.153333817723849E-2</v>
      </c>
      <c r="P29" s="48" t="s">
        <v>65</v>
      </c>
      <c r="Q29" s="47">
        <f>SUM(Q7:Q15,Q20:Q27)</f>
        <v>217733</v>
      </c>
      <c r="R29" s="47">
        <f>SUM(R7:R15,R20:R27)</f>
        <v>152304</v>
      </c>
      <c r="S29" s="49">
        <f t="shared" si="2"/>
        <v>-0.30050107241437907</v>
      </c>
      <c r="U29" s="48" t="s">
        <v>65</v>
      </c>
      <c r="V29" s="47">
        <f>SUM(V7:V15,V20:V27)</f>
        <v>56974</v>
      </c>
      <c r="W29" s="47">
        <f>SUM(W7:W15,W20:W27)</f>
        <v>59433</v>
      </c>
      <c r="X29" s="49">
        <f t="shared" si="3"/>
        <v>4.3160037912030047E-2</v>
      </c>
    </row>
    <row r="30" spans="1:25" ht="24" customHeight="1">
      <c r="A30" s="835" t="s">
        <v>141</v>
      </c>
      <c r="B30" s="836"/>
      <c r="C30" s="836"/>
      <c r="D30" s="837"/>
      <c r="F30" s="820" t="s">
        <v>289</v>
      </c>
      <c r="G30" s="821"/>
      <c r="H30" s="821"/>
      <c r="I30" s="822"/>
      <c r="J30" s="125" t="s">
        <v>241</v>
      </c>
      <c r="K30" s="835" t="s">
        <v>141</v>
      </c>
      <c r="L30" s="836"/>
      <c r="M30" s="836"/>
      <c r="N30" s="837"/>
      <c r="P30" s="835" t="s">
        <v>141</v>
      </c>
      <c r="Q30" s="836"/>
      <c r="R30" s="836"/>
      <c r="S30" s="837"/>
      <c r="U30" s="835" t="s">
        <v>141</v>
      </c>
      <c r="V30" s="836"/>
      <c r="W30" s="836"/>
      <c r="X30" s="836"/>
      <c r="Y30" s="124"/>
    </row>
    <row r="31" spans="1:25" ht="13.5" customHeight="1"/>
    <row r="32" spans="1:25" ht="50.25" customHeight="1">
      <c r="A32" s="832" t="s">
        <v>142</v>
      </c>
      <c r="B32" s="833"/>
      <c r="C32" s="834"/>
      <c r="F32" s="826" t="s">
        <v>163</v>
      </c>
      <c r="G32" s="827"/>
      <c r="H32" s="828"/>
      <c r="K32" s="832" t="s">
        <v>164</v>
      </c>
      <c r="L32" s="833"/>
      <c r="M32" s="834"/>
      <c r="P32" s="832" t="s">
        <v>166</v>
      </c>
      <c r="Q32" s="833"/>
      <c r="R32" s="834"/>
      <c r="U32" s="832" t="s">
        <v>168</v>
      </c>
      <c r="V32" s="833"/>
      <c r="W32" s="834"/>
    </row>
    <row r="33" spans="1:24" ht="31.5" customHeight="1">
      <c r="A33" s="40" t="s">
        <v>137</v>
      </c>
      <c r="B33" s="67" t="str">
        <f>Originales!$A$1</f>
        <v>Acum. febrero 2009</v>
      </c>
      <c r="C33" s="67" t="str">
        <f>Originales!$A$2</f>
        <v>Acum. febrero 2010</v>
      </c>
      <c r="F33" s="40" t="s">
        <v>137</v>
      </c>
      <c r="G33" s="123" t="str">
        <f>Originales!$A$1</f>
        <v>Acum. febrero 2009</v>
      </c>
      <c r="H33" s="123" t="str">
        <f>Originales!$A$2</f>
        <v>Acum. febrero 2010</v>
      </c>
      <c r="K33" s="40" t="s">
        <v>137</v>
      </c>
      <c r="L33" s="67" t="str">
        <f>Originales!$A$1</f>
        <v>Acum. febrero 2009</v>
      </c>
      <c r="M33" s="67" t="str">
        <f>Originales!$A$2</f>
        <v>Acum. febrero 2010</v>
      </c>
      <c r="P33" s="40" t="s">
        <v>137</v>
      </c>
      <c r="Q33" s="67" t="str">
        <f>Originales!$A$1</f>
        <v>Acum. febrero 2009</v>
      </c>
      <c r="R33" s="67" t="str">
        <f>Originales!$A$2</f>
        <v>Acum. febrero 2010</v>
      </c>
      <c r="U33" s="40" t="s">
        <v>137</v>
      </c>
      <c r="V33" s="67" t="str">
        <f>Originales!$A$1</f>
        <v>Acum. febrero 2009</v>
      </c>
      <c r="W33" s="67" t="str">
        <f>Originales!$A$2</f>
        <v>Acum. febrero 2010</v>
      </c>
    </row>
    <row r="34" spans="1:24">
      <c r="A34" s="10" t="s">
        <v>11</v>
      </c>
      <c r="B34" s="50">
        <f t="shared" ref="B34:B56" si="5">B7/$B$29</f>
        <v>9.8615180672207245E-2</v>
      </c>
      <c r="C34" s="51">
        <f t="shared" ref="C34:C56" si="6">C7/$C$29</f>
        <v>0.11218053827886464</v>
      </c>
      <c r="D34" s="52"/>
      <c r="F34" s="10" t="s">
        <v>11</v>
      </c>
      <c r="G34" s="75">
        <f t="shared" ref="G34:G56" si="7">G7/$G$29</f>
        <v>0.11951387449284805</v>
      </c>
      <c r="H34" s="50">
        <f t="shared" ref="H34:H56" si="8">H7/$H$29</f>
        <v>0.13810146484222979</v>
      </c>
      <c r="I34" s="52"/>
      <c r="K34" s="10" t="s">
        <v>11</v>
      </c>
      <c r="L34" s="50">
        <f t="shared" ref="L34:L56" si="9">L7/$L$29</f>
        <v>3.2572840223788417E-2</v>
      </c>
      <c r="M34" s="51">
        <f t="shared" ref="M34:M56" si="10">M7/$M$29</f>
        <v>4.5904716167476871E-2</v>
      </c>
      <c r="N34" s="52"/>
      <c r="P34" s="10" t="s">
        <v>11</v>
      </c>
      <c r="Q34" s="50">
        <f t="shared" ref="Q34:Q56" si="11">Q7/$Q$29</f>
        <v>0.20987631640587326</v>
      </c>
      <c r="R34" s="51">
        <f t="shared" ref="R34:R56" si="12">R7/$R$29</f>
        <v>0.23662543334383865</v>
      </c>
      <c r="S34" s="52"/>
      <c r="U34" s="10" t="s">
        <v>11</v>
      </c>
      <c r="V34" s="50">
        <f t="shared" ref="V34:V56" si="13">V7/$V$29</f>
        <v>0.41332888686067332</v>
      </c>
      <c r="W34" s="51">
        <f t="shared" ref="W34:W56" si="14">W7/$W$29</f>
        <v>0.39661467534871198</v>
      </c>
      <c r="X34" s="52"/>
    </row>
    <row r="35" spans="1:24">
      <c r="A35" s="12" t="s">
        <v>12</v>
      </c>
      <c r="B35" s="53">
        <f t="shared" si="5"/>
        <v>1.6541382806773086E-2</v>
      </c>
      <c r="C35" s="54">
        <f t="shared" si="6"/>
        <v>1.6286186814429494E-2</v>
      </c>
      <c r="D35" s="52"/>
      <c r="F35" s="12" t="s">
        <v>12</v>
      </c>
      <c r="G35" s="76">
        <f t="shared" si="7"/>
        <v>3.840287855006367E-2</v>
      </c>
      <c r="H35" s="53">
        <f t="shared" si="8"/>
        <v>3.7407182552654926E-2</v>
      </c>
      <c r="I35" s="52"/>
      <c r="K35" s="12" t="s">
        <v>12</v>
      </c>
      <c r="L35" s="53">
        <f t="shared" si="9"/>
        <v>2.4662743103490033E-2</v>
      </c>
      <c r="M35" s="54">
        <f t="shared" si="10"/>
        <v>2.5136721812764624E-2</v>
      </c>
      <c r="N35" s="52"/>
      <c r="P35" s="12" t="s">
        <v>12</v>
      </c>
      <c r="Q35" s="53">
        <f t="shared" si="11"/>
        <v>3.3205807112380759E-3</v>
      </c>
      <c r="R35" s="54">
        <f t="shared" si="12"/>
        <v>2.2061140876142452E-3</v>
      </c>
      <c r="S35" s="52"/>
      <c r="U35" s="12" t="s">
        <v>12</v>
      </c>
      <c r="V35" s="53">
        <f t="shared" si="13"/>
        <v>3.0540246428195318E-3</v>
      </c>
      <c r="W35" s="54">
        <f t="shared" si="14"/>
        <v>4.2232429794895089E-3</v>
      </c>
      <c r="X35" s="52"/>
    </row>
    <row r="36" spans="1:24">
      <c r="A36" s="12" t="s">
        <v>13</v>
      </c>
      <c r="B36" s="53">
        <f t="shared" si="5"/>
        <v>1.3946724602153574E-2</v>
      </c>
      <c r="C36" s="54">
        <f t="shared" si="6"/>
        <v>1.5246522673300915E-2</v>
      </c>
      <c r="D36" s="52"/>
      <c r="F36" s="12" t="s">
        <v>13</v>
      </c>
      <c r="G36" s="76">
        <f t="shared" si="7"/>
        <v>4.0527734178339797E-2</v>
      </c>
      <c r="H36" s="53">
        <f t="shared" si="8"/>
        <v>4.4501782406326372E-2</v>
      </c>
      <c r="I36" s="52"/>
      <c r="K36" s="12" t="s">
        <v>13</v>
      </c>
      <c r="L36" s="53">
        <f t="shared" si="9"/>
        <v>1.6706628884206449E-2</v>
      </c>
      <c r="M36" s="54">
        <f t="shared" si="10"/>
        <v>1.9229261408185667E-2</v>
      </c>
      <c r="N36" s="52"/>
      <c r="P36" s="12" t="s">
        <v>13</v>
      </c>
      <c r="Q36" s="53">
        <f t="shared" si="11"/>
        <v>1.5615455626845725E-3</v>
      </c>
      <c r="R36" s="54">
        <f t="shared" si="12"/>
        <v>1.6020590398151066E-3</v>
      </c>
      <c r="S36" s="52"/>
      <c r="U36" s="12" t="s">
        <v>13</v>
      </c>
      <c r="V36" s="53">
        <f t="shared" si="13"/>
        <v>1.8956015024397094E-3</v>
      </c>
      <c r="W36" s="54">
        <f t="shared" si="14"/>
        <v>1.7162182625813942E-3</v>
      </c>
      <c r="X36" s="52"/>
    </row>
    <row r="37" spans="1:24">
      <c r="A37" s="12" t="s">
        <v>14</v>
      </c>
      <c r="B37" s="53">
        <f t="shared" si="5"/>
        <v>6.9774852430124865E-2</v>
      </c>
      <c r="C37" s="54">
        <f t="shared" si="6"/>
        <v>6.9024228203098489E-2</v>
      </c>
      <c r="D37" s="52"/>
      <c r="F37" s="12" t="s">
        <v>14</v>
      </c>
      <c r="G37" s="76">
        <f t="shared" si="7"/>
        <v>0.13871901560695354</v>
      </c>
      <c r="H37" s="53">
        <f t="shared" si="8"/>
        <v>0.14787356590233347</v>
      </c>
      <c r="I37" s="52"/>
      <c r="K37" s="12" t="s">
        <v>14</v>
      </c>
      <c r="L37" s="53">
        <f t="shared" si="9"/>
        <v>3.2991838019811572E-2</v>
      </c>
      <c r="M37" s="54">
        <f t="shared" si="10"/>
        <v>3.5234044221420728E-2</v>
      </c>
      <c r="N37" s="52"/>
      <c r="P37" s="12" t="s">
        <v>14</v>
      </c>
      <c r="Q37" s="53">
        <f t="shared" si="11"/>
        <v>0.14458993354245797</v>
      </c>
      <c r="R37" s="54">
        <f t="shared" si="12"/>
        <v>0.15908314949049271</v>
      </c>
      <c r="S37" s="52"/>
      <c r="U37" s="12" t="s">
        <v>14</v>
      </c>
      <c r="V37" s="53">
        <f t="shared" si="13"/>
        <v>1.3637799698107909E-2</v>
      </c>
      <c r="W37" s="54">
        <f t="shared" si="14"/>
        <v>1.3275453031144314E-2</v>
      </c>
      <c r="X37" s="52"/>
    </row>
    <row r="38" spans="1:24">
      <c r="A38" s="42" t="s">
        <v>15</v>
      </c>
      <c r="B38" s="53">
        <f t="shared" si="5"/>
        <v>1.3612696424990059E-2</v>
      </c>
      <c r="C38" s="54">
        <f t="shared" si="6"/>
        <v>1.4196963700101775E-2</v>
      </c>
      <c r="F38" s="42" t="s">
        <v>15</v>
      </c>
      <c r="G38" s="76">
        <f t="shared" si="7"/>
        <v>3.03995024728285E-2</v>
      </c>
      <c r="H38" s="53">
        <f t="shared" si="8"/>
        <v>3.1604632699761825E-2</v>
      </c>
      <c r="K38" s="42" t="s">
        <v>15</v>
      </c>
      <c r="L38" s="53">
        <f t="shared" si="9"/>
        <v>9.7677347477536387E-3</v>
      </c>
      <c r="M38" s="54">
        <f t="shared" si="10"/>
        <v>1.1469440959698918E-2</v>
      </c>
      <c r="P38" s="42" t="s">
        <v>15</v>
      </c>
      <c r="Q38" s="53">
        <f t="shared" si="11"/>
        <v>7.6469804760876852E-3</v>
      </c>
      <c r="R38" s="54">
        <f t="shared" si="12"/>
        <v>1.2159890744826138E-2</v>
      </c>
      <c r="U38" s="42" t="s">
        <v>15</v>
      </c>
      <c r="V38" s="53">
        <f t="shared" si="13"/>
        <v>7.1260574999122408E-3</v>
      </c>
      <c r="W38" s="54">
        <f t="shared" si="14"/>
        <v>8.8839533592448647E-3</v>
      </c>
    </row>
    <row r="39" spans="1:24">
      <c r="A39" s="42" t="s">
        <v>16</v>
      </c>
      <c r="B39" s="53">
        <f t="shared" si="5"/>
        <v>0.16400783498728527</v>
      </c>
      <c r="C39" s="54">
        <f t="shared" si="6"/>
        <v>0.16061856835915414</v>
      </c>
      <c r="F39" s="42" t="s">
        <v>16</v>
      </c>
      <c r="G39" s="76">
        <f t="shared" si="7"/>
        <v>0.33808896259661803</v>
      </c>
      <c r="H39" s="53">
        <f t="shared" si="8"/>
        <v>0.3267913572751755</v>
      </c>
      <c r="K39" s="42" t="s">
        <v>16</v>
      </c>
      <c r="L39" s="53">
        <f t="shared" si="9"/>
        <v>0.21419748601322386</v>
      </c>
      <c r="M39" s="54">
        <f t="shared" si="10"/>
        <v>0.20511702211071037</v>
      </c>
      <c r="P39" s="42" t="s">
        <v>16</v>
      </c>
      <c r="Q39" s="53">
        <f t="shared" si="11"/>
        <v>5.1756049840860137E-2</v>
      </c>
      <c r="R39" s="54">
        <f t="shared" si="12"/>
        <v>5.3465437545960712E-2</v>
      </c>
      <c r="U39" s="42" t="s">
        <v>16</v>
      </c>
      <c r="V39" s="53">
        <f t="shared" si="13"/>
        <v>1.1882613121774844E-2</v>
      </c>
      <c r="W39" s="54">
        <f t="shared" si="14"/>
        <v>1.4554203893459862E-2</v>
      </c>
    </row>
    <row r="40" spans="1:24">
      <c r="A40" s="42" t="s">
        <v>17</v>
      </c>
      <c r="B40" s="53">
        <f t="shared" si="5"/>
        <v>1.1167582216004421E-2</v>
      </c>
      <c r="C40" s="54">
        <f t="shared" si="6"/>
        <v>9.0820422933393652E-3</v>
      </c>
      <c r="F40" s="42" t="s">
        <v>17</v>
      </c>
      <c r="G40" s="76">
        <f t="shared" si="7"/>
        <v>2.8481949832676875E-2</v>
      </c>
      <c r="H40" s="53">
        <f t="shared" si="8"/>
        <v>1.8279394137517706E-2</v>
      </c>
      <c r="K40" s="42" t="s">
        <v>17</v>
      </c>
      <c r="L40" s="53">
        <f t="shared" si="9"/>
        <v>1.5435103780667975E-2</v>
      </c>
      <c r="M40" s="54">
        <f t="shared" si="10"/>
        <v>1.5607848518111965E-2</v>
      </c>
      <c r="P40" s="42" t="s">
        <v>17</v>
      </c>
      <c r="Q40" s="53">
        <f t="shared" si="11"/>
        <v>1.612066154418485E-3</v>
      </c>
      <c r="R40" s="54">
        <f t="shared" si="12"/>
        <v>1.6086248555520538E-3</v>
      </c>
      <c r="U40" s="42" t="s">
        <v>17</v>
      </c>
      <c r="V40" s="53">
        <f t="shared" si="13"/>
        <v>1.6498753817530804E-3</v>
      </c>
      <c r="W40" s="54">
        <f t="shared" si="14"/>
        <v>1.8508236165093468E-3</v>
      </c>
    </row>
    <row r="41" spans="1:24">
      <c r="A41" s="42" t="s">
        <v>18</v>
      </c>
      <c r="B41" s="53">
        <f t="shared" si="5"/>
        <v>1.2600828641448705E-2</v>
      </c>
      <c r="C41" s="54">
        <f t="shared" si="6"/>
        <v>1.28802442609974E-2</v>
      </c>
      <c r="D41" s="52"/>
      <c r="F41" s="42" t="s">
        <v>18</v>
      </c>
      <c r="G41" s="76">
        <f t="shared" si="7"/>
        <v>3.2979684307163797E-2</v>
      </c>
      <c r="H41" s="53">
        <f t="shared" si="8"/>
        <v>3.5033235262068217E-2</v>
      </c>
      <c r="I41" s="52"/>
      <c r="K41" s="42" t="s">
        <v>18</v>
      </c>
      <c r="L41" s="53">
        <f t="shared" si="9"/>
        <v>1.4916805928939911E-2</v>
      </c>
      <c r="M41" s="54">
        <f t="shared" si="10"/>
        <v>1.5514740473576916E-2</v>
      </c>
      <c r="N41" s="52"/>
      <c r="P41" s="42" t="s">
        <v>18</v>
      </c>
      <c r="Q41" s="53">
        <f t="shared" si="11"/>
        <v>4.0646112440466077E-3</v>
      </c>
      <c r="R41" s="54">
        <f t="shared" si="12"/>
        <v>2.7642084252547535E-3</v>
      </c>
      <c r="S41" s="52"/>
      <c r="U41" s="42" t="s">
        <v>18</v>
      </c>
      <c r="V41" s="53">
        <f t="shared" si="13"/>
        <v>9.074314599641942E-3</v>
      </c>
      <c r="W41" s="54">
        <f t="shared" si="14"/>
        <v>1.0095401544596436E-2</v>
      </c>
      <c r="X41" s="52"/>
    </row>
    <row r="42" spans="1:24">
      <c r="A42" s="12" t="s">
        <v>138</v>
      </c>
      <c r="B42" s="53">
        <f t="shared" si="5"/>
        <v>2.9315514770264783E-2</v>
      </c>
      <c r="C42" s="54">
        <f t="shared" si="6"/>
        <v>2.4795035621395452E-2</v>
      </c>
      <c r="D42" s="52"/>
      <c r="F42" s="12" t="s">
        <v>138</v>
      </c>
      <c r="G42" s="76">
        <f t="shared" si="7"/>
        <v>0.13904107560636125</v>
      </c>
      <c r="H42" s="53">
        <f t="shared" si="8"/>
        <v>0.12691667055838354</v>
      </c>
      <c r="I42" s="52"/>
      <c r="K42" s="12" t="s">
        <v>138</v>
      </c>
      <c r="L42" s="53">
        <f t="shared" si="9"/>
        <v>5.2900288212356802E-2</v>
      </c>
      <c r="M42" s="54">
        <f t="shared" si="10"/>
        <v>4.3131076525011761E-2</v>
      </c>
      <c r="N42" s="52"/>
      <c r="P42" s="12" t="s">
        <v>138</v>
      </c>
      <c r="Q42" s="53">
        <f t="shared" si="11"/>
        <v>1.8908479651683484E-2</v>
      </c>
      <c r="R42" s="54">
        <f t="shared" si="12"/>
        <v>6.9072381552684105E-3</v>
      </c>
      <c r="S42" s="52"/>
      <c r="U42" s="12" t="s">
        <v>138</v>
      </c>
      <c r="V42" s="53">
        <f t="shared" si="13"/>
        <v>1.8078421736230561E-3</v>
      </c>
      <c r="W42" s="54">
        <f t="shared" si="14"/>
        <v>2.4733733784261269E-3</v>
      </c>
      <c r="X42" s="52"/>
    </row>
    <row r="43" spans="1:24">
      <c r="A43" s="43" t="s">
        <v>19</v>
      </c>
      <c r="B43" s="53">
        <f t="shared" si="5"/>
        <v>1.8021449081317691E-2</v>
      </c>
      <c r="C43" s="54">
        <f t="shared" si="6"/>
        <v>1.76580346036413E-2</v>
      </c>
      <c r="D43" s="52"/>
      <c r="F43" s="43" t="s">
        <v>19</v>
      </c>
      <c r="G43" s="76">
        <f t="shared" si="7"/>
        <v>4.410741256256108E-2</v>
      </c>
      <c r="H43" s="53">
        <f t="shared" si="8"/>
        <v>4.1123772163327577E-2</v>
      </c>
      <c r="I43" s="52"/>
      <c r="K43" s="43" t="s">
        <v>19</v>
      </c>
      <c r="L43" s="53">
        <f t="shared" si="9"/>
        <v>3.4822834168906976E-2</v>
      </c>
      <c r="M43" s="54">
        <f t="shared" si="10"/>
        <v>3.967137760702525E-2</v>
      </c>
      <c r="N43" s="52"/>
      <c r="P43" s="43" t="s">
        <v>19</v>
      </c>
      <c r="Q43" s="53">
        <f t="shared" si="11"/>
        <v>1.0379685210785687E-2</v>
      </c>
      <c r="R43" s="54">
        <f t="shared" si="12"/>
        <v>1.6086248555520538E-3</v>
      </c>
      <c r="S43" s="52"/>
      <c r="U43" s="43" t="s">
        <v>19</v>
      </c>
      <c r="V43" s="53">
        <f t="shared" si="13"/>
        <v>1.7551865763330641E-3</v>
      </c>
      <c r="W43" s="54">
        <f t="shared" si="14"/>
        <v>1.2787508623155485E-3</v>
      </c>
      <c r="X43" s="52"/>
    </row>
    <row r="44" spans="1:24">
      <c r="A44" s="43" t="s">
        <v>20</v>
      </c>
      <c r="B44" s="53">
        <f t="shared" si="5"/>
        <v>2.238477949598083E-2</v>
      </c>
      <c r="C44" s="54">
        <f t="shared" si="6"/>
        <v>1.8256671943910438E-2</v>
      </c>
      <c r="D44" s="52"/>
      <c r="F44" s="43" t="s">
        <v>20</v>
      </c>
      <c r="G44" s="76">
        <f t="shared" si="7"/>
        <v>2.5487162022092575E-2</v>
      </c>
      <c r="H44" s="53">
        <f t="shared" si="8"/>
        <v>2.3179065676613896E-2</v>
      </c>
      <c r="I44" s="52"/>
      <c r="K44" s="43" t="s">
        <v>20</v>
      </c>
      <c r="L44" s="53">
        <f t="shared" si="9"/>
        <v>3.3648187168495242E-2</v>
      </c>
      <c r="M44" s="54">
        <f t="shared" si="10"/>
        <v>3.0289517014270032E-2</v>
      </c>
      <c r="N44" s="52"/>
      <c r="P44" s="43" t="s">
        <v>20</v>
      </c>
      <c r="Q44" s="53">
        <f t="shared" si="11"/>
        <v>9.6264691158437169E-3</v>
      </c>
      <c r="R44" s="54">
        <f t="shared" si="12"/>
        <v>1.9369156423994117E-3</v>
      </c>
      <c r="S44" s="52"/>
      <c r="U44" s="43" t="s">
        <v>20</v>
      </c>
      <c r="V44" s="53">
        <f t="shared" si="13"/>
        <v>2.1062238915996769E-3</v>
      </c>
      <c r="W44" s="54">
        <f t="shared" si="14"/>
        <v>1.9013006242323289E-3</v>
      </c>
      <c r="X44" s="52"/>
    </row>
    <row r="45" spans="1:24">
      <c r="A45" s="43" t="s">
        <v>21</v>
      </c>
      <c r="B45" s="53">
        <f t="shared" si="5"/>
        <v>2.7348382304333212E-2</v>
      </c>
      <c r="C45" s="54">
        <f t="shared" si="6"/>
        <v>2.3530617437521203E-2</v>
      </c>
      <c r="D45" s="52"/>
      <c r="F45" s="43" t="s">
        <v>21</v>
      </c>
      <c r="G45" s="76">
        <f t="shared" si="7"/>
        <v>4.5325317617792522E-2</v>
      </c>
      <c r="H45" s="53">
        <f t="shared" si="8"/>
        <v>3.6087890533787886E-2</v>
      </c>
      <c r="I45" s="52"/>
      <c r="K45" s="43" t="s">
        <v>21</v>
      </c>
      <c r="L45" s="53">
        <f t="shared" si="9"/>
        <v>4.0025188306812953E-2</v>
      </c>
      <c r="M45" s="54">
        <f t="shared" si="10"/>
        <v>3.8056688097851656E-2</v>
      </c>
      <c r="N45" s="52"/>
      <c r="P45" s="43" t="s">
        <v>21</v>
      </c>
      <c r="Q45" s="53">
        <f t="shared" si="11"/>
        <v>5.0667560728047657E-2</v>
      </c>
      <c r="R45" s="54">
        <f t="shared" si="12"/>
        <v>1.0321462338480933E-2</v>
      </c>
      <c r="S45" s="52"/>
      <c r="U45" s="43" t="s">
        <v>21</v>
      </c>
      <c r="V45" s="53">
        <f t="shared" si="13"/>
        <v>2.8960578509495561E-3</v>
      </c>
      <c r="W45" s="54">
        <f t="shared" si="14"/>
        <v>2.4060707014621507E-3</v>
      </c>
      <c r="X45" s="52"/>
    </row>
    <row r="46" spans="1:24">
      <c r="A46" s="43" t="s">
        <v>22</v>
      </c>
      <c r="B46" s="53">
        <f t="shared" si="5"/>
        <v>3.2487384845882334E-3</v>
      </c>
      <c r="C46" s="54">
        <f t="shared" si="6"/>
        <v>3.2370236345131741E-3</v>
      </c>
      <c r="D46" s="52"/>
      <c r="F46" s="43" t="s">
        <v>22</v>
      </c>
      <c r="G46" s="76">
        <f t="shared" si="7"/>
        <v>2.4121183403915065E-2</v>
      </c>
      <c r="H46" s="53">
        <f t="shared" si="8"/>
        <v>2.6525942184654181E-2</v>
      </c>
      <c r="I46" s="52"/>
      <c r="K46" s="43" t="s">
        <v>22</v>
      </c>
      <c r="L46" s="53">
        <f t="shared" si="9"/>
        <v>3.3059652692000291E-3</v>
      </c>
      <c r="M46" s="54">
        <f t="shared" si="10"/>
        <v>3.2563313470283834E-3</v>
      </c>
      <c r="N46" s="52"/>
      <c r="P46" s="43" t="s">
        <v>22</v>
      </c>
      <c r="Q46" s="53">
        <f t="shared" si="11"/>
        <v>2.457137870694842E-3</v>
      </c>
      <c r="R46" s="54">
        <f t="shared" si="12"/>
        <v>2.1667191931925623E-3</v>
      </c>
      <c r="S46" s="52"/>
      <c r="U46" s="43" t="s">
        <v>22</v>
      </c>
      <c r="V46" s="53">
        <f t="shared" si="13"/>
        <v>2.1939832204163302E-3</v>
      </c>
      <c r="W46" s="54">
        <f t="shared" si="14"/>
        <v>2.1705113320882336E-3</v>
      </c>
      <c r="X46" s="52"/>
    </row>
    <row r="47" spans="1:24">
      <c r="A47" s="12" t="s">
        <v>23</v>
      </c>
      <c r="B47" s="53">
        <f t="shared" si="5"/>
        <v>4.2340517268488077E-3</v>
      </c>
      <c r="C47" s="54">
        <f t="shared" si="6"/>
        <v>4.301424855818161E-3</v>
      </c>
      <c r="F47" s="12" t="s">
        <v>23</v>
      </c>
      <c r="G47" s="76">
        <f t="shared" si="7"/>
        <v>6.7891728610773834E-3</v>
      </c>
      <c r="H47" s="53">
        <f t="shared" si="8"/>
        <v>7.3942620526471457E-3</v>
      </c>
      <c r="K47" s="12" t="s">
        <v>23</v>
      </c>
      <c r="L47" s="53">
        <f t="shared" si="9"/>
        <v>4.2141974860132238E-3</v>
      </c>
      <c r="M47" s="54">
        <f t="shared" si="10"/>
        <v>4.1457581935079191E-3</v>
      </c>
      <c r="P47" s="12" t="s">
        <v>23</v>
      </c>
      <c r="Q47" s="53">
        <f t="shared" si="11"/>
        <v>5.0566519544579828E-3</v>
      </c>
      <c r="R47" s="54">
        <f t="shared" si="12"/>
        <v>4.6026368315999584E-3</v>
      </c>
      <c r="U47" s="12" t="s">
        <v>23</v>
      </c>
      <c r="V47" s="53">
        <f t="shared" si="13"/>
        <v>1.1759750061431529E-3</v>
      </c>
      <c r="W47" s="54">
        <f t="shared" si="14"/>
        <v>1.7330439318223882E-3</v>
      </c>
    </row>
    <row r="48" spans="1:24">
      <c r="A48" s="12" t="s">
        <v>24</v>
      </c>
      <c r="B48" s="53">
        <f t="shared" si="5"/>
        <v>6.8210230905712509E-3</v>
      </c>
      <c r="C48" s="54">
        <f t="shared" si="6"/>
        <v>6.8663066832522898E-3</v>
      </c>
      <c r="F48" s="12" t="s">
        <v>24</v>
      </c>
      <c r="G48" s="76">
        <f t="shared" si="7"/>
        <v>9.0917167648887961E-3</v>
      </c>
      <c r="H48" s="53">
        <f t="shared" si="8"/>
        <v>1.0639953922072261E-2</v>
      </c>
      <c r="K48" s="12" t="s">
        <v>24</v>
      </c>
      <c r="L48" s="53">
        <f t="shared" si="9"/>
        <v>4.8802344450095663E-3</v>
      </c>
      <c r="M48" s="54">
        <f t="shared" si="10"/>
        <v>5.1895483769797707E-3</v>
      </c>
      <c r="P48" s="12" t="s">
        <v>24</v>
      </c>
      <c r="Q48" s="53">
        <f t="shared" si="11"/>
        <v>8.3588615414291814E-4</v>
      </c>
      <c r="R48" s="54">
        <f t="shared" si="12"/>
        <v>7.6163462548587031E-4</v>
      </c>
      <c r="U48" s="12" t="s">
        <v>24</v>
      </c>
      <c r="V48" s="53">
        <f t="shared" si="13"/>
        <v>1.5621160529364271E-3</v>
      </c>
      <c r="W48" s="54">
        <f t="shared" si="14"/>
        <v>1.8676492857503408E-3</v>
      </c>
    </row>
    <row r="49" spans="1:23">
      <c r="A49" s="12" t="s">
        <v>25</v>
      </c>
      <c r="B49" s="53">
        <f t="shared" si="5"/>
        <v>8.7867579490669926E-3</v>
      </c>
      <c r="C49" s="54">
        <f t="shared" si="6"/>
        <v>7.7405857740585771E-3</v>
      </c>
      <c r="F49" s="12" t="s">
        <v>25</v>
      </c>
      <c r="G49" s="76">
        <f t="shared" si="7"/>
        <v>2.1241152604613973E-2</v>
      </c>
      <c r="H49" s="53">
        <f t="shared" si="8"/>
        <v>2.3011721851211881E-2</v>
      </c>
      <c r="K49" s="12" t="s">
        <v>25</v>
      </c>
      <c r="L49" s="53">
        <f t="shared" si="9"/>
        <v>6.9897551405943472E-3</v>
      </c>
      <c r="M49" s="54">
        <f t="shared" si="10"/>
        <v>6.4832601536772777E-3</v>
      </c>
      <c r="P49" s="12" t="s">
        <v>25</v>
      </c>
      <c r="Q49" s="53">
        <f t="shared" si="11"/>
        <v>2.2826121901595073E-3</v>
      </c>
      <c r="R49" s="54">
        <f t="shared" si="12"/>
        <v>1.2081100955982772E-3</v>
      </c>
      <c r="U49" s="12" t="s">
        <v>25</v>
      </c>
      <c r="V49" s="53">
        <f t="shared" si="13"/>
        <v>2.5274686699196126E-3</v>
      </c>
      <c r="W49" s="54">
        <f t="shared" si="14"/>
        <v>2.9444921171739606E-3</v>
      </c>
    </row>
    <row r="50" spans="1:23">
      <c r="A50" s="44" t="s">
        <v>26</v>
      </c>
      <c r="B50" s="53">
        <f t="shared" si="5"/>
        <v>8.2381970305034809E-3</v>
      </c>
      <c r="C50" s="54">
        <f t="shared" si="6"/>
        <v>7.3780108560443291E-3</v>
      </c>
      <c r="F50" s="44" t="s">
        <v>26</v>
      </c>
      <c r="G50" s="76">
        <f t="shared" si="7"/>
        <v>2.8219119258447597E-2</v>
      </c>
      <c r="H50" s="53">
        <f t="shared" si="8"/>
        <v>2.5564688117810052E-2</v>
      </c>
      <c r="K50" s="44" t="s">
        <v>26</v>
      </c>
      <c r="L50" s="53">
        <f t="shared" si="9"/>
        <v>9.288188137276273E-3</v>
      </c>
      <c r="M50" s="54">
        <f t="shared" si="10"/>
        <v>6.9193978359730277E-3</v>
      </c>
      <c r="P50" s="44" t="s">
        <v>26</v>
      </c>
      <c r="Q50" s="53">
        <f t="shared" si="11"/>
        <v>4.2942502973825738E-3</v>
      </c>
      <c r="R50" s="54">
        <f t="shared" si="12"/>
        <v>3.8606996533249293E-3</v>
      </c>
      <c r="U50" s="44" t="s">
        <v>26</v>
      </c>
      <c r="V50" s="53">
        <f t="shared" si="13"/>
        <v>4.8267630849159263E-3</v>
      </c>
      <c r="W50" s="54">
        <f t="shared" si="14"/>
        <v>5.0813521107802061E-3</v>
      </c>
    </row>
    <row r="51" spans="1:23">
      <c r="A51" s="44" t="s">
        <v>27</v>
      </c>
      <c r="B51" s="53">
        <f t="shared" si="5"/>
        <v>9.1473406675112877E-4</v>
      </c>
      <c r="C51" s="54">
        <f t="shared" si="6"/>
        <v>1.1456801990274794E-3</v>
      </c>
      <c r="F51" s="44" t="s">
        <v>27</v>
      </c>
      <c r="G51" s="76">
        <f t="shared" si="7"/>
        <v>2.0319394675274677E-2</v>
      </c>
      <c r="H51" s="53">
        <f t="shared" si="8"/>
        <v>1.9291240523669421E-2</v>
      </c>
      <c r="K51" s="44" t="s">
        <v>27</v>
      </c>
      <c r="L51" s="53">
        <f t="shared" si="9"/>
        <v>7.0721015282520768E-4</v>
      </c>
      <c r="M51" s="54">
        <f t="shared" si="10"/>
        <v>8.2082091892739532E-4</v>
      </c>
      <c r="P51" s="44" t="s">
        <v>27</v>
      </c>
      <c r="Q51" s="53">
        <f t="shared" si="11"/>
        <v>8.1751502987604087E-4</v>
      </c>
      <c r="R51" s="54">
        <f t="shared" si="12"/>
        <v>7.1567391532724022E-4</v>
      </c>
      <c r="U51" s="44" t="s">
        <v>27</v>
      </c>
      <c r="V51" s="53">
        <f t="shared" si="13"/>
        <v>2.2992944149963141E-3</v>
      </c>
      <c r="W51" s="54">
        <f t="shared" si="14"/>
        <v>3.4660878636447764E-3</v>
      </c>
    </row>
    <row r="52" spans="1:23">
      <c r="A52" s="44" t="s">
        <v>139</v>
      </c>
      <c r="B52" s="53">
        <f t="shared" si="5"/>
        <v>1.7162619311999788E-3</v>
      </c>
      <c r="C52" s="54">
        <f t="shared" si="6"/>
        <v>2.0333879905009614E-3</v>
      </c>
      <c r="F52" s="44" t="s">
        <v>139</v>
      </c>
      <c r="G52" s="76">
        <f t="shared" si="7"/>
        <v>1.5991944798175734E-3</v>
      </c>
      <c r="H52" s="53">
        <f t="shared" si="8"/>
        <v>1.4399352418312864E-3</v>
      </c>
      <c r="K52" s="44" t="s">
        <v>139</v>
      </c>
      <c r="L52" s="53">
        <f t="shared" si="9"/>
        <v>8.6948097556249846E-4</v>
      </c>
      <c r="M52" s="54">
        <f t="shared" si="10"/>
        <v>1.1344480163086091E-3</v>
      </c>
      <c r="P52" s="44" t="s">
        <v>139</v>
      </c>
      <c r="Q52" s="53">
        <f t="shared" si="11"/>
        <v>3.1782044981697767E-3</v>
      </c>
      <c r="R52" s="54">
        <f t="shared" si="12"/>
        <v>1.280334068704696E-3</v>
      </c>
      <c r="U52" s="44" t="s">
        <v>139</v>
      </c>
      <c r="V52" s="53">
        <f t="shared" si="13"/>
        <v>1.0566223189525046E-2</v>
      </c>
      <c r="W52" s="54">
        <f t="shared" si="14"/>
        <v>1.6590109871620143E-2</v>
      </c>
    </row>
    <row r="53" spans="1:23">
      <c r="A53" s="44" t="s">
        <v>29</v>
      </c>
      <c r="B53" s="53">
        <f t="shared" si="5"/>
        <v>4.2047019706963652E-3</v>
      </c>
      <c r="C53" s="54">
        <f t="shared" si="6"/>
        <v>4.8830996268234761E-3</v>
      </c>
      <c r="F53" s="44" t="s">
        <v>29</v>
      </c>
      <c r="G53" s="76">
        <f t="shared" si="7"/>
        <v>1.7842864335001628E-3</v>
      </c>
      <c r="H53" s="53">
        <f t="shared" si="8"/>
        <v>1.5566867479257149E-3</v>
      </c>
      <c r="K53" s="44" t="s">
        <v>29</v>
      </c>
      <c r="L53" s="53">
        <f t="shared" si="9"/>
        <v>2.9983772917726269E-3</v>
      </c>
      <c r="M53" s="54">
        <f t="shared" si="10"/>
        <v>3.3249372745805237E-3</v>
      </c>
      <c r="P53" s="44" t="s">
        <v>29</v>
      </c>
      <c r="Q53" s="53">
        <f t="shared" si="11"/>
        <v>3.6328898237749903E-3</v>
      </c>
      <c r="R53" s="54">
        <f t="shared" si="12"/>
        <v>3.1318941065237946E-3</v>
      </c>
      <c r="U53" s="44" t="s">
        <v>29</v>
      </c>
      <c r="V53" s="53">
        <f t="shared" si="13"/>
        <v>9.109418331168604E-3</v>
      </c>
      <c r="W53" s="54">
        <f t="shared" si="14"/>
        <v>1.0751602644995206E-2</v>
      </c>
    </row>
    <row r="54" spans="1:23">
      <c r="A54" s="44" t="s">
        <v>30</v>
      </c>
      <c r="B54" s="53">
        <f t="shared" si="5"/>
        <v>0.53550167468310994</v>
      </c>
      <c r="C54" s="54">
        <f t="shared" si="6"/>
        <v>0.53134117380979307</v>
      </c>
      <c r="F54" s="44" t="s">
        <v>30</v>
      </c>
      <c r="G54" s="76">
        <f t="shared" si="7"/>
        <v>4.8012852785263719E-3</v>
      </c>
      <c r="H54" s="53">
        <f t="shared" si="8"/>
        <v>4.5922259063808594E-3</v>
      </c>
      <c r="K54" s="44" t="s">
        <v>30</v>
      </c>
      <c r="L54" s="53">
        <f t="shared" si="9"/>
        <v>0.55590108745670763</v>
      </c>
      <c r="M54" s="54">
        <f t="shared" si="10"/>
        <v>0.55563695703308769</v>
      </c>
      <c r="P54" s="44" t="s">
        <v>30</v>
      </c>
      <c r="Q54" s="53">
        <f t="shared" si="11"/>
        <v>0.5365654264626859</v>
      </c>
      <c r="R54" s="54">
        <f t="shared" si="12"/>
        <v>0.50801686101481247</v>
      </c>
      <c r="U54" s="44" t="s">
        <v>30</v>
      </c>
      <c r="V54" s="53">
        <f t="shared" si="13"/>
        <v>0.50447572576964927</v>
      </c>
      <c r="W54" s="54">
        <f t="shared" si="14"/>
        <v>0.50387831676004913</v>
      </c>
    </row>
    <row r="55" spans="1:23">
      <c r="A55" s="60" t="s">
        <v>169</v>
      </c>
      <c r="B55" s="53">
        <f t="shared" si="5"/>
        <v>0.9013848193277928</v>
      </c>
      <c r="C55" s="54">
        <f t="shared" si="6"/>
        <v>0.88781946172113535</v>
      </c>
      <c r="F55" s="338" t="s">
        <v>231</v>
      </c>
      <c r="G55" s="346">
        <f t="shared" si="7"/>
        <v>0.880486125507152</v>
      </c>
      <c r="H55" s="347">
        <f t="shared" si="8"/>
        <v>0.86189853515777015</v>
      </c>
      <c r="K55" s="60" t="s">
        <v>169</v>
      </c>
      <c r="L55" s="53">
        <f t="shared" si="9"/>
        <v>0.96742715977621163</v>
      </c>
      <c r="M55" s="54">
        <f t="shared" si="10"/>
        <v>0.95409528383252318</v>
      </c>
      <c r="P55" s="60" t="s">
        <v>169</v>
      </c>
      <c r="Q55" s="53">
        <f t="shared" si="11"/>
        <v>0.79012368359412677</v>
      </c>
      <c r="R55" s="54">
        <f t="shared" si="12"/>
        <v>0.76337456665616132</v>
      </c>
      <c r="U55" s="60" t="s">
        <v>169</v>
      </c>
      <c r="V55" s="53">
        <f t="shared" si="13"/>
        <v>0.58667111313932674</v>
      </c>
      <c r="W55" s="54">
        <f t="shared" si="14"/>
        <v>0.60338532465128802</v>
      </c>
    </row>
    <row r="56" spans="1:23">
      <c r="A56" s="45" t="s">
        <v>65</v>
      </c>
      <c r="B56" s="58">
        <f t="shared" si="5"/>
        <v>1</v>
      </c>
      <c r="C56" s="59">
        <f t="shared" si="6"/>
        <v>1</v>
      </c>
      <c r="F56" s="341" t="s">
        <v>65</v>
      </c>
      <c r="G56" s="342">
        <f t="shared" si="7"/>
        <v>1</v>
      </c>
      <c r="H56" s="343">
        <f t="shared" si="8"/>
        <v>1</v>
      </c>
      <c r="K56" s="45" t="s">
        <v>65</v>
      </c>
      <c r="L56" s="58">
        <f t="shared" si="9"/>
        <v>1</v>
      </c>
      <c r="M56" s="59">
        <f t="shared" si="10"/>
        <v>1</v>
      </c>
      <c r="P56" s="45" t="s">
        <v>65</v>
      </c>
      <c r="Q56" s="58">
        <f t="shared" si="11"/>
        <v>1</v>
      </c>
      <c r="R56" s="59">
        <f t="shared" si="12"/>
        <v>1</v>
      </c>
      <c r="U56" s="45" t="s">
        <v>65</v>
      </c>
      <c r="V56" s="58">
        <f t="shared" si="13"/>
        <v>1</v>
      </c>
      <c r="W56" s="59">
        <f t="shared" si="14"/>
        <v>1</v>
      </c>
    </row>
    <row r="57" spans="1:23" ht="22.5" customHeight="1">
      <c r="A57" s="829" t="s">
        <v>141</v>
      </c>
      <c r="B57" s="830"/>
      <c r="C57" s="831"/>
      <c r="F57" s="823" t="s">
        <v>289</v>
      </c>
      <c r="G57" s="824"/>
      <c r="H57" s="825"/>
      <c r="J57" s="125" t="s">
        <v>241</v>
      </c>
      <c r="K57" s="829" t="s">
        <v>141</v>
      </c>
      <c r="L57" s="830"/>
      <c r="M57" s="831"/>
      <c r="P57" s="829" t="s">
        <v>141</v>
      </c>
      <c r="Q57" s="830"/>
      <c r="R57" s="831"/>
      <c r="U57" s="829" t="s">
        <v>141</v>
      </c>
      <c r="V57" s="830"/>
      <c r="W57" s="831"/>
    </row>
    <row r="58" spans="1:23" ht="23.25" customHeight="1"/>
  </sheetData>
  <sheetProtection password="CEAC" sheet="1" objects="1" scenarios="1"/>
  <mergeCells count="20">
    <mergeCell ref="A30:D30"/>
    <mergeCell ref="A57:C57"/>
    <mergeCell ref="A5:D5"/>
    <mergeCell ref="A32:C32"/>
    <mergeCell ref="F57:H57"/>
    <mergeCell ref="F5:I5"/>
    <mergeCell ref="U5:X5"/>
    <mergeCell ref="U30:X30"/>
    <mergeCell ref="U32:W32"/>
    <mergeCell ref="U57:W57"/>
    <mergeCell ref="F30:I30"/>
    <mergeCell ref="F32:H32"/>
    <mergeCell ref="P5:S5"/>
    <mergeCell ref="P30:S30"/>
    <mergeCell ref="P32:R32"/>
    <mergeCell ref="P57:R57"/>
    <mergeCell ref="K5:N5"/>
    <mergeCell ref="K30:N30"/>
    <mergeCell ref="K32:M32"/>
    <mergeCell ref="K57:M57"/>
  </mergeCells>
  <phoneticPr fontId="0" type="noConversion"/>
  <hyperlinks>
    <hyperlink ref="J30" location="INDICE!A1" tooltip="REGRESAR AL ÍNDICE" display="INDICE"/>
    <hyperlink ref="J57" location="INDICE!A1" tooltip="REGRESAR AL ÍNDICE" display="INDICE"/>
  </hyperlinks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>
    <oddFooter>&amp;LTurismo de Tenerife&amp;R&amp;P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>2010-03-01T00:00:00+00:00</PublishingStartDate>
    <year xmlns="f58ff5a6-252f-4ce0-9aec-4d01cb81bd09">2010</year>
    <mercado xmlns="f58ff5a6-252f-4ce0-9aec-4d01cb81bd09">espana</mercado>
    <mes xmlns="f58ff5a6-252f-4ce0-9aec-4d01cb81bd09">febrero</mes>
    <tipoInforme xmlns="f58ff5a6-252f-4ce0-9aec-4d01cb81bd09" xsi:nil="true"/>
    <_dlc_DocId xmlns="8b099203-c902-4a5b-992f-1f849b15ff82">Q5F7QW3RQ55V-2054-97</_dlc_DocId>
    <_dlc_DocIdUrl xmlns="8b099203-c902-4a5b-992f-1f849b15ff82">
      <Url>http://cd102671/es/investigacion/Situacion-turistica/zonas-turisticas-tenerife/_layouts/DocIdRedir.aspx?ID=Q5F7QW3RQ55V-2054-97</Url>
      <Description>Q5F7QW3RQ55V-2054-97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1FF02-442A-407C-B4DA-E945278FD209}"/>
</file>

<file path=customXml/itemProps2.xml><?xml version="1.0" encoding="utf-8"?>
<ds:datastoreItem xmlns:ds="http://schemas.openxmlformats.org/officeDocument/2006/customXml" ds:itemID="{69177026-AFE7-45DD-B698-DCBC86BAB660}"/>
</file>

<file path=customXml/itemProps3.xml><?xml version="1.0" encoding="utf-8"?>
<ds:datastoreItem xmlns:ds="http://schemas.openxmlformats.org/officeDocument/2006/customXml" ds:itemID="{87D4DC1A-9214-4929-8D0D-0092A3C04E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22</vt:i4>
      </vt:variant>
    </vt:vector>
  </HeadingPairs>
  <TitlesOfParts>
    <vt:vector size="57" baseType="lpstr">
      <vt:lpstr>INDICE</vt:lpstr>
      <vt:lpstr>Portada</vt:lpstr>
      <vt:lpstr>Alojados</vt:lpstr>
      <vt:lpstr>Pernoctaciones</vt:lpstr>
      <vt:lpstr>Ocupación</vt:lpstr>
      <vt:lpstr>Estancia Media</vt:lpstr>
      <vt:lpstr>Municipios</vt:lpstr>
      <vt:lpstr>Nacionalidades TFE</vt:lpstr>
      <vt:lpstr>Nacionalidades Adeje</vt:lpstr>
      <vt:lpstr>Nacionalidades  Arona</vt:lpstr>
      <vt:lpstr>Nacionalidades Puerto Cruz </vt:lpstr>
      <vt:lpstr>Nacionalidades Santa Cruz</vt:lpstr>
      <vt:lpstr>Oferta Alojativa Estimada 1 SEM</vt:lpstr>
      <vt:lpstr>Oferta Alojativa Estimada 2SEME</vt:lpstr>
      <vt:lpstr>Oferta Autoriz y Trámite</vt:lpstr>
      <vt:lpstr>Plazasautoriza categoTFE</vt:lpstr>
      <vt:lpstr>Plaza autorizadas categor Adeje</vt:lpstr>
      <vt:lpstr>Plaza autorizadas categor Arona</vt:lpstr>
      <vt:lpstr>Plaz autorizadas categor Puerto</vt:lpstr>
      <vt:lpstr>Plaz autorizadas categor SantaC</vt:lpstr>
      <vt:lpstr>indice Serie Anual</vt:lpstr>
      <vt:lpstr>TURISTAS ALOJADOSXTIPOLOGÍA</vt:lpstr>
      <vt:lpstr>TURISTAS ALOJADOSXCATEGORÍA</vt:lpstr>
      <vt:lpstr>TURISTAS NACIONALIDAD</vt:lpstr>
      <vt:lpstr>PERNOCTACIONESXTIPOLOGIA</vt:lpstr>
      <vt:lpstr>PERNOCTACIONESXCATEGORÍA</vt:lpstr>
      <vt:lpstr>OCUPACIONXTIPOLOGÍA</vt:lpstr>
      <vt:lpstr>OCUPACIÓNXCATEGORÍA</vt:lpstr>
      <vt:lpstr>ESTANCIA MEDIAXTIPOLOGÍA</vt:lpstr>
      <vt:lpstr>ESTANCIA MEDIAXCATEGORIA</vt:lpstr>
      <vt:lpstr>PLAZAS ESTIMADASXTIPOLOGÍA</vt:lpstr>
      <vt:lpstr>PLAZAS ESTIMADAS X CATEGORÍA</vt:lpstr>
      <vt:lpstr>PLAZAS AUTORIZADAS-TRAMITE</vt:lpstr>
      <vt:lpstr>PLAZAS AUTORIZADAS CATEGORÍA</vt:lpstr>
      <vt:lpstr>Originales</vt:lpstr>
      <vt:lpstr>Alojados!Área_de_impresión</vt:lpstr>
      <vt:lpstr>'Estancia Media'!Área_de_impresión</vt:lpstr>
      <vt:lpstr>INDICE!Área_de_impresión</vt:lpstr>
      <vt:lpstr>Municipios!Área_de_impresión</vt:lpstr>
      <vt:lpstr>'Nacionalidades  Arona'!Área_de_impresión</vt:lpstr>
      <vt:lpstr>'Nacionalidades Adeje'!Área_de_impresión</vt:lpstr>
      <vt:lpstr>'Nacionalidades Puerto Cruz '!Área_de_impresión</vt:lpstr>
      <vt:lpstr>'Nacionalidades Santa Cruz'!Área_de_impresión</vt:lpstr>
      <vt:lpstr>'Nacionalidades TFE'!Área_de_impresión</vt:lpstr>
      <vt:lpstr>Ocupación!Área_de_impresión</vt:lpstr>
      <vt:lpstr>'Oferta Alojativa Estimada 1 SEM'!Área_de_impresión</vt:lpstr>
      <vt:lpstr>'Oferta Alojativa Estimada 2SEME'!Área_de_impresión</vt:lpstr>
      <vt:lpstr>'Oferta Autoriz y Trámite'!Área_de_impresión</vt:lpstr>
      <vt:lpstr>Originales!Área_de_impresión</vt:lpstr>
      <vt:lpstr>Pernoctaciones!Área_de_impresión</vt:lpstr>
      <vt:lpstr>'Plaz autorizadas categor Puerto'!Área_de_impresión</vt:lpstr>
      <vt:lpstr>'Plaz autorizadas categor SantaC'!Área_de_impresión</vt:lpstr>
      <vt:lpstr>'Plaza autorizadas categor Adeje'!Área_de_impresión</vt:lpstr>
      <vt:lpstr>'Plaza autorizadas categor Arona'!Área_de_impresión</vt:lpstr>
      <vt:lpstr>'Plazasautoriza categoTFE'!Área_de_impresión</vt:lpstr>
      <vt:lpstr>Portada!Área_de_impresión</vt:lpstr>
      <vt:lpstr>'TURISTAS NACIONALIDAD'!Títulos_a_imprimir</vt:lpstr>
    </vt:vector>
  </TitlesOfParts>
  <Company>SPET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de Estadísticas Municipales (Acumulado febrero 2010)</dc:title>
  <dc:creator>alejandro</dc:creator>
  <cp:lastModifiedBy>alejandro</cp:lastModifiedBy>
  <cp:lastPrinted>2010-05-18T16:57:51Z</cp:lastPrinted>
  <dcterms:created xsi:type="dcterms:W3CDTF">2006-09-26T13:02:46Z</dcterms:created>
  <dcterms:modified xsi:type="dcterms:W3CDTF">2010-06-02T15:14:45Z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/>
  </property>
  <property fmtid="{D5CDD505-2E9C-101B-9397-08002B2CF9AE}" pid="3" name="SPSDescription">
    <vt:lpwstr/>
  </property>
  <property fmtid="{D5CDD505-2E9C-101B-9397-08002B2CF9AE}" pid="4" name="Status">
    <vt:lpwstr/>
  </property>
  <property fmtid="{D5CDD505-2E9C-101B-9397-08002B2CF9AE}" pid="5" name="ContentTypeId">
    <vt:lpwstr>0x010100020E1FEDF7AA42BC9D6A54A88CC04866</vt:lpwstr>
  </property>
  <property fmtid="{D5CDD505-2E9C-101B-9397-08002B2CF9AE}" pid="6" name="_dlc_DocIdItemGuid">
    <vt:lpwstr>2a367143-e30b-43bb-903e-80e64286ecb2</vt:lpwstr>
  </property>
</Properties>
</file>